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23250" windowHeight="1257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8" i="1" l="1"/>
  <c r="Q165" i="1"/>
  <c r="O165" i="1"/>
  <c r="Q164" i="1"/>
  <c r="O164" i="1"/>
  <c r="P165" i="1" l="1"/>
  <c r="P164" i="1"/>
  <c r="N151" i="1" l="1"/>
  <c r="M151" i="1"/>
  <c r="L151" i="1"/>
  <c r="K151" i="1"/>
  <c r="L152" i="1"/>
  <c r="M152" i="1"/>
  <c r="N152" i="1"/>
  <c r="K152" i="1"/>
  <c r="A192" i="1" l="1"/>
  <c r="Q216" i="1" l="1"/>
  <c r="O216" i="1"/>
  <c r="J198" i="1"/>
  <c r="K198" i="1"/>
  <c r="L198" i="1"/>
  <c r="M198" i="1"/>
  <c r="N198" i="1"/>
  <c r="O198" i="1"/>
  <c r="P198" i="1"/>
  <c r="Q198" i="1"/>
  <c r="R198" i="1"/>
  <c r="S198" i="1"/>
  <c r="T198" i="1"/>
  <c r="U198" i="1"/>
  <c r="A198" i="1"/>
  <c r="A183" i="1"/>
  <c r="A182" i="1"/>
  <c r="A181" i="1"/>
  <c r="Q46" i="1"/>
  <c r="O46" i="1"/>
  <c r="Q45" i="1"/>
  <c r="O45" i="1"/>
  <c r="Q44" i="1"/>
  <c r="O44" i="1"/>
  <c r="Q43" i="1"/>
  <c r="O43" i="1"/>
  <c r="Q42" i="1"/>
  <c r="O42" i="1"/>
  <c r="O54" i="1"/>
  <c r="Q54" i="1"/>
  <c r="O55" i="1"/>
  <c r="Q55" i="1"/>
  <c r="O56" i="1"/>
  <c r="Q56" i="1"/>
  <c r="O57" i="1"/>
  <c r="Q57" i="1"/>
  <c r="O58" i="1"/>
  <c r="Q58" i="1"/>
  <c r="P216" i="1" l="1"/>
  <c r="P42" i="1"/>
  <c r="P46" i="1"/>
  <c r="P58" i="1"/>
  <c r="P45" i="1"/>
  <c r="P55" i="1"/>
  <c r="P54" i="1"/>
  <c r="P44" i="1"/>
  <c r="P43" i="1"/>
  <c r="P57" i="1"/>
  <c r="P56" i="1"/>
  <c r="L169" i="1" l="1"/>
  <c r="M169" i="1"/>
  <c r="N169" i="1"/>
  <c r="K169" i="1"/>
  <c r="U168" i="1"/>
  <c r="T168" i="1"/>
  <c r="S168" i="1"/>
  <c r="R168" i="1"/>
  <c r="K168" i="1"/>
  <c r="L168" i="1"/>
  <c r="M168" i="1"/>
  <c r="N168" i="1"/>
  <c r="Q146" i="1"/>
  <c r="Q145" i="1"/>
  <c r="Q143" i="1"/>
  <c r="Q142" i="1"/>
  <c r="T151" i="1"/>
  <c r="S151" i="1"/>
  <c r="U151" i="1"/>
  <c r="R151" i="1"/>
  <c r="J151" i="1"/>
  <c r="O146" i="1"/>
  <c r="O145" i="1"/>
  <c r="K91" i="1"/>
  <c r="N76" i="1"/>
  <c r="S76" i="1"/>
  <c r="S60" i="1"/>
  <c r="L60" i="1"/>
  <c r="J48" i="1"/>
  <c r="K170" i="1" l="1"/>
  <c r="P145" i="1"/>
  <c r="P146" i="1"/>
  <c r="Q89" i="1" l="1"/>
  <c r="O89" i="1"/>
  <c r="Q74" i="1"/>
  <c r="O74" i="1"/>
  <c r="P89" i="1" l="1"/>
  <c r="P74" i="1"/>
  <c r="U224" i="1"/>
  <c r="T224" i="1"/>
  <c r="S224" i="1"/>
  <c r="R224" i="1"/>
  <c r="N224" i="1"/>
  <c r="M224" i="1"/>
  <c r="L224" i="1"/>
  <c r="K224" i="1"/>
  <c r="J224" i="1"/>
  <c r="A224" i="1"/>
  <c r="U189" i="1"/>
  <c r="T189" i="1"/>
  <c r="S189" i="1"/>
  <c r="R189" i="1"/>
  <c r="Q189" i="1"/>
  <c r="P189" i="1"/>
  <c r="O189" i="1"/>
  <c r="N189" i="1"/>
  <c r="M189" i="1"/>
  <c r="L189" i="1"/>
  <c r="K189" i="1"/>
  <c r="J189" i="1"/>
  <c r="A189" i="1"/>
  <c r="U188" i="1"/>
  <c r="T188" i="1"/>
  <c r="S188" i="1"/>
  <c r="R188" i="1"/>
  <c r="Q188" i="1"/>
  <c r="P188" i="1"/>
  <c r="O188" i="1"/>
  <c r="N188" i="1"/>
  <c r="M188" i="1"/>
  <c r="L188" i="1"/>
  <c r="K188" i="1"/>
  <c r="J188" i="1"/>
  <c r="A188" i="1"/>
  <c r="U185" i="1" l="1"/>
  <c r="T185" i="1"/>
  <c r="S185" i="1"/>
  <c r="R185" i="1"/>
  <c r="Q185" i="1"/>
  <c r="P185" i="1"/>
  <c r="O185" i="1"/>
  <c r="N185" i="1"/>
  <c r="M185" i="1"/>
  <c r="L185" i="1"/>
  <c r="K185" i="1"/>
  <c r="J185" i="1"/>
  <c r="A185" i="1"/>
  <c r="Q59" i="1" l="1"/>
  <c r="Q47" i="1"/>
  <c r="U245" i="1" l="1"/>
  <c r="T245" i="1"/>
  <c r="S245" i="1"/>
  <c r="R245" i="1"/>
  <c r="N245" i="1"/>
  <c r="M245" i="1"/>
  <c r="L245" i="1"/>
  <c r="K245" i="1"/>
  <c r="J245" i="1"/>
  <c r="U242" i="1"/>
  <c r="T242" i="1"/>
  <c r="S242" i="1"/>
  <c r="R242" i="1"/>
  <c r="Q242" i="1"/>
  <c r="P242" i="1"/>
  <c r="O242" i="1"/>
  <c r="N242" i="1"/>
  <c r="M242" i="1"/>
  <c r="L242" i="1"/>
  <c r="K242" i="1"/>
  <c r="J242" i="1"/>
  <c r="U241" i="1"/>
  <c r="T241" i="1"/>
  <c r="S241" i="1"/>
  <c r="R241" i="1"/>
  <c r="Q241" i="1"/>
  <c r="P241" i="1"/>
  <c r="O241" i="1"/>
  <c r="N241" i="1"/>
  <c r="M241" i="1"/>
  <c r="L241" i="1"/>
  <c r="K241" i="1"/>
  <c r="J241" i="1"/>
  <c r="U240" i="1"/>
  <c r="T240" i="1"/>
  <c r="S240" i="1"/>
  <c r="R240" i="1"/>
  <c r="Q240" i="1"/>
  <c r="N240" i="1"/>
  <c r="M240" i="1"/>
  <c r="L240" i="1"/>
  <c r="K240" i="1"/>
  <c r="J240" i="1"/>
  <c r="U239" i="1"/>
  <c r="T239" i="1"/>
  <c r="S239" i="1"/>
  <c r="R239" i="1"/>
  <c r="Q239" i="1"/>
  <c r="N239" i="1"/>
  <c r="M239" i="1"/>
  <c r="L239" i="1"/>
  <c r="K239" i="1"/>
  <c r="J239" i="1"/>
  <c r="U227" i="1"/>
  <c r="T227" i="1"/>
  <c r="S227" i="1"/>
  <c r="R227" i="1"/>
  <c r="N227" i="1"/>
  <c r="M227" i="1"/>
  <c r="L227" i="1"/>
  <c r="K227" i="1"/>
  <c r="J227" i="1"/>
  <c r="U226" i="1"/>
  <c r="T226" i="1"/>
  <c r="S226" i="1"/>
  <c r="R226" i="1"/>
  <c r="N226" i="1"/>
  <c r="M226" i="1"/>
  <c r="L226" i="1"/>
  <c r="K226" i="1"/>
  <c r="J226" i="1"/>
  <c r="U225" i="1"/>
  <c r="T225" i="1"/>
  <c r="S225" i="1"/>
  <c r="R225" i="1"/>
  <c r="N225" i="1"/>
  <c r="M225" i="1"/>
  <c r="L225" i="1"/>
  <c r="K225" i="1"/>
  <c r="J225" i="1"/>
  <c r="U221" i="1"/>
  <c r="T221" i="1"/>
  <c r="S221" i="1"/>
  <c r="R221" i="1"/>
  <c r="N221" i="1"/>
  <c r="M221" i="1"/>
  <c r="L221" i="1"/>
  <c r="K221" i="1"/>
  <c r="J221" i="1"/>
  <c r="U220" i="1"/>
  <c r="T220" i="1"/>
  <c r="S220" i="1"/>
  <c r="R220" i="1"/>
  <c r="N220" i="1"/>
  <c r="M220" i="1"/>
  <c r="L220" i="1"/>
  <c r="K220" i="1"/>
  <c r="J220" i="1"/>
  <c r="U219" i="1"/>
  <c r="T219" i="1"/>
  <c r="S219" i="1"/>
  <c r="R219" i="1"/>
  <c r="N219" i="1"/>
  <c r="M219" i="1"/>
  <c r="L219" i="1"/>
  <c r="K219" i="1"/>
  <c r="J219" i="1"/>
  <c r="U218" i="1"/>
  <c r="T218" i="1"/>
  <c r="S218" i="1"/>
  <c r="R218" i="1"/>
  <c r="N218" i="1"/>
  <c r="M218" i="1"/>
  <c r="L218" i="1"/>
  <c r="K218" i="1"/>
  <c r="J218" i="1"/>
  <c r="U217" i="1"/>
  <c r="T217" i="1"/>
  <c r="S217" i="1"/>
  <c r="R217" i="1"/>
  <c r="N217" i="1"/>
  <c r="M217" i="1"/>
  <c r="L217" i="1"/>
  <c r="K217" i="1"/>
  <c r="J217" i="1"/>
  <c r="U215" i="1"/>
  <c r="T215" i="1"/>
  <c r="S215" i="1"/>
  <c r="R215" i="1"/>
  <c r="N215" i="1"/>
  <c r="M215" i="1"/>
  <c r="L215" i="1"/>
  <c r="K215" i="1"/>
  <c r="J215" i="1"/>
  <c r="U214" i="1"/>
  <c r="T214" i="1"/>
  <c r="S214" i="1"/>
  <c r="R214" i="1"/>
  <c r="N214" i="1"/>
  <c r="M214" i="1"/>
  <c r="L214" i="1"/>
  <c r="K214" i="1"/>
  <c r="J214" i="1"/>
  <c r="U213" i="1"/>
  <c r="T213" i="1"/>
  <c r="S213" i="1"/>
  <c r="R213" i="1"/>
  <c r="N213" i="1"/>
  <c r="M213" i="1"/>
  <c r="L213" i="1"/>
  <c r="K213" i="1"/>
  <c r="J213" i="1"/>
  <c r="U212" i="1"/>
  <c r="T212" i="1"/>
  <c r="S212" i="1"/>
  <c r="R212" i="1"/>
  <c r="N212" i="1"/>
  <c r="M212" i="1"/>
  <c r="L212" i="1"/>
  <c r="K212" i="1"/>
  <c r="J212" i="1"/>
  <c r="U211" i="1"/>
  <c r="T211" i="1"/>
  <c r="S211" i="1"/>
  <c r="R211" i="1"/>
  <c r="N211" i="1"/>
  <c r="M211" i="1"/>
  <c r="L211" i="1"/>
  <c r="K211" i="1"/>
  <c r="J211" i="1"/>
  <c r="U210" i="1"/>
  <c r="T210" i="1"/>
  <c r="S210" i="1"/>
  <c r="R210" i="1"/>
  <c r="N210" i="1"/>
  <c r="M210" i="1"/>
  <c r="L210" i="1"/>
  <c r="K210" i="1"/>
  <c r="J210" i="1"/>
  <c r="U209" i="1"/>
  <c r="T209" i="1"/>
  <c r="S209" i="1"/>
  <c r="R209" i="1"/>
  <c r="N209" i="1"/>
  <c r="M209" i="1"/>
  <c r="L209" i="1"/>
  <c r="K209" i="1"/>
  <c r="J209" i="1"/>
  <c r="J199" i="1"/>
  <c r="U195" i="1"/>
  <c r="T195" i="1"/>
  <c r="S195" i="1"/>
  <c r="R195" i="1"/>
  <c r="N195" i="1"/>
  <c r="M195" i="1"/>
  <c r="L195" i="1"/>
  <c r="K195" i="1"/>
  <c r="J195" i="1"/>
  <c r="U194" i="1"/>
  <c r="T194" i="1"/>
  <c r="S194" i="1"/>
  <c r="R194" i="1"/>
  <c r="N194" i="1"/>
  <c r="M194" i="1"/>
  <c r="L194" i="1"/>
  <c r="K194" i="1"/>
  <c r="J194" i="1"/>
  <c r="U193" i="1"/>
  <c r="T193" i="1"/>
  <c r="S193" i="1"/>
  <c r="R193" i="1"/>
  <c r="N193" i="1"/>
  <c r="M193" i="1"/>
  <c r="L193" i="1"/>
  <c r="K193" i="1"/>
  <c r="J193" i="1"/>
  <c r="U191" i="1"/>
  <c r="T191" i="1"/>
  <c r="S191" i="1"/>
  <c r="R191" i="1"/>
  <c r="N191" i="1"/>
  <c r="M191" i="1"/>
  <c r="L191" i="1"/>
  <c r="K191" i="1"/>
  <c r="J191" i="1"/>
  <c r="U190" i="1"/>
  <c r="T190" i="1"/>
  <c r="S190" i="1"/>
  <c r="R190" i="1"/>
  <c r="N190" i="1"/>
  <c r="M190" i="1"/>
  <c r="L190" i="1"/>
  <c r="K190" i="1"/>
  <c r="J190" i="1"/>
  <c r="U187" i="1"/>
  <c r="T187" i="1"/>
  <c r="S187" i="1"/>
  <c r="R187" i="1"/>
  <c r="Q187" i="1"/>
  <c r="P187" i="1"/>
  <c r="O187" i="1"/>
  <c r="N187" i="1"/>
  <c r="M187" i="1"/>
  <c r="L187" i="1"/>
  <c r="K187" i="1"/>
  <c r="J187" i="1"/>
  <c r="U186" i="1"/>
  <c r="T186" i="1"/>
  <c r="S186" i="1"/>
  <c r="R186" i="1"/>
  <c r="Q186" i="1"/>
  <c r="P186" i="1"/>
  <c r="O186" i="1"/>
  <c r="N186" i="1"/>
  <c r="M186" i="1"/>
  <c r="L186" i="1"/>
  <c r="K186" i="1"/>
  <c r="J186" i="1"/>
  <c r="U184" i="1"/>
  <c r="T184" i="1"/>
  <c r="S184" i="1"/>
  <c r="R184" i="1"/>
  <c r="Q184" i="1"/>
  <c r="P184" i="1"/>
  <c r="O184" i="1"/>
  <c r="N184" i="1"/>
  <c r="M184" i="1"/>
  <c r="L184" i="1"/>
  <c r="K184" i="1"/>
  <c r="J184" i="1"/>
  <c r="U183" i="1"/>
  <c r="T183" i="1"/>
  <c r="S183" i="1"/>
  <c r="R183" i="1"/>
  <c r="N183" i="1"/>
  <c r="M183" i="1"/>
  <c r="L183" i="1"/>
  <c r="K183" i="1"/>
  <c r="J183" i="1"/>
  <c r="U182" i="1"/>
  <c r="T182" i="1"/>
  <c r="S182" i="1"/>
  <c r="R182" i="1"/>
  <c r="N182" i="1"/>
  <c r="M182" i="1"/>
  <c r="L182" i="1"/>
  <c r="K182" i="1"/>
  <c r="J182" i="1"/>
  <c r="U181" i="1"/>
  <c r="T181" i="1"/>
  <c r="S181" i="1"/>
  <c r="R181" i="1"/>
  <c r="N181" i="1"/>
  <c r="M181" i="1"/>
  <c r="L181" i="1"/>
  <c r="K181" i="1"/>
  <c r="J181" i="1"/>
  <c r="O167" i="1"/>
  <c r="O162" i="1"/>
  <c r="O161" i="1"/>
  <c r="O150" i="1"/>
  <c r="O149" i="1"/>
  <c r="O148" i="1"/>
  <c r="O143" i="1"/>
  <c r="O142" i="1"/>
  <c r="O140" i="1"/>
  <c r="O139" i="1"/>
  <c r="O137" i="1"/>
  <c r="O136" i="1"/>
  <c r="O134" i="1"/>
  <c r="O133" i="1"/>
  <c r="O131" i="1"/>
  <c r="O130" i="1"/>
  <c r="O129" i="1"/>
  <c r="O120" i="1"/>
  <c r="O245" i="1" s="1"/>
  <c r="O119" i="1"/>
  <c r="O227" i="1" s="1"/>
  <c r="O118" i="1"/>
  <c r="O226" i="1" s="1"/>
  <c r="O117" i="1"/>
  <c r="O225" i="1" s="1"/>
  <c r="O116" i="1"/>
  <c r="O224" i="1" s="1"/>
  <c r="N121" i="1"/>
  <c r="O104" i="1"/>
  <c r="O218" i="1" s="1"/>
  <c r="N108" i="1"/>
  <c r="O107" i="1"/>
  <c r="O221" i="1" s="1"/>
  <c r="O106" i="1"/>
  <c r="O220" i="1" s="1"/>
  <c r="O105" i="1"/>
  <c r="O219" i="1" s="1"/>
  <c r="O103" i="1"/>
  <c r="O217" i="1" s="1"/>
  <c r="O102" i="1"/>
  <c r="O101" i="1"/>
  <c r="N91" i="1"/>
  <c r="O90" i="1"/>
  <c r="O214" i="1" s="1"/>
  <c r="O88" i="1"/>
  <c r="O195" i="1" s="1"/>
  <c r="O87" i="1"/>
  <c r="O194" i="1" s="1"/>
  <c r="O86" i="1"/>
  <c r="O213" i="1" s="1"/>
  <c r="O85" i="1"/>
  <c r="O193" i="1" s="1"/>
  <c r="O183" i="1"/>
  <c r="O75" i="1"/>
  <c r="O182" i="1" s="1"/>
  <c r="O73" i="1"/>
  <c r="O72" i="1"/>
  <c r="O211" i="1" s="1"/>
  <c r="O71" i="1"/>
  <c r="O210" i="1" s="1"/>
  <c r="O70" i="1"/>
  <c r="O191" i="1" s="1"/>
  <c r="O69" i="1"/>
  <c r="O190" i="1" s="1"/>
  <c r="O181" i="1"/>
  <c r="O47" i="1"/>
  <c r="O239" i="1" s="1"/>
  <c r="O59" i="1"/>
  <c r="O240" i="1" s="1"/>
  <c r="N60" i="1"/>
  <c r="N48" i="1"/>
  <c r="O151" i="1" l="1"/>
  <c r="O152" i="1"/>
  <c r="U222" i="1"/>
  <c r="O215" i="1"/>
  <c r="O212" i="1"/>
  <c r="U228" i="1"/>
  <c r="J228" i="1"/>
  <c r="R228" i="1"/>
  <c r="O209" i="1"/>
  <c r="O168" i="1"/>
  <c r="O169" i="1"/>
  <c r="N246" i="1"/>
  <c r="N199" i="1"/>
  <c r="N228" i="1"/>
  <c r="N196" i="1"/>
  <c r="N222" i="1"/>
  <c r="N243" i="1"/>
  <c r="O60" i="1"/>
  <c r="O76" i="1"/>
  <c r="O91" i="1"/>
  <c r="O108" i="1"/>
  <c r="Q120" i="1"/>
  <c r="Q245" i="1" s="1"/>
  <c r="Q119" i="1"/>
  <c r="Q227" i="1" s="1"/>
  <c r="Q118" i="1"/>
  <c r="Q226" i="1" s="1"/>
  <c r="Q117" i="1"/>
  <c r="Q225" i="1" s="1"/>
  <c r="Q116" i="1"/>
  <c r="Q224" i="1" s="1"/>
  <c r="A219" i="1"/>
  <c r="A218" i="1"/>
  <c r="A217" i="1"/>
  <c r="A184" i="1"/>
  <c r="Q161" i="1"/>
  <c r="Q162" i="1"/>
  <c r="Q167" i="1"/>
  <c r="Q90" i="1"/>
  <c r="Q214" i="1" s="1"/>
  <c r="Q75" i="1"/>
  <c r="Q212" i="1" s="1"/>
  <c r="P59" i="1"/>
  <c r="P240" i="1" s="1"/>
  <c r="Q181" i="1"/>
  <c r="P5" i="1" l="1"/>
  <c r="P6" i="1"/>
  <c r="S5" i="1"/>
  <c r="S4" i="1"/>
  <c r="Q182" i="1"/>
  <c r="Q209" i="1"/>
  <c r="Q169" i="1"/>
  <c r="Q168" i="1"/>
  <c r="N247" i="1"/>
  <c r="N229" i="1"/>
  <c r="N248" i="1"/>
  <c r="N230" i="1"/>
  <c r="N201" i="1"/>
  <c r="N200" i="1"/>
  <c r="U246" i="1"/>
  <c r="U243" i="1"/>
  <c r="P167" i="1"/>
  <c r="P161" i="1"/>
  <c r="U196" i="1"/>
  <c r="P181" i="1"/>
  <c r="P75" i="1"/>
  <c r="P212" i="1" s="1"/>
  <c r="P90" i="1"/>
  <c r="P214" i="1" s="1"/>
  <c r="P120" i="1"/>
  <c r="P245" i="1" s="1"/>
  <c r="P162" i="1"/>
  <c r="U91" i="1"/>
  <c r="U121" i="1"/>
  <c r="U108" i="1"/>
  <c r="U76" i="1"/>
  <c r="U60" i="1"/>
  <c r="U48" i="1"/>
  <c r="T282" i="1"/>
  <c r="S282" i="1"/>
  <c r="R282" i="1"/>
  <c r="M283" i="1"/>
  <c r="L283" i="1"/>
  <c r="K283" i="1"/>
  <c r="M282" i="1"/>
  <c r="L282" i="1"/>
  <c r="K282" i="1"/>
  <c r="J282" i="1"/>
  <c r="Q281" i="1"/>
  <c r="O281" i="1"/>
  <c r="Q280" i="1"/>
  <c r="O280" i="1"/>
  <c r="Q278" i="1"/>
  <c r="O278" i="1"/>
  <c r="Q277" i="1"/>
  <c r="O277" i="1"/>
  <c r="Q275" i="1"/>
  <c r="O275" i="1"/>
  <c r="Q273" i="1"/>
  <c r="O273" i="1"/>
  <c r="Q271" i="1"/>
  <c r="O271" i="1"/>
  <c r="Q269" i="1"/>
  <c r="O269" i="1"/>
  <c r="P182" i="1" l="1"/>
  <c r="P209" i="1"/>
  <c r="P168" i="1"/>
  <c r="P169" i="1"/>
  <c r="O170" i="1" s="1"/>
  <c r="K171" i="1"/>
  <c r="Q283" i="1"/>
  <c r="U247" i="1"/>
  <c r="K250" i="1" s="1"/>
  <c r="U200" i="1"/>
  <c r="K154" i="1"/>
  <c r="O283" i="1"/>
  <c r="Q282" i="1"/>
  <c r="O282" i="1"/>
  <c r="P277" i="1"/>
  <c r="P278" i="1"/>
  <c r="P273" i="1"/>
  <c r="P281" i="1"/>
  <c r="K284" i="1"/>
  <c r="P269" i="1"/>
  <c r="P275" i="1"/>
  <c r="P271" i="1"/>
  <c r="P280" i="1"/>
  <c r="T48" i="1"/>
  <c r="S48" i="1"/>
  <c r="R48" i="1"/>
  <c r="T60" i="1"/>
  <c r="R60" i="1"/>
  <c r="K203" i="1" l="1"/>
  <c r="P283" i="1"/>
  <c r="O284" i="1" s="1"/>
  <c r="P282" i="1"/>
  <c r="A245" i="1" l="1"/>
  <c r="A242" i="1"/>
  <c r="A241" i="1"/>
  <c r="A240" i="1"/>
  <c r="A239" i="1"/>
  <c r="A227" i="1"/>
  <c r="A226" i="1"/>
  <c r="A225" i="1"/>
  <c r="A221" i="1"/>
  <c r="A220" i="1"/>
  <c r="A215" i="1"/>
  <c r="A214" i="1"/>
  <c r="A213" i="1"/>
  <c r="A212" i="1"/>
  <c r="A211" i="1"/>
  <c r="A210" i="1"/>
  <c r="A209" i="1"/>
  <c r="A195" i="1" l="1"/>
  <c r="A194" i="1"/>
  <c r="A193" i="1"/>
  <c r="A191" i="1"/>
  <c r="A190" i="1"/>
  <c r="A187" i="1"/>
  <c r="A186" i="1"/>
  <c r="Q149" i="1" l="1"/>
  <c r="P149" i="1" s="1"/>
  <c r="T246" i="1"/>
  <c r="S246" i="1"/>
  <c r="R246" i="1"/>
  <c r="M246" i="1"/>
  <c r="L246" i="1"/>
  <c r="K246" i="1"/>
  <c r="J246" i="1"/>
  <c r="T243" i="1"/>
  <c r="S243" i="1"/>
  <c r="R243" i="1"/>
  <c r="M243" i="1"/>
  <c r="L243" i="1"/>
  <c r="K243" i="1"/>
  <c r="J243" i="1"/>
  <c r="T228" i="1"/>
  <c r="S228" i="1"/>
  <c r="M228" i="1"/>
  <c r="L228" i="1"/>
  <c r="K228" i="1"/>
  <c r="T222" i="1"/>
  <c r="S222" i="1"/>
  <c r="R222" i="1"/>
  <c r="M222" i="1"/>
  <c r="L222" i="1"/>
  <c r="K222" i="1"/>
  <c r="J222" i="1"/>
  <c r="J229" i="1" s="1"/>
  <c r="T199" i="1"/>
  <c r="S199" i="1"/>
  <c r="R199" i="1"/>
  <c r="M199" i="1"/>
  <c r="L199" i="1"/>
  <c r="K199" i="1"/>
  <c r="Q150" i="1"/>
  <c r="Q148" i="1"/>
  <c r="P148" i="1" s="1"/>
  <c r="Q133" i="1"/>
  <c r="Q137" i="1"/>
  <c r="J121" i="1"/>
  <c r="Q139" i="1"/>
  <c r="Q131" i="1"/>
  <c r="Q101" i="1"/>
  <c r="Q102" i="1"/>
  <c r="Q103" i="1"/>
  <c r="Q217" i="1" s="1"/>
  <c r="Q104" i="1"/>
  <c r="Q218" i="1" s="1"/>
  <c r="Q105" i="1"/>
  <c r="Q219" i="1" s="1"/>
  <c r="Q106" i="1"/>
  <c r="Q220" i="1" s="1"/>
  <c r="Q107" i="1"/>
  <c r="Q221" i="1" s="1"/>
  <c r="J108" i="1"/>
  <c r="K108" i="1"/>
  <c r="L108" i="1"/>
  <c r="M108" i="1"/>
  <c r="R108" i="1"/>
  <c r="S108" i="1"/>
  <c r="T108" i="1"/>
  <c r="K121" i="1"/>
  <c r="L121" i="1"/>
  <c r="M121" i="1"/>
  <c r="R121" i="1"/>
  <c r="S121" i="1"/>
  <c r="T121" i="1"/>
  <c r="Q88" i="1"/>
  <c r="Q195" i="1" s="1"/>
  <c r="Q73" i="1"/>
  <c r="Q140" i="1"/>
  <c r="Q136" i="1"/>
  <c r="Q134" i="1"/>
  <c r="Q130" i="1"/>
  <c r="Q129" i="1"/>
  <c r="T91" i="1"/>
  <c r="S91" i="1"/>
  <c r="R91" i="1"/>
  <c r="M91" i="1"/>
  <c r="L91" i="1"/>
  <c r="J91" i="1"/>
  <c r="Q87" i="1"/>
  <c r="Q194" i="1" s="1"/>
  <c r="Q86" i="1"/>
  <c r="Q213" i="1" s="1"/>
  <c r="Q85" i="1"/>
  <c r="Q193" i="1" s="1"/>
  <c r="Q183" i="1"/>
  <c r="T76" i="1"/>
  <c r="R76" i="1"/>
  <c r="M76" i="1"/>
  <c r="L76" i="1"/>
  <c r="K76" i="1"/>
  <c r="J76" i="1"/>
  <c r="Q72" i="1"/>
  <c r="Q211" i="1" s="1"/>
  <c r="Q71" i="1"/>
  <c r="Q210" i="1" s="1"/>
  <c r="Q70" i="1"/>
  <c r="Q191" i="1" s="1"/>
  <c r="Q69" i="1"/>
  <c r="Q190" i="1" s="1"/>
  <c r="M60" i="1"/>
  <c r="K60" i="1"/>
  <c r="J60" i="1"/>
  <c r="K48" i="1"/>
  <c r="M48" i="1"/>
  <c r="L48" i="1"/>
  <c r="P47" i="1"/>
  <c r="P239" i="1" s="1"/>
  <c r="P133" i="1" l="1"/>
  <c r="Q151" i="1"/>
  <c r="Q152" i="1"/>
  <c r="Q215" i="1"/>
  <c r="K153" i="1"/>
  <c r="Q76" i="1"/>
  <c r="Q108" i="1"/>
  <c r="S257" i="1"/>
  <c r="S259" i="1" s="1"/>
  <c r="P70" i="1"/>
  <c r="P191" i="1" s="1"/>
  <c r="U257" i="1"/>
  <c r="U259" i="1" s="1"/>
  <c r="P142" i="1"/>
  <c r="P139" i="1"/>
  <c r="P129" i="1"/>
  <c r="P130" i="1"/>
  <c r="J247" i="1"/>
  <c r="M247" i="1"/>
  <c r="K247" i="1"/>
  <c r="S247" i="1"/>
  <c r="L229" i="1"/>
  <c r="K248" i="1"/>
  <c r="M230" i="1"/>
  <c r="S229" i="1"/>
  <c r="M248" i="1"/>
  <c r="O228" i="1"/>
  <c r="O222" i="1"/>
  <c r="O246" i="1"/>
  <c r="O199" i="1"/>
  <c r="Q60" i="1"/>
  <c r="P85" i="1"/>
  <c r="P193" i="1" s="1"/>
  <c r="P87" i="1"/>
  <c r="P194" i="1" s="1"/>
  <c r="P136" i="1"/>
  <c r="P73" i="1"/>
  <c r="P118" i="1"/>
  <c r="P226" i="1" s="1"/>
  <c r="P116" i="1"/>
  <c r="P224" i="1" s="1"/>
  <c r="P106" i="1"/>
  <c r="P220" i="1" s="1"/>
  <c r="P104" i="1"/>
  <c r="P218" i="1" s="1"/>
  <c r="P102" i="1"/>
  <c r="P131" i="1"/>
  <c r="P143" i="1"/>
  <c r="P137" i="1"/>
  <c r="Q228" i="1"/>
  <c r="Q246" i="1"/>
  <c r="O48" i="1"/>
  <c r="L230" i="1"/>
  <c r="R229" i="1"/>
  <c r="T229" i="1"/>
  <c r="R247" i="1"/>
  <c r="M196" i="1"/>
  <c r="M200" i="1" s="1"/>
  <c r="K196" i="1"/>
  <c r="K200" i="1" s="1"/>
  <c r="S196" i="1"/>
  <c r="S200" i="1" s="1"/>
  <c r="L196" i="1"/>
  <c r="L200" i="1" s="1"/>
  <c r="R196" i="1"/>
  <c r="R200" i="1" s="1"/>
  <c r="T196" i="1"/>
  <c r="T200" i="1" s="1"/>
  <c r="J196" i="1"/>
  <c r="T247" i="1"/>
  <c r="Q121" i="1"/>
  <c r="Q48" i="1"/>
  <c r="P69" i="1"/>
  <c r="P190" i="1" s="1"/>
  <c r="P71" i="1"/>
  <c r="P210" i="1" s="1"/>
  <c r="P72" i="1"/>
  <c r="P211" i="1" s="1"/>
  <c r="P183" i="1"/>
  <c r="P86" i="1"/>
  <c r="P213" i="1" s="1"/>
  <c r="P134" i="1"/>
  <c r="P140" i="1"/>
  <c r="J258" i="1"/>
  <c r="P88" i="1"/>
  <c r="P195" i="1" s="1"/>
  <c r="P119" i="1"/>
  <c r="P227" i="1" s="1"/>
  <c r="P117" i="1"/>
  <c r="P225" i="1" s="1"/>
  <c r="O121" i="1"/>
  <c r="P107" i="1"/>
  <c r="P221" i="1" s="1"/>
  <c r="P105" i="1"/>
  <c r="P219" i="1" s="1"/>
  <c r="P103" i="1"/>
  <c r="P217" i="1" s="1"/>
  <c r="P101" i="1"/>
  <c r="P150" i="1"/>
  <c r="Q91" i="1"/>
  <c r="M229" i="1"/>
  <c r="T257" i="1"/>
  <c r="T259" i="1" s="1"/>
  <c r="K230" i="1"/>
  <c r="K229" i="1"/>
  <c r="L247" i="1"/>
  <c r="L248" i="1"/>
  <c r="P152" i="1" l="1"/>
  <c r="L258" i="1" s="1"/>
  <c r="P151" i="1"/>
  <c r="P215" i="1"/>
  <c r="S6" i="1"/>
  <c r="P4" i="1"/>
  <c r="K231" i="1"/>
  <c r="K233" i="1" s="1"/>
  <c r="K172" i="1"/>
  <c r="K249" i="1"/>
  <c r="K251" i="1" s="1"/>
  <c r="K155" i="1"/>
  <c r="Q199" i="1"/>
  <c r="P199" i="1"/>
  <c r="Q243" i="1"/>
  <c r="Q222" i="1"/>
  <c r="O243" i="1"/>
  <c r="O248" i="1" s="1"/>
  <c r="J257" i="1"/>
  <c r="J200" i="1"/>
  <c r="H258" i="1"/>
  <c r="Q196" i="1"/>
  <c r="K201" i="1"/>
  <c r="P246" i="1"/>
  <c r="P243" i="1"/>
  <c r="P228" i="1"/>
  <c r="O229" i="1"/>
  <c r="O230" i="1"/>
  <c r="O196" i="1"/>
  <c r="O200" i="1" s="1"/>
  <c r="M201" i="1"/>
  <c r="P121" i="1"/>
  <c r="L201" i="1"/>
  <c r="P60" i="1"/>
  <c r="P108" i="1"/>
  <c r="P48" i="1"/>
  <c r="P91" i="1"/>
  <c r="P76" i="1"/>
  <c r="P222" i="1" l="1"/>
  <c r="P230" i="1" s="1"/>
  <c r="O231" i="1" s="1"/>
  <c r="Q201" i="1"/>
  <c r="O258" i="1"/>
  <c r="K202" i="1"/>
  <c r="K204" i="1" s="1"/>
  <c r="Q247" i="1"/>
  <c r="Q248" i="1"/>
  <c r="O247" i="1"/>
  <c r="Q229" i="1"/>
  <c r="Q230" i="1"/>
  <c r="L257" i="1"/>
  <c r="L259" i="1" s="1"/>
  <c r="O153" i="1"/>
  <c r="Q200" i="1"/>
  <c r="P196" i="1"/>
  <c r="P201" i="1" s="1"/>
  <c r="P248" i="1"/>
  <c r="O249" i="1" s="1"/>
  <c r="P247" i="1"/>
  <c r="H257" i="1"/>
  <c r="H259" i="1" s="1"/>
  <c r="Q258" i="1" s="1"/>
  <c r="O201" i="1"/>
  <c r="J259" i="1"/>
  <c r="P229" i="1" l="1"/>
  <c r="O257" i="1"/>
  <c r="O259" i="1" s="1"/>
  <c r="O202" i="1"/>
  <c r="P200" i="1"/>
  <c r="Q257" i="1"/>
  <c r="Q259" i="1" s="1"/>
  <c r="U229" i="1"/>
  <c r="K232" i="1" s="1"/>
</calcChain>
</file>

<file path=xl/comments1.xml><?xml version="1.0" encoding="utf-8"?>
<comments xmlns="http://schemas.openxmlformats.org/spreadsheetml/2006/main">
  <authors>
    <author>Gelu Gherghin</author>
    <author>Windows User</author>
    <author/>
  </authors>
  <commentList>
    <comment ref="P4" author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în limbile română, engleză și dacă este cazul, maghiară/germană, conform ultimului H.G. referitor la structura universităților publicat</t>
        </r>
      </text>
    </comment>
    <comment ref="A8"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2">
      <text>
        <r>
          <rPr>
            <sz val="11"/>
            <color rgb="FF000000"/>
            <rFont val="Calibri"/>
            <family val="2"/>
            <charset val="238"/>
          </rPr>
          <t>Gelu Gherghin:
În această secțiune puteți adăuga câte rânduri sunt necesare, păstrând o aranjare decentă în pagină. 
Lucrați cât mai simplu, să nu fie nevoie de multe rânduri. În mod obligatoriu se trece numărul și codul pachetului. Folosiți terminologia din machetă, adică "Se alege o disciplină din pachetul  opțional 1 (cod pachet)" sau "Se aleg două discipline din pachetul  opțional 1 (cod pachet)" sau "Se alege câte o disciplină din pachetele optionale 1 (cod pachet), 2 (cod pachet) și două discipline din pachetul 3 (cod pachet)".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8"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B4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4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B5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5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B6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6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77" author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B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92" author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B9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9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11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1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1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2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2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2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2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2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28" authorId="2">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32" authorId="2">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35" authorId="2">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38" authorId="2">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41" authorId="2">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44" authorId="2">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47" authorId="2">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R152"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55"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5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B15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5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5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5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7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181" authorId="2">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0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09" authorId="2">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3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39" authorId="2">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5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58" authorId="2">
      <text>
        <r>
          <rPr>
            <sz val="11"/>
            <color rgb="FF000000"/>
            <rFont val="Calibri"/>
            <family val="2"/>
            <charset val="238"/>
          </rPr>
          <t>Gelu Gherghin:
Introduceți manual suma creditelor la disciplinele opționale din semestrele 1 + 2</t>
        </r>
      </text>
    </comment>
    <comment ref="T258" authorId="2">
      <text>
        <r>
          <rPr>
            <sz val="11"/>
            <color rgb="FF000000"/>
            <rFont val="Calibri"/>
            <family val="2"/>
            <charset val="238"/>
          </rPr>
          <t>Gelu Gherghin:
Introduceți manual suma creditelor la disciplinele opționale din semestrele 3 + 4</t>
        </r>
      </text>
    </comment>
    <comment ref="U258" authorId="2">
      <text>
        <r>
          <rPr>
            <sz val="11"/>
            <color rgb="FF000000"/>
            <rFont val="Calibri"/>
            <family val="2"/>
            <charset val="238"/>
          </rPr>
          <t>Gelu Gherghin:
Introduceți manual suma creditelor la disciplinele opționale din semestrele 5 + 6</t>
        </r>
      </text>
    </comment>
    <comment ref="A26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275" authorId="2">
      <text>
        <r>
          <rPr>
            <sz val="11"/>
            <color rgb="FF000000"/>
            <rFont val="Calibri"/>
            <family val="2"/>
            <charset val="238"/>
          </rPr>
          <t>Gelu Gherghin:
Alegeți o singură disciplină, într-o singură limbă de predare, din lista de didactici de mai jos. Vă rugăm să nu faceți alte modificări în tabel.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<sst xmlns="http://schemas.openxmlformats.org/spreadsheetml/2006/main" count="664" uniqueCount="257">
  <si>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</si>
  <si>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</si>
  <si>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</si>
  <si>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</si>
  <si>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</si>
  <si>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</si>
  <si>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</si>
  <si>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</si>
  <si>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</si>
  <si>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</si>
  <si>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</si>
  <si>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</si>
  <si>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</si>
  <si>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</si>
  <si>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</si>
  <si>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</si>
  <si>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</si>
  <si>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</si>
  <si>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</si>
  <si>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</si>
  <si>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</si>
  <si>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</si>
  <si>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</si>
  <si>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 xml:space="preserve">Titlul absolventului: </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</si>
  <si>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</si>
  <si>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</si>
  <si>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</si>
  <si>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</si>
  <si>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</si>
  <si>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</si>
  <si>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</si>
  <si>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</si>
  <si>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</si>
  <si>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</si>
  <si>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</si>
  <si>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</si>
  <si>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</si>
  <si>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</si>
  <si>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</si>
  <si>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</si>
  <si>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</si>
  <si>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</si>
  <si>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</si>
  <si>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</si>
  <si>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</si>
  <si>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</si>
  <si>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</si>
  <si>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</si>
  <si>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</si>
  <si>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</si>
  <si>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</si>
  <si>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</si>
  <si>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</si>
  <si>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</si>
  <si>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</si>
  <si>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</si>
  <si>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</si>
  <si>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</si>
  <si>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</si>
  <si>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</si>
  <si>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</si>
  <si>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</si>
  <si>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</si>
  <si>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</si>
  <si>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</si>
  <si>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</si>
  <si>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</si>
  <si>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</si>
  <si>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</si>
  <si>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</si>
  <si>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</si>
  <si>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</si>
  <si>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</si>
  <si>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</si>
  <si>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</si>
  <si>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</si>
  <si>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</si>
  <si>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</si>
  <si>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</si>
  <si>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</si>
  <si>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</si>
  <si>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</si>
  <si>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VDP 2303</t>
  </si>
  <si>
    <t>VDP 2404</t>
  </si>
  <si>
    <t>VDP 3505</t>
  </si>
  <si>
    <t>VDP 3506</t>
  </si>
  <si>
    <t>VDP 3607</t>
  </si>
  <si>
    <t>VDP 3608</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</si>
  <si>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</si>
  <si>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</si>
  <si>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</si>
  <si>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</si>
  <si>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</si>
  <si>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</si>
  <si>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</si>
  <si>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</si>
  <si>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</si>
  <si>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</si>
  <si>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</si>
  <si>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</si>
  <si>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</si>
  <si>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</si>
  <si>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</si>
  <si>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t>
  </si>
  <si>
    <t>FACULTATEA DE MATEMATICĂ ȘI INFORMATICĂ</t>
  </si>
  <si>
    <t>**</t>
  </si>
  <si>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</si>
  <si>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</si>
  <si>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t>PLAN DE ÎNVĂŢĂMÂNT valabil începând din anul universitar 2020-2021</t>
  </si>
  <si>
    <t xml:space="preserve">Psihologia educaţiei / Educational psychology </t>
  </si>
  <si>
    <t>Pedagogie I / Pedagogy I:
- Fundamentele pedagogiei / Fundamentals of pedagogy 
- Teoria și metodologia curriculumului / Curriculum theory and   methodology</t>
  </si>
  <si>
    <t xml:space="preserve">Pedagogie II / Pedagogy II:
- Teoria și metodologia instruirii / Instruction theory and methodology 
- Teoria și metodologia evaluării / Evaluation theory and methodology </t>
  </si>
  <si>
    <t>Instruire asistată de calculator / Computer assisted training</t>
  </si>
  <si>
    <t>Practică pedagogică  în învăţământul preuniversitar obligatoriu (1) / Pre-service teaching practice in compulsory education (1)</t>
  </si>
  <si>
    <t xml:space="preserve">Managementul clasei de elevi / Classroom management </t>
  </si>
  <si>
    <t>Practică pedagogică  în învăţământul preuniversitar obligatoriu (2) / Pre-service teaching practice in compulsory education (2)</t>
  </si>
  <si>
    <t>Examen de absolvire Nivel I / Graduation exam Level I</t>
  </si>
  <si>
    <r>
      <t>Specializarea/Programul de studiu:</t>
    </r>
    <r>
      <rPr>
        <b/>
        <sz val="10"/>
        <rFont val="Times New Roman"/>
        <family val="1"/>
      </rPr>
      <t xml:space="preserve"> Matematică/Mathematics</t>
    </r>
  </si>
  <si>
    <r>
      <t xml:space="preserve">Domeniul: </t>
    </r>
    <r>
      <rPr>
        <b/>
        <sz val="10"/>
        <color rgb="FF000000"/>
        <rFont val="Times New Roman"/>
        <family val="1"/>
      </rPr>
      <t>Matematică</t>
    </r>
  </si>
  <si>
    <r>
      <t xml:space="preserve">Limba de predare: </t>
    </r>
    <r>
      <rPr>
        <b/>
        <sz val="10"/>
        <color rgb="FF000000"/>
        <rFont val="Times New Roman"/>
        <family val="1"/>
      </rPr>
      <t>Română</t>
    </r>
  </si>
  <si>
    <r>
      <rPr>
        <b/>
        <sz val="10"/>
        <color rgb="FF000000"/>
        <rFont val="Times New Roman"/>
        <family val="1"/>
      </rPr>
      <t>20</t>
    </r>
    <r>
      <rPr>
        <sz val="10"/>
        <color indexed="8"/>
        <rFont val="Times New Roman"/>
        <family val="1"/>
      </rPr>
      <t xml:space="preserve"> de credite la examenul de licenţă </t>
    </r>
  </si>
  <si>
    <t>L</t>
  </si>
  <si>
    <t>PACHET OPȚIONAL 7 (An III, Semestrul 6)</t>
  </si>
  <si>
    <t>PACHET OPȚIONAL 5 (An III, Semestrul 6)</t>
  </si>
  <si>
    <t>DISCIPLINE DE SPECIALITATE (DS)</t>
  </si>
  <si>
    <t>DISCIPLINE COMPLEMENTARE (DC)</t>
  </si>
  <si>
    <t xml:space="preserve"> </t>
  </si>
  <si>
    <t>Sem. 3: Se alege o disciplină din pachetul opțional 1 (MLX2201)</t>
  </si>
  <si>
    <t>Sem. 4: Se alege o disciplină din pachetul opțional 2 (MLX2202)</t>
  </si>
  <si>
    <t>Sem. 5: Se alege o disciplină din pachetul opțional 3 (MLX2203)</t>
  </si>
  <si>
    <t>Sem. 5: Se alege o disciplină din pachetul opțional 4 (MLX2204)</t>
  </si>
  <si>
    <t>Sem. 6: Se alege o disciplină din pachetul opțional 5 (MLX2205)</t>
  </si>
  <si>
    <t>Sem. 6: Se alege o disciplină din pachetul opțional 6 (MLX2206)</t>
  </si>
  <si>
    <t>Sem. 6: Se alege o disciplină din pachetul opțional 7 (MLX2207)</t>
  </si>
  <si>
    <t>MLR0019</t>
  </si>
  <si>
    <t>Algebra 1 (Algebra liniară) /Algebra 1 (Linear Algebra)</t>
  </si>
  <si>
    <t>MLR0070</t>
  </si>
  <si>
    <t>Logică matematică și teoria mulțimilor /Mathematical Logic and Set Theory</t>
  </si>
  <si>
    <t>MLR0001</t>
  </si>
  <si>
    <t>Analiză matematică 1 (Analiza pe R) / Mathematical Analysis 1 (R Analysis)</t>
  </si>
  <si>
    <t>MLR0013</t>
  </si>
  <si>
    <t>Geometrie 1 (Geometrie analitică) / Geometry 1 (Analytical Geometry)</t>
  </si>
  <si>
    <t>MLR5115</t>
  </si>
  <si>
    <t>Algoritmi si Programare / Algorithms and Programming</t>
  </si>
  <si>
    <t>Educație fizică 1 / Sport 1</t>
  </si>
  <si>
    <t>MLR0021</t>
  </si>
  <si>
    <t>Algebra 2 (Structuri algebrice de bază) / Algebra 2 (Basic Algebraic Structures)</t>
  </si>
  <si>
    <t>MLR0071</t>
  </si>
  <si>
    <t>MLR0015</t>
  </si>
  <si>
    <t>Geometrie 2 (Geometrie afină) / Geometry 2 (Affine Geometry)</t>
  </si>
  <si>
    <t>MLR5006</t>
  </si>
  <si>
    <t>Programare orientată obiect / Object Oriented Programming</t>
  </si>
  <si>
    <t>MLR5105</t>
  </si>
  <si>
    <t>Structuri de date / Data Structures</t>
  </si>
  <si>
    <t>MLX2201</t>
  </si>
  <si>
    <t>Curs optional 1 / Optional 1</t>
  </si>
  <si>
    <t>MLR0009</t>
  </si>
  <si>
    <t>Ecuații diferențiale / Differential Equations</t>
  </si>
  <si>
    <t>MLR0008</t>
  </si>
  <si>
    <t>Analiză complexă / Complex Analysis</t>
  </si>
  <si>
    <t>MLR0016</t>
  </si>
  <si>
    <t>Geometrie 3 (Geometria diferențială a curbelor și suprafețelor) / Geometry 3 (Differential Geometry of Curves and Surfaces)</t>
  </si>
  <si>
    <t>MLR0026</t>
  </si>
  <si>
    <t>Software matematic / Mathematical Software</t>
  </si>
  <si>
    <t>MLR0082</t>
  </si>
  <si>
    <t>Topologie / Topology</t>
  </si>
  <si>
    <t>MLX2202</t>
  </si>
  <si>
    <t>Curs opțional 2 / Optional 2</t>
  </si>
  <si>
    <t>MLR0074</t>
  </si>
  <si>
    <t>Analiză reală / Real Analysis</t>
  </si>
  <si>
    <t>MLR0027</t>
  </si>
  <si>
    <t>Analiză numerică / Numerical Analysis</t>
  </si>
  <si>
    <t>MLR0025</t>
  </si>
  <si>
    <t>Mecanică teoretică / Theoretical Mechanics</t>
  </si>
  <si>
    <t>MLR1027</t>
  </si>
  <si>
    <t>Teoria probabilităților / Probability Theory</t>
  </si>
  <si>
    <t>MLR0030</t>
  </si>
  <si>
    <t>Statistică matematică / Mathematical Statistics</t>
  </si>
  <si>
    <t>MLR0004</t>
  </si>
  <si>
    <t>Analiză funcțională / Functional Analysis</t>
  </si>
  <si>
    <t>MLR0024</t>
  </si>
  <si>
    <t>Astronomie / Astronomy</t>
  </si>
  <si>
    <t>MLR0011</t>
  </si>
  <si>
    <t>MLX2203</t>
  </si>
  <si>
    <t>Curs opțional 3 / Optional 3</t>
  </si>
  <si>
    <t>MLX2204</t>
  </si>
  <si>
    <t>Curs optional 4 / Optional 4</t>
  </si>
  <si>
    <t>MLR2031</t>
  </si>
  <si>
    <t>Practică de specialitate în matematică / Internship in Mathematics</t>
  </si>
  <si>
    <t>MLR0022</t>
  </si>
  <si>
    <t>Teoria numerelor / Number Theory</t>
  </si>
  <si>
    <t>MLR2001</t>
  </si>
  <si>
    <t>Elaborarea lucrării de licență / Work for Graduation Project</t>
  </si>
  <si>
    <t>MLX2205</t>
  </si>
  <si>
    <t>Curs opțional 5 / Optional 5</t>
  </si>
  <si>
    <t>MLX2206</t>
  </si>
  <si>
    <t>Curs opțional 6 / Optional 6</t>
  </si>
  <si>
    <t>MLX2207</t>
  </si>
  <si>
    <t>Curs opțional 7 / Optional 7</t>
  </si>
  <si>
    <t>MLR0072</t>
  </si>
  <si>
    <t>MLE0949</t>
  </si>
  <si>
    <t>MLR0044</t>
  </si>
  <si>
    <t>Analiză convexă / Convex Analysis</t>
  </si>
  <si>
    <t>Criptografie cu cheie publica / Public Key Cryptography</t>
  </si>
  <si>
    <t>Aplicații ale geometriei în informatică / Applications of Geometry in Computer Science</t>
  </si>
  <si>
    <t>MLR0038</t>
  </si>
  <si>
    <t>MLR0037</t>
  </si>
  <si>
    <t>Modelare matematică / Mathematical Modeling</t>
  </si>
  <si>
    <t>MLR0057</t>
  </si>
  <si>
    <t>MLR0046</t>
  </si>
  <si>
    <t>Matematica operațiunilor financiare / Mathematics of financial operations</t>
  </si>
  <si>
    <t>Complemente de algebră / Complements of Algebra</t>
  </si>
  <si>
    <t>MLR0073</t>
  </si>
  <si>
    <t>MLR0062</t>
  </si>
  <si>
    <t>Metode numerice în mecanică / Numerical Mathods in Mechanics</t>
  </si>
  <si>
    <t>MLR0058</t>
  </si>
  <si>
    <t>MLR0041</t>
  </si>
  <si>
    <t>Complemente de geometrie / Complements of Geometry</t>
  </si>
  <si>
    <t>MLR0036</t>
  </si>
  <si>
    <t>MLR0033</t>
  </si>
  <si>
    <t>Complemente de analiză complexă / Complements of Complex Analysis</t>
  </si>
  <si>
    <t>Complemente de analiză matematică / Complements of Mathematical Analysis</t>
  </si>
  <si>
    <t>MLR2006</t>
  </si>
  <si>
    <t>MLR7007</t>
  </si>
  <si>
    <t>MLR2035</t>
  </si>
  <si>
    <t>Istoria matematicii / History of Mathematics</t>
  </si>
  <si>
    <t>Istoria informaticii / History of Computer Science</t>
  </si>
  <si>
    <t>Etica si integritate academica / Ethics and Academic Integrity</t>
  </si>
  <si>
    <t>MLR0018</t>
  </si>
  <si>
    <t>Matematica de bază /Basic Mathematics</t>
  </si>
  <si>
    <t>MLR7021</t>
  </si>
  <si>
    <t>Dezvoltarea competențelor profesionale / Development of professional skills</t>
  </si>
  <si>
    <t>MLE2008</t>
  </si>
  <si>
    <t>Limba engleză - formare și informare academică (curs pentru începători)</t>
  </si>
  <si>
    <t>MLR2003</t>
  </si>
  <si>
    <t>Redactarea documentelor matematice în LaTeX / Writing mathematical documents in LaTeX</t>
  </si>
  <si>
    <t>Metode numerice cu aplicații / Numerical Methods and Applications</t>
  </si>
  <si>
    <t>Educație fizică 2 / Sport 2</t>
  </si>
  <si>
    <r>
      <rPr>
        <b/>
        <sz val="10"/>
        <color indexed="8"/>
        <rFont val="Times New Roman"/>
        <family val="1"/>
      </rPr>
      <t xml:space="preserve">VI.  UNIVERSITĂŢI EUROPENE DE REFERINŢĂ:  
</t>
    </r>
    <r>
      <rPr>
        <sz val="10"/>
        <color indexed="8"/>
        <rFont val="Times New Roman"/>
        <family val="1"/>
      </rPr>
      <t xml:space="preserve">Planul de învățământ urmează în proporție de 80% planurile de învățământ ale Univ. Munchen, Univ. ”Tor Vergata” Roma și Univ. Milano.
</t>
    </r>
  </si>
  <si>
    <t>Limba străină 1 / Foreign Language 1</t>
  </si>
  <si>
    <t>Limba străină 2 /  Foreign Language 2</t>
  </si>
  <si>
    <r>
      <rPr>
        <b/>
        <sz val="10"/>
        <color indexed="8"/>
        <rFont val="Times New Roman"/>
        <family val="1"/>
      </rPr>
      <t xml:space="preserve">6 </t>
    </r>
    <r>
      <rPr>
        <sz val="10"/>
        <color indexed="8"/>
        <rFont val="Times New Roman"/>
        <family val="1"/>
      </rPr>
      <t>credite pentru o limbă străină (2 semestre)</t>
    </r>
  </si>
  <si>
    <t>Analiză matematică 2 (Calcul diferențial și integral în R^n) /Mathematical analysis 2 (Differential and Integral Calculus in R ^ n)</t>
  </si>
  <si>
    <t>PACHET OPȚIONAL 1 (An II, Semestrul 3)</t>
  </si>
  <si>
    <t>PACHET OPȚIONAL 2 (An II, Semestrul 4)</t>
  </si>
  <si>
    <t>PACHET OPȚIONAL 3 (An III, Semestrul 5)</t>
  </si>
  <si>
    <t>PACHET OPȚIONAL 4 (An III, Semestrul 5)</t>
  </si>
  <si>
    <t>Didactica matematicii / The didactics of mathematics</t>
  </si>
  <si>
    <t>Ecuații cu derivate parțiale / Partial Differential Equations</t>
  </si>
  <si>
    <r>
      <t xml:space="preserve"> </t>
    </r>
    <r>
      <rPr>
        <sz val="10"/>
        <rFont val="Times New Roman"/>
        <family val="1"/>
      </rPr>
      <t xml:space="preserve"> </t>
    </r>
    <r>
      <rPr>
        <b/>
        <sz val="10"/>
        <rFont val="Times New Roman"/>
        <family val="1"/>
      </rPr>
      <t>138</t>
    </r>
    <r>
      <rPr>
        <b/>
        <sz val="10"/>
        <color indexed="8"/>
        <rFont val="Times New Roman"/>
        <family val="1"/>
      </rPr>
      <t xml:space="preserve"> </t>
    </r>
    <r>
      <rPr>
        <sz val="10"/>
        <color indexed="8"/>
        <rFont val="Times New Roman"/>
        <family val="1"/>
      </rPr>
      <t>de credite la disciplinele obligatorii;</t>
    </r>
  </si>
  <si>
    <r>
      <t xml:space="preserve">  </t>
    </r>
    <r>
      <rPr>
        <sz val="10"/>
        <rFont val="Times New Roman"/>
        <family val="1"/>
      </rPr>
      <t xml:space="preserve"> </t>
    </r>
    <r>
      <rPr>
        <b/>
        <sz val="10"/>
        <rFont val="Times New Roman"/>
        <family val="1"/>
      </rPr>
      <t>42</t>
    </r>
    <r>
      <rPr>
        <sz val="10"/>
        <rFont val="Times New Roman"/>
        <family val="1"/>
      </rPr>
      <t xml:space="preserve"> </t>
    </r>
    <r>
      <rPr>
        <sz val="10"/>
        <color indexed="8"/>
        <rFont val="Times New Roman"/>
        <family val="1"/>
      </rPr>
      <t>credite la disciplinele opţionale;</t>
    </r>
  </si>
  <si>
    <t>MLR2002</t>
  </si>
  <si>
    <t>Metode avansate de rezolvare a problemelor de matematică și informatică / Advanced Problem Solving Techniques in Mathematics and Computer Science</t>
  </si>
  <si>
    <t>Complemente de mecanică și astronomie / Complements of Mechanics and Astronomy</t>
  </si>
  <si>
    <t>Capitole speciale de ecuații diferențiale ordinare / Special Topics of Ordinary Differential Equations</t>
  </si>
  <si>
    <r>
      <t xml:space="preserve">În contul a cel mult 2 discipline opţionale, studentul are dreptul să aleagă 2 discipline de la alte specializări ale facultăţilor din Universitatea Babeş-Bolyai, respectând condiționările din planurile de învățământ ale respectivelor specializări </t>
    </r>
    <r>
      <rPr>
        <sz val="10"/>
        <color indexed="8"/>
        <rFont val="Calibri"/>
        <family val="2"/>
      </rPr>
      <t>ş</t>
    </r>
    <r>
      <rPr>
        <sz val="10"/>
        <color indexed="8"/>
        <rFont val="Times New Roman"/>
        <family val="1"/>
      </rPr>
      <t>i num</t>
    </r>
    <r>
      <rPr>
        <sz val="10"/>
        <color indexed="8"/>
        <rFont val="Calibri"/>
        <family val="2"/>
      </rPr>
      <t>ă</t>
    </r>
    <r>
      <rPr>
        <sz val="10"/>
        <color indexed="8"/>
        <rFont val="Times New Roman"/>
        <family val="1"/>
      </rPr>
      <t>rul de credite alocat.</t>
    </r>
  </si>
  <si>
    <t>Practica de specialitate se desfasoara 4 saptamani, 5 zile/sapt, 6 ore/zi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</si>
</sst>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color indexed="8"/>
      <name val="Times New Roman"/>
      <family val="1"/>
      <charset val="238"/>
    </font>
    <font>
      <b/>
      <sz val="10"/>
      <name val="Times New Roman"/>
      <family val="1"/>
    </font>
    <font>
      <b/>
      <sz val="10"/>
      <color rgb="FF000000"/>
      <name val="Times New Roman"/>
      <family val="1"/>
    </font>
    <font>
      <sz val="10"/>
      <color rgb="FF000000"/>
      <name val="Times New Roman"/>
      <family val="1"/>
      <charset val="238"/>
    </font>
    <font>
      <sz val="11"/>
      <color rgb="FF000000"/>
      <name val="Calibri"/>
      <family val="2"/>
      <charset val="238"/>
    </font>
    <font>
      <sz val="11"/>
      <name val="Calibri"/>
      <family val="2"/>
      <charset val="238"/>
    </font>
    <font>
      <b/>
      <sz val="10"/>
      <color rgb="FF000000"/>
      <name val="Times New Roman"/>
      <family val="1"/>
      <charset val="238"/>
    </font>
    <font>
      <sz val="10"/>
      <name val="Times New Roman"/>
      <family val="1"/>
      <charset val="238"/>
    </font>
    <font>
      <sz val="10"/>
      <color rgb="FFFF0000"/>
      <name val="Times New Roman"/>
      <family val="1"/>
      <charset val="238"/>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99"/>
        <bgColor rgb="FFFFFF99"/>
      </patternFill>
    </fill>
    <fill>
      <patternFill patternType="solid">
        <fgColor rgb="FFFFFFFF"/>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14">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8"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1" fontId="2"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Alignment="1" applyProtection="1">
      <alignment vertical="top" wrapText="1"/>
      <protection locked="0"/>
    </xf>
    <xf numFmtId="0" fontId="1" fillId="0" borderId="0" xfId="0" applyFont="1" applyProtection="1">
      <protection locked="0"/>
    </xf>
    <xf numFmtId="0" fontId="17" fillId="0" borderId="1" xfId="0" applyFont="1" applyBorder="1" applyAlignment="1" applyProtection="1">
      <alignment horizontal="center" vertical="center"/>
    </xf>
    <xf numFmtId="1" fontId="17" fillId="4" borderId="1" xfId="0" applyNumberFormat="1" applyFont="1" applyFill="1" applyBorder="1" applyAlignment="1" applyProtection="1">
      <alignment horizontal="center" vertical="center"/>
      <protection locked="0"/>
    </xf>
    <xf numFmtId="0" fontId="1" fillId="0" borderId="0" xfId="0" applyFont="1" applyProtection="1">
      <protection locked="0"/>
    </xf>
    <xf numFmtId="0" fontId="1" fillId="0" borderId="1" xfId="0" applyFont="1" applyBorder="1" applyAlignment="1" applyProtection="1">
      <alignment horizontal="center" vertical="center" wrapText="1"/>
      <protection locked="0"/>
    </xf>
    <xf numFmtId="0" fontId="1" fillId="0" borderId="0" xfId="0" applyFont="1" applyBorder="1" applyProtection="1">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0" xfId="0" applyFont="1" applyBorder="1" applyAlignment="1" applyProtection="1">
      <protection locked="0"/>
    </xf>
    <xf numFmtId="0" fontId="1" fillId="0" borderId="0" xfId="0" applyFont="1" applyProtection="1">
      <protection locked="0"/>
    </xf>
    <xf numFmtId="0" fontId="1" fillId="0" borderId="0" xfId="0" applyFont="1" applyProtection="1">
      <protection locked="0"/>
    </xf>
    <xf numFmtId="0" fontId="20" fillId="5" borderId="14" xfId="0" applyFont="1" applyFill="1" applyBorder="1" applyAlignment="1">
      <alignment horizontal="center" vertical="center" wrapText="1"/>
    </xf>
    <xf numFmtId="49" fontId="20" fillId="5" borderId="14" xfId="0" applyNumberFormat="1" applyFont="1" applyFill="1" applyBorder="1" applyAlignment="1">
      <alignment horizontal="center" vertical="center" wrapText="1"/>
    </xf>
    <xf numFmtId="0" fontId="20" fillId="5" borderId="14" xfId="0" applyFont="1" applyFill="1" applyBorder="1" applyAlignment="1">
      <alignment horizontal="left" vertical="center"/>
    </xf>
    <xf numFmtId="0" fontId="20" fillId="5" borderId="15" xfId="0" applyFont="1" applyFill="1" applyBorder="1" applyAlignment="1">
      <alignment horizontal="left" vertical="center" wrapText="1"/>
    </xf>
    <xf numFmtId="0" fontId="20" fillId="5" borderId="14" xfId="0" applyFont="1" applyFill="1" applyBorder="1" applyAlignment="1">
      <alignment horizontal="center" vertical="center"/>
    </xf>
    <xf numFmtId="0" fontId="20" fillId="0" borderId="14" xfId="0" applyFont="1" applyBorder="1" applyAlignment="1">
      <alignment horizontal="center" vertical="center"/>
    </xf>
    <xf numFmtId="1" fontId="20" fillId="0" borderId="14" xfId="0" applyNumberFormat="1" applyFont="1" applyBorder="1" applyAlignment="1">
      <alignment horizontal="center" vertical="center"/>
    </xf>
    <xf numFmtId="2" fontId="20" fillId="5" borderId="14" xfId="0" applyNumberFormat="1" applyFont="1" applyFill="1" applyBorder="1" applyAlignment="1">
      <alignment horizontal="center" vertical="center"/>
    </xf>
    <xf numFmtId="0" fontId="20" fillId="5" borderId="17" xfId="0" applyFont="1" applyFill="1" applyBorder="1" applyAlignment="1">
      <alignment horizontal="center" vertical="center" wrapText="1"/>
    </xf>
    <xf numFmtId="0" fontId="20" fillId="0" borderId="14" xfId="0" applyFont="1" applyBorder="1" applyAlignment="1">
      <alignment horizontal="center" vertical="center" wrapText="1"/>
    </xf>
    <xf numFmtId="1" fontId="20" fillId="0" borderId="14" xfId="0" applyNumberFormat="1" applyFont="1" applyBorder="1" applyAlignment="1">
      <alignment horizontal="center" vertical="center" wrapText="1"/>
    </xf>
    <xf numFmtId="2" fontId="20" fillId="5" borderId="14" xfId="0" applyNumberFormat="1" applyFont="1" applyFill="1" applyBorder="1" applyAlignment="1">
      <alignment horizontal="center" vertical="center" wrapText="1"/>
    </xf>
    <xf numFmtId="0" fontId="20" fillId="5" borderId="14" xfId="0" applyFont="1" applyFill="1" applyBorder="1" applyAlignment="1">
      <alignment horizontal="left" vertical="center" wrapText="1"/>
    </xf>
    <xf numFmtId="0" fontId="23" fillId="5" borderId="14" xfId="0" applyFont="1" applyFill="1" applyBorder="1" applyAlignment="1">
      <alignment horizontal="center" vertical="center"/>
    </xf>
    <xf numFmtId="1" fontId="20" fillId="5" borderId="14" xfId="0" applyNumberFormat="1" applyFont="1" applyFill="1" applyBorder="1" applyAlignment="1">
      <alignment horizontal="left" vertical="center"/>
    </xf>
    <xf numFmtId="1" fontId="20" fillId="5" borderId="14" xfId="0" applyNumberFormat="1" applyFont="1" applyFill="1" applyBorder="1" applyAlignment="1">
      <alignment horizontal="left" vertical="center" wrapText="1"/>
    </xf>
    <xf numFmtId="1" fontId="20" fillId="5" borderId="14" xfId="0" applyNumberFormat="1" applyFont="1" applyFill="1" applyBorder="1" applyAlignment="1">
      <alignment horizontal="center" vertical="center"/>
    </xf>
    <xf numFmtId="1" fontId="20" fillId="5" borderId="14" xfId="0" applyNumberFormat="1" applyFont="1" applyFill="1" applyBorder="1" applyAlignment="1">
      <alignment horizontal="center" vertical="center" wrapText="1"/>
    </xf>
    <xf numFmtId="0" fontId="20" fillId="0" borderId="14" xfId="0" applyFont="1" applyBorder="1" applyAlignment="1">
      <alignment horizontal="left" vertical="center"/>
    </xf>
    <xf numFmtId="0" fontId="24" fillId="5" borderId="14" xfId="0" applyFont="1" applyFill="1" applyBorder="1" applyAlignment="1">
      <alignment horizontal="center" vertical="center"/>
    </xf>
    <xf numFmtId="2" fontId="20" fillId="0" borderId="14" xfId="0" applyNumberFormat="1" applyFont="1" applyFill="1" applyBorder="1" applyAlignment="1">
      <alignment horizontal="center" vertical="center"/>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0" xfId="0" applyFont="1" applyAlignment="1" applyProtection="1">
      <alignment vertical="center" wrapText="1"/>
      <protection locked="0"/>
    </xf>
    <xf numFmtId="0" fontId="14" fillId="0" borderId="0" xfId="0" applyFont="1" applyBorder="1" applyAlignment="1" applyProtection="1">
      <alignment horizontal="left" vertical="center" wrapText="1"/>
    </xf>
    <xf numFmtId="0" fontId="17" fillId="0" borderId="0" xfId="0" applyFont="1" applyBorder="1" applyAlignment="1" applyProtection="1">
      <alignment horizontal="center" vertical="center"/>
    </xf>
    <xf numFmtId="0" fontId="25" fillId="5" borderId="14" xfId="0" applyFont="1" applyFill="1" applyBorder="1" applyAlignment="1">
      <alignment horizontal="center" vertical="center"/>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Protection="1">
      <protection locked="0"/>
    </xf>
    <xf numFmtId="1" fontId="24" fillId="5" borderId="14" xfId="0" applyNumberFormat="1" applyFont="1" applyFill="1" applyBorder="1" applyAlignment="1">
      <alignment horizontal="center" vertical="center" wrapText="1"/>
    </xf>
    <xf numFmtId="1" fontId="1" fillId="0" borderId="1" xfId="0" applyNumberFormat="1" applyFont="1" applyBorder="1" applyAlignment="1">
      <alignment horizontal="center" vertical="center"/>
    </xf>
    <xf numFmtId="1" fontId="18" fillId="0" borderId="1" xfId="0" applyNumberFormat="1" applyFont="1" applyBorder="1" applyAlignment="1" applyProtection="1">
      <alignment horizontal="center" vertical="center"/>
    </xf>
    <xf numFmtId="0" fontId="1" fillId="0" borderId="0" xfId="0" applyFont="1" applyAlignment="1" applyProtection="1">
      <alignment vertical="center" wrapText="1"/>
      <protection locked="0"/>
    </xf>
    <xf numFmtId="0" fontId="0" fillId="0" borderId="0" xfId="0" applyAlignment="1">
      <alignment vertical="center" wrapText="1"/>
    </xf>
    <xf numFmtId="1" fontId="20" fillId="5" borderId="15" xfId="0" applyNumberFormat="1" applyFont="1" applyFill="1" applyBorder="1" applyAlignment="1">
      <alignment horizontal="left" vertical="center" wrapText="1"/>
    </xf>
    <xf numFmtId="1" fontId="20" fillId="5" borderId="16" xfId="0" applyNumberFormat="1" applyFont="1" applyFill="1" applyBorder="1" applyAlignment="1">
      <alignment horizontal="left" vertical="center" wrapText="1"/>
    </xf>
    <xf numFmtId="1" fontId="20" fillId="5" borderId="17" xfId="0" applyNumberFormat="1" applyFont="1" applyFill="1" applyBorder="1" applyAlignment="1">
      <alignment horizontal="left" vertical="center" wrapText="1"/>
    </xf>
    <xf numFmtId="0" fontId="1" fillId="0" borderId="0" xfId="0" applyFont="1" applyAlignment="1" applyProtection="1">
      <alignment horizontal="left" vertical="center" wrapText="1"/>
      <protection locked="0"/>
    </xf>
    <xf numFmtId="0" fontId="20" fillId="5" borderId="15" xfId="0" applyFont="1" applyFill="1" applyBorder="1" applyAlignment="1">
      <alignment horizontal="left" vertical="center"/>
    </xf>
    <xf numFmtId="0" fontId="22" fillId="0" borderId="16" xfId="0" applyFont="1" applyBorder="1"/>
    <xf numFmtId="0" fontId="22" fillId="0" borderId="17" xfId="0" applyFont="1" applyBorder="1"/>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2" fillId="0" borderId="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0" fillId="5" borderId="15" xfId="0" applyFont="1" applyFill="1" applyBorder="1" applyAlignment="1">
      <alignment horizontal="left" vertical="center" wrapText="1"/>
    </xf>
    <xf numFmtId="0" fontId="22" fillId="0" borderId="16" xfId="0" applyFont="1" applyBorder="1" applyAlignment="1">
      <alignment wrapText="1"/>
    </xf>
    <xf numFmtId="0" fontId="22" fillId="0" borderId="17" xfId="0" applyFont="1" applyBorder="1" applyAlignment="1">
      <alignment wrapText="1"/>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1" fontId="2" fillId="0" borderId="1" xfId="0" applyNumberFormat="1" applyFont="1" applyBorder="1" applyAlignment="1" applyProtection="1">
      <alignment horizontal="center" vertical="center"/>
    </xf>
    <xf numFmtId="0" fontId="10" fillId="0" borderId="1" xfId="0" applyFont="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xf>
    <xf numFmtId="1" fontId="20" fillId="5" borderId="15" xfId="0" applyNumberFormat="1" applyFont="1" applyFill="1" applyBorder="1" applyAlignment="1">
      <alignment horizontal="left" vertical="center"/>
    </xf>
    <xf numFmtId="1" fontId="18" fillId="0" borderId="2" xfId="0" applyNumberFormat="1" applyFont="1" applyBorder="1" applyAlignment="1" applyProtection="1">
      <alignment horizontal="center" vertical="center"/>
      <protection locked="0"/>
    </xf>
    <xf numFmtId="1" fontId="18" fillId="0" borderId="5" xfId="0" applyNumberFormat="1" applyFont="1" applyBorder="1" applyAlignment="1" applyProtection="1">
      <alignment horizontal="center" vertical="center"/>
      <protection locked="0"/>
    </xf>
    <xf numFmtId="1" fontId="18"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 fillId="0" borderId="0" xfId="0" applyFont="1" applyProtection="1">
      <protection locked="0"/>
    </xf>
    <xf numFmtId="0" fontId="2" fillId="0" borderId="1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2"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left" vertical="top"/>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0"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20" fillId="6" borderId="2" xfId="0" applyFont="1" applyFill="1" applyBorder="1" applyAlignment="1">
      <alignment horizontal="left" vertical="center"/>
    </xf>
    <xf numFmtId="0" fontId="20" fillId="6" borderId="5" xfId="0" applyFont="1" applyFill="1" applyBorder="1" applyAlignment="1">
      <alignment horizontal="left" vertical="center"/>
    </xf>
    <xf numFmtId="0" fontId="20" fillId="6" borderId="6" xfId="0" applyFont="1" applyFill="1" applyBorder="1" applyAlignment="1">
      <alignment horizontal="left" vertical="center"/>
    </xf>
    <xf numFmtId="0" fontId="20" fillId="5" borderId="1" xfId="0" applyFont="1" applyFill="1" applyBorder="1" applyAlignment="1">
      <alignment horizontal="left" vertical="center" wrapText="1"/>
    </xf>
    <xf numFmtId="0" fontId="22" fillId="0" borderId="1" xfId="0" applyFont="1" applyBorder="1" applyAlignment="1">
      <alignment wrapText="1"/>
    </xf>
    <xf numFmtId="0" fontId="20" fillId="0" borderId="0" xfId="0" applyFont="1" applyAlignment="1">
      <alignment vertical="center" wrapText="1"/>
    </xf>
    <xf numFmtId="0" fontId="0" fillId="0" borderId="0" xfId="0" applyFont="1" applyAlignment="1"/>
    <xf numFmtId="0" fontId="20" fillId="0" borderId="0" xfId="0" applyFont="1" applyAlignment="1">
      <alignment horizontal="left" vertical="top" wrapText="1"/>
    </xf>
    <xf numFmtId="0" fontId="20" fillId="5" borderId="18" xfId="0" applyFont="1" applyFill="1" applyBorder="1" applyAlignment="1">
      <alignment horizontal="left" vertical="center"/>
    </xf>
    <xf numFmtId="0" fontId="22" fillId="0" borderId="19" xfId="0" applyFont="1" applyBorder="1"/>
    <xf numFmtId="0" fontId="22" fillId="0" borderId="20" xfId="0" applyFont="1" applyBorder="1"/>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20" fillId="5" borderId="21" xfId="0" applyFont="1" applyFill="1" applyBorder="1" applyAlignment="1">
      <alignment horizontal="left" vertical="center" wrapText="1"/>
    </xf>
    <xf numFmtId="0" fontId="22" fillId="0" borderId="22" xfId="0" applyFont="1" applyBorder="1" applyAlignment="1">
      <alignment wrapText="1"/>
    </xf>
    <xf numFmtId="0" fontId="22" fillId="0" borderId="23" xfId="0" applyFont="1" applyBorder="1" applyAlignment="1">
      <alignment wrapText="1"/>
    </xf>
    <xf numFmtId="0" fontId="2" fillId="0" borderId="0" xfId="0" applyFont="1" applyProtection="1">
      <protection locked="0"/>
    </xf>
    <xf numFmtId="0" fontId="20" fillId="0" borderId="0" xfId="0" applyFont="1" applyAlignment="1">
      <alignment horizontal="left" vertical="center" wrapText="1"/>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2" fillId="0" borderId="0" xfId="0" applyFont="1" applyAlignment="1" applyProtection="1">
      <alignment vertical="center"/>
      <protection locked="0"/>
    </xf>
    <xf numFmtId="0" fontId="20" fillId="5" borderId="15" xfId="0" applyFont="1" applyFill="1" applyBorder="1" applyAlignment="1">
      <alignment horizontal="left" vertical="top"/>
    </xf>
    <xf numFmtId="0" fontId="1" fillId="0" borderId="0" xfId="0" applyFont="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 fillId="0" borderId="7" xfId="0" applyFont="1" applyBorder="1" applyProtection="1">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14" fillId="0" borderId="4"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1" fontId="1" fillId="4" borderId="1" xfId="0" applyNumberFormat="1" applyFont="1" applyFill="1" applyBorder="1" applyAlignment="1" applyProtection="1">
      <alignment horizontal="left" vertical="center" wrapText="1"/>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7" fillId="4" borderId="2" xfId="0" applyNumberFormat="1" applyFont="1" applyFill="1" applyBorder="1" applyAlignment="1" applyProtection="1">
      <alignment horizontal="center" vertical="center" wrapText="1"/>
      <protection locked="0"/>
    </xf>
    <xf numFmtId="1" fontId="17" fillId="4" borderId="5" xfId="0" applyNumberFormat="1" applyFont="1" applyFill="1" applyBorder="1" applyAlignment="1" applyProtection="1">
      <alignment horizontal="center" vertical="center" wrapText="1"/>
      <protection locked="0"/>
    </xf>
    <xf numFmtId="1" fontId="17" fillId="4" borderId="6" xfId="0" applyNumberFormat="1" applyFont="1" applyFill="1" applyBorder="1" applyAlignment="1" applyProtection="1">
      <alignment horizontal="center" vertical="center" wrapText="1"/>
      <protection locked="0"/>
    </xf>
    <xf numFmtId="0" fontId="24" fillId="0" borderId="16" xfId="0" applyFont="1" applyBorder="1"/>
    <xf numFmtId="0" fontId="24" fillId="0" borderId="17" xfId="0" applyFont="1" applyBorder="1"/>
    <xf numFmtId="1" fontId="1" fillId="4" borderId="1" xfId="0" applyNumberFormat="1" applyFont="1" applyFill="1" applyBorder="1" applyAlignment="1" applyProtection="1">
      <alignment horizontal="left" vertical="top" wrapText="1"/>
      <protection locked="0"/>
    </xf>
    <xf numFmtId="1" fontId="1" fillId="4" borderId="1" xfId="0" applyNumberFormat="1" applyFont="1" applyFill="1" applyBorder="1" applyAlignment="1" applyProtection="1">
      <alignment horizontal="left" vertical="top"/>
      <protection locked="0"/>
    </xf>
    <xf numFmtId="0" fontId="2" fillId="4" borderId="2" xfId="0" applyNumberFormat="1" applyFont="1" applyFill="1" applyBorder="1" applyAlignment="1" applyProtection="1">
      <alignment horizontal="center" vertical="center"/>
      <protection locked="0"/>
    </xf>
    <xf numFmtId="0" fontId="2" fillId="4" borderId="5" xfId="0" applyNumberFormat="1" applyFont="1" applyFill="1" applyBorder="1" applyAlignment="1" applyProtection="1">
      <alignment horizontal="center" vertical="center"/>
      <protection locked="0"/>
    </xf>
    <xf numFmtId="0" fontId="2" fillId="4"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top" wrapText="1"/>
      <protection locked="0"/>
    </xf>
    <xf numFmtId="1" fontId="1" fillId="4" borderId="5" xfId="0" applyNumberFormat="1" applyFont="1" applyFill="1" applyBorder="1" applyAlignment="1" applyProtection="1">
      <alignment horizontal="left" vertical="top"/>
      <protection locked="0"/>
    </xf>
    <xf numFmtId="1" fontId="1" fillId="4" borderId="6" xfId="0" applyNumberFormat="1" applyFont="1" applyFill="1" applyBorder="1" applyAlignment="1" applyProtection="1">
      <alignment horizontal="left" vertical="top"/>
      <protection locked="0"/>
    </xf>
  </cellXfs>
  <cellStyles count="1">
    <cellStyle name="Normal" xfId="0" builtinId="0"/>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88"/>
  <sheetViews>
    <sheetView tabSelected="1" showRuler="0" view="pageLayout" zoomScaleNormal="100" workbookViewId="0">
      <selection activeCell="AC19" sqref="AC19"/>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6.28515625" style="1" customWidth="1"/>
    <col min="10" max="10" width="7.5703125" style="1" customWidth="1"/>
    <col min="11" max="11" width="5.7109375" style="1" customWidth="1"/>
    <col min="12" max="12" width="4.85546875" style="1" customWidth="1"/>
    <col min="13" max="13" width="5.5703125" style="1" customWidth="1"/>
    <col min="14" max="14" width="5.5703125" style="48"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1" ht="15.75" customHeight="1" x14ac:dyDescent="0.2">
      <c r="A1" s="243" t="s">
        <v>108</v>
      </c>
      <c r="B1" s="243"/>
      <c r="C1" s="243"/>
      <c r="D1" s="243"/>
      <c r="E1" s="243"/>
      <c r="F1" s="243"/>
      <c r="G1" s="243"/>
      <c r="H1" s="243"/>
      <c r="I1" s="243"/>
      <c r="J1" s="243"/>
      <c r="K1" s="243"/>
      <c r="M1" s="249" t="s">
        <v>21</v>
      </c>
      <c r="N1" s="249"/>
      <c r="O1" s="249"/>
      <c r="P1" s="249"/>
      <c r="Q1" s="249"/>
      <c r="R1" s="249"/>
      <c r="S1" s="249"/>
      <c r="T1" s="249"/>
      <c r="U1" s="249"/>
    </row>
    <row r="2" spans="1:21" ht="6.75" customHeight="1" x14ac:dyDescent="0.2">
      <c r="A2" s="243"/>
      <c r="B2" s="243"/>
      <c r="C2" s="243"/>
      <c r="D2" s="243"/>
      <c r="E2" s="243"/>
      <c r="F2" s="243"/>
      <c r="G2" s="243"/>
      <c r="H2" s="243"/>
      <c r="I2" s="243"/>
      <c r="J2" s="243"/>
      <c r="K2" s="243"/>
    </row>
    <row r="3" spans="1:21" ht="18" customHeight="1" x14ac:dyDescent="0.2">
      <c r="A3" s="244" t="s">
        <v>96</v>
      </c>
      <c r="B3" s="244"/>
      <c r="C3" s="244"/>
      <c r="D3" s="244"/>
      <c r="E3" s="244"/>
      <c r="F3" s="244"/>
      <c r="G3" s="244"/>
      <c r="H3" s="244"/>
      <c r="I3" s="244"/>
      <c r="J3" s="244"/>
      <c r="K3" s="244"/>
      <c r="M3" s="253"/>
      <c r="N3" s="254"/>
      <c r="O3" s="255"/>
      <c r="P3" s="184" t="s">
        <v>38</v>
      </c>
      <c r="Q3" s="185"/>
      <c r="R3" s="186"/>
      <c r="S3" s="184" t="s">
        <v>39</v>
      </c>
      <c r="T3" s="185"/>
      <c r="U3" s="186"/>
    </row>
    <row r="4" spans="1:21" ht="17.25" customHeight="1" x14ac:dyDescent="0.2">
      <c r="A4" s="244" t="s">
        <v>104</v>
      </c>
      <c r="B4" s="244"/>
      <c r="C4" s="244"/>
      <c r="D4" s="244"/>
      <c r="E4" s="244"/>
      <c r="F4" s="244"/>
      <c r="G4" s="244"/>
      <c r="H4" s="244"/>
      <c r="I4" s="244"/>
      <c r="J4" s="244"/>
      <c r="K4" s="244"/>
      <c r="M4" s="211" t="s">
        <v>14</v>
      </c>
      <c r="N4" s="212"/>
      <c r="O4" s="213"/>
      <c r="P4" s="207">
        <f>O48</f>
        <v>25</v>
      </c>
      <c r="Q4" s="208"/>
      <c r="R4" s="209"/>
      <c r="S4" s="207">
        <f>O60</f>
        <v>24</v>
      </c>
      <c r="T4" s="208"/>
      <c r="U4" s="209"/>
    </row>
    <row r="5" spans="1:21" ht="16.5" customHeight="1" x14ac:dyDescent="0.2">
      <c r="A5" s="244"/>
      <c r="B5" s="244"/>
      <c r="C5" s="244"/>
      <c r="D5" s="244"/>
      <c r="E5" s="244"/>
      <c r="F5" s="244"/>
      <c r="G5" s="244"/>
      <c r="H5" s="244"/>
      <c r="I5" s="244"/>
      <c r="J5" s="244"/>
      <c r="K5" s="244"/>
      <c r="M5" s="211" t="s">
        <v>15</v>
      </c>
      <c r="N5" s="212"/>
      <c r="O5" s="213"/>
      <c r="P5" s="207">
        <f>O76</f>
        <v>28</v>
      </c>
      <c r="Q5" s="208"/>
      <c r="R5" s="209"/>
      <c r="S5" s="207">
        <f>O91</f>
        <v>25</v>
      </c>
      <c r="T5" s="208"/>
      <c r="U5" s="209"/>
    </row>
    <row r="6" spans="1:21" ht="15" customHeight="1" x14ac:dyDescent="0.2">
      <c r="A6" s="121" t="s">
        <v>118</v>
      </c>
      <c r="B6" s="121"/>
      <c r="C6" s="121"/>
      <c r="D6" s="121"/>
      <c r="E6" s="121"/>
      <c r="F6" s="121"/>
      <c r="G6" s="121"/>
      <c r="H6" s="121"/>
      <c r="I6" s="121"/>
      <c r="J6" s="121"/>
      <c r="K6" s="121"/>
      <c r="M6" s="211" t="s">
        <v>16</v>
      </c>
      <c r="N6" s="212"/>
      <c r="O6" s="213"/>
      <c r="P6" s="207">
        <f>O108</f>
        <v>28</v>
      </c>
      <c r="Q6" s="208"/>
      <c r="R6" s="209"/>
      <c r="S6" s="207">
        <f>O121</f>
        <v>22</v>
      </c>
      <c r="T6" s="208"/>
      <c r="U6" s="209"/>
    </row>
    <row r="7" spans="1:21" x14ac:dyDescent="0.2">
      <c r="A7" s="116" t="s">
        <v>117</v>
      </c>
      <c r="B7" s="116"/>
      <c r="C7" s="116"/>
      <c r="D7" s="116"/>
      <c r="E7" s="116"/>
      <c r="F7" s="116"/>
      <c r="G7" s="116"/>
      <c r="H7" s="116"/>
      <c r="I7" s="116"/>
      <c r="J7" s="116"/>
      <c r="K7" s="116"/>
    </row>
    <row r="8" spans="1:21" x14ac:dyDescent="0.2">
      <c r="A8" s="210" t="s">
        <v>119</v>
      </c>
      <c r="B8" s="210"/>
      <c r="C8" s="210"/>
      <c r="D8" s="210"/>
      <c r="E8" s="210"/>
      <c r="F8" s="210"/>
      <c r="G8" s="210"/>
      <c r="H8" s="210"/>
      <c r="I8" s="210"/>
      <c r="J8" s="210"/>
      <c r="K8" s="210"/>
      <c r="M8" s="256" t="s">
        <v>88</v>
      </c>
      <c r="N8" s="256"/>
      <c r="O8" s="256"/>
      <c r="P8" s="256"/>
      <c r="Q8" s="256"/>
      <c r="R8" s="256"/>
      <c r="S8" s="256"/>
      <c r="T8" s="256"/>
      <c r="U8" s="256"/>
    </row>
    <row r="9" spans="1:21" ht="15" customHeight="1" x14ac:dyDescent="0.2">
      <c r="A9" s="210" t="s">
        <v>23</v>
      </c>
      <c r="B9" s="210"/>
      <c r="C9" s="210"/>
      <c r="D9" s="210"/>
      <c r="E9" s="210"/>
      <c r="F9" s="210"/>
      <c r="G9" s="210"/>
      <c r="H9" s="210"/>
      <c r="I9" s="210"/>
      <c r="J9" s="210"/>
      <c r="K9" s="210"/>
      <c r="M9" s="256"/>
      <c r="N9" s="256"/>
      <c r="O9" s="256"/>
      <c r="P9" s="256"/>
      <c r="Q9" s="256"/>
      <c r="R9" s="256"/>
      <c r="S9" s="256"/>
      <c r="T9" s="256"/>
      <c r="U9" s="256"/>
    </row>
    <row r="10" spans="1:21" ht="16.5" customHeight="1" x14ac:dyDescent="0.2">
      <c r="A10" s="210" t="s">
        <v>18</v>
      </c>
      <c r="B10" s="210"/>
      <c r="C10" s="210"/>
      <c r="D10" s="210"/>
      <c r="E10" s="210"/>
      <c r="F10" s="210"/>
      <c r="G10" s="210"/>
      <c r="H10" s="210"/>
      <c r="I10" s="210"/>
      <c r="J10" s="210"/>
      <c r="K10" s="210"/>
      <c r="M10" s="256"/>
      <c r="N10" s="256"/>
      <c r="O10" s="256"/>
      <c r="P10" s="256"/>
      <c r="Q10" s="256"/>
      <c r="R10" s="256"/>
      <c r="S10" s="256"/>
      <c r="T10" s="256"/>
      <c r="U10" s="256"/>
    </row>
    <row r="11" spans="1:21" x14ac:dyDescent="0.2">
      <c r="A11" s="210" t="s">
        <v>19</v>
      </c>
      <c r="B11" s="210"/>
      <c r="C11" s="210"/>
      <c r="D11" s="210"/>
      <c r="E11" s="210"/>
      <c r="F11" s="210"/>
      <c r="G11" s="210"/>
      <c r="H11" s="210"/>
      <c r="I11" s="210"/>
      <c r="J11" s="210"/>
      <c r="K11" s="210"/>
      <c r="M11" s="256"/>
      <c r="N11" s="256"/>
      <c r="O11" s="256"/>
      <c r="P11" s="256"/>
      <c r="Q11" s="256"/>
      <c r="R11" s="256"/>
      <c r="S11" s="256"/>
      <c r="T11" s="256"/>
      <c r="U11" s="256"/>
    </row>
    <row r="12" spans="1:21" ht="8.4499999999999993" customHeight="1" x14ac:dyDescent="0.2">
      <c r="A12" s="210"/>
      <c r="B12" s="210"/>
      <c r="C12" s="210"/>
      <c r="D12" s="210"/>
      <c r="E12" s="210"/>
      <c r="F12" s="210"/>
      <c r="G12" s="210"/>
      <c r="H12" s="210"/>
      <c r="I12" s="210"/>
      <c r="J12" s="210"/>
      <c r="K12" s="210"/>
      <c r="M12" s="2"/>
      <c r="N12" s="46"/>
      <c r="O12" s="2"/>
      <c r="P12" s="2"/>
      <c r="Q12" s="2"/>
      <c r="R12" s="2"/>
      <c r="S12" s="2"/>
    </row>
    <row r="13" spans="1:21" x14ac:dyDescent="0.2">
      <c r="A13" s="257" t="s">
        <v>0</v>
      </c>
      <c r="B13" s="257"/>
      <c r="C13" s="257"/>
      <c r="D13" s="257"/>
      <c r="E13" s="257"/>
      <c r="F13" s="257"/>
      <c r="G13" s="257"/>
      <c r="H13" s="257"/>
      <c r="I13" s="257"/>
      <c r="J13" s="257"/>
      <c r="K13" s="257"/>
      <c r="M13" s="228" t="s">
        <v>22</v>
      </c>
      <c r="N13" s="228"/>
      <c r="O13" s="228"/>
      <c r="P13" s="228"/>
      <c r="Q13" s="228"/>
      <c r="R13" s="228"/>
      <c r="S13" s="228"/>
      <c r="T13" s="228"/>
      <c r="U13" s="228"/>
    </row>
    <row r="14" spans="1:21" ht="12.75" customHeight="1" x14ac:dyDescent="0.25">
      <c r="A14" s="257" t="s">
        <v>1</v>
      </c>
      <c r="B14" s="257"/>
      <c r="C14" s="257"/>
      <c r="D14" s="257"/>
      <c r="E14" s="257"/>
      <c r="F14" s="257"/>
      <c r="G14" s="257"/>
      <c r="H14" s="257"/>
      <c r="I14" s="257"/>
      <c r="J14" s="257"/>
      <c r="K14" s="257"/>
      <c r="M14" s="250" t="s">
        <v>127</v>
      </c>
      <c r="N14" s="238"/>
      <c r="O14" s="238"/>
      <c r="P14" s="238"/>
      <c r="Q14" s="238"/>
      <c r="R14" s="238"/>
      <c r="S14" s="238"/>
      <c r="T14" s="238"/>
      <c r="U14" s="238"/>
    </row>
    <row r="15" spans="1:21" ht="15" customHeight="1" x14ac:dyDescent="0.25">
      <c r="A15" s="210" t="s">
        <v>249</v>
      </c>
      <c r="B15" s="210"/>
      <c r="C15" s="210"/>
      <c r="D15" s="210"/>
      <c r="E15" s="210"/>
      <c r="F15" s="210"/>
      <c r="G15" s="210"/>
      <c r="H15" s="210"/>
      <c r="I15" s="210"/>
      <c r="J15" s="210"/>
      <c r="K15" s="210"/>
      <c r="M15" s="237" t="s">
        <v>128</v>
      </c>
      <c r="N15" s="238"/>
      <c r="O15" s="238"/>
      <c r="P15" s="238"/>
      <c r="Q15" s="238"/>
      <c r="R15" s="238"/>
      <c r="S15" s="238"/>
      <c r="T15" s="238"/>
      <c r="U15" s="238"/>
    </row>
    <row r="16" spans="1:21" ht="15" customHeight="1" x14ac:dyDescent="0.25">
      <c r="A16" s="210" t="s">
        <v>250</v>
      </c>
      <c r="B16" s="210"/>
      <c r="C16" s="210"/>
      <c r="D16" s="210"/>
      <c r="E16" s="210"/>
      <c r="F16" s="210"/>
      <c r="G16" s="210"/>
      <c r="H16" s="210"/>
      <c r="I16" s="210"/>
      <c r="J16" s="210"/>
      <c r="K16" s="210"/>
      <c r="M16" s="237" t="s">
        <v>129</v>
      </c>
      <c r="N16" s="238"/>
      <c r="O16" s="238"/>
      <c r="P16" s="238"/>
      <c r="Q16" s="238"/>
      <c r="R16" s="238"/>
      <c r="S16" s="238"/>
      <c r="T16" s="238"/>
      <c r="U16" s="238"/>
    </row>
    <row r="17" spans="1:21" ht="15" customHeight="1" x14ac:dyDescent="0.25">
      <c r="A17" s="210" t="s">
        <v>76</v>
      </c>
      <c r="B17" s="210"/>
      <c r="C17" s="210"/>
      <c r="D17" s="210"/>
      <c r="E17" s="210"/>
      <c r="F17" s="210"/>
      <c r="G17" s="210"/>
      <c r="H17" s="210"/>
      <c r="I17" s="210"/>
      <c r="J17" s="210"/>
      <c r="K17" s="210"/>
      <c r="M17" s="239" t="s">
        <v>130</v>
      </c>
      <c r="N17" s="238"/>
      <c r="O17" s="238"/>
      <c r="P17" s="238"/>
      <c r="Q17" s="238"/>
      <c r="R17" s="238"/>
      <c r="S17" s="238"/>
      <c r="T17" s="238"/>
      <c r="U17" s="238"/>
    </row>
    <row r="18" spans="1:21" ht="14.25" customHeight="1" x14ac:dyDescent="0.25">
      <c r="A18" s="210" t="s">
        <v>241</v>
      </c>
      <c r="B18" s="210"/>
      <c r="C18" s="210"/>
      <c r="D18" s="210"/>
      <c r="E18" s="210"/>
      <c r="F18" s="210"/>
      <c r="G18" s="210"/>
      <c r="H18" s="210"/>
      <c r="I18" s="210"/>
      <c r="J18" s="210"/>
      <c r="K18" s="210"/>
      <c r="M18" s="239" t="s">
        <v>131</v>
      </c>
      <c r="N18" s="238"/>
      <c r="O18" s="238"/>
      <c r="P18" s="238"/>
      <c r="Q18" s="238"/>
      <c r="R18" s="238"/>
      <c r="S18" s="238"/>
      <c r="T18" s="238"/>
      <c r="U18" s="238"/>
    </row>
    <row r="19" spans="1:21" s="49" customFormat="1" ht="14.25" customHeight="1" x14ac:dyDescent="0.25">
      <c r="A19" s="210" t="s">
        <v>98</v>
      </c>
      <c r="B19" s="210"/>
      <c r="C19" s="210"/>
      <c r="D19" s="210"/>
      <c r="E19" s="210"/>
      <c r="F19" s="210"/>
      <c r="G19" s="210"/>
      <c r="H19" s="210"/>
      <c r="I19" s="210"/>
      <c r="J19" s="210"/>
      <c r="K19" s="210"/>
      <c r="M19" s="239" t="s">
        <v>132</v>
      </c>
      <c r="N19" s="238"/>
      <c r="O19" s="238"/>
      <c r="P19" s="238"/>
      <c r="Q19" s="238"/>
      <c r="R19" s="238"/>
      <c r="S19" s="238"/>
      <c r="T19" s="238"/>
      <c r="U19" s="238"/>
    </row>
    <row r="20" spans="1:21" s="75" customFormat="1" ht="14.25" customHeight="1" x14ac:dyDescent="0.25">
      <c r="A20" s="259" t="s">
        <v>120</v>
      </c>
      <c r="B20" s="259"/>
      <c r="C20" s="259"/>
      <c r="D20" s="259"/>
      <c r="E20" s="259"/>
      <c r="F20" s="259"/>
      <c r="G20" s="259"/>
      <c r="H20" s="259"/>
      <c r="I20" s="259"/>
      <c r="J20" s="259"/>
      <c r="K20" s="259"/>
      <c r="M20" s="239" t="s">
        <v>133</v>
      </c>
      <c r="N20" s="238"/>
      <c r="O20" s="238"/>
      <c r="P20" s="238"/>
      <c r="Q20" s="238"/>
      <c r="R20" s="238"/>
      <c r="S20" s="238"/>
      <c r="T20" s="238"/>
      <c r="U20" s="238"/>
    </row>
    <row r="21" spans="1:21" ht="15" customHeight="1" x14ac:dyDescent="0.2">
      <c r="A21" s="210"/>
      <c r="B21" s="210"/>
      <c r="C21" s="210"/>
      <c r="D21" s="210"/>
      <c r="E21" s="210"/>
      <c r="F21" s="210"/>
      <c r="G21" s="210"/>
      <c r="H21" s="210"/>
      <c r="I21" s="210"/>
      <c r="J21" s="210"/>
      <c r="K21" s="210"/>
      <c r="M21" s="245"/>
      <c r="N21" s="245"/>
      <c r="O21" s="245"/>
      <c r="P21" s="245"/>
      <c r="Q21" s="245"/>
      <c r="R21" s="245"/>
      <c r="S21" s="245"/>
      <c r="T21" s="245"/>
      <c r="U21" s="245"/>
    </row>
    <row r="22" spans="1:21" s="26" customFormat="1" ht="6.75" customHeight="1" x14ac:dyDescent="0.2">
      <c r="A22" s="25"/>
      <c r="B22" s="25"/>
      <c r="C22" s="25"/>
      <c r="D22" s="25"/>
      <c r="E22" s="25"/>
      <c r="F22" s="25"/>
      <c r="G22" s="25"/>
      <c r="H22" s="25"/>
      <c r="I22" s="25"/>
      <c r="J22" s="25"/>
      <c r="K22" s="25"/>
      <c r="M22" s="121" t="s">
        <v>255</v>
      </c>
      <c r="N22" s="121"/>
      <c r="O22" s="121"/>
      <c r="P22" s="121"/>
      <c r="Q22" s="121"/>
      <c r="R22" s="121"/>
      <c r="S22" s="121"/>
      <c r="T22" s="121"/>
      <c r="U22" s="121"/>
    </row>
    <row r="23" spans="1:21" ht="7.5" customHeight="1" x14ac:dyDescent="0.2">
      <c r="A23" s="116" t="s">
        <v>77</v>
      </c>
      <c r="B23" s="116"/>
      <c r="C23" s="116"/>
      <c r="D23" s="116"/>
      <c r="E23" s="116"/>
      <c r="F23" s="116"/>
      <c r="G23" s="116"/>
      <c r="H23" s="116"/>
      <c r="I23" s="116"/>
      <c r="J23" s="116"/>
      <c r="K23" s="116"/>
      <c r="M23" s="121"/>
      <c r="N23" s="121"/>
      <c r="O23" s="121"/>
      <c r="P23" s="121"/>
      <c r="Q23" s="121"/>
      <c r="R23" s="121"/>
      <c r="S23" s="121"/>
      <c r="T23" s="121"/>
      <c r="U23" s="121"/>
    </row>
    <row r="24" spans="1:21" ht="15" customHeight="1" x14ac:dyDescent="0.2">
      <c r="A24" s="116"/>
      <c r="B24" s="116"/>
      <c r="C24" s="116"/>
      <c r="D24" s="116"/>
      <c r="E24" s="116"/>
      <c r="F24" s="116"/>
      <c r="G24" s="116"/>
      <c r="H24" s="116"/>
      <c r="I24" s="116"/>
      <c r="J24" s="116"/>
      <c r="K24" s="116"/>
      <c r="M24" s="121"/>
      <c r="N24" s="121"/>
      <c r="O24" s="121"/>
      <c r="P24" s="121"/>
      <c r="Q24" s="121"/>
      <c r="R24" s="121"/>
      <c r="S24" s="121"/>
      <c r="T24" s="121"/>
      <c r="U24" s="121"/>
    </row>
    <row r="25" spans="1:21" ht="15" customHeight="1" x14ac:dyDescent="0.2">
      <c r="A25" s="116"/>
      <c r="B25" s="116"/>
      <c r="C25" s="116"/>
      <c r="D25" s="116"/>
      <c r="E25" s="116"/>
      <c r="F25" s="116"/>
      <c r="G25" s="116"/>
      <c r="H25" s="116"/>
      <c r="I25" s="116"/>
      <c r="J25" s="116"/>
      <c r="K25" s="116"/>
      <c r="M25" s="121"/>
      <c r="N25" s="121"/>
      <c r="O25" s="121"/>
      <c r="P25" s="121"/>
      <c r="Q25" s="121"/>
      <c r="R25" s="121"/>
      <c r="S25" s="121"/>
      <c r="T25" s="121"/>
      <c r="U25" s="121"/>
    </row>
    <row r="26" spans="1:21" ht="17.25" customHeight="1" x14ac:dyDescent="0.2">
      <c r="A26" s="116"/>
      <c r="B26" s="116"/>
      <c r="C26" s="116"/>
      <c r="D26" s="116"/>
      <c r="E26" s="116"/>
      <c r="F26" s="116"/>
      <c r="G26" s="116"/>
      <c r="H26" s="116"/>
      <c r="I26" s="116"/>
      <c r="J26" s="116"/>
      <c r="K26" s="116"/>
      <c r="M26" s="121"/>
      <c r="N26" s="121"/>
      <c r="O26" s="121"/>
      <c r="P26" s="121"/>
      <c r="Q26" s="121"/>
      <c r="R26" s="121"/>
      <c r="S26" s="121"/>
      <c r="T26" s="121"/>
      <c r="U26" s="121"/>
    </row>
    <row r="27" spans="1:21" ht="13.5" customHeight="1" x14ac:dyDescent="0.2">
      <c r="A27" s="116" t="s">
        <v>256</v>
      </c>
      <c r="B27" s="117"/>
      <c r="C27" s="117"/>
      <c r="D27" s="117"/>
      <c r="E27" s="117"/>
      <c r="F27" s="117"/>
      <c r="G27" s="117"/>
      <c r="H27" s="117"/>
      <c r="I27" s="117"/>
      <c r="J27" s="117"/>
      <c r="K27" s="117"/>
      <c r="M27" s="3"/>
      <c r="N27" s="47"/>
      <c r="O27" s="3"/>
      <c r="P27" s="3"/>
      <c r="Q27" s="3"/>
      <c r="R27" s="3"/>
      <c r="S27" s="3"/>
    </row>
    <row r="28" spans="1:21" ht="12.75" customHeight="1" x14ac:dyDescent="0.2">
      <c r="A28" s="263" t="s">
        <v>17</v>
      </c>
      <c r="B28" s="263"/>
      <c r="C28" s="263"/>
      <c r="D28" s="263"/>
      <c r="E28" s="263"/>
      <c r="F28" s="263"/>
      <c r="G28" s="263"/>
      <c r="M28" s="106"/>
      <c r="N28" s="106"/>
      <c r="O28" s="106"/>
      <c r="P28" s="106"/>
      <c r="Q28" s="106"/>
      <c r="R28" s="106"/>
      <c r="S28" s="106"/>
      <c r="T28" s="106"/>
      <c r="U28" s="106"/>
    </row>
    <row r="29" spans="1:21" ht="26.25" customHeight="1" x14ac:dyDescent="0.2">
      <c r="A29" s="4"/>
      <c r="B29" s="184" t="s">
        <v>2</v>
      </c>
      <c r="C29" s="186"/>
      <c r="D29" s="184" t="s">
        <v>3</v>
      </c>
      <c r="E29" s="185"/>
      <c r="F29" s="186"/>
      <c r="G29" s="187" t="s">
        <v>20</v>
      </c>
      <c r="H29" s="187" t="s">
        <v>10</v>
      </c>
      <c r="I29" s="184" t="s">
        <v>4</v>
      </c>
      <c r="J29" s="185"/>
      <c r="K29" s="186"/>
      <c r="M29" s="121" t="s">
        <v>238</v>
      </c>
      <c r="N29" s="121"/>
      <c r="O29" s="121"/>
      <c r="P29" s="121"/>
      <c r="Q29" s="121"/>
      <c r="R29" s="121"/>
      <c r="S29" s="121"/>
      <c r="T29" s="121"/>
      <c r="U29" s="121"/>
    </row>
    <row r="30" spans="1:21" ht="14.25" customHeight="1" x14ac:dyDescent="0.2">
      <c r="A30" s="4"/>
      <c r="B30" s="37" t="s">
        <v>5</v>
      </c>
      <c r="C30" s="37" t="s">
        <v>6</v>
      </c>
      <c r="D30" s="37" t="s">
        <v>7</v>
      </c>
      <c r="E30" s="37" t="s">
        <v>8</v>
      </c>
      <c r="F30" s="37" t="s">
        <v>9</v>
      </c>
      <c r="G30" s="188"/>
      <c r="H30" s="188"/>
      <c r="I30" s="37" t="s">
        <v>11</v>
      </c>
      <c r="J30" s="37" t="s">
        <v>12</v>
      </c>
      <c r="K30" s="37" t="s">
        <v>13</v>
      </c>
      <c r="M30" s="121"/>
      <c r="N30" s="121"/>
      <c r="O30" s="121"/>
      <c r="P30" s="121"/>
      <c r="Q30" s="121"/>
      <c r="R30" s="121"/>
      <c r="S30" s="121"/>
      <c r="T30" s="121"/>
      <c r="U30" s="121"/>
    </row>
    <row r="31" spans="1:21" ht="17.25" customHeight="1" x14ac:dyDescent="0.2">
      <c r="A31" s="39" t="s">
        <v>14</v>
      </c>
      <c r="B31" s="38">
        <v>14</v>
      </c>
      <c r="C31" s="38">
        <v>14</v>
      </c>
      <c r="D31" s="83">
        <v>3</v>
      </c>
      <c r="E31" s="83">
        <v>3</v>
      </c>
      <c r="F31" s="83">
        <v>2</v>
      </c>
      <c r="G31" s="83"/>
      <c r="H31" s="84"/>
      <c r="I31" s="83">
        <v>3</v>
      </c>
      <c r="J31" s="83">
        <v>1</v>
      </c>
      <c r="K31" s="83">
        <v>12</v>
      </c>
      <c r="L31" s="22"/>
      <c r="M31" s="121"/>
      <c r="N31" s="121"/>
      <c r="O31" s="121"/>
      <c r="P31" s="121"/>
      <c r="Q31" s="121"/>
      <c r="R31" s="121"/>
      <c r="S31" s="121"/>
      <c r="T31" s="121"/>
      <c r="U31" s="121"/>
    </row>
    <row r="32" spans="1:21" ht="15" customHeight="1" x14ac:dyDescent="0.2">
      <c r="A32" s="39" t="s">
        <v>15</v>
      </c>
      <c r="B32" s="38">
        <v>14</v>
      </c>
      <c r="C32" s="38">
        <v>14</v>
      </c>
      <c r="D32" s="83">
        <v>3</v>
      </c>
      <c r="E32" s="83">
        <v>3</v>
      </c>
      <c r="F32" s="83">
        <v>2</v>
      </c>
      <c r="G32" s="83"/>
      <c r="H32" s="83">
        <v>4</v>
      </c>
      <c r="I32" s="83">
        <v>3</v>
      </c>
      <c r="J32" s="83">
        <v>1</v>
      </c>
      <c r="K32" s="83">
        <v>8</v>
      </c>
      <c r="M32" s="121"/>
      <c r="N32" s="121"/>
      <c r="O32" s="121"/>
      <c r="P32" s="121"/>
      <c r="Q32" s="121"/>
      <c r="R32" s="121"/>
      <c r="S32" s="121"/>
      <c r="T32" s="121"/>
      <c r="U32" s="121"/>
    </row>
    <row r="33" spans="1:21" ht="15.75" customHeight="1" x14ac:dyDescent="0.2">
      <c r="A33" s="40" t="s">
        <v>16</v>
      </c>
      <c r="B33" s="76">
        <v>14</v>
      </c>
      <c r="C33" s="76">
        <v>12</v>
      </c>
      <c r="D33" s="83">
        <v>3</v>
      </c>
      <c r="E33" s="83">
        <v>3</v>
      </c>
      <c r="F33" s="83">
        <v>2</v>
      </c>
      <c r="G33" s="83">
        <v>2</v>
      </c>
      <c r="H33" s="84"/>
      <c r="I33" s="83">
        <v>3</v>
      </c>
      <c r="J33" s="83">
        <v>1</v>
      </c>
      <c r="K33" s="83">
        <v>12</v>
      </c>
      <c r="M33" s="121"/>
      <c r="N33" s="121"/>
      <c r="O33" s="121"/>
      <c r="P33" s="121"/>
      <c r="Q33" s="121"/>
      <c r="R33" s="121"/>
      <c r="S33" s="121"/>
      <c r="T33" s="121"/>
      <c r="U33" s="121"/>
    </row>
    <row r="34" spans="1:21" x14ac:dyDescent="0.2">
      <c r="A34" s="80"/>
      <c r="B34" s="80"/>
      <c r="C34" s="80"/>
      <c r="D34" s="80"/>
      <c r="E34" s="80"/>
      <c r="F34" s="80"/>
      <c r="G34" s="80"/>
      <c r="H34" s="77"/>
      <c r="M34" s="71"/>
      <c r="N34" s="71"/>
      <c r="O34" s="71"/>
      <c r="P34" s="71"/>
      <c r="Q34" s="71"/>
      <c r="R34" s="71"/>
      <c r="S34" s="71"/>
      <c r="T34" s="71"/>
      <c r="U34" s="71"/>
    </row>
    <row r="35" spans="1:21" x14ac:dyDescent="0.2">
      <c r="B35" s="2"/>
      <c r="C35" s="2"/>
      <c r="D35" s="2"/>
      <c r="E35" s="2"/>
      <c r="F35" s="2"/>
      <c r="G35" s="2"/>
      <c r="M35" s="6"/>
      <c r="N35" s="45"/>
      <c r="O35" s="6"/>
      <c r="P35" s="6"/>
      <c r="Q35" s="6"/>
      <c r="R35" s="6"/>
      <c r="S35" s="6"/>
      <c r="T35" s="6"/>
    </row>
    <row r="36" spans="1:21" x14ac:dyDescent="0.2">
      <c r="B36" s="6"/>
      <c r="C36" s="6"/>
      <c r="D36" s="6"/>
      <c r="E36" s="6"/>
      <c r="F36" s="6"/>
      <c r="G36" s="6"/>
      <c r="M36" s="6"/>
      <c r="N36" s="45"/>
      <c r="O36" s="6"/>
      <c r="P36" s="6"/>
      <c r="Q36" s="6"/>
      <c r="R36" s="6"/>
      <c r="S36" s="6"/>
      <c r="T36" s="6"/>
    </row>
    <row r="37" spans="1:21" ht="16.5" customHeight="1" x14ac:dyDescent="0.2">
      <c r="A37" s="251" t="s">
        <v>24</v>
      </c>
      <c r="B37" s="252"/>
      <c r="C37" s="252"/>
      <c r="D37" s="252"/>
      <c r="E37" s="252"/>
      <c r="F37" s="252"/>
      <c r="G37" s="252"/>
      <c r="H37" s="252"/>
      <c r="I37" s="252"/>
      <c r="J37" s="252"/>
      <c r="K37" s="252"/>
      <c r="L37" s="252"/>
      <c r="M37" s="252"/>
      <c r="N37" s="252"/>
      <c r="O37" s="252"/>
      <c r="P37" s="252"/>
      <c r="Q37" s="252"/>
      <c r="R37" s="252"/>
      <c r="S37" s="252"/>
      <c r="T37" s="252"/>
      <c r="U37" s="252"/>
    </row>
    <row r="38" spans="1:21" ht="3.75" hidden="1" customHeight="1" x14ac:dyDescent="0.2">
      <c r="O38" s="7"/>
      <c r="P38" s="8" t="s">
        <v>40</v>
      </c>
      <c r="Q38" s="8" t="s">
        <v>41</v>
      </c>
      <c r="R38" s="8" t="s">
        <v>42</v>
      </c>
      <c r="S38" s="8"/>
      <c r="T38" s="8"/>
      <c r="U38" s="8"/>
    </row>
    <row r="39" spans="1:21" ht="17.25" customHeight="1" x14ac:dyDescent="0.2">
      <c r="A39" s="173" t="s">
        <v>45</v>
      </c>
      <c r="B39" s="173"/>
      <c r="C39" s="173"/>
      <c r="D39" s="173"/>
      <c r="E39" s="173"/>
      <c r="F39" s="173"/>
      <c r="G39" s="173"/>
      <c r="H39" s="173"/>
      <c r="I39" s="173"/>
      <c r="J39" s="173"/>
      <c r="K39" s="173"/>
      <c r="L39" s="173"/>
      <c r="M39" s="173"/>
      <c r="N39" s="173"/>
      <c r="O39" s="173"/>
      <c r="P39" s="173"/>
      <c r="Q39" s="173"/>
      <c r="R39" s="173"/>
      <c r="S39" s="173"/>
      <c r="T39" s="173"/>
      <c r="U39" s="173"/>
    </row>
    <row r="40" spans="1:21" ht="25.5" customHeight="1" x14ac:dyDescent="0.2">
      <c r="A40" s="141" t="s">
        <v>30</v>
      </c>
      <c r="B40" s="143" t="s">
        <v>29</v>
      </c>
      <c r="C40" s="144"/>
      <c r="D40" s="144"/>
      <c r="E40" s="144"/>
      <c r="F40" s="144"/>
      <c r="G40" s="144"/>
      <c r="H40" s="144"/>
      <c r="I40" s="145"/>
      <c r="J40" s="187" t="s">
        <v>43</v>
      </c>
      <c r="K40" s="184" t="s">
        <v>27</v>
      </c>
      <c r="L40" s="185"/>
      <c r="M40" s="185"/>
      <c r="N40" s="186"/>
      <c r="O40" s="168" t="s">
        <v>44</v>
      </c>
      <c r="P40" s="169"/>
      <c r="Q40" s="170"/>
      <c r="R40" s="168" t="s">
        <v>26</v>
      </c>
      <c r="S40" s="194"/>
      <c r="T40" s="195"/>
      <c r="U40" s="193" t="s">
        <v>25</v>
      </c>
    </row>
    <row r="41" spans="1:21" ht="13.5" customHeight="1" x14ac:dyDescent="0.2">
      <c r="A41" s="142"/>
      <c r="B41" s="146"/>
      <c r="C41" s="147"/>
      <c r="D41" s="147"/>
      <c r="E41" s="147"/>
      <c r="F41" s="147"/>
      <c r="G41" s="147"/>
      <c r="H41" s="147"/>
      <c r="I41" s="148"/>
      <c r="J41" s="188"/>
      <c r="K41" s="5" t="s">
        <v>31</v>
      </c>
      <c r="L41" s="5" t="s">
        <v>32</v>
      </c>
      <c r="M41" s="5" t="s">
        <v>121</v>
      </c>
      <c r="N41" s="42" t="s">
        <v>97</v>
      </c>
      <c r="O41" s="58" t="s">
        <v>37</v>
      </c>
      <c r="P41" s="58" t="s">
        <v>7</v>
      </c>
      <c r="Q41" s="58" t="s">
        <v>34</v>
      </c>
      <c r="R41" s="58" t="s">
        <v>35</v>
      </c>
      <c r="S41" s="58" t="s">
        <v>31</v>
      </c>
      <c r="T41" s="58" t="s">
        <v>36</v>
      </c>
      <c r="U41" s="188"/>
    </row>
    <row r="42" spans="1:21" ht="17.25" customHeight="1" x14ac:dyDescent="0.25">
      <c r="A42" s="85" t="s">
        <v>134</v>
      </c>
      <c r="B42" s="240" t="s">
        <v>135</v>
      </c>
      <c r="C42" s="241"/>
      <c r="D42" s="241"/>
      <c r="E42" s="241"/>
      <c r="F42" s="241"/>
      <c r="G42" s="241"/>
      <c r="H42" s="241"/>
      <c r="I42" s="242"/>
      <c r="J42" s="87">
        <v>6</v>
      </c>
      <c r="K42" s="87">
        <v>2</v>
      </c>
      <c r="L42" s="87">
        <v>2</v>
      </c>
      <c r="M42" s="87">
        <v>0</v>
      </c>
      <c r="N42" s="87">
        <v>0</v>
      </c>
      <c r="O42" s="88">
        <f t="shared" ref="O42:O46" si="0">K42+L42+M42+N42</f>
        <v>4</v>
      </c>
      <c r="P42" s="89">
        <f t="shared" ref="P42:P46" si="1">Q42-O42</f>
        <v>7</v>
      </c>
      <c r="Q42" s="89">
        <f t="shared" ref="Q42:Q46" si="2">ROUND(PRODUCT(J42,25)/14,0)</f>
        <v>11</v>
      </c>
      <c r="R42" s="90" t="s">
        <v>35</v>
      </c>
      <c r="S42" s="87"/>
      <c r="T42" s="83"/>
      <c r="U42" s="87" t="s">
        <v>40</v>
      </c>
    </row>
    <row r="43" spans="1:21" ht="27.75" customHeight="1" x14ac:dyDescent="0.25">
      <c r="A43" s="86" t="s">
        <v>136</v>
      </c>
      <c r="B43" s="235" t="s">
        <v>137</v>
      </c>
      <c r="C43" s="236"/>
      <c r="D43" s="236"/>
      <c r="E43" s="236"/>
      <c r="F43" s="236"/>
      <c r="G43" s="236"/>
      <c r="H43" s="236"/>
      <c r="I43" s="236"/>
      <c r="J43" s="91">
        <v>6</v>
      </c>
      <c r="K43" s="83">
        <v>2</v>
      </c>
      <c r="L43" s="83">
        <v>2</v>
      </c>
      <c r="M43" s="83">
        <v>0</v>
      </c>
      <c r="N43" s="83">
        <v>0</v>
      </c>
      <c r="O43" s="92">
        <f t="shared" si="0"/>
        <v>4</v>
      </c>
      <c r="P43" s="93">
        <f t="shared" si="1"/>
        <v>7</v>
      </c>
      <c r="Q43" s="93">
        <f t="shared" si="2"/>
        <v>11</v>
      </c>
      <c r="R43" s="90" t="s">
        <v>35</v>
      </c>
      <c r="S43" s="83"/>
      <c r="T43" s="83"/>
      <c r="U43" s="83" t="s">
        <v>40</v>
      </c>
    </row>
    <row r="44" spans="1:21" ht="27.75" customHeight="1" x14ac:dyDescent="0.25">
      <c r="A44" s="86" t="s">
        <v>138</v>
      </c>
      <c r="B44" s="235" t="s">
        <v>139</v>
      </c>
      <c r="C44" s="236"/>
      <c r="D44" s="236"/>
      <c r="E44" s="236"/>
      <c r="F44" s="236"/>
      <c r="G44" s="236"/>
      <c r="H44" s="236"/>
      <c r="I44" s="236"/>
      <c r="J44" s="91">
        <v>6</v>
      </c>
      <c r="K44" s="83">
        <v>3</v>
      </c>
      <c r="L44" s="83">
        <v>2</v>
      </c>
      <c r="M44" s="83">
        <v>0</v>
      </c>
      <c r="N44" s="83">
        <v>0</v>
      </c>
      <c r="O44" s="92">
        <f t="shared" si="0"/>
        <v>5</v>
      </c>
      <c r="P44" s="93">
        <f t="shared" si="1"/>
        <v>6</v>
      </c>
      <c r="Q44" s="93">
        <f t="shared" si="2"/>
        <v>11</v>
      </c>
      <c r="R44" s="94" t="s">
        <v>35</v>
      </c>
      <c r="S44" s="83"/>
      <c r="T44" s="83"/>
      <c r="U44" s="83" t="s">
        <v>40</v>
      </c>
    </row>
    <row r="45" spans="1:21" ht="27" customHeight="1" x14ac:dyDescent="0.25">
      <c r="A45" s="85" t="s">
        <v>140</v>
      </c>
      <c r="B45" s="246" t="s">
        <v>141</v>
      </c>
      <c r="C45" s="247"/>
      <c r="D45" s="247"/>
      <c r="E45" s="247"/>
      <c r="F45" s="247"/>
      <c r="G45" s="247"/>
      <c r="H45" s="247"/>
      <c r="I45" s="248"/>
      <c r="J45" s="87">
        <v>6</v>
      </c>
      <c r="K45" s="87">
        <v>2</v>
      </c>
      <c r="L45" s="87">
        <v>2</v>
      </c>
      <c r="M45" s="87">
        <v>0</v>
      </c>
      <c r="N45" s="87">
        <v>0</v>
      </c>
      <c r="O45" s="88">
        <f t="shared" si="0"/>
        <v>4</v>
      </c>
      <c r="P45" s="89">
        <f t="shared" si="1"/>
        <v>7</v>
      </c>
      <c r="Q45" s="89">
        <f t="shared" si="2"/>
        <v>11</v>
      </c>
      <c r="R45" s="90" t="s">
        <v>35</v>
      </c>
      <c r="S45" s="87"/>
      <c r="T45" s="83"/>
      <c r="U45" s="87" t="s">
        <v>40</v>
      </c>
    </row>
    <row r="46" spans="1:21" ht="16.5" customHeight="1" x14ac:dyDescent="0.25">
      <c r="A46" s="85" t="s">
        <v>142</v>
      </c>
      <c r="B46" s="122" t="s">
        <v>143</v>
      </c>
      <c r="C46" s="123"/>
      <c r="D46" s="123"/>
      <c r="E46" s="123"/>
      <c r="F46" s="123"/>
      <c r="G46" s="123"/>
      <c r="H46" s="123"/>
      <c r="I46" s="124"/>
      <c r="J46" s="87">
        <v>6</v>
      </c>
      <c r="K46" s="87">
        <v>2</v>
      </c>
      <c r="L46" s="87">
        <v>2</v>
      </c>
      <c r="M46" s="87">
        <v>2</v>
      </c>
      <c r="N46" s="87">
        <v>0</v>
      </c>
      <c r="O46" s="88">
        <f t="shared" si="0"/>
        <v>6</v>
      </c>
      <c r="P46" s="89">
        <f t="shared" si="1"/>
        <v>5</v>
      </c>
      <c r="Q46" s="89">
        <f t="shared" si="2"/>
        <v>11</v>
      </c>
      <c r="R46" s="90"/>
      <c r="S46" s="87" t="s">
        <v>31</v>
      </c>
      <c r="T46" s="83"/>
      <c r="U46" s="87" t="s">
        <v>40</v>
      </c>
    </row>
    <row r="47" spans="1:21" ht="16.5" customHeight="1" x14ac:dyDescent="0.2">
      <c r="A47" s="12" t="s">
        <v>93</v>
      </c>
      <c r="B47" s="232" t="s">
        <v>144</v>
      </c>
      <c r="C47" s="233"/>
      <c r="D47" s="233"/>
      <c r="E47" s="233"/>
      <c r="F47" s="233"/>
      <c r="G47" s="233"/>
      <c r="H47" s="233"/>
      <c r="I47" s="234"/>
      <c r="J47" s="51">
        <v>2</v>
      </c>
      <c r="K47" s="51">
        <v>0</v>
      </c>
      <c r="L47" s="51">
        <v>2</v>
      </c>
      <c r="M47" s="51">
        <v>0</v>
      </c>
      <c r="N47" s="51">
        <v>0</v>
      </c>
      <c r="O47" s="51">
        <f t="shared" ref="O47" si="3">K47+L47+M47+N47</f>
        <v>2</v>
      </c>
      <c r="P47" s="30">
        <f t="shared" ref="P47" si="4">Q47-O47</f>
        <v>2</v>
      </c>
      <c r="Q47" s="30">
        <f t="shared" ref="Q47" si="5">ROUND(PRODUCT(J47,25)/14,0)</f>
        <v>4</v>
      </c>
      <c r="R47" s="52"/>
      <c r="S47" s="51"/>
      <c r="T47" s="53" t="s">
        <v>36</v>
      </c>
      <c r="U47" s="51" t="s">
        <v>42</v>
      </c>
    </row>
    <row r="48" spans="1:21" ht="16.5" customHeight="1" x14ac:dyDescent="0.2">
      <c r="A48" s="13" t="s">
        <v>28</v>
      </c>
      <c r="B48" s="125"/>
      <c r="C48" s="126"/>
      <c r="D48" s="126"/>
      <c r="E48" s="126"/>
      <c r="F48" s="126"/>
      <c r="G48" s="126"/>
      <c r="H48" s="126"/>
      <c r="I48" s="127"/>
      <c r="J48" s="13">
        <f t="shared" ref="J48:Q48" si="6">SUM(J42:J47)</f>
        <v>32</v>
      </c>
      <c r="K48" s="13">
        <f t="shared" si="6"/>
        <v>11</v>
      </c>
      <c r="L48" s="13">
        <f t="shared" si="6"/>
        <v>12</v>
      </c>
      <c r="M48" s="13">
        <f t="shared" si="6"/>
        <v>2</v>
      </c>
      <c r="N48" s="43">
        <f t="shared" si="6"/>
        <v>0</v>
      </c>
      <c r="O48" s="13">
        <f t="shared" si="6"/>
        <v>25</v>
      </c>
      <c r="P48" s="13">
        <f t="shared" si="6"/>
        <v>34</v>
      </c>
      <c r="Q48" s="13">
        <f t="shared" si="6"/>
        <v>59</v>
      </c>
      <c r="R48" s="23">
        <f>COUNTIF(R42:R47,"E")</f>
        <v>4</v>
      </c>
      <c r="S48" s="23">
        <f>COUNTIF(S42:S47,"C")</f>
        <v>1</v>
      </c>
      <c r="T48" s="55">
        <f>COUNTIF(T42:T47,"VP")</f>
        <v>1</v>
      </c>
      <c r="U48" s="73">
        <f>COUNTA(U42:U47)</f>
        <v>6</v>
      </c>
    </row>
    <row r="49" spans="1:21" s="105" customFormat="1" x14ac:dyDescent="0.2">
      <c r="A49" s="59"/>
      <c r="B49" s="59"/>
      <c r="C49" s="59"/>
      <c r="D49" s="59"/>
      <c r="E49" s="59"/>
      <c r="F49" s="59"/>
      <c r="G49" s="59"/>
      <c r="H49" s="59"/>
      <c r="I49" s="59"/>
      <c r="J49" s="59"/>
      <c r="K49" s="59"/>
      <c r="L49" s="59"/>
      <c r="M49" s="59"/>
      <c r="N49" s="59"/>
      <c r="O49" s="59"/>
      <c r="P49" s="59"/>
      <c r="Q49" s="59"/>
      <c r="R49" s="59"/>
      <c r="S49" s="59"/>
      <c r="T49" s="59"/>
      <c r="U49" s="108"/>
    </row>
    <row r="50" spans="1:21" s="69" customFormat="1" x14ac:dyDescent="0.2">
      <c r="A50" s="59"/>
      <c r="B50" s="59"/>
      <c r="C50" s="59"/>
      <c r="D50" s="59"/>
      <c r="E50" s="59"/>
      <c r="F50" s="59"/>
      <c r="G50" s="59"/>
      <c r="H50" s="59"/>
      <c r="I50" s="59"/>
      <c r="J50" s="59"/>
      <c r="K50" s="59"/>
      <c r="L50" s="59"/>
      <c r="M50" s="59"/>
      <c r="N50" s="59"/>
      <c r="O50" s="59"/>
      <c r="P50" s="59"/>
      <c r="Q50" s="59"/>
      <c r="R50" s="59"/>
      <c r="S50" s="59"/>
      <c r="T50" s="59"/>
      <c r="U50" s="60"/>
    </row>
    <row r="51" spans="1:21" ht="16.5" customHeight="1" x14ac:dyDescent="0.2">
      <c r="A51" s="173" t="s">
        <v>46</v>
      </c>
      <c r="B51" s="173"/>
      <c r="C51" s="173"/>
      <c r="D51" s="173"/>
      <c r="E51" s="173"/>
      <c r="F51" s="173"/>
      <c r="G51" s="173"/>
      <c r="H51" s="173"/>
      <c r="I51" s="173"/>
      <c r="J51" s="173"/>
      <c r="K51" s="173"/>
      <c r="L51" s="173"/>
      <c r="M51" s="173"/>
      <c r="N51" s="173"/>
      <c r="O51" s="173"/>
      <c r="P51" s="173"/>
      <c r="Q51" s="173"/>
      <c r="R51" s="173"/>
      <c r="S51" s="173"/>
      <c r="T51" s="173"/>
      <c r="U51" s="173"/>
    </row>
    <row r="52" spans="1:21" ht="26.25" customHeight="1" x14ac:dyDescent="0.2">
      <c r="A52" s="141" t="s">
        <v>30</v>
      </c>
      <c r="B52" s="143" t="s">
        <v>29</v>
      </c>
      <c r="C52" s="144"/>
      <c r="D52" s="144"/>
      <c r="E52" s="144"/>
      <c r="F52" s="144"/>
      <c r="G52" s="144"/>
      <c r="H52" s="144"/>
      <c r="I52" s="145"/>
      <c r="J52" s="187" t="s">
        <v>43</v>
      </c>
      <c r="K52" s="184" t="s">
        <v>27</v>
      </c>
      <c r="L52" s="185"/>
      <c r="M52" s="185"/>
      <c r="N52" s="186"/>
      <c r="O52" s="168" t="s">
        <v>44</v>
      </c>
      <c r="P52" s="169"/>
      <c r="Q52" s="170"/>
      <c r="R52" s="168" t="s">
        <v>26</v>
      </c>
      <c r="S52" s="194"/>
      <c r="T52" s="195"/>
      <c r="U52" s="193" t="s">
        <v>25</v>
      </c>
    </row>
    <row r="53" spans="1:21" ht="12.75" customHeight="1" x14ac:dyDescent="0.2">
      <c r="A53" s="142"/>
      <c r="B53" s="146"/>
      <c r="C53" s="147"/>
      <c r="D53" s="147"/>
      <c r="E53" s="147"/>
      <c r="F53" s="147"/>
      <c r="G53" s="147"/>
      <c r="H53" s="147"/>
      <c r="I53" s="148"/>
      <c r="J53" s="188"/>
      <c r="K53" s="5" t="s">
        <v>31</v>
      </c>
      <c r="L53" s="5" t="s">
        <v>32</v>
      </c>
      <c r="M53" s="5" t="s">
        <v>33</v>
      </c>
      <c r="N53" s="42" t="s">
        <v>97</v>
      </c>
      <c r="O53" s="58" t="s">
        <v>37</v>
      </c>
      <c r="P53" s="58" t="s">
        <v>7</v>
      </c>
      <c r="Q53" s="58" t="s">
        <v>34</v>
      </c>
      <c r="R53" s="58" t="s">
        <v>35</v>
      </c>
      <c r="S53" s="58" t="s">
        <v>31</v>
      </c>
      <c r="T53" s="58" t="s">
        <v>36</v>
      </c>
      <c r="U53" s="188"/>
    </row>
    <row r="54" spans="1:21" ht="28.5" customHeight="1" x14ac:dyDescent="0.25">
      <c r="A54" s="95" t="s">
        <v>145</v>
      </c>
      <c r="B54" s="162" t="s">
        <v>146</v>
      </c>
      <c r="C54" s="163"/>
      <c r="D54" s="163"/>
      <c r="E54" s="163"/>
      <c r="F54" s="163"/>
      <c r="G54" s="163"/>
      <c r="H54" s="163"/>
      <c r="I54" s="164"/>
      <c r="J54" s="83">
        <v>6</v>
      </c>
      <c r="K54" s="83">
        <v>2</v>
      </c>
      <c r="L54" s="83">
        <v>2</v>
      </c>
      <c r="M54" s="83">
        <v>0</v>
      </c>
      <c r="N54" s="83">
        <v>0</v>
      </c>
      <c r="O54" s="44">
        <f t="shared" ref="O54:O59" si="7">K54+L54+M54+N54</f>
        <v>4</v>
      </c>
      <c r="P54" s="11">
        <f t="shared" ref="P54:P59" si="8">Q54-O54</f>
        <v>7</v>
      </c>
      <c r="Q54" s="11">
        <f t="shared" ref="Q54:Q59" si="9">ROUND(PRODUCT(J54,25)/14,0)</f>
        <v>11</v>
      </c>
      <c r="R54" s="94" t="s">
        <v>35</v>
      </c>
      <c r="S54" s="83"/>
      <c r="T54" s="83"/>
      <c r="U54" s="83" t="s">
        <v>40</v>
      </c>
    </row>
    <row r="55" spans="1:21" ht="34.5" customHeight="1" x14ac:dyDescent="0.25">
      <c r="A55" s="85" t="s">
        <v>147</v>
      </c>
      <c r="B55" s="162" t="s">
        <v>242</v>
      </c>
      <c r="C55" s="123"/>
      <c r="D55" s="123"/>
      <c r="E55" s="123"/>
      <c r="F55" s="123"/>
      <c r="G55" s="123"/>
      <c r="H55" s="123"/>
      <c r="I55" s="124"/>
      <c r="J55" s="87">
        <v>6</v>
      </c>
      <c r="K55" s="87">
        <v>3</v>
      </c>
      <c r="L55" s="87">
        <v>3</v>
      </c>
      <c r="M55" s="87">
        <v>0</v>
      </c>
      <c r="N55" s="87">
        <v>0</v>
      </c>
      <c r="O55" s="44">
        <f t="shared" si="7"/>
        <v>6</v>
      </c>
      <c r="P55" s="11">
        <f>Q55-O55</f>
        <v>5</v>
      </c>
      <c r="Q55" s="11">
        <f>ROUND(PRODUCT(J55,25)/14,0)</f>
        <v>11</v>
      </c>
      <c r="R55" s="90" t="s">
        <v>35</v>
      </c>
      <c r="S55" s="87"/>
      <c r="T55" s="83"/>
      <c r="U55" s="87" t="s">
        <v>40</v>
      </c>
    </row>
    <row r="56" spans="1:21" ht="15.75" customHeight="1" x14ac:dyDescent="0.25">
      <c r="A56" s="85" t="s">
        <v>148</v>
      </c>
      <c r="B56" s="122" t="s">
        <v>149</v>
      </c>
      <c r="C56" s="123"/>
      <c r="D56" s="123"/>
      <c r="E56" s="123"/>
      <c r="F56" s="123"/>
      <c r="G56" s="123"/>
      <c r="H56" s="123"/>
      <c r="I56" s="124"/>
      <c r="J56" s="87">
        <v>6</v>
      </c>
      <c r="K56" s="87">
        <v>2</v>
      </c>
      <c r="L56" s="87">
        <v>2</v>
      </c>
      <c r="M56" s="87">
        <v>0</v>
      </c>
      <c r="N56" s="87">
        <v>0</v>
      </c>
      <c r="O56" s="44">
        <f t="shared" si="7"/>
        <v>4</v>
      </c>
      <c r="P56" s="11">
        <f>Q56-O56</f>
        <v>7</v>
      </c>
      <c r="Q56" s="11">
        <f>ROUND(PRODUCT(J56,25)/14,0)</f>
        <v>11</v>
      </c>
      <c r="R56" s="90"/>
      <c r="S56" s="87"/>
      <c r="T56" s="83" t="s">
        <v>36</v>
      </c>
      <c r="U56" s="87" t="s">
        <v>40</v>
      </c>
    </row>
    <row r="57" spans="1:21" ht="15.75" customHeight="1" x14ac:dyDescent="0.25">
      <c r="A57" s="85" t="s">
        <v>150</v>
      </c>
      <c r="B57" s="122" t="s">
        <v>151</v>
      </c>
      <c r="C57" s="123"/>
      <c r="D57" s="123"/>
      <c r="E57" s="123"/>
      <c r="F57" s="123"/>
      <c r="G57" s="123"/>
      <c r="H57" s="123"/>
      <c r="I57" s="124"/>
      <c r="J57" s="87">
        <v>6</v>
      </c>
      <c r="K57" s="87">
        <v>2</v>
      </c>
      <c r="L57" s="87">
        <v>1</v>
      </c>
      <c r="M57" s="87">
        <v>2</v>
      </c>
      <c r="N57" s="87">
        <v>0</v>
      </c>
      <c r="O57" s="44">
        <f t="shared" si="7"/>
        <v>5</v>
      </c>
      <c r="P57" s="11">
        <f t="shared" si="8"/>
        <v>6</v>
      </c>
      <c r="Q57" s="11">
        <f t="shared" si="9"/>
        <v>11</v>
      </c>
      <c r="R57" s="90" t="s">
        <v>35</v>
      </c>
      <c r="S57" s="87"/>
      <c r="T57" s="83"/>
      <c r="U57" s="87" t="s">
        <v>40</v>
      </c>
    </row>
    <row r="58" spans="1:21" ht="15.75" customHeight="1" x14ac:dyDescent="0.25">
      <c r="A58" s="85" t="s">
        <v>152</v>
      </c>
      <c r="B58" s="122" t="s">
        <v>153</v>
      </c>
      <c r="C58" s="123"/>
      <c r="D58" s="123"/>
      <c r="E58" s="123"/>
      <c r="F58" s="123"/>
      <c r="G58" s="123"/>
      <c r="H58" s="123"/>
      <c r="I58" s="124"/>
      <c r="J58" s="87">
        <v>6</v>
      </c>
      <c r="K58" s="87">
        <v>2</v>
      </c>
      <c r="L58" s="87">
        <v>1</v>
      </c>
      <c r="M58" s="87">
        <v>0</v>
      </c>
      <c r="N58" s="87">
        <v>0</v>
      </c>
      <c r="O58" s="44">
        <f t="shared" si="7"/>
        <v>3</v>
      </c>
      <c r="P58" s="11">
        <f t="shared" si="8"/>
        <v>8</v>
      </c>
      <c r="Q58" s="11">
        <f t="shared" si="9"/>
        <v>11</v>
      </c>
      <c r="R58" s="90"/>
      <c r="S58" s="87" t="s">
        <v>31</v>
      </c>
      <c r="T58" s="83"/>
      <c r="U58" s="87" t="s">
        <v>41</v>
      </c>
    </row>
    <row r="59" spans="1:21" ht="15.75" customHeight="1" x14ac:dyDescent="0.2">
      <c r="A59" s="12" t="s">
        <v>94</v>
      </c>
      <c r="B59" s="232" t="s">
        <v>237</v>
      </c>
      <c r="C59" s="233"/>
      <c r="D59" s="233"/>
      <c r="E59" s="233"/>
      <c r="F59" s="233"/>
      <c r="G59" s="233"/>
      <c r="H59" s="233"/>
      <c r="I59" s="234"/>
      <c r="J59" s="12">
        <v>2</v>
      </c>
      <c r="K59" s="12">
        <v>0</v>
      </c>
      <c r="L59" s="12">
        <v>2</v>
      </c>
      <c r="M59" s="12">
        <v>0</v>
      </c>
      <c r="N59" s="12">
        <v>0</v>
      </c>
      <c r="O59" s="44">
        <f t="shared" si="7"/>
        <v>2</v>
      </c>
      <c r="P59" s="11">
        <f t="shared" si="8"/>
        <v>2</v>
      </c>
      <c r="Q59" s="11">
        <f t="shared" si="9"/>
        <v>4</v>
      </c>
      <c r="R59" s="52"/>
      <c r="S59" s="51"/>
      <c r="T59" s="53" t="s">
        <v>36</v>
      </c>
      <c r="U59" s="51" t="s">
        <v>42</v>
      </c>
    </row>
    <row r="60" spans="1:21" x14ac:dyDescent="0.2">
      <c r="A60" s="13" t="s">
        <v>28</v>
      </c>
      <c r="B60" s="125"/>
      <c r="C60" s="126"/>
      <c r="D60" s="126"/>
      <c r="E60" s="126"/>
      <c r="F60" s="126"/>
      <c r="G60" s="126"/>
      <c r="H60" s="126"/>
      <c r="I60" s="127"/>
      <c r="J60" s="13">
        <f t="shared" ref="J60:Q60" si="10">SUM(J54:J59)</f>
        <v>32</v>
      </c>
      <c r="K60" s="13">
        <f t="shared" si="10"/>
        <v>11</v>
      </c>
      <c r="L60" s="13">
        <f t="shared" si="10"/>
        <v>11</v>
      </c>
      <c r="M60" s="13">
        <f t="shared" si="10"/>
        <v>2</v>
      </c>
      <c r="N60" s="43">
        <f t="shared" si="10"/>
        <v>0</v>
      </c>
      <c r="O60" s="43">
        <f t="shared" si="10"/>
        <v>24</v>
      </c>
      <c r="P60" s="13">
        <f t="shared" si="10"/>
        <v>35</v>
      </c>
      <c r="Q60" s="13">
        <f t="shared" si="10"/>
        <v>59</v>
      </c>
      <c r="R60" s="23">
        <f>COUNTIF(R54:R59,"E")</f>
        <v>3</v>
      </c>
      <c r="S60" s="23">
        <f>COUNTIF(S54:S59,"C")</f>
        <v>1</v>
      </c>
      <c r="T60" s="23">
        <f>COUNTIF(T54:T59,"VP")</f>
        <v>2</v>
      </c>
      <c r="U60" s="73">
        <f>COUNTA(U54:U59)</f>
        <v>6</v>
      </c>
    </row>
    <row r="61" spans="1:21" s="105" customFormat="1" x14ac:dyDescent="0.2">
      <c r="A61" s="59"/>
      <c r="B61" s="59"/>
      <c r="C61" s="59"/>
      <c r="D61" s="59"/>
      <c r="E61" s="59"/>
      <c r="F61" s="59"/>
      <c r="G61" s="59"/>
      <c r="H61" s="59"/>
      <c r="I61" s="59"/>
      <c r="J61" s="59"/>
      <c r="K61" s="59"/>
      <c r="L61" s="59"/>
      <c r="M61" s="59"/>
      <c r="N61" s="59"/>
      <c r="O61" s="59"/>
      <c r="P61" s="59"/>
      <c r="Q61" s="59"/>
      <c r="R61" s="59"/>
      <c r="S61" s="59"/>
      <c r="T61" s="59"/>
      <c r="U61" s="108"/>
    </row>
    <row r="62" spans="1:21" s="105" customFormat="1" x14ac:dyDescent="0.2">
      <c r="A62" s="59"/>
      <c r="B62" s="59"/>
      <c r="C62" s="59"/>
      <c r="D62" s="59"/>
      <c r="E62" s="59"/>
      <c r="F62" s="59"/>
      <c r="G62" s="59"/>
      <c r="H62" s="59"/>
      <c r="I62" s="59"/>
      <c r="J62" s="59"/>
      <c r="K62" s="59"/>
      <c r="L62" s="59"/>
      <c r="M62" s="59"/>
      <c r="N62" s="59"/>
      <c r="O62" s="59"/>
      <c r="P62" s="59"/>
      <c r="Q62" s="59"/>
      <c r="R62" s="59"/>
      <c r="S62" s="59"/>
      <c r="T62" s="59"/>
      <c r="U62" s="108"/>
    </row>
    <row r="63" spans="1:21" s="105" customFormat="1" x14ac:dyDescent="0.2">
      <c r="A63" s="59"/>
      <c r="B63" s="59"/>
      <c r="C63" s="59"/>
      <c r="D63" s="59"/>
      <c r="E63" s="59"/>
      <c r="F63" s="59"/>
      <c r="G63" s="59"/>
      <c r="H63" s="59"/>
      <c r="I63" s="59"/>
      <c r="J63" s="59"/>
      <c r="K63" s="59"/>
      <c r="L63" s="59"/>
      <c r="M63" s="59"/>
      <c r="N63" s="59"/>
      <c r="O63" s="59"/>
      <c r="P63" s="59"/>
      <c r="Q63" s="59"/>
      <c r="R63" s="59"/>
      <c r="S63" s="59"/>
      <c r="T63" s="59"/>
      <c r="U63" s="108"/>
    </row>
    <row r="64" spans="1:21" s="105" customFormat="1" x14ac:dyDescent="0.2">
      <c r="A64" s="59"/>
      <c r="B64" s="59"/>
      <c r="C64" s="59"/>
      <c r="D64" s="59"/>
      <c r="E64" s="59"/>
      <c r="F64" s="59"/>
      <c r="G64" s="59"/>
      <c r="H64" s="59"/>
      <c r="I64" s="59"/>
      <c r="J64" s="59"/>
      <c r="K64" s="59"/>
      <c r="L64" s="59"/>
      <c r="M64" s="59"/>
      <c r="N64" s="59"/>
      <c r="O64" s="59"/>
      <c r="P64" s="59"/>
      <c r="Q64" s="59"/>
      <c r="R64" s="59"/>
      <c r="S64" s="59"/>
      <c r="T64" s="59"/>
      <c r="U64" s="108"/>
    </row>
    <row r="65" spans="1:21" s="105" customFormat="1" x14ac:dyDescent="0.2">
      <c r="A65" s="59"/>
      <c r="B65" s="59"/>
      <c r="C65" s="59"/>
      <c r="D65" s="59"/>
      <c r="E65" s="59"/>
      <c r="F65" s="59"/>
      <c r="G65" s="59"/>
      <c r="H65" s="59"/>
      <c r="I65" s="59"/>
      <c r="J65" s="59"/>
      <c r="K65" s="59"/>
      <c r="L65" s="59"/>
      <c r="M65" s="59"/>
      <c r="N65" s="59"/>
      <c r="O65" s="59"/>
      <c r="P65" s="59"/>
      <c r="Q65" s="59"/>
      <c r="R65" s="59"/>
      <c r="S65" s="59"/>
      <c r="T65" s="59"/>
      <c r="U65" s="108"/>
    </row>
    <row r="66" spans="1:21" ht="18" customHeight="1" x14ac:dyDescent="0.2">
      <c r="A66" s="173" t="s">
        <v>47</v>
      </c>
      <c r="B66" s="173"/>
      <c r="C66" s="173"/>
      <c r="D66" s="173"/>
      <c r="E66" s="173"/>
      <c r="F66" s="173"/>
      <c r="G66" s="173"/>
      <c r="H66" s="173"/>
      <c r="I66" s="173"/>
      <c r="J66" s="173"/>
      <c r="K66" s="173"/>
      <c r="L66" s="173"/>
      <c r="M66" s="173"/>
      <c r="N66" s="173"/>
      <c r="O66" s="173"/>
      <c r="P66" s="173"/>
      <c r="Q66" s="173"/>
      <c r="R66" s="173"/>
      <c r="S66" s="173"/>
      <c r="T66" s="173"/>
      <c r="U66" s="173"/>
    </row>
    <row r="67" spans="1:21" ht="25.5" customHeight="1" x14ac:dyDescent="0.2">
      <c r="A67" s="141" t="s">
        <v>30</v>
      </c>
      <c r="B67" s="143" t="s">
        <v>29</v>
      </c>
      <c r="C67" s="144"/>
      <c r="D67" s="144"/>
      <c r="E67" s="144"/>
      <c r="F67" s="144"/>
      <c r="G67" s="144"/>
      <c r="H67" s="144"/>
      <c r="I67" s="145"/>
      <c r="J67" s="187" t="s">
        <v>43</v>
      </c>
      <c r="K67" s="184" t="s">
        <v>27</v>
      </c>
      <c r="L67" s="185"/>
      <c r="M67" s="185"/>
      <c r="N67" s="186"/>
      <c r="O67" s="168" t="s">
        <v>44</v>
      </c>
      <c r="P67" s="169"/>
      <c r="Q67" s="170"/>
      <c r="R67" s="168" t="s">
        <v>26</v>
      </c>
      <c r="S67" s="194"/>
      <c r="T67" s="195"/>
      <c r="U67" s="193" t="s">
        <v>25</v>
      </c>
    </row>
    <row r="68" spans="1:21" x14ac:dyDescent="0.2">
      <c r="A68" s="142"/>
      <c r="B68" s="146"/>
      <c r="C68" s="147"/>
      <c r="D68" s="147"/>
      <c r="E68" s="147"/>
      <c r="F68" s="147"/>
      <c r="G68" s="147"/>
      <c r="H68" s="147"/>
      <c r="I68" s="148"/>
      <c r="J68" s="188"/>
      <c r="K68" s="5" t="s">
        <v>31</v>
      </c>
      <c r="L68" s="5" t="s">
        <v>32</v>
      </c>
      <c r="M68" s="5" t="s">
        <v>33</v>
      </c>
      <c r="N68" s="42" t="s">
        <v>97</v>
      </c>
      <c r="O68" s="58" t="s">
        <v>37</v>
      </c>
      <c r="P68" s="58" t="s">
        <v>7</v>
      </c>
      <c r="Q68" s="58" t="s">
        <v>34</v>
      </c>
      <c r="R68" s="58" t="s">
        <v>35</v>
      </c>
      <c r="S68" s="58" t="s">
        <v>31</v>
      </c>
      <c r="T68" s="58" t="s">
        <v>36</v>
      </c>
      <c r="U68" s="188"/>
    </row>
    <row r="69" spans="1:21" ht="19.5" customHeight="1" x14ac:dyDescent="0.25">
      <c r="A69" s="85" t="s">
        <v>156</v>
      </c>
      <c r="B69" s="122" t="s">
        <v>157</v>
      </c>
      <c r="C69" s="123"/>
      <c r="D69" s="123"/>
      <c r="E69" s="123"/>
      <c r="F69" s="123"/>
      <c r="G69" s="123"/>
      <c r="H69" s="123"/>
      <c r="I69" s="124"/>
      <c r="J69" s="87">
        <v>5</v>
      </c>
      <c r="K69" s="87">
        <v>2</v>
      </c>
      <c r="L69" s="87">
        <v>2</v>
      </c>
      <c r="M69" s="87">
        <v>1</v>
      </c>
      <c r="N69" s="87">
        <v>0</v>
      </c>
      <c r="O69" s="44">
        <f t="shared" ref="O69:O71" si="11">K69+L69+M69+N69</f>
        <v>5</v>
      </c>
      <c r="P69" s="11">
        <f t="shared" ref="P69:P72" si="12">Q69-O69</f>
        <v>4</v>
      </c>
      <c r="Q69" s="11">
        <f t="shared" ref="Q69:Q71" si="13">ROUND(PRODUCT(J69,25)/14,0)</f>
        <v>9</v>
      </c>
      <c r="R69" s="90" t="s">
        <v>35</v>
      </c>
      <c r="S69" s="87"/>
      <c r="T69" s="83"/>
      <c r="U69" s="87" t="s">
        <v>40</v>
      </c>
    </row>
    <row r="70" spans="1:21" ht="19.5" customHeight="1" x14ac:dyDescent="0.25">
      <c r="A70" s="85" t="s">
        <v>158</v>
      </c>
      <c r="B70" s="122" t="s">
        <v>159</v>
      </c>
      <c r="C70" s="123"/>
      <c r="D70" s="123"/>
      <c r="E70" s="123"/>
      <c r="F70" s="123"/>
      <c r="G70" s="123"/>
      <c r="H70" s="123"/>
      <c r="I70" s="124"/>
      <c r="J70" s="87">
        <v>5</v>
      </c>
      <c r="K70" s="87">
        <v>2</v>
      </c>
      <c r="L70" s="87">
        <v>2</v>
      </c>
      <c r="M70" s="87">
        <v>0</v>
      </c>
      <c r="N70" s="87">
        <v>0</v>
      </c>
      <c r="O70" s="44">
        <f t="shared" si="11"/>
        <v>4</v>
      </c>
      <c r="P70" s="11">
        <f t="shared" si="12"/>
        <v>5</v>
      </c>
      <c r="Q70" s="11">
        <f t="shared" si="13"/>
        <v>9</v>
      </c>
      <c r="R70" s="90" t="s">
        <v>35</v>
      </c>
      <c r="S70" s="87"/>
      <c r="T70" s="83"/>
      <c r="U70" s="87" t="s">
        <v>40</v>
      </c>
    </row>
    <row r="71" spans="1:21" ht="30" customHeight="1" x14ac:dyDescent="0.25">
      <c r="A71" s="85" t="s">
        <v>160</v>
      </c>
      <c r="B71" s="162" t="s">
        <v>161</v>
      </c>
      <c r="C71" s="163"/>
      <c r="D71" s="163"/>
      <c r="E71" s="163"/>
      <c r="F71" s="163"/>
      <c r="G71" s="163"/>
      <c r="H71" s="163"/>
      <c r="I71" s="164"/>
      <c r="J71" s="87">
        <v>5</v>
      </c>
      <c r="K71" s="87">
        <v>2</v>
      </c>
      <c r="L71" s="87">
        <v>2</v>
      </c>
      <c r="M71" s="87">
        <v>0</v>
      </c>
      <c r="N71" s="87">
        <v>0</v>
      </c>
      <c r="O71" s="44">
        <f t="shared" si="11"/>
        <v>4</v>
      </c>
      <c r="P71" s="11">
        <f t="shared" si="12"/>
        <v>5</v>
      </c>
      <c r="Q71" s="11">
        <f t="shared" si="13"/>
        <v>9</v>
      </c>
      <c r="R71" s="90" t="s">
        <v>35</v>
      </c>
      <c r="S71" s="87"/>
      <c r="T71" s="83"/>
      <c r="U71" s="87" t="s">
        <v>41</v>
      </c>
    </row>
    <row r="72" spans="1:21" ht="15" x14ac:dyDescent="0.25">
      <c r="A72" s="85" t="s">
        <v>162</v>
      </c>
      <c r="B72" s="122" t="s">
        <v>163</v>
      </c>
      <c r="C72" s="123"/>
      <c r="D72" s="123"/>
      <c r="E72" s="123"/>
      <c r="F72" s="123"/>
      <c r="G72" s="123"/>
      <c r="H72" s="123"/>
      <c r="I72" s="124"/>
      <c r="J72" s="87">
        <v>5</v>
      </c>
      <c r="K72" s="87">
        <v>2</v>
      </c>
      <c r="L72" s="87">
        <v>0</v>
      </c>
      <c r="M72" s="87">
        <v>2</v>
      </c>
      <c r="N72" s="87">
        <v>1</v>
      </c>
      <c r="O72" s="44">
        <f>K72+L72+M72+N72</f>
        <v>5</v>
      </c>
      <c r="P72" s="11">
        <f t="shared" si="12"/>
        <v>4</v>
      </c>
      <c r="Q72" s="11">
        <f>ROUND(PRODUCT(J72,25)/14,0)</f>
        <v>9</v>
      </c>
      <c r="R72" s="90"/>
      <c r="S72" s="87" t="s">
        <v>31</v>
      </c>
      <c r="T72" s="83"/>
      <c r="U72" s="87" t="s">
        <v>41</v>
      </c>
    </row>
    <row r="73" spans="1:21" x14ac:dyDescent="0.2">
      <c r="A73" s="34" t="s">
        <v>164</v>
      </c>
      <c r="B73" s="260" t="s">
        <v>165</v>
      </c>
      <c r="C73" s="261"/>
      <c r="D73" s="261"/>
      <c r="E73" s="261"/>
      <c r="F73" s="261"/>
      <c r="G73" s="261"/>
      <c r="H73" s="261"/>
      <c r="I73" s="262"/>
      <c r="J73" s="9">
        <v>5</v>
      </c>
      <c r="K73" s="9">
        <v>2</v>
      </c>
      <c r="L73" s="9">
        <v>2</v>
      </c>
      <c r="M73" s="9">
        <v>0</v>
      </c>
      <c r="N73" s="9">
        <v>0</v>
      </c>
      <c r="O73" s="44">
        <f>K73+L73+M73+N73</f>
        <v>4</v>
      </c>
      <c r="P73" s="11">
        <f>Q73-O73</f>
        <v>5</v>
      </c>
      <c r="Q73" s="11">
        <f>ROUND(PRODUCT(J73,25)/14,0)</f>
        <v>9</v>
      </c>
      <c r="R73" s="15" t="s">
        <v>35</v>
      </c>
      <c r="S73" s="9"/>
      <c r="T73" s="16"/>
      <c r="U73" s="9" t="s">
        <v>40</v>
      </c>
    </row>
    <row r="74" spans="1:21" s="69" customFormat="1" x14ac:dyDescent="0.2">
      <c r="A74" s="62" t="s">
        <v>103</v>
      </c>
      <c r="B74" s="196" t="s">
        <v>239</v>
      </c>
      <c r="C74" s="197"/>
      <c r="D74" s="197"/>
      <c r="E74" s="197"/>
      <c r="F74" s="197"/>
      <c r="G74" s="197"/>
      <c r="H74" s="197"/>
      <c r="I74" s="198"/>
      <c r="J74" s="63">
        <v>3</v>
      </c>
      <c r="K74" s="63">
        <v>0</v>
      </c>
      <c r="L74" s="63">
        <v>2</v>
      </c>
      <c r="M74" s="63">
        <v>0</v>
      </c>
      <c r="N74" s="63">
        <v>0</v>
      </c>
      <c r="O74" s="12">
        <f t="shared" ref="O74" si="14">K74+L74+M74+N74</f>
        <v>2</v>
      </c>
      <c r="P74" s="64">
        <f t="shared" ref="P74" si="15">Q74-O74</f>
        <v>3</v>
      </c>
      <c r="Q74" s="64">
        <f t="shared" ref="Q74" si="16">ROUND(PRODUCT(J74,25)/14,0)</f>
        <v>5</v>
      </c>
      <c r="R74" s="70"/>
      <c r="S74" s="63" t="s">
        <v>31</v>
      </c>
      <c r="T74" s="65"/>
      <c r="U74" s="63" t="s">
        <v>42</v>
      </c>
    </row>
    <row r="75" spans="1:21" ht="15" x14ac:dyDescent="0.25">
      <c r="A75" s="85" t="s">
        <v>154</v>
      </c>
      <c r="B75" s="122" t="s">
        <v>155</v>
      </c>
      <c r="C75" s="123"/>
      <c r="D75" s="123"/>
      <c r="E75" s="123"/>
      <c r="F75" s="123"/>
      <c r="G75" s="123"/>
      <c r="H75" s="123"/>
      <c r="I75" s="124"/>
      <c r="J75" s="109">
        <v>5</v>
      </c>
      <c r="K75" s="87">
        <v>2</v>
      </c>
      <c r="L75" s="87">
        <v>2</v>
      </c>
      <c r="M75" s="87">
        <v>0</v>
      </c>
      <c r="N75" s="87">
        <v>0</v>
      </c>
      <c r="O75" s="44">
        <f t="shared" ref="O75" si="17">K75+L75+M75+N75</f>
        <v>4</v>
      </c>
      <c r="P75" s="11">
        <f t="shared" ref="P75" si="18">Q75-O75</f>
        <v>5</v>
      </c>
      <c r="Q75" s="11">
        <f t="shared" ref="Q75" si="19">ROUND(PRODUCT(J75,25)/14,0)</f>
        <v>9</v>
      </c>
      <c r="R75" s="90"/>
      <c r="S75" s="87"/>
      <c r="T75" s="83" t="s">
        <v>36</v>
      </c>
      <c r="U75" s="87" t="s">
        <v>41</v>
      </c>
    </row>
    <row r="76" spans="1:21" x14ac:dyDescent="0.2">
      <c r="A76" s="13" t="s">
        <v>28</v>
      </c>
      <c r="B76" s="125"/>
      <c r="C76" s="126"/>
      <c r="D76" s="126"/>
      <c r="E76" s="126"/>
      <c r="F76" s="126"/>
      <c r="G76" s="126"/>
      <c r="H76" s="126"/>
      <c r="I76" s="127"/>
      <c r="J76" s="13">
        <f t="shared" ref="J76:Q76" si="20">SUM(J69:J75)</f>
        <v>33</v>
      </c>
      <c r="K76" s="13">
        <f t="shared" si="20"/>
        <v>12</v>
      </c>
      <c r="L76" s="13">
        <f t="shared" si="20"/>
        <v>12</v>
      </c>
      <c r="M76" s="13">
        <f t="shared" si="20"/>
        <v>3</v>
      </c>
      <c r="N76" s="43">
        <f t="shared" si="20"/>
        <v>1</v>
      </c>
      <c r="O76" s="43">
        <f t="shared" si="20"/>
        <v>28</v>
      </c>
      <c r="P76" s="13">
        <f t="shared" si="20"/>
        <v>31</v>
      </c>
      <c r="Q76" s="13">
        <f t="shared" si="20"/>
        <v>59</v>
      </c>
      <c r="R76" s="13">
        <f>COUNTIF(R69:R75,"E")</f>
        <v>4</v>
      </c>
      <c r="S76" s="13">
        <f>COUNTIF(S69:S75,"C")</f>
        <v>2</v>
      </c>
      <c r="T76" s="13">
        <f>COUNTIF(T69:T75,"VP")</f>
        <v>1</v>
      </c>
      <c r="U76" s="73">
        <f>COUNTA(U69:U75)</f>
        <v>7</v>
      </c>
    </row>
    <row r="77" spans="1:21" s="69" customFormat="1" ht="12.75" customHeight="1" x14ac:dyDescent="0.2">
      <c r="A77" s="272" t="s">
        <v>106</v>
      </c>
      <c r="B77" s="272"/>
      <c r="C77" s="272"/>
      <c r="D77" s="272"/>
      <c r="E77" s="272"/>
      <c r="F77" s="272"/>
      <c r="G77" s="272"/>
      <c r="H77" s="272"/>
      <c r="I77" s="272"/>
      <c r="J77" s="272"/>
      <c r="K77" s="272"/>
      <c r="L77" s="272"/>
      <c r="M77" s="272"/>
      <c r="N77" s="272"/>
      <c r="O77" s="272"/>
      <c r="P77" s="272"/>
      <c r="Q77" s="272"/>
      <c r="R77" s="272"/>
      <c r="S77" s="272"/>
      <c r="T77" s="272"/>
      <c r="U77" s="272"/>
    </row>
    <row r="78" spans="1:21" s="69" customFormat="1" x14ac:dyDescent="0.2">
      <c r="A78" s="273"/>
      <c r="B78" s="273"/>
      <c r="C78" s="273"/>
      <c r="D78" s="273"/>
      <c r="E78" s="273"/>
      <c r="F78" s="273"/>
      <c r="G78" s="273"/>
      <c r="H78" s="273"/>
      <c r="I78" s="273"/>
      <c r="J78" s="273"/>
      <c r="K78" s="273"/>
      <c r="L78" s="273"/>
      <c r="M78" s="273"/>
      <c r="N78" s="273"/>
      <c r="O78" s="273"/>
      <c r="P78" s="273"/>
      <c r="Q78" s="273"/>
      <c r="R78" s="273"/>
      <c r="S78" s="273"/>
      <c r="T78" s="273"/>
      <c r="U78" s="273"/>
    </row>
    <row r="79" spans="1:21" s="105" customFormat="1" x14ac:dyDescent="0.2">
      <c r="A79" s="107"/>
      <c r="B79" s="107"/>
      <c r="C79" s="107"/>
      <c r="D79" s="107"/>
      <c r="E79" s="107"/>
      <c r="F79" s="107"/>
      <c r="G79" s="107"/>
      <c r="H79" s="107"/>
      <c r="I79" s="107"/>
      <c r="J79" s="107"/>
      <c r="K79" s="107"/>
      <c r="L79" s="107"/>
      <c r="M79" s="107"/>
      <c r="N79" s="107"/>
      <c r="O79" s="107"/>
      <c r="P79" s="107"/>
      <c r="Q79" s="107"/>
      <c r="R79" s="107"/>
      <c r="S79" s="107"/>
      <c r="T79" s="107"/>
      <c r="U79" s="107"/>
    </row>
    <row r="80" spans="1:21" s="105" customFormat="1" x14ac:dyDescent="0.2">
      <c r="A80" s="107"/>
      <c r="B80" s="107"/>
      <c r="C80" s="107"/>
      <c r="D80" s="107"/>
      <c r="E80" s="107"/>
      <c r="F80" s="107"/>
      <c r="G80" s="107"/>
      <c r="H80" s="107"/>
      <c r="I80" s="107"/>
      <c r="J80" s="107"/>
      <c r="K80" s="107"/>
      <c r="L80" s="107"/>
      <c r="M80" s="107"/>
      <c r="N80" s="107"/>
      <c r="O80" s="107"/>
      <c r="P80" s="107"/>
      <c r="Q80" s="107"/>
      <c r="R80" s="107"/>
      <c r="S80" s="107"/>
      <c r="T80" s="107"/>
      <c r="U80" s="107"/>
    </row>
    <row r="82" spans="1:21" ht="18.75" customHeight="1" x14ac:dyDescent="0.2">
      <c r="A82" s="173" t="s">
        <v>48</v>
      </c>
      <c r="B82" s="173"/>
      <c r="C82" s="173"/>
      <c r="D82" s="173"/>
      <c r="E82" s="173"/>
      <c r="F82" s="173"/>
      <c r="G82" s="173"/>
      <c r="H82" s="173"/>
      <c r="I82" s="173"/>
      <c r="J82" s="173"/>
      <c r="K82" s="173"/>
      <c r="L82" s="173"/>
      <c r="M82" s="173"/>
      <c r="N82" s="173"/>
      <c r="O82" s="173"/>
      <c r="P82" s="173"/>
      <c r="Q82" s="173"/>
      <c r="R82" s="173"/>
      <c r="S82" s="173"/>
      <c r="T82" s="173"/>
      <c r="U82" s="173"/>
    </row>
    <row r="83" spans="1:21" ht="24.75" customHeight="1" x14ac:dyDescent="0.2">
      <c r="A83" s="141" t="s">
        <v>30</v>
      </c>
      <c r="B83" s="143" t="s">
        <v>29</v>
      </c>
      <c r="C83" s="144"/>
      <c r="D83" s="144"/>
      <c r="E83" s="144"/>
      <c r="F83" s="144"/>
      <c r="G83" s="144"/>
      <c r="H83" s="144"/>
      <c r="I83" s="145"/>
      <c r="J83" s="187" t="s">
        <v>43</v>
      </c>
      <c r="K83" s="184" t="s">
        <v>27</v>
      </c>
      <c r="L83" s="185"/>
      <c r="M83" s="185"/>
      <c r="N83" s="186"/>
      <c r="O83" s="168" t="s">
        <v>44</v>
      </c>
      <c r="P83" s="169"/>
      <c r="Q83" s="170"/>
      <c r="R83" s="168" t="s">
        <v>26</v>
      </c>
      <c r="S83" s="194"/>
      <c r="T83" s="195"/>
      <c r="U83" s="193" t="s">
        <v>25</v>
      </c>
    </row>
    <row r="84" spans="1:21" ht="15" customHeight="1" x14ac:dyDescent="0.2">
      <c r="A84" s="142"/>
      <c r="B84" s="146"/>
      <c r="C84" s="147"/>
      <c r="D84" s="147"/>
      <c r="E84" s="147"/>
      <c r="F84" s="147"/>
      <c r="G84" s="147"/>
      <c r="H84" s="147"/>
      <c r="I84" s="148"/>
      <c r="J84" s="188"/>
      <c r="K84" s="5" t="s">
        <v>31</v>
      </c>
      <c r="L84" s="5" t="s">
        <v>32</v>
      </c>
      <c r="M84" s="5" t="s">
        <v>33</v>
      </c>
      <c r="N84" s="42" t="s">
        <v>97</v>
      </c>
      <c r="O84" s="58" t="s">
        <v>37</v>
      </c>
      <c r="P84" s="58" t="s">
        <v>7</v>
      </c>
      <c r="Q84" s="58" t="s">
        <v>34</v>
      </c>
      <c r="R84" s="58" t="s">
        <v>35</v>
      </c>
      <c r="S84" s="58" t="s">
        <v>31</v>
      </c>
      <c r="T84" s="58" t="s">
        <v>36</v>
      </c>
      <c r="U84" s="188"/>
    </row>
    <row r="85" spans="1:21" ht="15" x14ac:dyDescent="0.25">
      <c r="A85" s="85" t="s">
        <v>168</v>
      </c>
      <c r="B85" s="122" t="s">
        <v>169</v>
      </c>
      <c r="C85" s="123"/>
      <c r="D85" s="123"/>
      <c r="E85" s="123"/>
      <c r="F85" s="123"/>
      <c r="G85" s="123"/>
      <c r="H85" s="123"/>
      <c r="I85" s="124"/>
      <c r="J85" s="87">
        <v>5</v>
      </c>
      <c r="K85" s="87">
        <v>2</v>
      </c>
      <c r="L85" s="87">
        <v>2</v>
      </c>
      <c r="M85" s="87">
        <v>0</v>
      </c>
      <c r="N85" s="87">
        <v>0</v>
      </c>
      <c r="O85" s="44">
        <f t="shared" ref="O85:O87" si="21">K85+L85+M85+N85</f>
        <v>4</v>
      </c>
      <c r="P85" s="11">
        <f t="shared" ref="P85:P87" si="22">Q85-O85</f>
        <v>5</v>
      </c>
      <c r="Q85" s="11">
        <f t="shared" ref="Q85:Q87" si="23">ROUND(PRODUCT(J85,25)/14,0)</f>
        <v>9</v>
      </c>
      <c r="R85" s="90"/>
      <c r="S85" s="87" t="s">
        <v>31</v>
      </c>
      <c r="T85" s="83"/>
      <c r="U85" s="87" t="s">
        <v>40</v>
      </c>
    </row>
    <row r="86" spans="1:21" ht="15" x14ac:dyDescent="0.25">
      <c r="A86" s="85" t="s">
        <v>170</v>
      </c>
      <c r="B86" s="122" t="s">
        <v>171</v>
      </c>
      <c r="C86" s="123"/>
      <c r="D86" s="123"/>
      <c r="E86" s="123"/>
      <c r="F86" s="123"/>
      <c r="G86" s="123"/>
      <c r="H86" s="123"/>
      <c r="I86" s="124"/>
      <c r="J86" s="87">
        <v>6</v>
      </c>
      <c r="K86" s="87">
        <v>2</v>
      </c>
      <c r="L86" s="87">
        <v>1</v>
      </c>
      <c r="M86" s="87">
        <v>2</v>
      </c>
      <c r="N86" s="87">
        <v>0</v>
      </c>
      <c r="O86" s="44">
        <f t="shared" si="21"/>
        <v>5</v>
      </c>
      <c r="P86" s="11">
        <f t="shared" si="22"/>
        <v>6</v>
      </c>
      <c r="Q86" s="11">
        <f t="shared" si="23"/>
        <v>11</v>
      </c>
      <c r="R86" s="90" t="s">
        <v>35</v>
      </c>
      <c r="S86" s="87"/>
      <c r="T86" s="83"/>
      <c r="U86" s="87" t="s">
        <v>41</v>
      </c>
    </row>
    <row r="87" spans="1:21" ht="15" x14ac:dyDescent="0.25">
      <c r="A87" s="85" t="s">
        <v>172</v>
      </c>
      <c r="B87" s="122" t="s">
        <v>173</v>
      </c>
      <c r="C87" s="123"/>
      <c r="D87" s="123"/>
      <c r="E87" s="123"/>
      <c r="F87" s="123"/>
      <c r="G87" s="123"/>
      <c r="H87" s="123"/>
      <c r="I87" s="124"/>
      <c r="J87" s="87">
        <v>6</v>
      </c>
      <c r="K87" s="87">
        <v>2</v>
      </c>
      <c r="L87" s="87">
        <v>2</v>
      </c>
      <c r="M87" s="87">
        <v>1</v>
      </c>
      <c r="N87" s="87">
        <v>0</v>
      </c>
      <c r="O87" s="44">
        <f t="shared" si="21"/>
        <v>5</v>
      </c>
      <c r="P87" s="11">
        <f t="shared" si="22"/>
        <v>6</v>
      </c>
      <c r="Q87" s="11">
        <f t="shared" si="23"/>
        <v>11</v>
      </c>
      <c r="R87" s="90" t="s">
        <v>35</v>
      </c>
      <c r="S87" s="87"/>
      <c r="T87" s="83"/>
      <c r="U87" s="87" t="s">
        <v>40</v>
      </c>
    </row>
    <row r="88" spans="1:21" ht="15" x14ac:dyDescent="0.25">
      <c r="A88" s="85" t="s">
        <v>174</v>
      </c>
      <c r="B88" s="122" t="s">
        <v>175</v>
      </c>
      <c r="C88" s="123"/>
      <c r="D88" s="123"/>
      <c r="E88" s="123"/>
      <c r="F88" s="123"/>
      <c r="G88" s="123"/>
      <c r="H88" s="123"/>
      <c r="I88" s="124"/>
      <c r="J88" s="87">
        <v>6</v>
      </c>
      <c r="K88" s="87">
        <v>2</v>
      </c>
      <c r="L88" s="87">
        <v>2</v>
      </c>
      <c r="M88" s="87">
        <v>0</v>
      </c>
      <c r="N88" s="87">
        <v>0</v>
      </c>
      <c r="O88" s="44">
        <f>K88+L88+M88+N88</f>
        <v>4</v>
      </c>
      <c r="P88" s="11">
        <f>Q88-O88</f>
        <v>7</v>
      </c>
      <c r="Q88" s="11">
        <f>ROUND(PRODUCT(J88,25)/14,0)</f>
        <v>11</v>
      </c>
      <c r="R88" s="90" t="s">
        <v>35</v>
      </c>
      <c r="S88" s="87"/>
      <c r="T88" s="83"/>
      <c r="U88" s="87" t="s">
        <v>40</v>
      </c>
    </row>
    <row r="89" spans="1:21" x14ac:dyDescent="0.2">
      <c r="A89" s="62" t="s">
        <v>105</v>
      </c>
      <c r="B89" s="196" t="s">
        <v>240</v>
      </c>
      <c r="C89" s="197"/>
      <c r="D89" s="197"/>
      <c r="E89" s="197"/>
      <c r="F89" s="197"/>
      <c r="G89" s="197"/>
      <c r="H89" s="197"/>
      <c r="I89" s="198"/>
      <c r="J89" s="63">
        <v>3</v>
      </c>
      <c r="K89" s="63">
        <v>0</v>
      </c>
      <c r="L89" s="63">
        <v>2</v>
      </c>
      <c r="M89" s="63">
        <v>0</v>
      </c>
      <c r="N89" s="63">
        <v>0</v>
      </c>
      <c r="O89" s="12">
        <f t="shared" ref="O89" si="24">K89+L89+M89+N89</f>
        <v>2</v>
      </c>
      <c r="P89" s="64">
        <f t="shared" ref="P89" si="25">Q89-O89</f>
        <v>3</v>
      </c>
      <c r="Q89" s="64">
        <f t="shared" ref="Q89" si="26">ROUND(PRODUCT(J89,25)/14,0)</f>
        <v>5</v>
      </c>
      <c r="R89" s="70"/>
      <c r="S89" s="63" t="s">
        <v>31</v>
      </c>
      <c r="T89" s="65"/>
      <c r="U89" s="63" t="s">
        <v>42</v>
      </c>
    </row>
    <row r="90" spans="1:21" ht="15" x14ac:dyDescent="0.25">
      <c r="A90" s="85" t="s">
        <v>166</v>
      </c>
      <c r="B90" s="122" t="s">
        <v>167</v>
      </c>
      <c r="C90" s="123"/>
      <c r="D90" s="123"/>
      <c r="E90" s="123"/>
      <c r="F90" s="123"/>
      <c r="G90" s="123"/>
      <c r="H90" s="123"/>
      <c r="I90" s="124"/>
      <c r="J90" s="87">
        <v>7</v>
      </c>
      <c r="K90" s="87">
        <v>2</v>
      </c>
      <c r="L90" s="87">
        <v>2</v>
      </c>
      <c r="M90" s="87">
        <v>0</v>
      </c>
      <c r="N90" s="87">
        <v>1</v>
      </c>
      <c r="O90" s="44">
        <f t="shared" ref="O90" si="27">K90+L90+M90+N90</f>
        <v>5</v>
      </c>
      <c r="P90" s="11">
        <f t="shared" ref="P90" si="28">Q90-O90</f>
        <v>8</v>
      </c>
      <c r="Q90" s="11">
        <f t="shared" ref="Q90" si="29">ROUND(PRODUCT(J90,25)/14,0)</f>
        <v>13</v>
      </c>
      <c r="R90" s="90"/>
      <c r="S90" s="87"/>
      <c r="T90" s="83" t="s">
        <v>36</v>
      </c>
      <c r="U90" s="87" t="s">
        <v>41</v>
      </c>
    </row>
    <row r="91" spans="1:21" x14ac:dyDescent="0.2">
      <c r="A91" s="13" t="s">
        <v>28</v>
      </c>
      <c r="B91" s="125"/>
      <c r="C91" s="126"/>
      <c r="D91" s="126"/>
      <c r="E91" s="126"/>
      <c r="F91" s="126"/>
      <c r="G91" s="126"/>
      <c r="H91" s="126"/>
      <c r="I91" s="127"/>
      <c r="J91" s="13">
        <f t="shared" ref="J91:Q91" si="30">SUM(J85:J90)</f>
        <v>33</v>
      </c>
      <c r="K91" s="13">
        <f t="shared" si="30"/>
        <v>10</v>
      </c>
      <c r="L91" s="13">
        <f t="shared" si="30"/>
        <v>11</v>
      </c>
      <c r="M91" s="13">
        <f t="shared" si="30"/>
        <v>3</v>
      </c>
      <c r="N91" s="43">
        <f t="shared" si="30"/>
        <v>1</v>
      </c>
      <c r="O91" s="43">
        <f t="shared" si="30"/>
        <v>25</v>
      </c>
      <c r="P91" s="13">
        <f t="shared" si="30"/>
        <v>35</v>
      </c>
      <c r="Q91" s="13">
        <f t="shared" si="30"/>
        <v>60</v>
      </c>
      <c r="R91" s="13">
        <f>COUNTIF(R85:R90,"E")</f>
        <v>3</v>
      </c>
      <c r="S91" s="13">
        <f>COUNTIF(S85:S90,"C")</f>
        <v>2</v>
      </c>
      <c r="T91" s="13">
        <f>COUNTIF(T85:T90,"VP")</f>
        <v>1</v>
      </c>
      <c r="U91" s="73">
        <f>COUNTA(U85:U90)</f>
        <v>6</v>
      </c>
    </row>
    <row r="92" spans="1:21" ht="12.75" customHeight="1" x14ac:dyDescent="0.2">
      <c r="A92" s="272" t="s">
        <v>107</v>
      </c>
      <c r="B92" s="272"/>
      <c r="C92" s="272"/>
      <c r="D92" s="272"/>
      <c r="E92" s="272"/>
      <c r="F92" s="272"/>
      <c r="G92" s="272"/>
      <c r="H92" s="272"/>
      <c r="I92" s="272"/>
      <c r="J92" s="272"/>
      <c r="K92" s="272"/>
      <c r="L92" s="272"/>
      <c r="M92" s="272"/>
      <c r="N92" s="272"/>
      <c r="O92" s="272"/>
      <c r="P92" s="272"/>
      <c r="Q92" s="272"/>
      <c r="R92" s="272"/>
      <c r="S92" s="272"/>
      <c r="T92" s="272"/>
      <c r="U92" s="272"/>
    </row>
    <row r="93" spans="1:21" x14ac:dyDescent="0.2">
      <c r="A93" s="273"/>
      <c r="B93" s="273"/>
      <c r="C93" s="273"/>
      <c r="D93" s="273"/>
      <c r="E93" s="273"/>
      <c r="F93" s="273"/>
      <c r="G93" s="273"/>
      <c r="H93" s="273"/>
      <c r="I93" s="273"/>
      <c r="J93" s="273"/>
      <c r="K93" s="273"/>
      <c r="L93" s="273"/>
      <c r="M93" s="273"/>
      <c r="N93" s="273"/>
      <c r="O93" s="273"/>
      <c r="P93" s="273"/>
      <c r="Q93" s="273"/>
      <c r="R93" s="273"/>
      <c r="S93" s="273"/>
      <c r="T93" s="273"/>
      <c r="U93" s="273"/>
    </row>
    <row r="94" spans="1:21" s="105" customFormat="1" x14ac:dyDescent="0.2">
      <c r="A94" s="107"/>
      <c r="B94" s="107"/>
      <c r="C94" s="107"/>
      <c r="D94" s="107"/>
      <c r="E94" s="107"/>
      <c r="F94" s="107"/>
      <c r="G94" s="107"/>
      <c r="H94" s="107"/>
      <c r="I94" s="107"/>
      <c r="J94" s="107"/>
      <c r="K94" s="107"/>
      <c r="L94" s="107"/>
      <c r="M94" s="107"/>
      <c r="N94" s="107"/>
      <c r="O94" s="107"/>
      <c r="P94" s="107"/>
      <c r="Q94" s="107"/>
      <c r="R94" s="107"/>
      <c r="S94" s="107"/>
      <c r="T94" s="107"/>
      <c r="U94" s="107"/>
    </row>
    <row r="95" spans="1:21" s="105" customFormat="1" x14ac:dyDescent="0.2">
      <c r="A95" s="107"/>
      <c r="B95" s="107"/>
      <c r="C95" s="107"/>
      <c r="D95" s="107"/>
      <c r="E95" s="107"/>
      <c r="F95" s="107"/>
      <c r="G95" s="107"/>
      <c r="H95" s="107"/>
      <c r="I95" s="107"/>
      <c r="J95" s="107"/>
      <c r="K95" s="107"/>
      <c r="L95" s="107"/>
      <c r="M95" s="107"/>
      <c r="N95" s="107"/>
      <c r="O95" s="107"/>
      <c r="P95" s="107"/>
      <c r="Q95" s="107"/>
      <c r="R95" s="107"/>
      <c r="S95" s="107"/>
      <c r="T95" s="107"/>
      <c r="U95" s="107"/>
    </row>
    <row r="96" spans="1:21" s="105" customFormat="1" x14ac:dyDescent="0.2">
      <c r="A96" s="107"/>
      <c r="B96" s="107"/>
      <c r="C96" s="107"/>
      <c r="D96" s="107"/>
      <c r="E96" s="107"/>
      <c r="F96" s="107"/>
      <c r="G96" s="107"/>
      <c r="H96" s="107"/>
      <c r="I96" s="107"/>
      <c r="J96" s="107"/>
      <c r="K96" s="107"/>
      <c r="L96" s="107"/>
      <c r="M96" s="107"/>
      <c r="N96" s="107"/>
      <c r="O96" s="107"/>
      <c r="P96" s="107"/>
      <c r="Q96" s="107"/>
      <c r="R96" s="107"/>
      <c r="S96" s="107"/>
      <c r="T96" s="107"/>
      <c r="U96" s="107"/>
    </row>
    <row r="97" spans="1:21" s="105" customFormat="1" x14ac:dyDescent="0.2">
      <c r="A97" s="107"/>
      <c r="B97" s="107"/>
      <c r="C97" s="107"/>
      <c r="D97" s="107"/>
      <c r="E97" s="107"/>
      <c r="F97" s="107"/>
      <c r="G97" s="107"/>
      <c r="H97" s="107"/>
      <c r="I97" s="107"/>
      <c r="J97" s="107"/>
      <c r="K97" s="107"/>
      <c r="L97" s="107"/>
      <c r="M97" s="107"/>
      <c r="N97" s="107"/>
      <c r="O97" s="107"/>
      <c r="P97" s="107"/>
      <c r="Q97" s="107"/>
      <c r="R97" s="107"/>
      <c r="S97" s="107"/>
      <c r="T97" s="107"/>
      <c r="U97" s="107"/>
    </row>
    <row r="98" spans="1:21" ht="18" customHeight="1" x14ac:dyDescent="0.2">
      <c r="A98" s="189" t="s">
        <v>49</v>
      </c>
      <c r="B98" s="190"/>
      <c r="C98" s="190"/>
      <c r="D98" s="190"/>
      <c r="E98" s="190"/>
      <c r="F98" s="190"/>
      <c r="G98" s="190"/>
      <c r="H98" s="190"/>
      <c r="I98" s="190"/>
      <c r="J98" s="190"/>
      <c r="K98" s="190"/>
      <c r="L98" s="190"/>
      <c r="M98" s="190"/>
      <c r="N98" s="190"/>
      <c r="O98" s="190"/>
      <c r="P98" s="190"/>
      <c r="Q98" s="190"/>
      <c r="R98" s="190"/>
      <c r="S98" s="190"/>
      <c r="T98" s="190"/>
      <c r="U98" s="191"/>
    </row>
    <row r="99" spans="1:21" ht="25.5" customHeight="1" x14ac:dyDescent="0.2">
      <c r="A99" s="141" t="s">
        <v>30</v>
      </c>
      <c r="B99" s="143" t="s">
        <v>29</v>
      </c>
      <c r="C99" s="144"/>
      <c r="D99" s="144"/>
      <c r="E99" s="144"/>
      <c r="F99" s="144"/>
      <c r="G99" s="144"/>
      <c r="H99" s="144"/>
      <c r="I99" s="145"/>
      <c r="J99" s="187" t="s">
        <v>43</v>
      </c>
      <c r="K99" s="184" t="s">
        <v>27</v>
      </c>
      <c r="L99" s="185"/>
      <c r="M99" s="185"/>
      <c r="N99" s="186"/>
      <c r="O99" s="168" t="s">
        <v>44</v>
      </c>
      <c r="P99" s="169"/>
      <c r="Q99" s="170"/>
      <c r="R99" s="168" t="s">
        <v>26</v>
      </c>
      <c r="S99" s="194"/>
      <c r="T99" s="195"/>
      <c r="U99" s="193" t="s">
        <v>25</v>
      </c>
    </row>
    <row r="100" spans="1:21" x14ac:dyDescent="0.2">
      <c r="A100" s="142"/>
      <c r="B100" s="146"/>
      <c r="C100" s="147"/>
      <c r="D100" s="147"/>
      <c r="E100" s="147"/>
      <c r="F100" s="147"/>
      <c r="G100" s="147"/>
      <c r="H100" s="147"/>
      <c r="I100" s="148"/>
      <c r="J100" s="188"/>
      <c r="K100" s="5" t="s">
        <v>31</v>
      </c>
      <c r="L100" s="5" t="s">
        <v>32</v>
      </c>
      <c r="M100" s="5" t="s">
        <v>33</v>
      </c>
      <c r="N100" s="42" t="s">
        <v>97</v>
      </c>
      <c r="O100" s="58" t="s">
        <v>37</v>
      </c>
      <c r="P100" s="58" t="s">
        <v>7</v>
      </c>
      <c r="Q100" s="58" t="s">
        <v>34</v>
      </c>
      <c r="R100" s="58" t="s">
        <v>35</v>
      </c>
      <c r="S100" s="58" t="s">
        <v>31</v>
      </c>
      <c r="T100" s="58" t="s">
        <v>36</v>
      </c>
      <c r="U100" s="188"/>
    </row>
    <row r="101" spans="1:21" ht="15" x14ac:dyDescent="0.25">
      <c r="A101" s="85" t="s">
        <v>176</v>
      </c>
      <c r="B101" s="122" t="s">
        <v>177</v>
      </c>
      <c r="C101" s="123"/>
      <c r="D101" s="123"/>
      <c r="E101" s="123"/>
      <c r="F101" s="123"/>
      <c r="G101" s="123"/>
      <c r="H101" s="123"/>
      <c r="I101" s="124"/>
      <c r="J101" s="87">
        <v>5</v>
      </c>
      <c r="K101" s="87">
        <v>2</v>
      </c>
      <c r="L101" s="87">
        <v>2</v>
      </c>
      <c r="M101" s="87">
        <v>1</v>
      </c>
      <c r="N101" s="87">
        <v>0</v>
      </c>
      <c r="O101" s="44">
        <f t="shared" ref="O101:O103" si="31">K101+L101+M101+N101</f>
        <v>5</v>
      </c>
      <c r="P101" s="11">
        <f t="shared" ref="P101:P107" si="32">Q101-O101</f>
        <v>4</v>
      </c>
      <c r="Q101" s="11">
        <f t="shared" ref="Q101:Q107" si="33">ROUND(PRODUCT(J101,25)/14,0)</f>
        <v>9</v>
      </c>
      <c r="R101" s="90" t="s">
        <v>35</v>
      </c>
      <c r="S101" s="87"/>
      <c r="T101" s="83"/>
      <c r="U101" s="87" t="s">
        <v>41</v>
      </c>
    </row>
    <row r="102" spans="1:21" ht="15" x14ac:dyDescent="0.25">
      <c r="A102" s="85" t="s">
        <v>178</v>
      </c>
      <c r="B102" s="122" t="s">
        <v>179</v>
      </c>
      <c r="C102" s="123"/>
      <c r="D102" s="123"/>
      <c r="E102" s="123"/>
      <c r="F102" s="123"/>
      <c r="G102" s="123"/>
      <c r="H102" s="123"/>
      <c r="I102" s="124"/>
      <c r="J102" s="87">
        <v>3</v>
      </c>
      <c r="K102" s="87">
        <v>2</v>
      </c>
      <c r="L102" s="87">
        <v>2</v>
      </c>
      <c r="M102" s="87">
        <v>0</v>
      </c>
      <c r="N102" s="87">
        <v>1</v>
      </c>
      <c r="O102" s="44">
        <f t="shared" si="31"/>
        <v>5</v>
      </c>
      <c r="P102" s="11">
        <f t="shared" si="32"/>
        <v>0</v>
      </c>
      <c r="Q102" s="11">
        <f t="shared" si="33"/>
        <v>5</v>
      </c>
      <c r="R102" s="90" t="s">
        <v>35</v>
      </c>
      <c r="S102" s="87"/>
      <c r="T102" s="83"/>
      <c r="U102" s="87" t="s">
        <v>41</v>
      </c>
    </row>
    <row r="103" spans="1:21" ht="15" x14ac:dyDescent="0.25">
      <c r="A103" s="85" t="s">
        <v>180</v>
      </c>
      <c r="B103" s="122" t="s">
        <v>181</v>
      </c>
      <c r="C103" s="123"/>
      <c r="D103" s="123"/>
      <c r="E103" s="123"/>
      <c r="F103" s="123"/>
      <c r="G103" s="123"/>
      <c r="H103" s="123"/>
      <c r="I103" s="124"/>
      <c r="J103" s="87">
        <v>3</v>
      </c>
      <c r="K103" s="87">
        <v>2</v>
      </c>
      <c r="L103" s="87">
        <v>1</v>
      </c>
      <c r="M103" s="87">
        <v>1</v>
      </c>
      <c r="N103" s="87">
        <v>1</v>
      </c>
      <c r="O103" s="44">
        <f t="shared" si="31"/>
        <v>5</v>
      </c>
      <c r="P103" s="11">
        <f t="shared" si="32"/>
        <v>0</v>
      </c>
      <c r="Q103" s="11">
        <f t="shared" si="33"/>
        <v>5</v>
      </c>
      <c r="R103" s="90"/>
      <c r="S103" s="87" t="s">
        <v>31</v>
      </c>
      <c r="T103" s="83"/>
      <c r="U103" s="87" t="s">
        <v>41</v>
      </c>
    </row>
    <row r="104" spans="1:21" ht="15" x14ac:dyDescent="0.25">
      <c r="A104" s="85" t="s">
        <v>182</v>
      </c>
      <c r="B104" s="258" t="s">
        <v>248</v>
      </c>
      <c r="C104" s="123"/>
      <c r="D104" s="123"/>
      <c r="E104" s="123"/>
      <c r="F104" s="123"/>
      <c r="G104" s="123"/>
      <c r="H104" s="123"/>
      <c r="I104" s="124"/>
      <c r="J104" s="87">
        <v>4</v>
      </c>
      <c r="K104" s="87">
        <v>2</v>
      </c>
      <c r="L104" s="87">
        <v>2</v>
      </c>
      <c r="M104" s="87">
        <v>0</v>
      </c>
      <c r="N104" s="87">
        <v>0</v>
      </c>
      <c r="O104" s="44">
        <f>K104+L104+M104+N104</f>
        <v>4</v>
      </c>
      <c r="P104" s="11">
        <f t="shared" si="32"/>
        <v>3</v>
      </c>
      <c r="Q104" s="11">
        <f t="shared" si="33"/>
        <v>7</v>
      </c>
      <c r="R104" s="90" t="s">
        <v>35</v>
      </c>
      <c r="S104" s="87"/>
      <c r="T104" s="83"/>
      <c r="U104" s="87" t="s">
        <v>41</v>
      </c>
    </row>
    <row r="105" spans="1:21" ht="15" x14ac:dyDescent="0.25">
      <c r="A105" s="85" t="s">
        <v>183</v>
      </c>
      <c r="B105" s="122" t="s">
        <v>184</v>
      </c>
      <c r="C105" s="123"/>
      <c r="D105" s="123"/>
      <c r="E105" s="123"/>
      <c r="F105" s="123"/>
      <c r="G105" s="123"/>
      <c r="H105" s="123"/>
      <c r="I105" s="124"/>
      <c r="J105" s="87">
        <v>6</v>
      </c>
      <c r="K105" s="87">
        <v>2</v>
      </c>
      <c r="L105" s="87">
        <v>2</v>
      </c>
      <c r="M105" s="87">
        <v>0</v>
      </c>
      <c r="N105" s="87">
        <v>0</v>
      </c>
      <c r="O105" s="44">
        <f>K105+L105+M105+N105</f>
        <v>4</v>
      </c>
      <c r="P105" s="11">
        <f>Q105-O105</f>
        <v>7</v>
      </c>
      <c r="Q105" s="11">
        <f>ROUND(PRODUCT(J105,25)/14,0)</f>
        <v>11</v>
      </c>
      <c r="R105" s="90" t="s">
        <v>35</v>
      </c>
      <c r="S105" s="87"/>
      <c r="T105" s="83"/>
      <c r="U105" s="87" t="s">
        <v>41</v>
      </c>
    </row>
    <row r="106" spans="1:21" ht="15" x14ac:dyDescent="0.25">
      <c r="A106" s="85" t="s">
        <v>185</v>
      </c>
      <c r="B106" s="122" t="s">
        <v>186</v>
      </c>
      <c r="C106" s="123"/>
      <c r="D106" s="123"/>
      <c r="E106" s="123"/>
      <c r="F106" s="123"/>
      <c r="G106" s="123"/>
      <c r="H106" s="123"/>
      <c r="I106" s="124"/>
      <c r="J106" s="87">
        <v>6</v>
      </c>
      <c r="K106" s="87">
        <v>2</v>
      </c>
      <c r="L106" s="87">
        <v>0</v>
      </c>
      <c r="M106" s="87">
        <v>1</v>
      </c>
      <c r="N106" s="87">
        <v>1</v>
      </c>
      <c r="O106" s="44">
        <f t="shared" ref="O106:O107" si="34">K106+L106+M106+N106</f>
        <v>4</v>
      </c>
      <c r="P106" s="11">
        <f>Q106-O106</f>
        <v>7</v>
      </c>
      <c r="Q106" s="11">
        <f>ROUND(PRODUCT(J106,25)/14,0)</f>
        <v>11</v>
      </c>
      <c r="R106" s="90"/>
      <c r="S106" s="87"/>
      <c r="T106" s="83" t="s">
        <v>36</v>
      </c>
      <c r="U106" s="87" t="s">
        <v>41</v>
      </c>
    </row>
    <row r="107" spans="1:21" ht="15" x14ac:dyDescent="0.25">
      <c r="A107" s="85" t="s">
        <v>187</v>
      </c>
      <c r="B107" s="122" t="s">
        <v>188</v>
      </c>
      <c r="C107" s="123"/>
      <c r="D107" s="123"/>
      <c r="E107" s="123"/>
      <c r="F107" s="123"/>
      <c r="G107" s="123"/>
      <c r="H107" s="123"/>
      <c r="I107" s="124"/>
      <c r="J107" s="87">
        <v>3</v>
      </c>
      <c r="K107" s="87">
        <v>0</v>
      </c>
      <c r="L107" s="87">
        <v>0</v>
      </c>
      <c r="M107" s="87">
        <v>1</v>
      </c>
      <c r="N107" s="87">
        <v>0</v>
      </c>
      <c r="O107" s="44">
        <f t="shared" si="34"/>
        <v>1</v>
      </c>
      <c r="P107" s="11">
        <f t="shared" si="32"/>
        <v>4</v>
      </c>
      <c r="Q107" s="11">
        <f t="shared" si="33"/>
        <v>5</v>
      </c>
      <c r="R107" s="90"/>
      <c r="S107" s="87" t="s">
        <v>31</v>
      </c>
      <c r="T107" s="83"/>
      <c r="U107" s="87" t="s">
        <v>41</v>
      </c>
    </row>
    <row r="108" spans="1:21" x14ac:dyDescent="0.2">
      <c r="A108" s="13" t="s">
        <v>28</v>
      </c>
      <c r="B108" s="125"/>
      <c r="C108" s="126"/>
      <c r="D108" s="126"/>
      <c r="E108" s="126"/>
      <c r="F108" s="126"/>
      <c r="G108" s="126"/>
      <c r="H108" s="126"/>
      <c r="I108" s="127"/>
      <c r="J108" s="13">
        <f t="shared" ref="J108:Q108" si="35">SUM(J101:J107)</f>
        <v>30</v>
      </c>
      <c r="K108" s="13">
        <f t="shared" si="35"/>
        <v>12</v>
      </c>
      <c r="L108" s="13">
        <f t="shared" si="35"/>
        <v>9</v>
      </c>
      <c r="M108" s="13">
        <f t="shared" si="35"/>
        <v>4</v>
      </c>
      <c r="N108" s="43">
        <f t="shared" si="35"/>
        <v>3</v>
      </c>
      <c r="O108" s="43">
        <f t="shared" si="35"/>
        <v>28</v>
      </c>
      <c r="P108" s="13">
        <f t="shared" si="35"/>
        <v>25</v>
      </c>
      <c r="Q108" s="13">
        <f t="shared" si="35"/>
        <v>53</v>
      </c>
      <c r="R108" s="13">
        <f>COUNTIF(R101:R107,"E")</f>
        <v>4</v>
      </c>
      <c r="S108" s="13">
        <f>COUNTIF(S101:S107,"C")</f>
        <v>2</v>
      </c>
      <c r="T108" s="13">
        <f>COUNTIF(T101:T107,"VP")</f>
        <v>1</v>
      </c>
      <c r="U108" s="73">
        <f>COUNTA(U101:U107)</f>
        <v>7</v>
      </c>
    </row>
    <row r="109" spans="1:21" s="105" customFormat="1" x14ac:dyDescent="0.2">
      <c r="A109" s="59"/>
      <c r="B109" s="59"/>
      <c r="C109" s="59"/>
      <c r="D109" s="59"/>
      <c r="E109" s="59"/>
      <c r="F109" s="59"/>
      <c r="G109" s="59"/>
      <c r="H109" s="59"/>
      <c r="I109" s="59"/>
      <c r="J109" s="59"/>
      <c r="K109" s="59"/>
      <c r="L109" s="59"/>
      <c r="M109" s="59"/>
      <c r="N109" s="59"/>
      <c r="O109" s="59"/>
      <c r="P109" s="59"/>
      <c r="Q109" s="59"/>
      <c r="R109" s="59"/>
      <c r="S109" s="59"/>
      <c r="T109" s="59"/>
      <c r="U109" s="108"/>
    </row>
    <row r="110" spans="1:21" s="105" customFormat="1" x14ac:dyDescent="0.2">
      <c r="A110" s="59"/>
      <c r="B110" s="59"/>
      <c r="C110" s="59"/>
      <c r="D110" s="59"/>
      <c r="E110" s="59"/>
      <c r="F110" s="59"/>
      <c r="G110" s="59"/>
      <c r="H110" s="59"/>
      <c r="I110" s="59"/>
      <c r="J110" s="59"/>
      <c r="K110" s="59"/>
      <c r="L110" s="59"/>
      <c r="M110" s="59"/>
      <c r="N110" s="59"/>
      <c r="O110" s="59"/>
      <c r="P110" s="59"/>
      <c r="Q110" s="59"/>
      <c r="R110" s="59"/>
      <c r="S110" s="59"/>
      <c r="T110" s="59"/>
      <c r="U110" s="108"/>
    </row>
    <row r="111" spans="1:21" s="105" customFormat="1" x14ac:dyDescent="0.2">
      <c r="A111" s="59"/>
      <c r="B111" s="59"/>
      <c r="C111" s="59"/>
      <c r="D111" s="59"/>
      <c r="E111" s="59"/>
      <c r="F111" s="59"/>
      <c r="G111" s="59"/>
      <c r="H111" s="59"/>
      <c r="I111" s="59"/>
      <c r="J111" s="59"/>
      <c r="K111" s="59"/>
      <c r="L111" s="59"/>
      <c r="M111" s="59"/>
      <c r="N111" s="59"/>
      <c r="O111" s="59"/>
      <c r="P111" s="59"/>
      <c r="Q111" s="59"/>
      <c r="R111" s="59"/>
      <c r="S111" s="59"/>
      <c r="T111" s="59"/>
      <c r="U111" s="108"/>
    </row>
    <row r="113" spans="1:21" ht="19.5" customHeight="1" x14ac:dyDescent="0.2">
      <c r="A113" s="189" t="s">
        <v>50</v>
      </c>
      <c r="B113" s="190"/>
      <c r="C113" s="190"/>
      <c r="D113" s="190"/>
      <c r="E113" s="190"/>
      <c r="F113" s="190"/>
      <c r="G113" s="190"/>
      <c r="H113" s="190"/>
      <c r="I113" s="190"/>
      <c r="J113" s="190"/>
      <c r="K113" s="190"/>
      <c r="L113" s="190"/>
      <c r="M113" s="190"/>
      <c r="N113" s="190"/>
      <c r="O113" s="190"/>
      <c r="P113" s="190"/>
      <c r="Q113" s="190"/>
      <c r="R113" s="190"/>
      <c r="S113" s="190"/>
      <c r="T113" s="190"/>
      <c r="U113" s="191"/>
    </row>
    <row r="114" spans="1:21" ht="25.5" customHeight="1" x14ac:dyDescent="0.2">
      <c r="A114" s="141" t="s">
        <v>30</v>
      </c>
      <c r="B114" s="143" t="s">
        <v>29</v>
      </c>
      <c r="C114" s="144"/>
      <c r="D114" s="144"/>
      <c r="E114" s="144"/>
      <c r="F114" s="144"/>
      <c r="G114" s="144"/>
      <c r="H114" s="144"/>
      <c r="I114" s="145"/>
      <c r="J114" s="187" t="s">
        <v>43</v>
      </c>
      <c r="K114" s="184" t="s">
        <v>27</v>
      </c>
      <c r="L114" s="185"/>
      <c r="M114" s="185"/>
      <c r="N114" s="186"/>
      <c r="O114" s="168" t="s">
        <v>44</v>
      </c>
      <c r="P114" s="169"/>
      <c r="Q114" s="170"/>
      <c r="R114" s="168" t="s">
        <v>26</v>
      </c>
      <c r="S114" s="194"/>
      <c r="T114" s="195"/>
      <c r="U114" s="193" t="s">
        <v>25</v>
      </c>
    </row>
    <row r="115" spans="1:21" x14ac:dyDescent="0.2">
      <c r="A115" s="142"/>
      <c r="B115" s="146"/>
      <c r="C115" s="147"/>
      <c r="D115" s="147"/>
      <c r="E115" s="147"/>
      <c r="F115" s="147"/>
      <c r="G115" s="147"/>
      <c r="H115" s="147"/>
      <c r="I115" s="148"/>
      <c r="J115" s="188"/>
      <c r="K115" s="5" t="s">
        <v>31</v>
      </c>
      <c r="L115" s="5" t="s">
        <v>32</v>
      </c>
      <c r="M115" s="5" t="s">
        <v>33</v>
      </c>
      <c r="N115" s="42" t="s">
        <v>97</v>
      </c>
      <c r="O115" s="58" t="s">
        <v>37</v>
      </c>
      <c r="P115" s="58" t="s">
        <v>7</v>
      </c>
      <c r="Q115" s="58" t="s">
        <v>34</v>
      </c>
      <c r="R115" s="58" t="s">
        <v>35</v>
      </c>
      <c r="S115" s="58" t="s">
        <v>31</v>
      </c>
      <c r="T115" s="58" t="s">
        <v>36</v>
      </c>
      <c r="U115" s="188"/>
    </row>
    <row r="116" spans="1:21" ht="15" x14ac:dyDescent="0.25">
      <c r="A116" s="85" t="s">
        <v>189</v>
      </c>
      <c r="B116" s="122" t="s">
        <v>190</v>
      </c>
      <c r="C116" s="123"/>
      <c r="D116" s="123"/>
      <c r="E116" s="123"/>
      <c r="F116" s="123"/>
      <c r="G116" s="123"/>
      <c r="H116" s="123"/>
      <c r="I116" s="124"/>
      <c r="J116" s="87">
        <v>6</v>
      </c>
      <c r="K116" s="87">
        <v>2</v>
      </c>
      <c r="L116" s="87">
        <v>2</v>
      </c>
      <c r="M116" s="87">
        <v>0</v>
      </c>
      <c r="N116" s="87">
        <v>0</v>
      </c>
      <c r="O116" s="44">
        <f t="shared" ref="O116:O120" si="36">K116+L116+M116+N116</f>
        <v>4</v>
      </c>
      <c r="P116" s="11">
        <f t="shared" ref="P116:P117" si="37">Q116-O116</f>
        <v>9</v>
      </c>
      <c r="Q116" s="11">
        <f t="shared" ref="Q116:Q120" si="38">ROUND(PRODUCT(J116,25)/12,0)</f>
        <v>13</v>
      </c>
      <c r="R116" s="90" t="s">
        <v>35</v>
      </c>
      <c r="S116" s="87"/>
      <c r="T116" s="83"/>
      <c r="U116" s="87" t="s">
        <v>41</v>
      </c>
    </row>
    <row r="117" spans="1:21" ht="15" x14ac:dyDescent="0.25">
      <c r="A117" s="85" t="s">
        <v>191</v>
      </c>
      <c r="B117" s="122" t="s">
        <v>192</v>
      </c>
      <c r="C117" s="123"/>
      <c r="D117" s="123"/>
      <c r="E117" s="123"/>
      <c r="F117" s="123"/>
      <c r="G117" s="123"/>
      <c r="H117" s="123"/>
      <c r="I117" s="124"/>
      <c r="J117" s="87">
        <v>6</v>
      </c>
      <c r="K117" s="87">
        <v>0</v>
      </c>
      <c r="L117" s="87">
        <v>0</v>
      </c>
      <c r="M117" s="87">
        <v>0</v>
      </c>
      <c r="N117" s="87">
        <v>4</v>
      </c>
      <c r="O117" s="44">
        <f t="shared" si="36"/>
        <v>4</v>
      </c>
      <c r="P117" s="11">
        <f t="shared" si="37"/>
        <v>9</v>
      </c>
      <c r="Q117" s="11">
        <f t="shared" si="38"/>
        <v>13</v>
      </c>
      <c r="R117" s="90"/>
      <c r="S117" s="87" t="s">
        <v>31</v>
      </c>
      <c r="T117" s="83"/>
      <c r="U117" s="87" t="s">
        <v>41</v>
      </c>
    </row>
    <row r="118" spans="1:21" ht="15" x14ac:dyDescent="0.25">
      <c r="A118" s="85" t="s">
        <v>193</v>
      </c>
      <c r="B118" s="122" t="s">
        <v>194</v>
      </c>
      <c r="C118" s="123"/>
      <c r="D118" s="123"/>
      <c r="E118" s="123"/>
      <c r="F118" s="123"/>
      <c r="G118" s="123"/>
      <c r="H118" s="123"/>
      <c r="I118" s="124"/>
      <c r="J118" s="87">
        <v>6</v>
      </c>
      <c r="K118" s="87">
        <v>2</v>
      </c>
      <c r="L118" s="87">
        <v>1</v>
      </c>
      <c r="M118" s="87">
        <v>1</v>
      </c>
      <c r="N118" s="87">
        <v>1</v>
      </c>
      <c r="O118" s="44">
        <f t="shared" si="36"/>
        <v>5</v>
      </c>
      <c r="P118" s="11">
        <f>Q118-O118</f>
        <v>8</v>
      </c>
      <c r="Q118" s="11">
        <f t="shared" si="38"/>
        <v>13</v>
      </c>
      <c r="R118" s="90" t="s">
        <v>35</v>
      </c>
      <c r="S118" s="87"/>
      <c r="T118" s="83"/>
      <c r="U118" s="87" t="s">
        <v>41</v>
      </c>
    </row>
    <row r="119" spans="1:21" ht="15" x14ac:dyDescent="0.25">
      <c r="A119" s="85" t="s">
        <v>195</v>
      </c>
      <c r="B119" s="122" t="s">
        <v>196</v>
      </c>
      <c r="C119" s="123"/>
      <c r="D119" s="123"/>
      <c r="E119" s="123"/>
      <c r="F119" s="123"/>
      <c r="G119" s="123"/>
      <c r="H119" s="123"/>
      <c r="I119" s="124"/>
      <c r="J119" s="87">
        <v>6</v>
      </c>
      <c r="K119" s="87">
        <v>2</v>
      </c>
      <c r="L119" s="87">
        <v>2</v>
      </c>
      <c r="M119" s="87">
        <v>0</v>
      </c>
      <c r="N119" s="87">
        <v>1</v>
      </c>
      <c r="O119" s="44">
        <f t="shared" si="36"/>
        <v>5</v>
      </c>
      <c r="P119" s="11">
        <f>Q119-O119</f>
        <v>8</v>
      </c>
      <c r="Q119" s="11">
        <f t="shared" si="38"/>
        <v>13</v>
      </c>
      <c r="R119" s="90" t="s">
        <v>35</v>
      </c>
      <c r="S119" s="87"/>
      <c r="T119" s="83"/>
      <c r="U119" s="87" t="s">
        <v>41</v>
      </c>
    </row>
    <row r="120" spans="1:21" ht="15" x14ac:dyDescent="0.25">
      <c r="A120" s="85" t="s">
        <v>197</v>
      </c>
      <c r="B120" s="122" t="s">
        <v>198</v>
      </c>
      <c r="C120" s="123"/>
      <c r="D120" s="123"/>
      <c r="E120" s="123"/>
      <c r="F120" s="123"/>
      <c r="G120" s="123"/>
      <c r="H120" s="123"/>
      <c r="I120" s="124"/>
      <c r="J120" s="87">
        <v>6</v>
      </c>
      <c r="K120" s="87">
        <v>2</v>
      </c>
      <c r="L120" s="87">
        <v>0</v>
      </c>
      <c r="M120" s="87">
        <v>0</v>
      </c>
      <c r="N120" s="87">
        <v>2</v>
      </c>
      <c r="O120" s="44">
        <f t="shared" si="36"/>
        <v>4</v>
      </c>
      <c r="P120" s="11">
        <f t="shared" ref="P120" si="39">Q120-O120</f>
        <v>9</v>
      </c>
      <c r="Q120" s="11">
        <f t="shared" si="38"/>
        <v>13</v>
      </c>
      <c r="R120" s="90"/>
      <c r="S120" s="87" t="s">
        <v>31</v>
      </c>
      <c r="T120" s="83"/>
      <c r="U120" s="87" t="s">
        <v>42</v>
      </c>
    </row>
    <row r="121" spans="1:21" x14ac:dyDescent="0.2">
      <c r="A121" s="13" t="s">
        <v>28</v>
      </c>
      <c r="B121" s="125"/>
      <c r="C121" s="126"/>
      <c r="D121" s="126"/>
      <c r="E121" s="126"/>
      <c r="F121" s="126"/>
      <c r="G121" s="126"/>
      <c r="H121" s="126"/>
      <c r="I121" s="127"/>
      <c r="J121" s="13">
        <f t="shared" ref="J121:Q121" si="40">SUM(J116:J120)</f>
        <v>30</v>
      </c>
      <c r="K121" s="13">
        <f t="shared" si="40"/>
        <v>8</v>
      </c>
      <c r="L121" s="13">
        <f t="shared" si="40"/>
        <v>5</v>
      </c>
      <c r="M121" s="13">
        <f t="shared" si="40"/>
        <v>1</v>
      </c>
      <c r="N121" s="43">
        <f t="shared" si="40"/>
        <v>8</v>
      </c>
      <c r="O121" s="13">
        <f t="shared" si="40"/>
        <v>22</v>
      </c>
      <c r="P121" s="13">
        <f t="shared" si="40"/>
        <v>43</v>
      </c>
      <c r="Q121" s="13">
        <f t="shared" si="40"/>
        <v>65</v>
      </c>
      <c r="R121" s="13">
        <f>COUNTIF(R116:R120,"E")</f>
        <v>3</v>
      </c>
      <c r="S121" s="13">
        <f>COUNTIF(S116:S120,"C")</f>
        <v>2</v>
      </c>
      <c r="T121" s="13">
        <f>COUNTIF(T116:T120,"VP")</f>
        <v>0</v>
      </c>
      <c r="U121" s="73">
        <f>COUNTA(U116:U120)</f>
        <v>5</v>
      </c>
    </row>
    <row r="122" spans="1:21" s="105" customFormat="1" x14ac:dyDescent="0.2">
      <c r="A122" s="59"/>
      <c r="B122" s="59"/>
      <c r="C122" s="59"/>
      <c r="D122" s="59"/>
      <c r="E122" s="59"/>
      <c r="F122" s="59"/>
      <c r="G122" s="59"/>
      <c r="H122" s="59"/>
      <c r="I122" s="59"/>
      <c r="J122" s="59"/>
      <c r="K122" s="59"/>
      <c r="L122" s="59"/>
      <c r="M122" s="59"/>
      <c r="N122" s="59"/>
      <c r="O122" s="59"/>
      <c r="P122" s="59"/>
      <c r="Q122" s="59"/>
      <c r="R122" s="59"/>
      <c r="S122" s="59"/>
      <c r="T122" s="59"/>
      <c r="U122" s="108"/>
    </row>
    <row r="123" spans="1:21" s="105" customFormat="1" x14ac:dyDescent="0.2">
      <c r="A123" s="59"/>
      <c r="B123" s="59"/>
      <c r="C123" s="59"/>
      <c r="D123" s="59"/>
      <c r="E123" s="59"/>
      <c r="F123" s="59"/>
      <c r="G123" s="59"/>
      <c r="H123" s="59"/>
      <c r="I123" s="59"/>
      <c r="J123" s="59"/>
      <c r="K123" s="59"/>
      <c r="L123" s="59"/>
      <c r="M123" s="59"/>
      <c r="N123" s="59"/>
      <c r="O123" s="59"/>
      <c r="P123" s="59"/>
      <c r="Q123" s="59"/>
      <c r="R123" s="59"/>
      <c r="S123" s="59"/>
      <c r="T123" s="59"/>
      <c r="U123" s="108"/>
    </row>
    <row r="124" spans="1:21" s="105" customFormat="1" x14ac:dyDescent="0.2">
      <c r="A124" s="59"/>
      <c r="B124" s="59"/>
      <c r="C124" s="59"/>
      <c r="D124" s="59"/>
      <c r="E124" s="59"/>
      <c r="F124" s="59"/>
      <c r="G124" s="59"/>
      <c r="H124" s="59"/>
      <c r="I124" s="59"/>
      <c r="J124" s="59"/>
      <c r="K124" s="59"/>
      <c r="L124" s="59"/>
      <c r="M124" s="59"/>
      <c r="N124" s="59"/>
      <c r="O124" s="59"/>
      <c r="P124" s="59"/>
      <c r="Q124" s="59"/>
      <c r="R124" s="59"/>
      <c r="S124" s="59"/>
      <c r="T124" s="59"/>
      <c r="U124" s="108"/>
    </row>
    <row r="125" spans="1:21" ht="19.5" customHeight="1" x14ac:dyDescent="0.2">
      <c r="A125" s="189" t="s">
        <v>51</v>
      </c>
      <c r="B125" s="190"/>
      <c r="C125" s="190"/>
      <c r="D125" s="190"/>
      <c r="E125" s="190"/>
      <c r="F125" s="190"/>
      <c r="G125" s="190"/>
      <c r="H125" s="190"/>
      <c r="I125" s="190"/>
      <c r="J125" s="190"/>
      <c r="K125" s="190"/>
      <c r="L125" s="190"/>
      <c r="M125" s="190"/>
      <c r="N125" s="190"/>
      <c r="O125" s="190"/>
      <c r="P125" s="190"/>
      <c r="Q125" s="190"/>
      <c r="R125" s="190"/>
      <c r="S125" s="190"/>
      <c r="T125" s="190"/>
      <c r="U125" s="191"/>
    </row>
    <row r="126" spans="1:21" ht="24.75" customHeight="1" x14ac:dyDescent="0.2">
      <c r="A126" s="173" t="s">
        <v>30</v>
      </c>
      <c r="B126" s="143" t="s">
        <v>29</v>
      </c>
      <c r="C126" s="144"/>
      <c r="D126" s="144"/>
      <c r="E126" s="144"/>
      <c r="F126" s="144"/>
      <c r="G126" s="144"/>
      <c r="H126" s="144"/>
      <c r="I126" s="145"/>
      <c r="J126" s="149" t="s">
        <v>43</v>
      </c>
      <c r="K126" s="149" t="s">
        <v>27</v>
      </c>
      <c r="L126" s="149"/>
      <c r="M126" s="149"/>
      <c r="N126" s="149"/>
      <c r="O126" s="149" t="s">
        <v>44</v>
      </c>
      <c r="P126" s="150"/>
      <c r="Q126" s="150"/>
      <c r="R126" s="149" t="s">
        <v>26</v>
      </c>
      <c r="S126" s="149"/>
      <c r="T126" s="149"/>
      <c r="U126" s="149" t="s">
        <v>25</v>
      </c>
    </row>
    <row r="127" spans="1:21" ht="12.75" customHeight="1" x14ac:dyDescent="0.2">
      <c r="A127" s="173"/>
      <c r="B127" s="146"/>
      <c r="C127" s="147"/>
      <c r="D127" s="147"/>
      <c r="E127" s="147"/>
      <c r="F127" s="147"/>
      <c r="G127" s="147"/>
      <c r="H127" s="147"/>
      <c r="I127" s="148"/>
      <c r="J127" s="149"/>
      <c r="K127" s="58" t="s">
        <v>31</v>
      </c>
      <c r="L127" s="58" t="s">
        <v>32</v>
      </c>
      <c r="M127" s="58" t="s">
        <v>33</v>
      </c>
      <c r="N127" s="58" t="s">
        <v>97</v>
      </c>
      <c r="O127" s="58" t="s">
        <v>37</v>
      </c>
      <c r="P127" s="58" t="s">
        <v>7</v>
      </c>
      <c r="Q127" s="58" t="s">
        <v>34</v>
      </c>
      <c r="R127" s="58" t="s">
        <v>35</v>
      </c>
      <c r="S127" s="58" t="s">
        <v>31</v>
      </c>
      <c r="T127" s="58" t="s">
        <v>36</v>
      </c>
      <c r="U127" s="149"/>
    </row>
    <row r="128" spans="1:21" x14ac:dyDescent="0.2">
      <c r="A128" s="96" t="s">
        <v>154</v>
      </c>
      <c r="B128" s="181" t="s">
        <v>243</v>
      </c>
      <c r="C128" s="182"/>
      <c r="D128" s="182"/>
      <c r="E128" s="182"/>
      <c r="F128" s="182"/>
      <c r="G128" s="182"/>
      <c r="H128" s="182"/>
      <c r="I128" s="182"/>
      <c r="J128" s="182"/>
      <c r="K128" s="182"/>
      <c r="L128" s="182"/>
      <c r="M128" s="182"/>
      <c r="N128" s="182"/>
      <c r="O128" s="182"/>
      <c r="P128" s="182"/>
      <c r="Q128" s="182"/>
      <c r="R128" s="182"/>
      <c r="S128" s="182"/>
      <c r="T128" s="182"/>
      <c r="U128" s="183"/>
    </row>
    <row r="129" spans="1:21" ht="15" x14ac:dyDescent="0.25">
      <c r="A129" s="97" t="s">
        <v>199</v>
      </c>
      <c r="B129" s="180" t="s">
        <v>202</v>
      </c>
      <c r="C129" s="123"/>
      <c r="D129" s="123"/>
      <c r="E129" s="123"/>
      <c r="F129" s="123"/>
      <c r="G129" s="123"/>
      <c r="H129" s="123"/>
      <c r="I129" s="124"/>
      <c r="J129" s="113">
        <v>5</v>
      </c>
      <c r="K129" s="99">
        <v>2</v>
      </c>
      <c r="L129" s="99">
        <v>2</v>
      </c>
      <c r="M129" s="99">
        <v>0</v>
      </c>
      <c r="N129" s="99">
        <v>0</v>
      </c>
      <c r="O129" s="11">
        <f>K129+L129+M129+N129</f>
        <v>4</v>
      </c>
      <c r="P129" s="11">
        <f>Q129-O129</f>
        <v>5</v>
      </c>
      <c r="Q129" s="11">
        <f>ROUND(PRODUCT(J129,25)/14,0)</f>
        <v>9</v>
      </c>
      <c r="R129" s="99"/>
      <c r="S129" s="99"/>
      <c r="T129" s="100" t="s">
        <v>36</v>
      </c>
      <c r="U129" s="87" t="s">
        <v>41</v>
      </c>
    </row>
    <row r="130" spans="1:21" ht="15" x14ac:dyDescent="0.25">
      <c r="A130" s="97" t="s">
        <v>200</v>
      </c>
      <c r="B130" s="180" t="s">
        <v>203</v>
      </c>
      <c r="C130" s="123"/>
      <c r="D130" s="123"/>
      <c r="E130" s="123"/>
      <c r="F130" s="123"/>
      <c r="G130" s="123"/>
      <c r="H130" s="123"/>
      <c r="I130" s="124"/>
      <c r="J130" s="113">
        <v>5</v>
      </c>
      <c r="K130" s="99">
        <v>2</v>
      </c>
      <c r="L130" s="99">
        <v>0</v>
      </c>
      <c r="M130" s="99">
        <v>2</v>
      </c>
      <c r="N130" s="99">
        <v>0</v>
      </c>
      <c r="O130" s="11">
        <f t="shared" ref="O130:O131" si="41">K130+L130+M130+N130</f>
        <v>4</v>
      </c>
      <c r="P130" s="11">
        <f t="shared" ref="P130:P137" si="42">Q130-O130</f>
        <v>5</v>
      </c>
      <c r="Q130" s="11">
        <f t="shared" ref="Q130:Q137" si="43">ROUND(PRODUCT(J130,25)/14,0)</f>
        <v>9</v>
      </c>
      <c r="R130" s="99"/>
      <c r="S130" s="99"/>
      <c r="T130" s="100" t="s">
        <v>36</v>
      </c>
      <c r="U130" s="87" t="s">
        <v>41</v>
      </c>
    </row>
    <row r="131" spans="1:21" ht="26.25" customHeight="1" x14ac:dyDescent="0.25">
      <c r="A131" s="98" t="s">
        <v>201</v>
      </c>
      <c r="B131" s="118" t="s">
        <v>204</v>
      </c>
      <c r="C131" s="163"/>
      <c r="D131" s="163"/>
      <c r="E131" s="163"/>
      <c r="F131" s="163"/>
      <c r="G131" s="163"/>
      <c r="H131" s="163"/>
      <c r="I131" s="164"/>
      <c r="J131" s="113">
        <v>5</v>
      </c>
      <c r="K131" s="100">
        <v>2</v>
      </c>
      <c r="L131" s="100">
        <v>0</v>
      </c>
      <c r="M131" s="100">
        <v>2</v>
      </c>
      <c r="N131" s="100">
        <v>0</v>
      </c>
      <c r="O131" s="11">
        <f t="shared" si="41"/>
        <v>4</v>
      </c>
      <c r="P131" s="11">
        <f>Q131-O131</f>
        <v>5</v>
      </c>
      <c r="Q131" s="11">
        <f>ROUND(PRODUCT(J131,25)/14,0)</f>
        <v>9</v>
      </c>
      <c r="R131" s="100"/>
      <c r="S131" s="100"/>
      <c r="T131" s="100" t="s">
        <v>36</v>
      </c>
      <c r="U131" s="87" t="s">
        <v>41</v>
      </c>
    </row>
    <row r="132" spans="1:21" x14ac:dyDescent="0.2">
      <c r="A132" s="96" t="s">
        <v>166</v>
      </c>
      <c r="B132" s="181" t="s">
        <v>244</v>
      </c>
      <c r="C132" s="182"/>
      <c r="D132" s="182"/>
      <c r="E132" s="182"/>
      <c r="F132" s="182"/>
      <c r="G132" s="182"/>
      <c r="H132" s="182"/>
      <c r="I132" s="182"/>
      <c r="J132" s="182"/>
      <c r="K132" s="182"/>
      <c r="L132" s="182"/>
      <c r="M132" s="182"/>
      <c r="N132" s="182"/>
      <c r="O132" s="182"/>
      <c r="P132" s="182"/>
      <c r="Q132" s="182"/>
      <c r="R132" s="182"/>
      <c r="S132" s="182"/>
      <c r="T132" s="182"/>
      <c r="U132" s="183"/>
    </row>
    <row r="133" spans="1:21" ht="26.25" customHeight="1" x14ac:dyDescent="0.25">
      <c r="A133" s="98" t="s">
        <v>205</v>
      </c>
      <c r="B133" s="118" t="s">
        <v>254</v>
      </c>
      <c r="C133" s="163"/>
      <c r="D133" s="163"/>
      <c r="E133" s="163"/>
      <c r="F133" s="163"/>
      <c r="G133" s="163"/>
      <c r="H133" s="163"/>
      <c r="I133" s="164"/>
      <c r="J133" s="100">
        <v>7</v>
      </c>
      <c r="K133" s="100">
        <v>2</v>
      </c>
      <c r="L133" s="100">
        <v>2</v>
      </c>
      <c r="M133" s="100">
        <v>0</v>
      </c>
      <c r="N133" s="100">
        <v>1</v>
      </c>
      <c r="O133" s="11">
        <f t="shared" ref="O133:O134" si="44">K133+L133+M133+N133</f>
        <v>5</v>
      </c>
      <c r="P133" s="11">
        <f t="shared" si="42"/>
        <v>8</v>
      </c>
      <c r="Q133" s="11">
        <f t="shared" si="43"/>
        <v>13</v>
      </c>
      <c r="R133" s="100"/>
      <c r="S133" s="100"/>
      <c r="T133" s="100" t="s">
        <v>36</v>
      </c>
      <c r="U133" s="87" t="s">
        <v>41</v>
      </c>
    </row>
    <row r="134" spans="1:21" ht="15" x14ac:dyDescent="0.25">
      <c r="A134" s="97" t="s">
        <v>206</v>
      </c>
      <c r="B134" s="180" t="s">
        <v>207</v>
      </c>
      <c r="C134" s="123"/>
      <c r="D134" s="123"/>
      <c r="E134" s="123"/>
      <c r="F134" s="123"/>
      <c r="G134" s="123"/>
      <c r="H134" s="123"/>
      <c r="I134" s="124"/>
      <c r="J134" s="99">
        <v>7</v>
      </c>
      <c r="K134" s="99">
        <v>2</v>
      </c>
      <c r="L134" s="99">
        <v>2</v>
      </c>
      <c r="M134" s="99">
        <v>0</v>
      </c>
      <c r="N134" s="99">
        <v>1</v>
      </c>
      <c r="O134" s="11">
        <f t="shared" si="44"/>
        <v>5</v>
      </c>
      <c r="P134" s="11">
        <f t="shared" si="42"/>
        <v>8</v>
      </c>
      <c r="Q134" s="11">
        <f t="shared" si="43"/>
        <v>13</v>
      </c>
      <c r="R134" s="99"/>
      <c r="S134" s="99"/>
      <c r="T134" s="100" t="s">
        <v>36</v>
      </c>
      <c r="U134" s="87" t="s">
        <v>41</v>
      </c>
    </row>
    <row r="135" spans="1:21" ht="15" customHeight="1" x14ac:dyDescent="0.2">
      <c r="A135" s="96" t="s">
        <v>183</v>
      </c>
      <c r="B135" s="181" t="s">
        <v>245</v>
      </c>
      <c r="C135" s="182"/>
      <c r="D135" s="182"/>
      <c r="E135" s="182"/>
      <c r="F135" s="182"/>
      <c r="G135" s="182"/>
      <c r="H135" s="182"/>
      <c r="I135" s="182"/>
      <c r="J135" s="182"/>
      <c r="K135" s="182"/>
      <c r="L135" s="182"/>
      <c r="M135" s="182"/>
      <c r="N135" s="182"/>
      <c r="O135" s="182"/>
      <c r="P135" s="182"/>
      <c r="Q135" s="182"/>
      <c r="R135" s="182"/>
      <c r="S135" s="182"/>
      <c r="T135" s="182"/>
      <c r="U135" s="183"/>
    </row>
    <row r="136" spans="1:21" ht="27" customHeight="1" x14ac:dyDescent="0.25">
      <c r="A136" s="98" t="s">
        <v>208</v>
      </c>
      <c r="B136" s="118" t="s">
        <v>210</v>
      </c>
      <c r="C136" s="163"/>
      <c r="D136" s="163"/>
      <c r="E136" s="163"/>
      <c r="F136" s="163"/>
      <c r="G136" s="163"/>
      <c r="H136" s="163"/>
      <c r="I136" s="164"/>
      <c r="J136" s="100">
        <v>6</v>
      </c>
      <c r="K136" s="100">
        <v>2</v>
      </c>
      <c r="L136" s="100">
        <v>2</v>
      </c>
      <c r="M136" s="100">
        <v>0</v>
      </c>
      <c r="N136" s="100">
        <v>0</v>
      </c>
      <c r="O136" s="11">
        <f t="shared" ref="O136:O137" si="45">K136+L136+M136+N136</f>
        <v>4</v>
      </c>
      <c r="P136" s="11">
        <f t="shared" si="42"/>
        <v>7</v>
      </c>
      <c r="Q136" s="11">
        <f t="shared" si="43"/>
        <v>11</v>
      </c>
      <c r="R136" s="100" t="s">
        <v>35</v>
      </c>
      <c r="S136" s="100"/>
      <c r="T136" s="100"/>
      <c r="U136" s="83" t="s">
        <v>41</v>
      </c>
    </row>
    <row r="137" spans="1:21" ht="15" x14ac:dyDescent="0.25">
      <c r="A137" s="97" t="s">
        <v>209</v>
      </c>
      <c r="B137" s="180" t="s">
        <v>211</v>
      </c>
      <c r="C137" s="123"/>
      <c r="D137" s="123"/>
      <c r="E137" s="123"/>
      <c r="F137" s="123"/>
      <c r="G137" s="123"/>
      <c r="H137" s="123"/>
      <c r="I137" s="124"/>
      <c r="J137" s="99">
        <v>6</v>
      </c>
      <c r="K137" s="99">
        <v>2</v>
      </c>
      <c r="L137" s="99">
        <v>2</v>
      </c>
      <c r="M137" s="99">
        <v>0</v>
      </c>
      <c r="N137" s="99">
        <v>0</v>
      </c>
      <c r="O137" s="11">
        <f t="shared" si="45"/>
        <v>4</v>
      </c>
      <c r="P137" s="11">
        <f t="shared" si="42"/>
        <v>7</v>
      </c>
      <c r="Q137" s="11">
        <f t="shared" si="43"/>
        <v>11</v>
      </c>
      <c r="R137" s="99" t="s">
        <v>35</v>
      </c>
      <c r="S137" s="99"/>
      <c r="T137" s="100"/>
      <c r="U137" s="87" t="s">
        <v>41</v>
      </c>
    </row>
    <row r="138" spans="1:21" x14ac:dyDescent="0.2">
      <c r="A138" s="96" t="s">
        <v>185</v>
      </c>
      <c r="B138" s="181" t="s">
        <v>246</v>
      </c>
      <c r="C138" s="182"/>
      <c r="D138" s="182"/>
      <c r="E138" s="182"/>
      <c r="F138" s="182"/>
      <c r="G138" s="182"/>
      <c r="H138" s="182"/>
      <c r="I138" s="182"/>
      <c r="J138" s="182"/>
      <c r="K138" s="182"/>
      <c r="L138" s="182"/>
      <c r="M138" s="182"/>
      <c r="N138" s="182"/>
      <c r="O138" s="182"/>
      <c r="P138" s="182"/>
      <c r="Q138" s="182"/>
      <c r="R138" s="182"/>
      <c r="S138" s="182"/>
      <c r="T138" s="182"/>
      <c r="U138" s="183"/>
    </row>
    <row r="139" spans="1:21" ht="15" x14ac:dyDescent="0.25">
      <c r="A139" s="97" t="s">
        <v>212</v>
      </c>
      <c r="B139" s="180" t="s">
        <v>236</v>
      </c>
      <c r="C139" s="123"/>
      <c r="D139" s="123"/>
      <c r="E139" s="123"/>
      <c r="F139" s="123"/>
      <c r="G139" s="123"/>
      <c r="H139" s="123"/>
      <c r="I139" s="124"/>
      <c r="J139" s="99">
        <v>6</v>
      </c>
      <c r="K139" s="99">
        <v>2</v>
      </c>
      <c r="L139" s="99">
        <v>0</v>
      </c>
      <c r="M139" s="99">
        <v>1</v>
      </c>
      <c r="N139" s="99">
        <v>1</v>
      </c>
      <c r="O139" s="11">
        <f t="shared" ref="O139:O140" si="46">K139+L139+M139+N139</f>
        <v>4</v>
      </c>
      <c r="P139" s="11">
        <f>Q139-O139</f>
        <v>7</v>
      </c>
      <c r="Q139" s="11">
        <f>ROUND(PRODUCT(J139,25)/14,0)</f>
        <v>11</v>
      </c>
      <c r="R139" s="99"/>
      <c r="S139" s="99"/>
      <c r="T139" s="100" t="s">
        <v>36</v>
      </c>
      <c r="U139" s="87" t="s">
        <v>41</v>
      </c>
    </row>
    <row r="140" spans="1:21" ht="15" x14ac:dyDescent="0.25">
      <c r="A140" s="97" t="s">
        <v>213</v>
      </c>
      <c r="B140" s="180" t="s">
        <v>214</v>
      </c>
      <c r="C140" s="123"/>
      <c r="D140" s="123"/>
      <c r="E140" s="123"/>
      <c r="F140" s="123"/>
      <c r="G140" s="123"/>
      <c r="H140" s="123"/>
      <c r="I140" s="124"/>
      <c r="J140" s="99">
        <v>6</v>
      </c>
      <c r="K140" s="99">
        <v>2</v>
      </c>
      <c r="L140" s="99">
        <v>0</v>
      </c>
      <c r="M140" s="99">
        <v>1</v>
      </c>
      <c r="N140" s="99">
        <v>1</v>
      </c>
      <c r="O140" s="11">
        <f t="shared" si="46"/>
        <v>4</v>
      </c>
      <c r="P140" s="11">
        <f t="shared" ref="P140:P148" si="47">Q140-O140</f>
        <v>7</v>
      </c>
      <c r="Q140" s="11">
        <f t="shared" ref="Q140" si="48">ROUND(PRODUCT(J140,25)/14,0)</f>
        <v>11</v>
      </c>
      <c r="R140" s="99"/>
      <c r="S140" s="99"/>
      <c r="T140" s="100" t="s">
        <v>36</v>
      </c>
      <c r="U140" s="87" t="s">
        <v>41</v>
      </c>
    </row>
    <row r="141" spans="1:21" x14ac:dyDescent="0.2">
      <c r="A141" s="96" t="s">
        <v>193</v>
      </c>
      <c r="B141" s="137" t="s">
        <v>123</v>
      </c>
      <c r="C141" s="138"/>
      <c r="D141" s="138"/>
      <c r="E141" s="138"/>
      <c r="F141" s="138"/>
      <c r="G141" s="138"/>
      <c r="H141" s="138"/>
      <c r="I141" s="138"/>
      <c r="J141" s="138"/>
      <c r="K141" s="138"/>
      <c r="L141" s="138"/>
      <c r="M141" s="138"/>
      <c r="N141" s="138"/>
      <c r="O141" s="138"/>
      <c r="P141" s="138"/>
      <c r="Q141" s="138"/>
      <c r="R141" s="138"/>
      <c r="S141" s="138"/>
      <c r="T141" s="138"/>
      <c r="U141" s="139"/>
    </row>
    <row r="142" spans="1:21" ht="28.5" customHeight="1" x14ac:dyDescent="0.25">
      <c r="A142" s="98" t="s">
        <v>215</v>
      </c>
      <c r="B142" s="118" t="s">
        <v>253</v>
      </c>
      <c r="C142" s="163"/>
      <c r="D142" s="163"/>
      <c r="E142" s="163"/>
      <c r="F142" s="163"/>
      <c r="G142" s="163"/>
      <c r="H142" s="163"/>
      <c r="I142" s="164"/>
      <c r="J142" s="100">
        <v>6</v>
      </c>
      <c r="K142" s="100">
        <v>2</v>
      </c>
      <c r="L142" s="100">
        <v>1</v>
      </c>
      <c r="M142" s="100">
        <v>1</v>
      </c>
      <c r="N142" s="100">
        <v>1</v>
      </c>
      <c r="O142" s="11">
        <f t="shared" ref="O142:O143" si="49">K142+L142+M142+N142</f>
        <v>5</v>
      </c>
      <c r="P142" s="11">
        <f>Q142-O142</f>
        <v>8</v>
      </c>
      <c r="Q142" s="11">
        <f>ROUND(PRODUCT(J142,25)/12,0)</f>
        <v>13</v>
      </c>
      <c r="R142" s="100" t="s">
        <v>35</v>
      </c>
      <c r="S142" s="100"/>
      <c r="T142" s="100"/>
      <c r="U142" s="83" t="s">
        <v>41</v>
      </c>
    </row>
    <row r="143" spans="1:21" ht="15" customHeight="1" x14ac:dyDescent="0.25">
      <c r="A143" s="97" t="s">
        <v>216</v>
      </c>
      <c r="B143" s="180" t="s">
        <v>217</v>
      </c>
      <c r="C143" s="123"/>
      <c r="D143" s="123"/>
      <c r="E143" s="123"/>
      <c r="F143" s="123"/>
      <c r="G143" s="123"/>
      <c r="H143" s="123"/>
      <c r="I143" s="124"/>
      <c r="J143" s="99">
        <v>6</v>
      </c>
      <c r="K143" s="99">
        <v>2</v>
      </c>
      <c r="L143" s="99">
        <v>1</v>
      </c>
      <c r="M143" s="99">
        <v>1</v>
      </c>
      <c r="N143" s="99">
        <v>1</v>
      </c>
      <c r="O143" s="11">
        <f t="shared" si="49"/>
        <v>5</v>
      </c>
      <c r="P143" s="11">
        <f>Q143-O143</f>
        <v>8</v>
      </c>
      <c r="Q143" s="11">
        <f>ROUND(PRODUCT(J143,25)/12,0)</f>
        <v>13</v>
      </c>
      <c r="R143" s="99" t="s">
        <v>35</v>
      </c>
      <c r="S143" s="99"/>
      <c r="T143" s="100"/>
      <c r="U143" s="87" t="s">
        <v>41</v>
      </c>
    </row>
    <row r="144" spans="1:21" s="79" customFormat="1" ht="15" customHeight="1" x14ac:dyDescent="0.2">
      <c r="A144" s="96" t="s">
        <v>195</v>
      </c>
      <c r="B144" s="137" t="s">
        <v>95</v>
      </c>
      <c r="C144" s="138"/>
      <c r="D144" s="138"/>
      <c r="E144" s="138"/>
      <c r="F144" s="138"/>
      <c r="G144" s="138"/>
      <c r="H144" s="138"/>
      <c r="I144" s="138"/>
      <c r="J144" s="138"/>
      <c r="K144" s="138"/>
      <c r="L144" s="138"/>
      <c r="M144" s="138"/>
      <c r="N144" s="138"/>
      <c r="O144" s="138"/>
      <c r="P144" s="138"/>
      <c r="Q144" s="138"/>
      <c r="R144" s="138"/>
      <c r="S144" s="138"/>
      <c r="T144" s="138"/>
      <c r="U144" s="139"/>
    </row>
    <row r="145" spans="1:21" s="79" customFormat="1" ht="28.5" customHeight="1" x14ac:dyDescent="0.25">
      <c r="A145" s="98" t="s">
        <v>218</v>
      </c>
      <c r="B145" s="118" t="s">
        <v>220</v>
      </c>
      <c r="C145" s="163"/>
      <c r="D145" s="163"/>
      <c r="E145" s="163"/>
      <c r="F145" s="163"/>
      <c r="G145" s="163"/>
      <c r="H145" s="163"/>
      <c r="I145" s="164"/>
      <c r="J145" s="100">
        <v>6</v>
      </c>
      <c r="K145" s="100">
        <v>2</v>
      </c>
      <c r="L145" s="100">
        <v>2</v>
      </c>
      <c r="M145" s="100">
        <v>0</v>
      </c>
      <c r="N145" s="100">
        <v>1</v>
      </c>
      <c r="O145" s="11">
        <f t="shared" ref="O145:O146" si="50">K145+L145+M145+N145</f>
        <v>5</v>
      </c>
      <c r="P145" s="11">
        <f>Q145-O145</f>
        <v>8</v>
      </c>
      <c r="Q145" s="11">
        <f>ROUND(PRODUCT(J145,25)/12,0)</f>
        <v>13</v>
      </c>
      <c r="R145" s="100" t="s">
        <v>35</v>
      </c>
      <c r="S145" s="100"/>
      <c r="T145" s="100"/>
      <c r="U145" s="83" t="s">
        <v>41</v>
      </c>
    </row>
    <row r="146" spans="1:21" s="79" customFormat="1" ht="27.75" customHeight="1" x14ac:dyDescent="0.25">
      <c r="A146" s="98" t="s">
        <v>219</v>
      </c>
      <c r="B146" s="118" t="s">
        <v>221</v>
      </c>
      <c r="C146" s="163"/>
      <c r="D146" s="163"/>
      <c r="E146" s="163"/>
      <c r="F146" s="163"/>
      <c r="G146" s="163"/>
      <c r="H146" s="163"/>
      <c r="I146" s="164"/>
      <c r="J146" s="100">
        <v>6</v>
      </c>
      <c r="K146" s="100">
        <v>2</v>
      </c>
      <c r="L146" s="100">
        <v>2</v>
      </c>
      <c r="M146" s="100">
        <v>0</v>
      </c>
      <c r="N146" s="100">
        <v>1</v>
      </c>
      <c r="O146" s="11">
        <f t="shared" si="50"/>
        <v>5</v>
      </c>
      <c r="P146" s="11">
        <f>Q146-O146</f>
        <v>8</v>
      </c>
      <c r="Q146" s="11">
        <f>ROUND(PRODUCT(J146,25)/12,0)</f>
        <v>13</v>
      </c>
      <c r="R146" s="100" t="s">
        <v>35</v>
      </c>
      <c r="S146" s="100"/>
      <c r="T146" s="100"/>
      <c r="U146" s="83" t="s">
        <v>41</v>
      </c>
    </row>
    <row r="147" spans="1:21" x14ac:dyDescent="0.2">
      <c r="A147" s="96" t="s">
        <v>197</v>
      </c>
      <c r="B147" s="137" t="s">
        <v>122</v>
      </c>
      <c r="C147" s="138"/>
      <c r="D147" s="138"/>
      <c r="E147" s="138"/>
      <c r="F147" s="138"/>
      <c r="G147" s="138"/>
      <c r="H147" s="138"/>
      <c r="I147" s="138"/>
      <c r="J147" s="138"/>
      <c r="K147" s="138"/>
      <c r="L147" s="138"/>
      <c r="M147" s="138"/>
      <c r="N147" s="138"/>
      <c r="O147" s="138"/>
      <c r="P147" s="138"/>
      <c r="Q147" s="138"/>
      <c r="R147" s="138"/>
      <c r="S147" s="138"/>
      <c r="T147" s="138"/>
      <c r="U147" s="139"/>
    </row>
    <row r="148" spans="1:21" ht="15" x14ac:dyDescent="0.25">
      <c r="A148" s="97" t="s">
        <v>222</v>
      </c>
      <c r="B148" s="180" t="s">
        <v>225</v>
      </c>
      <c r="C148" s="123"/>
      <c r="D148" s="123"/>
      <c r="E148" s="123"/>
      <c r="F148" s="123"/>
      <c r="G148" s="123"/>
      <c r="H148" s="123"/>
      <c r="I148" s="124"/>
      <c r="J148" s="99">
        <v>6</v>
      </c>
      <c r="K148" s="99">
        <v>2</v>
      </c>
      <c r="L148" s="99">
        <v>0</v>
      </c>
      <c r="M148" s="99">
        <v>0</v>
      </c>
      <c r="N148" s="99">
        <v>2</v>
      </c>
      <c r="O148" s="11">
        <f t="shared" ref="O148:O150" si="51">K148+L148+M148+N148</f>
        <v>4</v>
      </c>
      <c r="P148" s="11">
        <f t="shared" si="47"/>
        <v>9</v>
      </c>
      <c r="Q148" s="11">
        <f>ROUND(PRODUCT(J148,25)/12,0)</f>
        <v>13</v>
      </c>
      <c r="R148" s="99"/>
      <c r="S148" s="99" t="s">
        <v>31</v>
      </c>
      <c r="T148" s="100"/>
      <c r="U148" s="87" t="s">
        <v>42</v>
      </c>
    </row>
    <row r="149" spans="1:21" ht="15" x14ac:dyDescent="0.25">
      <c r="A149" s="97" t="s">
        <v>223</v>
      </c>
      <c r="B149" s="180" t="s">
        <v>226</v>
      </c>
      <c r="C149" s="123"/>
      <c r="D149" s="123"/>
      <c r="E149" s="123"/>
      <c r="F149" s="123"/>
      <c r="G149" s="123"/>
      <c r="H149" s="123"/>
      <c r="I149" s="124"/>
      <c r="J149" s="99">
        <v>6</v>
      </c>
      <c r="K149" s="99">
        <v>2</v>
      </c>
      <c r="L149" s="99">
        <v>0</v>
      </c>
      <c r="M149" s="99">
        <v>0</v>
      </c>
      <c r="N149" s="99">
        <v>2</v>
      </c>
      <c r="O149" s="11">
        <f t="shared" si="51"/>
        <v>4</v>
      </c>
      <c r="P149" s="11">
        <f>Q149-O149</f>
        <v>9</v>
      </c>
      <c r="Q149" s="11">
        <f>ROUND(PRODUCT(J149,25)/12,0)</f>
        <v>13</v>
      </c>
      <c r="R149" s="99"/>
      <c r="S149" s="99" t="s">
        <v>31</v>
      </c>
      <c r="T149" s="100"/>
      <c r="U149" s="87" t="s">
        <v>42</v>
      </c>
    </row>
    <row r="150" spans="1:21" ht="15" x14ac:dyDescent="0.25">
      <c r="A150" s="97" t="s">
        <v>224</v>
      </c>
      <c r="B150" s="180" t="s">
        <v>227</v>
      </c>
      <c r="C150" s="123"/>
      <c r="D150" s="123"/>
      <c r="E150" s="123"/>
      <c r="F150" s="123"/>
      <c r="G150" s="123"/>
      <c r="H150" s="123"/>
      <c r="I150" s="124"/>
      <c r="J150" s="99">
        <v>6</v>
      </c>
      <c r="K150" s="99">
        <v>2</v>
      </c>
      <c r="L150" s="99">
        <v>0</v>
      </c>
      <c r="M150" s="99">
        <v>0</v>
      </c>
      <c r="N150" s="99">
        <v>2</v>
      </c>
      <c r="O150" s="11">
        <f t="shared" si="51"/>
        <v>4</v>
      </c>
      <c r="P150" s="11">
        <f>Q150-O150</f>
        <v>9</v>
      </c>
      <c r="Q150" s="11">
        <f>ROUND(PRODUCT(J150,25)/12,0)</f>
        <v>13</v>
      </c>
      <c r="R150" s="99"/>
      <c r="S150" s="99" t="s">
        <v>31</v>
      </c>
      <c r="T150" s="100"/>
      <c r="U150" s="87" t="s">
        <v>42</v>
      </c>
    </row>
    <row r="151" spans="1:21" ht="30" customHeight="1" x14ac:dyDescent="0.2">
      <c r="A151" s="172" t="s">
        <v>100</v>
      </c>
      <c r="B151" s="172"/>
      <c r="C151" s="172"/>
      <c r="D151" s="172"/>
      <c r="E151" s="172"/>
      <c r="F151" s="172"/>
      <c r="G151" s="172"/>
      <c r="H151" s="172"/>
      <c r="I151" s="172"/>
      <c r="J151" s="14">
        <f>SUM(J129,J133,J136,J139,J142,J145,J148)</f>
        <v>42</v>
      </c>
      <c r="K151" s="104">
        <f t="shared" ref="K151:Q151" si="52">SUM(K129,K133,K136,K139,K142,K145,K148)</f>
        <v>14</v>
      </c>
      <c r="L151" s="104">
        <f t="shared" si="52"/>
        <v>9</v>
      </c>
      <c r="M151" s="104">
        <f t="shared" si="52"/>
        <v>2</v>
      </c>
      <c r="N151" s="104">
        <f t="shared" si="52"/>
        <v>6</v>
      </c>
      <c r="O151" s="104">
        <f t="shared" si="52"/>
        <v>31</v>
      </c>
      <c r="P151" s="104">
        <f t="shared" si="52"/>
        <v>52</v>
      </c>
      <c r="Q151" s="104">
        <f t="shared" si="52"/>
        <v>83</v>
      </c>
      <c r="R151" s="78">
        <f>COUNTIF(R129,"E")+COUNTIF(R133,"E")+COUNTIF(R136,"E")+COUNTIF(R139,"E")+COUNTIF(R142,"E")+COUNTIF(R145,"E")+COUNTIF(R148,"E")</f>
        <v>3</v>
      </c>
      <c r="S151" s="78">
        <f>COUNTIF(S129,"C")+COUNTIF(S133,"C")+COUNTIF(S136,"C")+COUNTIF(S139,"C")+COUNTIF(S142,"C")+COUNTIF(S145,"C")+COUNTIF(S148,"C")</f>
        <v>1</v>
      </c>
      <c r="T151" s="78">
        <f>COUNTIF(T129,"VP")+COUNTIF(T133,"VP")+COUNTIF(T136,"VP")+COUNTIF(T139,"VP")+COUNTIF(T142,"VP")+COUNTIF(T145,"VP")+COUNTIF(T148,"VP")</f>
        <v>3</v>
      </c>
      <c r="U151" s="61">
        <f>COUNTA(U129,U133,U136,U139,U142,U145,U148)</f>
        <v>7</v>
      </c>
    </row>
    <row r="152" spans="1:21" x14ac:dyDescent="0.2">
      <c r="A152" s="179" t="s">
        <v>53</v>
      </c>
      <c r="B152" s="179"/>
      <c r="C152" s="179"/>
      <c r="D152" s="179"/>
      <c r="E152" s="179"/>
      <c r="F152" s="179"/>
      <c r="G152" s="179"/>
      <c r="H152" s="179"/>
      <c r="I152" s="179"/>
      <c r="J152" s="179"/>
      <c r="K152" s="115">
        <f>SUM(K129,K133,K136,K139)*14+SUM(K142,K145,K148)*12</f>
        <v>184</v>
      </c>
      <c r="L152" s="115">
        <f t="shared" ref="L152:Q152" si="53">SUM(L129,L133,L136,L139)*14+SUM(L142,L145,L148)*12</f>
        <v>120</v>
      </c>
      <c r="M152" s="115">
        <f t="shared" si="53"/>
        <v>26</v>
      </c>
      <c r="N152" s="115">
        <f t="shared" si="53"/>
        <v>76</v>
      </c>
      <c r="O152" s="115">
        <f t="shared" si="53"/>
        <v>406</v>
      </c>
      <c r="P152" s="115">
        <f t="shared" si="53"/>
        <v>678</v>
      </c>
      <c r="Q152" s="115">
        <f t="shared" si="53"/>
        <v>1084</v>
      </c>
      <c r="R152" s="205"/>
      <c r="S152" s="205"/>
      <c r="T152" s="205"/>
      <c r="U152" s="205"/>
    </row>
    <row r="153" spans="1:21" x14ac:dyDescent="0.2">
      <c r="A153" s="179"/>
      <c r="B153" s="179"/>
      <c r="C153" s="179"/>
      <c r="D153" s="179"/>
      <c r="E153" s="179"/>
      <c r="F153" s="179"/>
      <c r="G153" s="179"/>
      <c r="H153" s="179"/>
      <c r="I153" s="179"/>
      <c r="J153" s="179"/>
      <c r="K153" s="171">
        <f>SUM(K152:N152)</f>
        <v>406</v>
      </c>
      <c r="L153" s="171"/>
      <c r="M153" s="171"/>
      <c r="N153" s="171"/>
      <c r="O153" s="171">
        <f>SUM(O152:P152)</f>
        <v>1084</v>
      </c>
      <c r="P153" s="171"/>
      <c r="Q153" s="171"/>
      <c r="R153" s="205"/>
      <c r="S153" s="205"/>
      <c r="T153" s="205"/>
      <c r="U153" s="205"/>
    </row>
    <row r="154" spans="1:21" ht="21" customHeight="1" x14ac:dyDescent="0.2">
      <c r="A154" s="174" t="s">
        <v>99</v>
      </c>
      <c r="B154" s="174"/>
      <c r="C154" s="174"/>
      <c r="D154" s="174"/>
      <c r="E154" s="174"/>
      <c r="F154" s="174"/>
      <c r="G154" s="174"/>
      <c r="H154" s="174"/>
      <c r="I154" s="174"/>
      <c r="J154" s="174"/>
      <c r="K154" s="178">
        <f>U151/SUM(U48,U60,U76,U91,U108,U121)</f>
        <v>0.1891891891891892</v>
      </c>
      <c r="L154" s="178"/>
      <c r="M154" s="178"/>
      <c r="N154" s="178"/>
      <c r="O154" s="178"/>
      <c r="P154" s="178"/>
      <c r="Q154" s="178"/>
      <c r="R154" s="178"/>
      <c r="S154" s="178"/>
      <c r="T154" s="178"/>
      <c r="U154" s="178"/>
    </row>
    <row r="155" spans="1:21" ht="24" customHeight="1" x14ac:dyDescent="0.2">
      <c r="A155" s="175" t="s">
        <v>102</v>
      </c>
      <c r="B155" s="176"/>
      <c r="C155" s="176"/>
      <c r="D155" s="176"/>
      <c r="E155" s="176"/>
      <c r="F155" s="176"/>
      <c r="G155" s="176"/>
      <c r="H155" s="176"/>
      <c r="I155" s="176"/>
      <c r="J155" s="177"/>
      <c r="K155" s="178">
        <f>K153/(SUM(O48,O60,O76,O91,O108)*14+O121*12)</f>
        <v>0.19481765834932821</v>
      </c>
      <c r="L155" s="178"/>
      <c r="M155" s="178"/>
      <c r="N155" s="178"/>
      <c r="O155" s="178"/>
      <c r="P155" s="178"/>
      <c r="Q155" s="178"/>
      <c r="R155" s="178"/>
      <c r="S155" s="178"/>
      <c r="T155" s="178"/>
      <c r="U155" s="178"/>
    </row>
    <row r="156" spans="1:21" ht="15" customHeight="1" x14ac:dyDescent="0.2">
      <c r="B156" s="6"/>
      <c r="C156" s="6"/>
      <c r="D156" s="6"/>
      <c r="E156" s="6"/>
      <c r="F156" s="6"/>
      <c r="G156" s="6"/>
      <c r="M156" s="6"/>
      <c r="N156" s="45"/>
      <c r="O156" s="6"/>
      <c r="P156" s="6"/>
      <c r="Q156" s="6"/>
      <c r="R156" s="6"/>
      <c r="S156" s="6"/>
      <c r="T156" s="6"/>
    </row>
    <row r="157" spans="1:21" ht="19.5" customHeight="1" x14ac:dyDescent="0.2">
      <c r="A157" s="189" t="s">
        <v>54</v>
      </c>
      <c r="B157" s="190"/>
      <c r="C157" s="190"/>
      <c r="D157" s="190"/>
      <c r="E157" s="190"/>
      <c r="F157" s="190"/>
      <c r="G157" s="190"/>
      <c r="H157" s="190"/>
      <c r="I157" s="190"/>
      <c r="J157" s="190"/>
      <c r="K157" s="190"/>
      <c r="L157" s="190"/>
      <c r="M157" s="190"/>
      <c r="N157" s="190"/>
      <c r="O157" s="190"/>
      <c r="P157" s="190"/>
      <c r="Q157" s="190"/>
      <c r="R157" s="190"/>
      <c r="S157" s="190"/>
      <c r="T157" s="190"/>
      <c r="U157" s="191"/>
    </row>
    <row r="158" spans="1:21" ht="27.75" customHeight="1" x14ac:dyDescent="0.2">
      <c r="A158" s="141" t="s">
        <v>30</v>
      </c>
      <c r="B158" s="143" t="s">
        <v>29</v>
      </c>
      <c r="C158" s="144"/>
      <c r="D158" s="144"/>
      <c r="E158" s="144"/>
      <c r="F158" s="144"/>
      <c r="G158" s="144"/>
      <c r="H158" s="144"/>
      <c r="I158" s="145"/>
      <c r="J158" s="187" t="s">
        <v>43</v>
      </c>
      <c r="K158" s="184" t="s">
        <v>27</v>
      </c>
      <c r="L158" s="185"/>
      <c r="M158" s="185"/>
      <c r="N158" s="186"/>
      <c r="O158" s="149" t="s">
        <v>44</v>
      </c>
      <c r="P158" s="150"/>
      <c r="Q158" s="150"/>
      <c r="R158" s="149" t="s">
        <v>26</v>
      </c>
      <c r="S158" s="149"/>
      <c r="T158" s="149"/>
      <c r="U158" s="149" t="s">
        <v>25</v>
      </c>
    </row>
    <row r="159" spans="1:21" ht="16.5" customHeight="1" x14ac:dyDescent="0.2">
      <c r="A159" s="142"/>
      <c r="B159" s="146"/>
      <c r="C159" s="147"/>
      <c r="D159" s="147"/>
      <c r="E159" s="147"/>
      <c r="F159" s="147"/>
      <c r="G159" s="147"/>
      <c r="H159" s="147"/>
      <c r="I159" s="148"/>
      <c r="J159" s="188"/>
      <c r="K159" s="5" t="s">
        <v>31</v>
      </c>
      <c r="L159" s="5" t="s">
        <v>32</v>
      </c>
      <c r="M159" s="5" t="s">
        <v>33</v>
      </c>
      <c r="N159" s="42" t="s">
        <v>97</v>
      </c>
      <c r="O159" s="58" t="s">
        <v>37</v>
      </c>
      <c r="P159" s="58" t="s">
        <v>7</v>
      </c>
      <c r="Q159" s="58" t="s">
        <v>34</v>
      </c>
      <c r="R159" s="58" t="s">
        <v>35</v>
      </c>
      <c r="S159" s="58" t="s">
        <v>31</v>
      </c>
      <c r="T159" s="58" t="s">
        <v>36</v>
      </c>
      <c r="U159" s="149"/>
    </row>
    <row r="160" spans="1:21" x14ac:dyDescent="0.2">
      <c r="A160" s="140" t="s">
        <v>55</v>
      </c>
      <c r="B160" s="140"/>
      <c r="C160" s="140"/>
      <c r="D160" s="140"/>
      <c r="E160" s="140"/>
      <c r="F160" s="140"/>
      <c r="G160" s="140"/>
      <c r="H160" s="140"/>
      <c r="I160" s="140"/>
      <c r="J160" s="140"/>
      <c r="K160" s="140"/>
      <c r="L160" s="140"/>
      <c r="M160" s="140"/>
      <c r="N160" s="140"/>
      <c r="O160" s="140"/>
      <c r="P160" s="140"/>
      <c r="Q160" s="140"/>
      <c r="R160" s="140"/>
      <c r="S160" s="140"/>
      <c r="T160" s="140"/>
      <c r="U160" s="140"/>
    </row>
    <row r="161" spans="1:21" ht="22.5" customHeight="1" x14ac:dyDescent="0.25">
      <c r="A161" s="97" t="s">
        <v>228</v>
      </c>
      <c r="B161" s="180" t="s">
        <v>229</v>
      </c>
      <c r="C161" s="123"/>
      <c r="D161" s="123"/>
      <c r="E161" s="123"/>
      <c r="F161" s="123"/>
      <c r="G161" s="123"/>
      <c r="H161" s="123"/>
      <c r="I161" s="124"/>
      <c r="J161" s="99">
        <v>3</v>
      </c>
      <c r="K161" s="99">
        <v>0</v>
      </c>
      <c r="L161" s="99">
        <v>2</v>
      </c>
      <c r="M161" s="99">
        <v>0</v>
      </c>
      <c r="N161" s="99">
        <v>0</v>
      </c>
      <c r="O161" s="11">
        <f t="shared" ref="O161:O162" si="54">K161+L161+M161+N161</f>
        <v>2</v>
      </c>
      <c r="P161" s="11">
        <f t="shared" ref="P161" si="55">Q161-O161</f>
        <v>3</v>
      </c>
      <c r="Q161" s="11">
        <f t="shared" ref="Q161" si="56">ROUND(PRODUCT(J161,25)/14,0)</f>
        <v>5</v>
      </c>
      <c r="R161" s="99"/>
      <c r="S161" s="99" t="s">
        <v>31</v>
      </c>
      <c r="T161" s="100"/>
      <c r="U161" s="9" t="s">
        <v>42</v>
      </c>
    </row>
    <row r="162" spans="1:21" ht="29.25" customHeight="1" x14ac:dyDescent="0.25">
      <c r="A162" s="97" t="s">
        <v>230</v>
      </c>
      <c r="B162" s="118" t="s">
        <v>231</v>
      </c>
      <c r="C162" s="163"/>
      <c r="D162" s="163"/>
      <c r="E162" s="163"/>
      <c r="F162" s="163"/>
      <c r="G162" s="163"/>
      <c r="H162" s="163"/>
      <c r="I162" s="164"/>
      <c r="J162" s="99">
        <v>3</v>
      </c>
      <c r="K162" s="99">
        <v>1</v>
      </c>
      <c r="L162" s="99">
        <v>0</v>
      </c>
      <c r="M162" s="99">
        <v>0</v>
      </c>
      <c r="N162" s="99">
        <v>0</v>
      </c>
      <c r="O162" s="11">
        <f t="shared" si="54"/>
        <v>1</v>
      </c>
      <c r="P162" s="11">
        <f>Q162-O162</f>
        <v>4</v>
      </c>
      <c r="Q162" s="11">
        <f>ROUND(PRODUCT(J162,25)/14,0)</f>
        <v>5</v>
      </c>
      <c r="R162" s="17"/>
      <c r="S162" s="17" t="s">
        <v>31</v>
      </c>
      <c r="T162" s="18"/>
      <c r="U162" s="9" t="s">
        <v>42</v>
      </c>
    </row>
    <row r="163" spans="1:21" x14ac:dyDescent="0.2">
      <c r="A163" s="137" t="s">
        <v>56</v>
      </c>
      <c r="B163" s="138"/>
      <c r="C163" s="138"/>
      <c r="D163" s="138"/>
      <c r="E163" s="138"/>
      <c r="F163" s="138"/>
      <c r="G163" s="138"/>
      <c r="H163" s="138"/>
      <c r="I163" s="138"/>
      <c r="J163" s="138"/>
      <c r="K163" s="138"/>
      <c r="L163" s="138"/>
      <c r="M163" s="138"/>
      <c r="N163" s="138"/>
      <c r="O163" s="138"/>
      <c r="P163" s="138"/>
      <c r="Q163" s="138"/>
      <c r="R163" s="138"/>
      <c r="S163" s="138"/>
      <c r="T163" s="138"/>
      <c r="U163" s="139"/>
    </row>
    <row r="164" spans="1:21" s="112" customFormat="1" x14ac:dyDescent="0.2">
      <c r="A164" s="97" t="s">
        <v>232</v>
      </c>
      <c r="B164" s="118" t="s">
        <v>233</v>
      </c>
      <c r="C164" s="119"/>
      <c r="D164" s="119"/>
      <c r="E164" s="119"/>
      <c r="F164" s="119"/>
      <c r="G164" s="119"/>
      <c r="H164" s="119"/>
      <c r="I164" s="120"/>
      <c r="J164" s="99">
        <v>3</v>
      </c>
      <c r="K164" s="99">
        <v>0</v>
      </c>
      <c r="L164" s="99">
        <v>2</v>
      </c>
      <c r="M164" s="99">
        <v>0</v>
      </c>
      <c r="N164" s="99">
        <v>1</v>
      </c>
      <c r="O164" s="11">
        <f t="shared" ref="O164:O165" si="57">K164+L164+M164+N164</f>
        <v>3</v>
      </c>
      <c r="P164" s="11">
        <f>Q164-O164</f>
        <v>2</v>
      </c>
      <c r="Q164" s="11">
        <f>ROUND(PRODUCT(J164,25)/14,0)</f>
        <v>5</v>
      </c>
      <c r="R164" s="99"/>
      <c r="S164" s="99" t="s">
        <v>31</v>
      </c>
      <c r="T164" s="100"/>
      <c r="U164" s="87" t="s">
        <v>42</v>
      </c>
    </row>
    <row r="165" spans="1:21" ht="27" customHeight="1" x14ac:dyDescent="0.25">
      <c r="A165" s="97" t="s">
        <v>251</v>
      </c>
      <c r="B165" s="118" t="s">
        <v>252</v>
      </c>
      <c r="C165" s="163"/>
      <c r="D165" s="163"/>
      <c r="E165" s="163"/>
      <c r="F165" s="163"/>
      <c r="G165" s="163"/>
      <c r="H165" s="163"/>
      <c r="I165" s="164"/>
      <c r="J165" s="99">
        <v>3</v>
      </c>
      <c r="K165" s="99">
        <v>0</v>
      </c>
      <c r="L165" s="99">
        <v>0</v>
      </c>
      <c r="M165" s="99">
        <v>2</v>
      </c>
      <c r="N165" s="99">
        <v>0</v>
      </c>
      <c r="O165" s="114">
        <f t="shared" si="57"/>
        <v>2</v>
      </c>
      <c r="P165" s="114">
        <f t="shared" ref="P165" si="58">Q165-O165</f>
        <v>3</v>
      </c>
      <c r="Q165" s="114">
        <f t="shared" ref="Q165" si="59">ROUND(PRODUCT(J165,25)/14,0)</f>
        <v>5</v>
      </c>
      <c r="R165" s="17"/>
      <c r="S165" s="17" t="s">
        <v>31</v>
      </c>
      <c r="T165" s="18"/>
      <c r="U165" s="9" t="s">
        <v>40</v>
      </c>
    </row>
    <row r="166" spans="1:21" x14ac:dyDescent="0.2">
      <c r="A166" s="137" t="s">
        <v>59</v>
      </c>
      <c r="B166" s="138"/>
      <c r="C166" s="138"/>
      <c r="D166" s="138"/>
      <c r="E166" s="138"/>
      <c r="F166" s="138"/>
      <c r="G166" s="138"/>
      <c r="H166" s="138"/>
      <c r="I166" s="138"/>
      <c r="J166" s="138"/>
      <c r="K166" s="138"/>
      <c r="L166" s="138"/>
      <c r="M166" s="138"/>
      <c r="N166" s="138"/>
      <c r="O166" s="138"/>
      <c r="P166" s="138"/>
      <c r="Q166" s="138"/>
      <c r="R166" s="138"/>
      <c r="S166" s="138"/>
      <c r="T166" s="138"/>
      <c r="U166" s="139"/>
    </row>
    <row r="167" spans="1:21" ht="27.75" customHeight="1" x14ac:dyDescent="0.25">
      <c r="A167" s="98" t="s">
        <v>234</v>
      </c>
      <c r="B167" s="118" t="s">
        <v>235</v>
      </c>
      <c r="C167" s="163"/>
      <c r="D167" s="163"/>
      <c r="E167" s="163"/>
      <c r="F167" s="163"/>
      <c r="G167" s="163"/>
      <c r="H167" s="163"/>
      <c r="I167" s="164"/>
      <c r="J167" s="100">
        <v>3</v>
      </c>
      <c r="K167" s="100">
        <v>1</v>
      </c>
      <c r="L167" s="100">
        <v>0</v>
      </c>
      <c r="M167" s="100">
        <v>1</v>
      </c>
      <c r="N167" s="100">
        <v>0</v>
      </c>
      <c r="O167" s="11">
        <f t="shared" ref="O167" si="60">K167+L167+M167+N167</f>
        <v>2</v>
      </c>
      <c r="P167" s="11">
        <f>Q167-O167</f>
        <v>3</v>
      </c>
      <c r="Q167" s="11">
        <f>ROUND(PRODUCT(J167,25)/14,0)</f>
        <v>5</v>
      </c>
      <c r="R167" s="100"/>
      <c r="S167" s="100" t="s">
        <v>31</v>
      </c>
      <c r="T167" s="100"/>
      <c r="U167" s="83" t="s">
        <v>42</v>
      </c>
    </row>
    <row r="168" spans="1:21" ht="30" customHeight="1" x14ac:dyDescent="0.2">
      <c r="A168" s="134" t="s">
        <v>100</v>
      </c>
      <c r="B168" s="135"/>
      <c r="C168" s="135"/>
      <c r="D168" s="135"/>
      <c r="E168" s="135"/>
      <c r="F168" s="135"/>
      <c r="G168" s="135"/>
      <c r="H168" s="135"/>
      <c r="I168" s="136"/>
      <c r="J168" s="14">
        <f>SUM(J161:J162,J164:J165,J167:J167)</f>
        <v>15</v>
      </c>
      <c r="K168" s="78">
        <f t="shared" ref="K168:Q168" si="61">SUM(K161:K162,K165:K165,K167:K167)</f>
        <v>2</v>
      </c>
      <c r="L168" s="78">
        <f t="shared" si="61"/>
        <v>2</v>
      </c>
      <c r="M168" s="78">
        <f t="shared" si="61"/>
        <v>3</v>
      </c>
      <c r="N168" s="78">
        <f t="shared" si="61"/>
        <v>0</v>
      </c>
      <c r="O168" s="78">
        <f t="shared" si="61"/>
        <v>7</v>
      </c>
      <c r="P168" s="78">
        <f t="shared" si="61"/>
        <v>13</v>
      </c>
      <c r="Q168" s="78">
        <f t="shared" si="61"/>
        <v>20</v>
      </c>
      <c r="R168" s="14">
        <f>COUNTIF(R161:R162,"E")+COUNTIF(R165:R165,"E")+COUNTIF(R167:R167,"E")</f>
        <v>0</v>
      </c>
      <c r="S168" s="14">
        <f>COUNTIF(S161:S162,"C")+COUNTIF(S165:S165,"C")+COUNTIF(S167:S167,"C")</f>
        <v>4</v>
      </c>
      <c r="T168" s="14">
        <f>COUNTIF(T161:T162,"VP")+COUNTIF(T165:T165,"VP")+COUNTIF(T167:T167,"VP")</f>
        <v>0</v>
      </c>
      <c r="U168" s="61">
        <f>COUNTA(U161:U162,U165:U165,U167:U167)</f>
        <v>4</v>
      </c>
    </row>
    <row r="169" spans="1:21" ht="16.5" customHeight="1" x14ac:dyDescent="0.2">
      <c r="A169" s="128" t="s">
        <v>53</v>
      </c>
      <c r="B169" s="129"/>
      <c r="C169" s="129"/>
      <c r="D169" s="129"/>
      <c r="E169" s="129"/>
      <c r="F169" s="129"/>
      <c r="G169" s="129"/>
      <c r="H169" s="129"/>
      <c r="I169" s="129"/>
      <c r="J169" s="130"/>
      <c r="K169" s="14">
        <f>SUM(K161:K162,K165:K165,K167:K167)*14</f>
        <v>28</v>
      </c>
      <c r="L169" s="78">
        <f t="shared" ref="L169:Q169" si="62">SUM(L161:L162,L165:L165,L167:L167)*14</f>
        <v>28</v>
      </c>
      <c r="M169" s="78">
        <f t="shared" si="62"/>
        <v>42</v>
      </c>
      <c r="N169" s="78">
        <f t="shared" si="62"/>
        <v>0</v>
      </c>
      <c r="O169" s="78">
        <f t="shared" si="62"/>
        <v>98</v>
      </c>
      <c r="P169" s="78">
        <f t="shared" si="62"/>
        <v>182</v>
      </c>
      <c r="Q169" s="78">
        <f t="shared" si="62"/>
        <v>280</v>
      </c>
      <c r="R169" s="214"/>
      <c r="S169" s="215"/>
      <c r="T169" s="215"/>
      <c r="U169" s="216"/>
    </row>
    <row r="170" spans="1:21" ht="15" customHeight="1" x14ac:dyDescent="0.2">
      <c r="A170" s="131"/>
      <c r="B170" s="132"/>
      <c r="C170" s="132"/>
      <c r="D170" s="132"/>
      <c r="E170" s="132"/>
      <c r="F170" s="132"/>
      <c r="G170" s="132"/>
      <c r="H170" s="132"/>
      <c r="I170" s="132"/>
      <c r="J170" s="133"/>
      <c r="K170" s="165">
        <f>SUM(K169:N169)</f>
        <v>98</v>
      </c>
      <c r="L170" s="166"/>
      <c r="M170" s="166"/>
      <c r="N170" s="167"/>
      <c r="O170" s="165">
        <f>SUM(O169:P169)</f>
        <v>280</v>
      </c>
      <c r="P170" s="166"/>
      <c r="Q170" s="167"/>
      <c r="R170" s="217"/>
      <c r="S170" s="218"/>
      <c r="T170" s="218"/>
      <c r="U170" s="219"/>
    </row>
    <row r="171" spans="1:21" ht="19.5" customHeight="1" x14ac:dyDescent="0.2">
      <c r="A171" s="211" t="s">
        <v>99</v>
      </c>
      <c r="B171" s="212"/>
      <c r="C171" s="212"/>
      <c r="D171" s="212"/>
      <c r="E171" s="212"/>
      <c r="F171" s="212"/>
      <c r="G171" s="212"/>
      <c r="H171" s="212"/>
      <c r="I171" s="212"/>
      <c r="J171" s="213"/>
      <c r="K171" s="199">
        <f>U168/SUM(U48,U60,U76,U91,U108,U121)</f>
        <v>0.10810810810810811</v>
      </c>
      <c r="L171" s="200"/>
      <c r="M171" s="200"/>
      <c r="N171" s="200"/>
      <c r="O171" s="200"/>
      <c r="P171" s="200"/>
      <c r="Q171" s="200"/>
      <c r="R171" s="200"/>
      <c r="S171" s="200"/>
      <c r="T171" s="200"/>
      <c r="U171" s="201"/>
    </row>
    <row r="172" spans="1:21" ht="18.75" customHeight="1" x14ac:dyDescent="0.2">
      <c r="A172" s="202" t="s">
        <v>101</v>
      </c>
      <c r="B172" s="203"/>
      <c r="C172" s="203"/>
      <c r="D172" s="203"/>
      <c r="E172" s="203"/>
      <c r="F172" s="203"/>
      <c r="G172" s="203"/>
      <c r="H172" s="203"/>
      <c r="I172" s="203"/>
      <c r="J172" s="204"/>
      <c r="K172" s="199">
        <f>K170/(SUM(O48,O60,O76,O91,O108)*14+O121*12)</f>
        <v>4.7024952015355087E-2</v>
      </c>
      <c r="L172" s="200"/>
      <c r="M172" s="200"/>
      <c r="N172" s="200"/>
      <c r="O172" s="200"/>
      <c r="P172" s="200"/>
      <c r="Q172" s="200"/>
      <c r="R172" s="200"/>
      <c r="S172" s="200"/>
      <c r="T172" s="200"/>
      <c r="U172" s="201"/>
    </row>
    <row r="173" spans="1:21" s="105" customFormat="1" x14ac:dyDescent="0.2">
      <c r="A173" s="110"/>
      <c r="B173" s="110"/>
      <c r="C173" s="110"/>
      <c r="D173" s="110"/>
      <c r="E173" s="110"/>
      <c r="F173" s="110"/>
      <c r="G173" s="110"/>
      <c r="H173" s="110"/>
      <c r="I173" s="110"/>
      <c r="J173" s="110"/>
      <c r="K173" s="111"/>
      <c r="L173" s="111"/>
      <c r="M173" s="111"/>
      <c r="N173" s="111"/>
      <c r="O173" s="111"/>
      <c r="P173" s="111"/>
      <c r="Q173" s="111"/>
      <c r="R173" s="111"/>
      <c r="S173" s="111"/>
      <c r="T173" s="111"/>
      <c r="U173" s="111"/>
    </row>
    <row r="174" spans="1:21" s="105" customFormat="1" x14ac:dyDescent="0.2">
      <c r="A174" s="110"/>
      <c r="B174" s="110"/>
      <c r="C174" s="110"/>
      <c r="D174" s="110"/>
      <c r="E174" s="110"/>
      <c r="F174" s="110"/>
      <c r="G174" s="110"/>
      <c r="H174" s="110"/>
      <c r="I174" s="110"/>
      <c r="J174" s="110"/>
      <c r="K174" s="111"/>
      <c r="L174" s="111"/>
      <c r="M174" s="111"/>
      <c r="N174" s="111"/>
      <c r="O174" s="111"/>
      <c r="P174" s="111"/>
      <c r="Q174" s="111"/>
      <c r="R174" s="111"/>
      <c r="S174" s="111"/>
      <c r="T174" s="111"/>
      <c r="U174" s="111"/>
    </row>
    <row r="175" spans="1:21" s="105" customFormat="1" x14ac:dyDescent="0.2">
      <c r="A175" s="110"/>
      <c r="B175" s="110"/>
      <c r="C175" s="110"/>
      <c r="D175" s="110"/>
      <c r="E175" s="110"/>
      <c r="F175" s="110"/>
      <c r="G175" s="110"/>
      <c r="H175" s="110"/>
      <c r="I175" s="110"/>
      <c r="J175" s="110"/>
      <c r="K175" s="111"/>
      <c r="L175" s="111"/>
      <c r="M175" s="111"/>
      <c r="N175" s="111"/>
      <c r="O175" s="111"/>
      <c r="P175" s="111"/>
      <c r="Q175" s="111"/>
      <c r="R175" s="111"/>
      <c r="S175" s="111"/>
      <c r="T175" s="111"/>
      <c r="U175" s="111"/>
    </row>
    <row r="176" spans="1:21" ht="24" customHeight="1" x14ac:dyDescent="0.2">
      <c r="A176" s="147" t="s">
        <v>61</v>
      </c>
      <c r="B176" s="147"/>
      <c r="C176" s="147"/>
      <c r="D176" s="147"/>
      <c r="E176" s="147"/>
      <c r="F176" s="147"/>
      <c r="G176" s="147"/>
      <c r="H176" s="147"/>
      <c r="I176" s="147"/>
      <c r="J176" s="147"/>
      <c r="K176" s="147"/>
      <c r="L176" s="147"/>
      <c r="M176" s="147"/>
      <c r="N176" s="147"/>
      <c r="O176" s="147"/>
      <c r="P176" s="147"/>
      <c r="Q176" s="147"/>
      <c r="R176" s="147"/>
      <c r="S176" s="147"/>
      <c r="T176" s="147"/>
      <c r="U176" s="147"/>
    </row>
    <row r="177" spans="1:21" ht="16.5" customHeight="1" x14ac:dyDescent="0.2">
      <c r="A177" s="125" t="s">
        <v>63</v>
      </c>
      <c r="B177" s="126"/>
      <c r="C177" s="126"/>
      <c r="D177" s="126"/>
      <c r="E177" s="126"/>
      <c r="F177" s="126"/>
      <c r="G177" s="126"/>
      <c r="H177" s="126"/>
      <c r="I177" s="126"/>
      <c r="J177" s="126"/>
      <c r="K177" s="126"/>
      <c r="L177" s="126"/>
      <c r="M177" s="126"/>
      <c r="N177" s="126"/>
      <c r="O177" s="126"/>
      <c r="P177" s="126"/>
      <c r="Q177" s="126"/>
      <c r="R177" s="126"/>
      <c r="S177" s="126"/>
      <c r="T177" s="126"/>
      <c r="U177" s="127"/>
    </row>
    <row r="178" spans="1:21" ht="27.75" customHeight="1" x14ac:dyDescent="0.2">
      <c r="A178" s="151" t="s">
        <v>30</v>
      </c>
      <c r="B178" s="152" t="s">
        <v>29</v>
      </c>
      <c r="C178" s="153"/>
      <c r="D178" s="153"/>
      <c r="E178" s="153"/>
      <c r="F178" s="153"/>
      <c r="G178" s="153"/>
      <c r="H178" s="153"/>
      <c r="I178" s="154"/>
      <c r="J178" s="158" t="s">
        <v>43</v>
      </c>
      <c r="K178" s="159" t="s">
        <v>27</v>
      </c>
      <c r="L178" s="160"/>
      <c r="M178" s="160"/>
      <c r="N178" s="161"/>
      <c r="O178" s="158" t="s">
        <v>44</v>
      </c>
      <c r="P178" s="158"/>
      <c r="Q178" s="158"/>
      <c r="R178" s="158" t="s">
        <v>26</v>
      </c>
      <c r="S178" s="158"/>
      <c r="T178" s="158"/>
      <c r="U178" s="158" t="s">
        <v>25</v>
      </c>
    </row>
    <row r="179" spans="1:21" x14ac:dyDescent="0.2">
      <c r="A179" s="151"/>
      <c r="B179" s="155"/>
      <c r="C179" s="156"/>
      <c r="D179" s="156"/>
      <c r="E179" s="156"/>
      <c r="F179" s="156"/>
      <c r="G179" s="156"/>
      <c r="H179" s="156"/>
      <c r="I179" s="157"/>
      <c r="J179" s="158"/>
      <c r="K179" s="20" t="s">
        <v>31</v>
      </c>
      <c r="L179" s="20" t="s">
        <v>32</v>
      </c>
      <c r="M179" s="20" t="s">
        <v>33</v>
      </c>
      <c r="N179" s="41" t="s">
        <v>97</v>
      </c>
      <c r="O179" s="20" t="s">
        <v>37</v>
      </c>
      <c r="P179" s="20" t="s">
        <v>7</v>
      </c>
      <c r="Q179" s="20" t="s">
        <v>34</v>
      </c>
      <c r="R179" s="20" t="s">
        <v>35</v>
      </c>
      <c r="S179" s="20" t="s">
        <v>31</v>
      </c>
      <c r="T179" s="20" t="s">
        <v>36</v>
      </c>
      <c r="U179" s="158"/>
    </row>
    <row r="180" spans="1:21" ht="17.25" customHeight="1" x14ac:dyDescent="0.2">
      <c r="A180" s="125" t="s">
        <v>62</v>
      </c>
      <c r="B180" s="126"/>
      <c r="C180" s="126"/>
      <c r="D180" s="126"/>
      <c r="E180" s="126"/>
      <c r="F180" s="126"/>
      <c r="G180" s="126"/>
      <c r="H180" s="126"/>
      <c r="I180" s="126"/>
      <c r="J180" s="126"/>
      <c r="K180" s="126"/>
      <c r="L180" s="126"/>
      <c r="M180" s="126"/>
      <c r="N180" s="126"/>
      <c r="O180" s="126"/>
      <c r="P180" s="126"/>
      <c r="Q180" s="126"/>
      <c r="R180" s="126"/>
      <c r="S180" s="126"/>
      <c r="T180" s="126"/>
      <c r="U180" s="127"/>
    </row>
    <row r="181" spans="1:21" ht="24" customHeight="1" x14ac:dyDescent="0.25">
      <c r="A181" s="101" t="str">
        <f>IF(ISNA(INDEX($A$37:$U$166,MATCH($B181,$B$37:$B$166,0),1)),"",INDEX($A$37:$U$166,MATCH($B181,$B$37:$B$166,0),1))</f>
        <v>MLR0019</v>
      </c>
      <c r="B181" s="122" t="s">
        <v>135</v>
      </c>
      <c r="C181" s="123"/>
      <c r="D181" s="123"/>
      <c r="E181" s="123"/>
      <c r="F181" s="123"/>
      <c r="G181" s="123"/>
      <c r="H181" s="123"/>
      <c r="I181" s="124"/>
      <c r="J181" s="11">
        <f t="shared" ref="J181:J191" si="63">IF(ISNA(INDEX($A$39:$U$170,MATCH($B181,$B$39:$B$170,0),10)),"",INDEX($A$39:$U$170,MATCH($B181,$B$39:$B$170,0),10))</f>
        <v>6</v>
      </c>
      <c r="K181" s="11">
        <f t="shared" ref="K181:K191" si="64">IF(ISNA(INDEX($A$39:$U$170,MATCH($B181,$B$39:$B$170,0),11)),"",INDEX($A$39:$U$170,MATCH($B181,$B$39:$B$170,0),11))</f>
        <v>2</v>
      </c>
      <c r="L181" s="11">
        <f t="shared" ref="L181:L191" si="65">IF(ISNA(INDEX($A$39:$U$170,MATCH($B181,$B$39:$B$170,0),12)),"",INDEX($A$39:$U$170,MATCH($B181,$B$39:$B$170,0),12))</f>
        <v>2</v>
      </c>
      <c r="M181" s="11">
        <f t="shared" ref="M181:M191" si="66">IF(ISNA(INDEX($A$39:$U$170,MATCH($B181,$B$39:$B$170,0),13)),"",INDEX($A$39:$U$170,MATCH($B181,$B$39:$B$170,0),13))</f>
        <v>0</v>
      </c>
      <c r="N181" s="11">
        <f t="shared" ref="N181:N191" si="67">IF(ISNA(INDEX($A$39:$U$170,MATCH($B181,$B$39:$B$170,0),14)),"",INDEX($A$39:$U$170,MATCH($B181,$B$39:$B$170,0),14))</f>
        <v>0</v>
      </c>
      <c r="O181" s="11">
        <f t="shared" ref="O181:O191" si="68">IF(ISNA(INDEX($A$39:$U$170,MATCH($B181,$B$39:$B$170,0),15)),"",INDEX($A$39:$U$170,MATCH($B181,$B$39:$B$170,0),15))</f>
        <v>4</v>
      </c>
      <c r="P181" s="11">
        <f t="shared" ref="P181:P191" si="69">IF(ISNA(INDEX($A$39:$U$170,MATCH($B181,$B$39:$B$170,0),16)),"",INDEX($A$39:$U$170,MATCH($B181,$B$39:$B$170,0),16))</f>
        <v>7</v>
      </c>
      <c r="Q181" s="11">
        <f t="shared" ref="Q181:Q191" si="70">IF(ISNA(INDEX($A$39:$U$170,MATCH($B181,$B$39:$B$170,0),17)),"",INDEX($A$39:$U$170,MATCH($B181,$B$39:$B$170,0),17))</f>
        <v>11</v>
      </c>
      <c r="R181" s="19" t="str">
        <f t="shared" ref="R181:R191" si="71">IF(ISNA(INDEX($A$39:$U$170,MATCH($B181,$B$39:$B$170,0),18)),"",INDEX($A$39:$U$170,MATCH($B181,$B$39:$B$170,0),18))</f>
        <v>E</v>
      </c>
      <c r="S181" s="19">
        <f t="shared" ref="S181:S191" si="72">IF(ISNA(INDEX($A$39:$U$170,MATCH($B181,$B$39:$B$170,0),19)),"",INDEX($A$39:$U$170,MATCH($B181,$B$39:$B$170,0),19))</f>
        <v>0</v>
      </c>
      <c r="T181" s="19">
        <f t="shared" ref="T181:T191" si="73">IF(ISNA(INDEX($A$39:$U$170,MATCH($B181,$B$39:$B$170,0),20)),"",INDEX($A$39:$U$170,MATCH($B181,$B$39:$B$170,0),20))</f>
        <v>0</v>
      </c>
      <c r="U181" s="19" t="str">
        <f t="shared" ref="U181:U191" si="74">IF(ISNA(INDEX($A$39:$U$170,MATCH($B181,$B$39:$B$170,0),21)),"",INDEX($A$39:$U$170,MATCH($B181,$B$39:$B$170,0),21))</f>
        <v>DF</v>
      </c>
    </row>
    <row r="182" spans="1:21" ht="27.75" customHeight="1" x14ac:dyDescent="0.25">
      <c r="A182" s="101" t="str">
        <f>IF(ISNA(INDEX($A$37:$U$166,MATCH($B182,$B$37:$B$166,0),1)),"",INDEX($A$37:$U$166,MATCH($B182,$B$37:$B$166,0),1))</f>
        <v>MLR0070</v>
      </c>
      <c r="B182" s="162" t="s">
        <v>137</v>
      </c>
      <c r="C182" s="163"/>
      <c r="D182" s="163"/>
      <c r="E182" s="163"/>
      <c r="F182" s="163"/>
      <c r="G182" s="163"/>
      <c r="H182" s="163"/>
      <c r="I182" s="164"/>
      <c r="J182" s="11">
        <f t="shared" si="63"/>
        <v>6</v>
      </c>
      <c r="K182" s="11">
        <f t="shared" si="64"/>
        <v>2</v>
      </c>
      <c r="L182" s="11">
        <f t="shared" si="65"/>
        <v>2</v>
      </c>
      <c r="M182" s="11">
        <f t="shared" si="66"/>
        <v>0</v>
      </c>
      <c r="N182" s="11">
        <f t="shared" si="67"/>
        <v>0</v>
      </c>
      <c r="O182" s="11">
        <f t="shared" si="68"/>
        <v>4</v>
      </c>
      <c r="P182" s="11">
        <f t="shared" si="69"/>
        <v>7</v>
      </c>
      <c r="Q182" s="11">
        <f t="shared" si="70"/>
        <v>11</v>
      </c>
      <c r="R182" s="19" t="str">
        <f t="shared" si="71"/>
        <v>E</v>
      </c>
      <c r="S182" s="19">
        <f t="shared" si="72"/>
        <v>0</v>
      </c>
      <c r="T182" s="19">
        <f t="shared" si="73"/>
        <v>0</v>
      </c>
      <c r="U182" s="19" t="str">
        <f t="shared" si="74"/>
        <v>DF</v>
      </c>
    </row>
    <row r="183" spans="1:21" ht="24.75" customHeight="1" x14ac:dyDescent="0.25">
      <c r="A183" s="101" t="str">
        <f>IF(ISNA(INDEX($A$37:$U$166,MATCH($B183,$B$37:$B$166,0),1)),"",INDEX($A$37:$U$166,MATCH($B183,$B$37:$B$166,0),1))</f>
        <v>MLR0001</v>
      </c>
      <c r="B183" s="162" t="s">
        <v>139</v>
      </c>
      <c r="C183" s="163"/>
      <c r="D183" s="163"/>
      <c r="E183" s="163"/>
      <c r="F183" s="163"/>
      <c r="G183" s="163"/>
      <c r="H183" s="163"/>
      <c r="I183" s="164"/>
      <c r="J183" s="11">
        <f t="shared" si="63"/>
        <v>6</v>
      </c>
      <c r="K183" s="11">
        <f t="shared" si="64"/>
        <v>3</v>
      </c>
      <c r="L183" s="11">
        <f t="shared" si="65"/>
        <v>2</v>
      </c>
      <c r="M183" s="11">
        <f t="shared" si="66"/>
        <v>0</v>
      </c>
      <c r="N183" s="11">
        <f t="shared" si="67"/>
        <v>0</v>
      </c>
      <c r="O183" s="11">
        <f t="shared" si="68"/>
        <v>5</v>
      </c>
      <c r="P183" s="11">
        <f t="shared" si="69"/>
        <v>6</v>
      </c>
      <c r="Q183" s="11">
        <f t="shared" si="70"/>
        <v>11</v>
      </c>
      <c r="R183" s="19" t="str">
        <f t="shared" si="71"/>
        <v>E</v>
      </c>
      <c r="S183" s="19">
        <f t="shared" si="72"/>
        <v>0</v>
      </c>
      <c r="T183" s="19">
        <f t="shared" si="73"/>
        <v>0</v>
      </c>
      <c r="U183" s="19" t="str">
        <f t="shared" si="74"/>
        <v>DF</v>
      </c>
    </row>
    <row r="184" spans="1:21" s="36" customFormat="1" ht="16.5" customHeight="1" x14ac:dyDescent="0.25">
      <c r="A184" s="21" t="str">
        <f t="shared" ref="A184:A195" si="75">IF(ISNA(INDEX($A$39:$U$170,MATCH($B184,$B$39:$B$170,0),1)),"",INDEX($A$39:$U$170,MATCH($B184,$B$39:$B$170,0),1))</f>
        <v>MLR0013</v>
      </c>
      <c r="B184" s="122" t="s">
        <v>141</v>
      </c>
      <c r="C184" s="123"/>
      <c r="D184" s="123"/>
      <c r="E184" s="123"/>
      <c r="F184" s="123"/>
      <c r="G184" s="123"/>
      <c r="H184" s="123"/>
      <c r="I184" s="124"/>
      <c r="J184" s="11">
        <f t="shared" si="63"/>
        <v>6</v>
      </c>
      <c r="K184" s="11">
        <f t="shared" si="64"/>
        <v>2</v>
      </c>
      <c r="L184" s="11">
        <f t="shared" si="65"/>
        <v>2</v>
      </c>
      <c r="M184" s="11">
        <f t="shared" si="66"/>
        <v>0</v>
      </c>
      <c r="N184" s="11">
        <f t="shared" si="67"/>
        <v>0</v>
      </c>
      <c r="O184" s="11">
        <f t="shared" si="68"/>
        <v>4</v>
      </c>
      <c r="P184" s="11">
        <f t="shared" si="69"/>
        <v>7</v>
      </c>
      <c r="Q184" s="11">
        <f t="shared" si="70"/>
        <v>11</v>
      </c>
      <c r="R184" s="19" t="str">
        <f t="shared" si="71"/>
        <v>E</v>
      </c>
      <c r="S184" s="19">
        <f t="shared" si="72"/>
        <v>0</v>
      </c>
      <c r="T184" s="19">
        <f t="shared" si="73"/>
        <v>0</v>
      </c>
      <c r="U184" s="19" t="str">
        <f t="shared" si="74"/>
        <v>DF</v>
      </c>
    </row>
    <row r="185" spans="1:21" s="49" customFormat="1" ht="15" x14ac:dyDescent="0.25">
      <c r="A185" s="21" t="str">
        <f t="shared" si="75"/>
        <v>MLR5115</v>
      </c>
      <c r="B185" s="122" t="s">
        <v>143</v>
      </c>
      <c r="C185" s="123"/>
      <c r="D185" s="123"/>
      <c r="E185" s="123"/>
      <c r="F185" s="123"/>
      <c r="G185" s="123"/>
      <c r="H185" s="123"/>
      <c r="I185" s="124"/>
      <c r="J185" s="11">
        <f t="shared" si="63"/>
        <v>6</v>
      </c>
      <c r="K185" s="11">
        <f t="shared" si="64"/>
        <v>2</v>
      </c>
      <c r="L185" s="11">
        <f t="shared" si="65"/>
        <v>2</v>
      </c>
      <c r="M185" s="11">
        <f t="shared" si="66"/>
        <v>2</v>
      </c>
      <c r="N185" s="11">
        <f t="shared" si="67"/>
        <v>0</v>
      </c>
      <c r="O185" s="11">
        <f t="shared" si="68"/>
        <v>6</v>
      </c>
      <c r="P185" s="11">
        <f t="shared" si="69"/>
        <v>5</v>
      </c>
      <c r="Q185" s="11">
        <f t="shared" si="70"/>
        <v>11</v>
      </c>
      <c r="R185" s="19">
        <f t="shared" si="71"/>
        <v>0</v>
      </c>
      <c r="S185" s="19" t="str">
        <f t="shared" si="72"/>
        <v>C</v>
      </c>
      <c r="T185" s="19">
        <f t="shared" si="73"/>
        <v>0</v>
      </c>
      <c r="U185" s="19" t="str">
        <f t="shared" si="74"/>
        <v>DF</v>
      </c>
    </row>
    <row r="186" spans="1:21" ht="24.75" customHeight="1" x14ac:dyDescent="0.25">
      <c r="A186" s="21" t="str">
        <f t="shared" si="75"/>
        <v>MLR0021</v>
      </c>
      <c r="B186" s="162" t="s">
        <v>146</v>
      </c>
      <c r="C186" s="163"/>
      <c r="D186" s="163"/>
      <c r="E186" s="163"/>
      <c r="F186" s="163"/>
      <c r="G186" s="163"/>
      <c r="H186" s="163"/>
      <c r="I186" s="164"/>
      <c r="J186" s="11">
        <f t="shared" si="63"/>
        <v>6</v>
      </c>
      <c r="K186" s="11">
        <f t="shared" si="64"/>
        <v>2</v>
      </c>
      <c r="L186" s="11">
        <f t="shared" si="65"/>
        <v>2</v>
      </c>
      <c r="M186" s="11">
        <f t="shared" si="66"/>
        <v>0</v>
      </c>
      <c r="N186" s="11">
        <f t="shared" si="67"/>
        <v>0</v>
      </c>
      <c r="O186" s="11">
        <f t="shared" si="68"/>
        <v>4</v>
      </c>
      <c r="P186" s="11">
        <f t="shared" si="69"/>
        <v>7</v>
      </c>
      <c r="Q186" s="11">
        <f t="shared" si="70"/>
        <v>11</v>
      </c>
      <c r="R186" s="19" t="str">
        <f t="shared" si="71"/>
        <v>E</v>
      </c>
      <c r="S186" s="19">
        <f t="shared" si="72"/>
        <v>0</v>
      </c>
      <c r="T186" s="19">
        <f t="shared" si="73"/>
        <v>0</v>
      </c>
      <c r="U186" s="19" t="str">
        <f t="shared" si="74"/>
        <v>DF</v>
      </c>
    </row>
    <row r="187" spans="1:21" ht="33.75" customHeight="1" x14ac:dyDescent="0.25">
      <c r="A187" s="21" t="str">
        <f t="shared" si="75"/>
        <v>MLR0071</v>
      </c>
      <c r="B187" s="162" t="s">
        <v>242</v>
      </c>
      <c r="C187" s="163"/>
      <c r="D187" s="163"/>
      <c r="E187" s="163"/>
      <c r="F187" s="163"/>
      <c r="G187" s="163"/>
      <c r="H187" s="163"/>
      <c r="I187" s="164"/>
      <c r="J187" s="11">
        <f t="shared" si="63"/>
        <v>6</v>
      </c>
      <c r="K187" s="11">
        <f t="shared" si="64"/>
        <v>3</v>
      </c>
      <c r="L187" s="11">
        <f t="shared" si="65"/>
        <v>3</v>
      </c>
      <c r="M187" s="11">
        <f t="shared" si="66"/>
        <v>0</v>
      </c>
      <c r="N187" s="11">
        <f t="shared" si="67"/>
        <v>0</v>
      </c>
      <c r="O187" s="11">
        <f t="shared" si="68"/>
        <v>6</v>
      </c>
      <c r="P187" s="11">
        <f t="shared" si="69"/>
        <v>5</v>
      </c>
      <c r="Q187" s="11">
        <f t="shared" si="70"/>
        <v>11</v>
      </c>
      <c r="R187" s="19" t="str">
        <f t="shared" si="71"/>
        <v>E</v>
      </c>
      <c r="S187" s="19">
        <f t="shared" si="72"/>
        <v>0</v>
      </c>
      <c r="T187" s="19">
        <f t="shared" si="73"/>
        <v>0</v>
      </c>
      <c r="U187" s="19" t="str">
        <f t="shared" si="74"/>
        <v>DF</v>
      </c>
    </row>
    <row r="188" spans="1:21" s="57" customFormat="1" ht="15" x14ac:dyDescent="0.25">
      <c r="A188" s="21" t="str">
        <f t="shared" si="75"/>
        <v>MLR0015</v>
      </c>
      <c r="B188" s="122" t="s">
        <v>149</v>
      </c>
      <c r="C188" s="123"/>
      <c r="D188" s="123"/>
      <c r="E188" s="123"/>
      <c r="F188" s="123"/>
      <c r="G188" s="123"/>
      <c r="H188" s="123"/>
      <c r="I188" s="124"/>
      <c r="J188" s="11">
        <f t="shared" si="63"/>
        <v>6</v>
      </c>
      <c r="K188" s="11">
        <f t="shared" si="64"/>
        <v>2</v>
      </c>
      <c r="L188" s="11">
        <f t="shared" si="65"/>
        <v>2</v>
      </c>
      <c r="M188" s="11">
        <f t="shared" si="66"/>
        <v>0</v>
      </c>
      <c r="N188" s="11">
        <f t="shared" si="67"/>
        <v>0</v>
      </c>
      <c r="O188" s="11">
        <f t="shared" si="68"/>
        <v>4</v>
      </c>
      <c r="P188" s="11">
        <f t="shared" si="69"/>
        <v>7</v>
      </c>
      <c r="Q188" s="11">
        <f t="shared" si="70"/>
        <v>11</v>
      </c>
      <c r="R188" s="19">
        <f t="shared" si="71"/>
        <v>0</v>
      </c>
      <c r="S188" s="19">
        <f t="shared" si="72"/>
        <v>0</v>
      </c>
      <c r="T188" s="19" t="str">
        <f t="shared" si="73"/>
        <v>VP</v>
      </c>
      <c r="U188" s="19" t="str">
        <f t="shared" si="74"/>
        <v>DF</v>
      </c>
    </row>
    <row r="189" spans="1:21" s="57" customFormat="1" ht="15" x14ac:dyDescent="0.25">
      <c r="A189" s="21" t="str">
        <f t="shared" si="75"/>
        <v>MLR5006</v>
      </c>
      <c r="B189" s="122" t="s">
        <v>151</v>
      </c>
      <c r="C189" s="123"/>
      <c r="D189" s="123"/>
      <c r="E189" s="123"/>
      <c r="F189" s="123"/>
      <c r="G189" s="123"/>
      <c r="H189" s="123"/>
      <c r="I189" s="124"/>
      <c r="J189" s="11">
        <f t="shared" si="63"/>
        <v>6</v>
      </c>
      <c r="K189" s="11">
        <f t="shared" si="64"/>
        <v>2</v>
      </c>
      <c r="L189" s="11">
        <f t="shared" si="65"/>
        <v>1</v>
      </c>
      <c r="M189" s="11">
        <f t="shared" si="66"/>
        <v>2</v>
      </c>
      <c r="N189" s="11">
        <f t="shared" si="67"/>
        <v>0</v>
      </c>
      <c r="O189" s="11">
        <f t="shared" si="68"/>
        <v>5</v>
      </c>
      <c r="P189" s="11">
        <f t="shared" si="69"/>
        <v>6</v>
      </c>
      <c r="Q189" s="11">
        <f t="shared" si="70"/>
        <v>11</v>
      </c>
      <c r="R189" s="19" t="str">
        <f t="shared" si="71"/>
        <v>E</v>
      </c>
      <c r="S189" s="19">
        <f t="shared" si="72"/>
        <v>0</v>
      </c>
      <c r="T189" s="19">
        <f t="shared" si="73"/>
        <v>0</v>
      </c>
      <c r="U189" s="19" t="str">
        <f t="shared" si="74"/>
        <v>DF</v>
      </c>
    </row>
    <row r="190" spans="1:21" ht="15" x14ac:dyDescent="0.25">
      <c r="A190" s="21" t="str">
        <f t="shared" si="75"/>
        <v>MLR0009</v>
      </c>
      <c r="B190" s="122" t="s">
        <v>157</v>
      </c>
      <c r="C190" s="123"/>
      <c r="D190" s="123"/>
      <c r="E190" s="123"/>
      <c r="F190" s="123"/>
      <c r="G190" s="123"/>
      <c r="H190" s="123"/>
      <c r="I190" s="124"/>
      <c r="J190" s="11">
        <f t="shared" si="63"/>
        <v>5</v>
      </c>
      <c r="K190" s="11">
        <f t="shared" si="64"/>
        <v>2</v>
      </c>
      <c r="L190" s="11">
        <f t="shared" si="65"/>
        <v>2</v>
      </c>
      <c r="M190" s="11">
        <f t="shared" si="66"/>
        <v>1</v>
      </c>
      <c r="N190" s="11">
        <f t="shared" si="67"/>
        <v>0</v>
      </c>
      <c r="O190" s="11">
        <f t="shared" si="68"/>
        <v>5</v>
      </c>
      <c r="P190" s="11">
        <f t="shared" si="69"/>
        <v>4</v>
      </c>
      <c r="Q190" s="11">
        <f t="shared" si="70"/>
        <v>9</v>
      </c>
      <c r="R190" s="19" t="str">
        <f t="shared" si="71"/>
        <v>E</v>
      </c>
      <c r="S190" s="19">
        <f t="shared" si="72"/>
        <v>0</v>
      </c>
      <c r="T190" s="19">
        <f t="shared" si="73"/>
        <v>0</v>
      </c>
      <c r="U190" s="19" t="str">
        <f t="shared" si="74"/>
        <v>DF</v>
      </c>
    </row>
    <row r="191" spans="1:21" ht="15" x14ac:dyDescent="0.25">
      <c r="A191" s="21" t="str">
        <f t="shared" si="75"/>
        <v>MLR0008</v>
      </c>
      <c r="B191" s="122" t="s">
        <v>159</v>
      </c>
      <c r="C191" s="123"/>
      <c r="D191" s="123"/>
      <c r="E191" s="123"/>
      <c r="F191" s="123"/>
      <c r="G191" s="123"/>
      <c r="H191" s="123"/>
      <c r="I191" s="124"/>
      <c r="J191" s="11">
        <f t="shared" si="63"/>
        <v>5</v>
      </c>
      <c r="K191" s="11">
        <f t="shared" si="64"/>
        <v>2</v>
      </c>
      <c r="L191" s="11">
        <f t="shared" si="65"/>
        <v>2</v>
      </c>
      <c r="M191" s="11">
        <f t="shared" si="66"/>
        <v>0</v>
      </c>
      <c r="N191" s="11">
        <f t="shared" si="67"/>
        <v>0</v>
      </c>
      <c r="O191" s="11">
        <f t="shared" si="68"/>
        <v>4</v>
      </c>
      <c r="P191" s="11">
        <f t="shared" si="69"/>
        <v>5</v>
      </c>
      <c r="Q191" s="11">
        <f t="shared" si="70"/>
        <v>9</v>
      </c>
      <c r="R191" s="19" t="str">
        <f t="shared" si="71"/>
        <v>E</v>
      </c>
      <c r="S191" s="19">
        <f t="shared" si="72"/>
        <v>0</v>
      </c>
      <c r="T191" s="19">
        <f t="shared" si="73"/>
        <v>0</v>
      </c>
      <c r="U191" s="19" t="str">
        <f t="shared" si="74"/>
        <v>DF</v>
      </c>
    </row>
    <row r="192" spans="1:21" s="82" customFormat="1" x14ac:dyDescent="0.2">
      <c r="A192" s="21" t="str">
        <f t="shared" si="75"/>
        <v>MLR0082</v>
      </c>
      <c r="B192" s="260" t="s">
        <v>165</v>
      </c>
      <c r="C192" s="261"/>
      <c r="D192" s="261"/>
      <c r="E192" s="261"/>
      <c r="F192" s="261"/>
      <c r="G192" s="261"/>
      <c r="H192" s="261"/>
      <c r="I192" s="262"/>
      <c r="J192" s="11">
        <v>5</v>
      </c>
      <c r="K192" s="11">
        <v>2</v>
      </c>
      <c r="L192" s="11">
        <v>2</v>
      </c>
      <c r="M192" s="11">
        <v>0</v>
      </c>
      <c r="N192" s="11">
        <v>0</v>
      </c>
      <c r="O192" s="11">
        <v>4</v>
      </c>
      <c r="P192" s="11">
        <v>5</v>
      </c>
      <c r="Q192" s="11">
        <v>9</v>
      </c>
      <c r="R192" s="19" t="s">
        <v>35</v>
      </c>
      <c r="S192" s="19"/>
      <c r="T192" s="19"/>
      <c r="U192" s="19" t="s">
        <v>40</v>
      </c>
    </row>
    <row r="193" spans="1:21" ht="15" x14ac:dyDescent="0.25">
      <c r="A193" s="21" t="str">
        <f t="shared" si="75"/>
        <v>MLR0074</v>
      </c>
      <c r="B193" s="122" t="s">
        <v>169</v>
      </c>
      <c r="C193" s="123"/>
      <c r="D193" s="123"/>
      <c r="E193" s="123"/>
      <c r="F193" s="123"/>
      <c r="G193" s="123"/>
      <c r="H193" s="123"/>
      <c r="I193" s="124"/>
      <c r="J193" s="11">
        <f>IF(ISNA(INDEX($A$39:$U$170,MATCH($B193,$B$39:$B$170,0),10)),"",INDEX($A$39:$U$170,MATCH($B193,$B$39:$B$170,0),10))</f>
        <v>5</v>
      </c>
      <c r="K193" s="11">
        <f>IF(ISNA(INDEX($A$39:$U$170,MATCH($B193,$B$39:$B$170,0),11)),"",INDEX($A$39:$U$170,MATCH($B193,$B$39:$B$170,0),11))</f>
        <v>2</v>
      </c>
      <c r="L193" s="11">
        <f>IF(ISNA(INDEX($A$39:$U$170,MATCH($B193,$B$39:$B$170,0),12)),"",INDEX($A$39:$U$170,MATCH($B193,$B$39:$B$170,0),12))</f>
        <v>2</v>
      </c>
      <c r="M193" s="11">
        <f>IF(ISNA(INDEX($A$39:$U$170,MATCH($B193,$B$39:$B$170,0),13)),"",INDEX($A$39:$U$170,MATCH($B193,$B$39:$B$170,0),13))</f>
        <v>0</v>
      </c>
      <c r="N193" s="11">
        <f>IF(ISNA(INDEX($A$39:$U$170,MATCH($B193,$B$39:$B$170,0),14)),"",INDEX($A$39:$U$170,MATCH($B193,$B$39:$B$170,0),14))</f>
        <v>0</v>
      </c>
      <c r="O193" s="11">
        <f>IF(ISNA(INDEX($A$39:$U$170,MATCH($B193,$B$39:$B$170,0),15)),"",INDEX($A$39:$U$170,MATCH($B193,$B$39:$B$170,0),15))</f>
        <v>4</v>
      </c>
      <c r="P193" s="11">
        <f>IF(ISNA(INDEX($A$39:$U$170,MATCH($B193,$B$39:$B$170,0),16)),"",INDEX($A$39:$U$170,MATCH($B193,$B$39:$B$170,0),16))</f>
        <v>5</v>
      </c>
      <c r="Q193" s="11">
        <f>IF(ISNA(INDEX($A$39:$U$170,MATCH($B193,$B$39:$B$170,0),17)),"",INDEX($A$39:$U$170,MATCH($B193,$B$39:$B$170,0),17))</f>
        <v>9</v>
      </c>
      <c r="R193" s="19">
        <f>IF(ISNA(INDEX($A$39:$U$170,MATCH($B193,$B$39:$B$170,0),18)),"",INDEX($A$39:$U$170,MATCH($B193,$B$39:$B$170,0),18))</f>
        <v>0</v>
      </c>
      <c r="S193" s="19" t="str">
        <f>IF(ISNA(INDEX($A$39:$U$170,MATCH($B193,$B$39:$B$170,0),19)),"",INDEX($A$39:$U$170,MATCH($B193,$B$39:$B$170,0),19))</f>
        <v>C</v>
      </c>
      <c r="T193" s="19">
        <f>IF(ISNA(INDEX($A$39:$U$170,MATCH($B193,$B$39:$B$170,0),20)),"",INDEX($A$39:$U$170,MATCH($B193,$B$39:$B$170,0),20))</f>
        <v>0</v>
      </c>
      <c r="U193" s="19" t="str">
        <f>IF(ISNA(INDEX($A$39:$U$170,MATCH($B193,$B$39:$B$170,0),21)),"",INDEX($A$39:$U$170,MATCH($B193,$B$39:$B$170,0),21))</f>
        <v>DF</v>
      </c>
    </row>
    <row r="194" spans="1:21" ht="15" x14ac:dyDescent="0.25">
      <c r="A194" s="21" t="str">
        <f t="shared" si="75"/>
        <v>MLR0025</v>
      </c>
      <c r="B194" s="122" t="s">
        <v>173</v>
      </c>
      <c r="C194" s="123"/>
      <c r="D194" s="123"/>
      <c r="E194" s="123"/>
      <c r="F194" s="123"/>
      <c r="G194" s="123"/>
      <c r="H194" s="123"/>
      <c r="I194" s="124"/>
      <c r="J194" s="11">
        <f>IF(ISNA(INDEX($A$39:$U$170,MATCH($B194,$B$39:$B$170,0),10)),"",INDEX($A$39:$U$170,MATCH($B194,$B$39:$B$170,0),10))</f>
        <v>6</v>
      </c>
      <c r="K194" s="11">
        <f>IF(ISNA(INDEX($A$39:$U$170,MATCH($B194,$B$39:$B$170,0),11)),"",INDEX($A$39:$U$170,MATCH($B194,$B$39:$B$170,0),11))</f>
        <v>2</v>
      </c>
      <c r="L194" s="11">
        <f>IF(ISNA(INDEX($A$39:$U$170,MATCH($B194,$B$39:$B$170,0),12)),"",INDEX($A$39:$U$170,MATCH($B194,$B$39:$B$170,0),12))</f>
        <v>2</v>
      </c>
      <c r="M194" s="11">
        <f>IF(ISNA(INDEX($A$39:$U$170,MATCH($B194,$B$39:$B$170,0),13)),"",INDEX($A$39:$U$170,MATCH($B194,$B$39:$B$170,0),13))</f>
        <v>1</v>
      </c>
      <c r="N194" s="11">
        <f>IF(ISNA(INDEX($A$39:$U$170,MATCH($B194,$B$39:$B$170,0),14)),"",INDEX($A$39:$U$170,MATCH($B194,$B$39:$B$170,0),14))</f>
        <v>0</v>
      </c>
      <c r="O194" s="11">
        <f>IF(ISNA(INDEX($A$39:$U$170,MATCH($B194,$B$39:$B$170,0),15)),"",INDEX($A$39:$U$170,MATCH($B194,$B$39:$B$170,0),15))</f>
        <v>5</v>
      </c>
      <c r="P194" s="11">
        <f>IF(ISNA(INDEX($A$39:$U$170,MATCH($B194,$B$39:$B$170,0),16)),"",INDEX($A$39:$U$170,MATCH($B194,$B$39:$B$170,0),16))</f>
        <v>6</v>
      </c>
      <c r="Q194" s="11">
        <f>IF(ISNA(INDEX($A$39:$U$170,MATCH($B194,$B$39:$B$170,0),17)),"",INDEX($A$39:$U$170,MATCH($B194,$B$39:$B$170,0),17))</f>
        <v>11</v>
      </c>
      <c r="R194" s="19" t="str">
        <f>IF(ISNA(INDEX($A$39:$U$170,MATCH($B194,$B$39:$B$170,0),18)),"",INDEX($A$39:$U$170,MATCH($B194,$B$39:$B$170,0),18))</f>
        <v>E</v>
      </c>
      <c r="S194" s="19">
        <f>IF(ISNA(INDEX($A$39:$U$170,MATCH($B194,$B$39:$B$170,0),19)),"",INDEX($A$39:$U$170,MATCH($B194,$B$39:$B$170,0),19))</f>
        <v>0</v>
      </c>
      <c r="T194" s="19">
        <f>IF(ISNA(INDEX($A$39:$U$170,MATCH($B194,$B$39:$B$170,0),20)),"",INDEX($A$39:$U$170,MATCH($B194,$B$39:$B$170,0),20))</f>
        <v>0</v>
      </c>
      <c r="U194" s="19" t="str">
        <f>IF(ISNA(INDEX($A$39:$U$170,MATCH($B194,$B$39:$B$170,0),21)),"",INDEX($A$39:$U$170,MATCH($B194,$B$39:$B$170,0),21))</f>
        <v>DF</v>
      </c>
    </row>
    <row r="195" spans="1:21" ht="15" x14ac:dyDescent="0.25">
      <c r="A195" s="21" t="str">
        <f t="shared" si="75"/>
        <v>MLR1027</v>
      </c>
      <c r="B195" s="122" t="s">
        <v>175</v>
      </c>
      <c r="C195" s="123"/>
      <c r="D195" s="123"/>
      <c r="E195" s="123"/>
      <c r="F195" s="123"/>
      <c r="G195" s="123"/>
      <c r="H195" s="123"/>
      <c r="I195" s="124"/>
      <c r="J195" s="11">
        <f>IF(ISNA(INDEX($A$39:$U$170,MATCH($B195,$B$39:$B$170,0),10)),"",INDEX($A$39:$U$170,MATCH($B195,$B$39:$B$170,0),10))</f>
        <v>6</v>
      </c>
      <c r="K195" s="11">
        <f>IF(ISNA(INDEX($A$39:$U$170,MATCH($B195,$B$39:$B$170,0),11)),"",INDEX($A$39:$U$170,MATCH($B195,$B$39:$B$170,0),11))</f>
        <v>2</v>
      </c>
      <c r="L195" s="11">
        <f>IF(ISNA(INDEX($A$39:$U$170,MATCH($B195,$B$39:$B$170,0),12)),"",INDEX($A$39:$U$170,MATCH($B195,$B$39:$B$170,0),12))</f>
        <v>2</v>
      </c>
      <c r="M195" s="11">
        <f>IF(ISNA(INDEX($A$39:$U$170,MATCH($B195,$B$39:$B$170,0),13)),"",INDEX($A$39:$U$170,MATCH($B195,$B$39:$B$170,0),13))</f>
        <v>0</v>
      </c>
      <c r="N195" s="11">
        <f>IF(ISNA(INDEX($A$39:$U$170,MATCH($B195,$B$39:$B$170,0),14)),"",INDEX($A$39:$U$170,MATCH($B195,$B$39:$B$170,0),14))</f>
        <v>0</v>
      </c>
      <c r="O195" s="11">
        <f>IF(ISNA(INDEX($A$39:$U$170,MATCH($B195,$B$39:$B$170,0),15)),"",INDEX($A$39:$U$170,MATCH($B195,$B$39:$B$170,0),15))</f>
        <v>4</v>
      </c>
      <c r="P195" s="11">
        <f>IF(ISNA(INDEX($A$39:$U$170,MATCH($B195,$B$39:$B$170,0),16)),"",INDEX($A$39:$U$170,MATCH($B195,$B$39:$B$170,0),16))</f>
        <v>7</v>
      </c>
      <c r="Q195" s="11">
        <f>IF(ISNA(INDEX($A$39:$U$170,MATCH($B195,$B$39:$B$170,0),17)),"",INDEX($A$39:$U$170,MATCH($B195,$B$39:$B$170,0),17))</f>
        <v>11</v>
      </c>
      <c r="R195" s="19" t="str">
        <f>IF(ISNA(INDEX($A$39:$U$170,MATCH($B195,$B$39:$B$170,0),18)),"",INDEX($A$39:$U$170,MATCH($B195,$B$39:$B$170,0),18))</f>
        <v>E</v>
      </c>
      <c r="S195" s="19">
        <f>IF(ISNA(INDEX($A$39:$U$170,MATCH($B195,$B$39:$B$170,0),19)),"",INDEX($A$39:$U$170,MATCH($B195,$B$39:$B$170,0),19))</f>
        <v>0</v>
      </c>
      <c r="T195" s="19">
        <f>IF(ISNA(INDEX($A$39:$U$170,MATCH($B195,$B$39:$B$170,0),20)),"",INDEX($A$39:$U$170,MATCH($B195,$B$39:$B$170,0),20))</f>
        <v>0</v>
      </c>
      <c r="U195" s="19" t="str">
        <f>IF(ISNA(INDEX($A$39:$U$170,MATCH($B195,$B$39:$B$170,0),21)),"",INDEX($A$39:$U$170,MATCH($B195,$B$39:$B$170,0),21))</f>
        <v>DF</v>
      </c>
    </row>
    <row r="196" spans="1:21" hidden="1" x14ac:dyDescent="0.2">
      <c r="A196" s="55" t="s">
        <v>28</v>
      </c>
      <c r="B196" s="206"/>
      <c r="C196" s="206"/>
      <c r="D196" s="206"/>
      <c r="E196" s="206"/>
      <c r="F196" s="206"/>
      <c r="G196" s="206"/>
      <c r="H196" s="206"/>
      <c r="I196" s="206"/>
      <c r="J196" s="14">
        <f>IF(ISNA(SUM(J181:J195)),"",SUM(J181:J195))</f>
        <v>86</v>
      </c>
      <c r="K196" s="14">
        <f t="shared" ref="K196:Q196" si="76">SUM(K181:K195)</f>
        <v>32</v>
      </c>
      <c r="L196" s="14">
        <f t="shared" si="76"/>
        <v>30</v>
      </c>
      <c r="M196" s="14">
        <f t="shared" si="76"/>
        <v>6</v>
      </c>
      <c r="N196" s="14">
        <f t="shared" si="76"/>
        <v>0</v>
      </c>
      <c r="O196" s="14">
        <f t="shared" si="76"/>
        <v>68</v>
      </c>
      <c r="P196" s="14">
        <f t="shared" si="76"/>
        <v>89</v>
      </c>
      <c r="Q196" s="14">
        <f t="shared" si="76"/>
        <v>157</v>
      </c>
      <c r="R196" s="55">
        <f>COUNTIF(R181:R195,"E")</f>
        <v>12</v>
      </c>
      <c r="S196" s="55">
        <f>COUNTIF(S181:S195,"C")</f>
        <v>2</v>
      </c>
      <c r="T196" s="55">
        <f>COUNTIF(T181:T195,"VP")</f>
        <v>1</v>
      </c>
      <c r="U196" s="56">
        <f>COUNTA(U181:U195)</f>
        <v>15</v>
      </c>
    </row>
    <row r="197" spans="1:21" ht="17.25" hidden="1" customHeight="1" x14ac:dyDescent="0.2">
      <c r="A197" s="125" t="s">
        <v>73</v>
      </c>
      <c r="B197" s="126"/>
      <c r="C197" s="126"/>
      <c r="D197" s="126"/>
      <c r="E197" s="126"/>
      <c r="F197" s="126"/>
      <c r="G197" s="126"/>
      <c r="H197" s="126"/>
      <c r="I197" s="126"/>
      <c r="J197" s="126"/>
      <c r="K197" s="126"/>
      <c r="L197" s="126"/>
      <c r="M197" s="126"/>
      <c r="N197" s="126"/>
      <c r="O197" s="126"/>
      <c r="P197" s="126"/>
      <c r="Q197" s="126"/>
      <c r="R197" s="126"/>
      <c r="S197" s="126"/>
      <c r="T197" s="126"/>
      <c r="U197" s="127"/>
    </row>
    <row r="198" spans="1:21" hidden="1" x14ac:dyDescent="0.2">
      <c r="A198" s="21" t="str">
        <f>IF(ISNA(INDEX($A$39:$U$170,MATCH($B198,$B$39:$B$170,0),1)),"",INDEX($A$39:$U$170,MATCH($B198,$B$39:$B$170,0),1))</f>
        <v/>
      </c>
      <c r="B198" s="229"/>
      <c r="C198" s="230"/>
      <c r="D198" s="230"/>
      <c r="E198" s="230"/>
      <c r="F198" s="230"/>
      <c r="G198" s="230"/>
      <c r="H198" s="230"/>
      <c r="I198" s="231"/>
      <c r="J198" s="11" t="str">
        <f>IF(ISNA(INDEX($A$39:$U$170,MATCH($B198,$B$39:$B$170,0),10)),"",INDEX($A$39:$U$170,MATCH($B198,$B$39:$B$170,0),10))</f>
        <v/>
      </c>
      <c r="K198" s="11" t="str">
        <f>IF(ISNA(INDEX($A$39:$U$170,MATCH($B198,$B$39:$B$170,0),11)),"",INDEX($A$39:$U$170,MATCH($B198,$B$39:$B$170,0),11))</f>
        <v/>
      </c>
      <c r="L198" s="11" t="str">
        <f>IF(ISNA(INDEX($A$39:$U$170,MATCH($B198,$B$39:$B$170,0),12)),"",INDEX($A$39:$U$170,MATCH($B198,$B$39:$B$170,0),12))</f>
        <v/>
      </c>
      <c r="M198" s="11" t="str">
        <f>IF(ISNA(INDEX($A$39:$U$170,MATCH($B198,$B$39:$B$170,0),13)),"",INDEX($A$39:$U$170,MATCH($B198,$B$39:$B$170,0),13))</f>
        <v/>
      </c>
      <c r="N198" s="11" t="str">
        <f>IF(ISNA(INDEX($A$39:$U$170,MATCH($B198,$B$39:$B$170,0),14)),"",INDEX($A$39:$U$170,MATCH($B198,$B$39:$B$170,0),14))</f>
        <v/>
      </c>
      <c r="O198" s="11" t="str">
        <f>IF(ISNA(INDEX($A$39:$U$170,MATCH($B198,$B$39:$B$170,0),15)),"",INDEX($A$39:$U$170,MATCH($B198,$B$39:$B$170,0),15))</f>
        <v/>
      </c>
      <c r="P198" s="11" t="str">
        <f>IF(ISNA(INDEX($A$39:$U$170,MATCH($B198,$B$39:$B$170,0),16)),"",INDEX($A$39:$U$170,MATCH($B198,$B$39:$B$170,0),16))</f>
        <v/>
      </c>
      <c r="Q198" s="11" t="str">
        <f>IF(ISNA(INDEX($A$39:$U$170,MATCH($B198,$B$39:$B$170,0),17)),"",INDEX($A$39:$U$170,MATCH($B198,$B$39:$B$170,0),17))</f>
        <v/>
      </c>
      <c r="R198" s="19" t="str">
        <f>IF(ISNA(INDEX($A$39:$U$170,MATCH($B198,$B$39:$B$170,0),18)),"",INDEX($A$39:$U$170,MATCH($B198,$B$39:$B$170,0),18))</f>
        <v/>
      </c>
      <c r="S198" s="19" t="str">
        <f>IF(ISNA(INDEX($A$39:$U$170,MATCH($B198,$B$39:$B$170,0),19)),"",INDEX($A$39:$U$170,MATCH($B198,$B$39:$B$170,0),19))</f>
        <v/>
      </c>
      <c r="T198" s="19" t="str">
        <f>IF(ISNA(INDEX($A$39:$U$170,MATCH($B198,$B$39:$B$170,0),20)),"",INDEX($A$39:$U$170,MATCH($B198,$B$39:$B$170,0),20))</f>
        <v/>
      </c>
      <c r="U198" s="19" t="str">
        <f>IF(ISNA(INDEX($A$39:$U$170,MATCH($B198,$B$39:$B$170,0),21)),"",INDEX($A$39:$U$170,MATCH($B198,$B$39:$B$170,0),21))</f>
        <v/>
      </c>
    </row>
    <row r="199" spans="1:21" hidden="1" x14ac:dyDescent="0.2">
      <c r="A199" s="13" t="s">
        <v>28</v>
      </c>
      <c r="B199" s="151"/>
      <c r="C199" s="151"/>
      <c r="D199" s="151"/>
      <c r="E199" s="151"/>
      <c r="F199" s="151"/>
      <c r="G199" s="151"/>
      <c r="H199" s="151"/>
      <c r="I199" s="151"/>
      <c r="J199" s="14">
        <f t="shared" ref="J199:Q199" si="77">SUM(J198:J198)</f>
        <v>0</v>
      </c>
      <c r="K199" s="14">
        <f t="shared" si="77"/>
        <v>0</v>
      </c>
      <c r="L199" s="14">
        <f t="shared" si="77"/>
        <v>0</v>
      </c>
      <c r="M199" s="14">
        <f t="shared" si="77"/>
        <v>0</v>
      </c>
      <c r="N199" s="14">
        <f t="shared" si="77"/>
        <v>0</v>
      </c>
      <c r="O199" s="14">
        <f t="shared" si="77"/>
        <v>0</v>
      </c>
      <c r="P199" s="14">
        <f t="shared" si="77"/>
        <v>0</v>
      </c>
      <c r="Q199" s="14">
        <f t="shared" si="77"/>
        <v>0</v>
      </c>
      <c r="R199" s="13">
        <f>COUNTIF(R198:R198,"E")</f>
        <v>0</v>
      </c>
      <c r="S199" s="13">
        <f>COUNTIF(S198:S198,"C")</f>
        <v>0</v>
      </c>
      <c r="T199" s="13">
        <f>COUNTIF(T198:T198,"VP")</f>
        <v>0</v>
      </c>
      <c r="U199" s="35" t="s">
        <v>126</v>
      </c>
    </row>
    <row r="200" spans="1:21" ht="27" customHeight="1" x14ac:dyDescent="0.2">
      <c r="A200" s="134" t="s">
        <v>100</v>
      </c>
      <c r="B200" s="135"/>
      <c r="C200" s="135"/>
      <c r="D200" s="135"/>
      <c r="E200" s="135"/>
      <c r="F200" s="135"/>
      <c r="G200" s="135"/>
      <c r="H200" s="135"/>
      <c r="I200" s="136"/>
      <c r="J200" s="14">
        <f t="shared" ref="J200:U200" si="78">SUM(J196,J199)</f>
        <v>86</v>
      </c>
      <c r="K200" s="14">
        <f t="shared" si="78"/>
        <v>32</v>
      </c>
      <c r="L200" s="14">
        <f t="shared" si="78"/>
        <v>30</v>
      </c>
      <c r="M200" s="14">
        <f t="shared" si="78"/>
        <v>6</v>
      </c>
      <c r="N200" s="14">
        <f t="shared" si="78"/>
        <v>0</v>
      </c>
      <c r="O200" s="14">
        <f t="shared" si="78"/>
        <v>68</v>
      </c>
      <c r="P200" s="14">
        <f t="shared" si="78"/>
        <v>89</v>
      </c>
      <c r="Q200" s="14">
        <f t="shared" si="78"/>
        <v>157</v>
      </c>
      <c r="R200" s="14">
        <f t="shared" si="78"/>
        <v>12</v>
      </c>
      <c r="S200" s="14">
        <f t="shared" si="78"/>
        <v>2</v>
      </c>
      <c r="T200" s="14">
        <f t="shared" si="78"/>
        <v>1</v>
      </c>
      <c r="U200" s="50">
        <f t="shared" si="78"/>
        <v>15</v>
      </c>
    </row>
    <row r="201" spans="1:21" ht="16.5" customHeight="1" x14ac:dyDescent="0.2">
      <c r="A201" s="128" t="s">
        <v>53</v>
      </c>
      <c r="B201" s="129"/>
      <c r="C201" s="129"/>
      <c r="D201" s="129"/>
      <c r="E201" s="129"/>
      <c r="F201" s="129"/>
      <c r="G201" s="129"/>
      <c r="H201" s="129"/>
      <c r="I201" s="129"/>
      <c r="J201" s="130"/>
      <c r="K201" s="14">
        <f t="shared" ref="K201:Q201" si="79">K196*14+K199*12</f>
        <v>448</v>
      </c>
      <c r="L201" s="14">
        <f t="shared" si="79"/>
        <v>420</v>
      </c>
      <c r="M201" s="14">
        <f t="shared" si="79"/>
        <v>84</v>
      </c>
      <c r="N201" s="14">
        <f t="shared" si="79"/>
        <v>0</v>
      </c>
      <c r="O201" s="14">
        <f t="shared" si="79"/>
        <v>952</v>
      </c>
      <c r="P201" s="14">
        <f t="shared" si="79"/>
        <v>1246</v>
      </c>
      <c r="Q201" s="14">
        <f t="shared" si="79"/>
        <v>2198</v>
      </c>
      <c r="R201" s="214"/>
      <c r="S201" s="215"/>
      <c r="T201" s="215"/>
      <c r="U201" s="216"/>
    </row>
    <row r="202" spans="1:21" ht="15.75" customHeight="1" x14ac:dyDescent="0.2">
      <c r="A202" s="131"/>
      <c r="B202" s="132"/>
      <c r="C202" s="132"/>
      <c r="D202" s="132"/>
      <c r="E202" s="132"/>
      <c r="F202" s="132"/>
      <c r="G202" s="132"/>
      <c r="H202" s="132"/>
      <c r="I202" s="132"/>
      <c r="J202" s="133"/>
      <c r="K202" s="165">
        <f>SUM(K201:N201)</f>
        <v>952</v>
      </c>
      <c r="L202" s="166"/>
      <c r="M202" s="166"/>
      <c r="N202" s="167"/>
      <c r="O202" s="165">
        <f>SUM(O201:P201)</f>
        <v>2198</v>
      </c>
      <c r="P202" s="166"/>
      <c r="Q202" s="167"/>
      <c r="R202" s="217"/>
      <c r="S202" s="218"/>
      <c r="T202" s="218"/>
      <c r="U202" s="219"/>
    </row>
    <row r="203" spans="1:21" s="49" customFormat="1" ht="17.25" customHeight="1" x14ac:dyDescent="0.2">
      <c r="A203" s="211" t="s">
        <v>99</v>
      </c>
      <c r="B203" s="212"/>
      <c r="C203" s="212"/>
      <c r="D203" s="212"/>
      <c r="E203" s="212"/>
      <c r="F203" s="212"/>
      <c r="G203" s="212"/>
      <c r="H203" s="212"/>
      <c r="I203" s="212"/>
      <c r="J203" s="213"/>
      <c r="K203" s="199">
        <f>U200/SUM(U48,U60,U76,U91,U108,U121)</f>
        <v>0.40540540540540543</v>
      </c>
      <c r="L203" s="200"/>
      <c r="M203" s="200"/>
      <c r="N203" s="200"/>
      <c r="O203" s="200"/>
      <c r="P203" s="200"/>
      <c r="Q203" s="200"/>
      <c r="R203" s="200"/>
      <c r="S203" s="200"/>
      <c r="T203" s="200"/>
      <c r="U203" s="201"/>
    </row>
    <row r="204" spans="1:21" ht="20.25" customHeight="1" x14ac:dyDescent="0.2">
      <c r="A204" s="202" t="s">
        <v>101</v>
      </c>
      <c r="B204" s="203"/>
      <c r="C204" s="203"/>
      <c r="D204" s="203"/>
      <c r="E204" s="203"/>
      <c r="F204" s="203"/>
      <c r="G204" s="203"/>
      <c r="H204" s="203"/>
      <c r="I204" s="203"/>
      <c r="J204" s="204"/>
      <c r="K204" s="199">
        <f>K202/(SUM(O48,O60,O76,O91,O108)*14+O121*12)</f>
        <v>0.45681381957773515</v>
      </c>
      <c r="L204" s="200"/>
      <c r="M204" s="200"/>
      <c r="N204" s="200"/>
      <c r="O204" s="200"/>
      <c r="P204" s="200"/>
      <c r="Q204" s="200"/>
      <c r="R204" s="200"/>
      <c r="S204" s="200"/>
      <c r="T204" s="200"/>
      <c r="U204" s="201"/>
    </row>
    <row r="205" spans="1:21" ht="23.25" customHeight="1" x14ac:dyDescent="0.2">
      <c r="A205" s="125" t="s">
        <v>124</v>
      </c>
      <c r="B205" s="126"/>
      <c r="C205" s="126"/>
      <c r="D205" s="126"/>
      <c r="E205" s="126"/>
      <c r="F205" s="126"/>
      <c r="G205" s="126"/>
      <c r="H205" s="126"/>
      <c r="I205" s="126"/>
      <c r="J205" s="126"/>
      <c r="K205" s="126"/>
      <c r="L205" s="126"/>
      <c r="M205" s="126"/>
      <c r="N205" s="126"/>
      <c r="O205" s="126"/>
      <c r="P205" s="126"/>
      <c r="Q205" s="126"/>
      <c r="R205" s="126"/>
      <c r="S205" s="126"/>
      <c r="T205" s="126"/>
      <c r="U205" s="127"/>
    </row>
    <row r="206" spans="1:21" ht="31.5" customHeight="1" x14ac:dyDescent="0.2">
      <c r="A206" s="151" t="s">
        <v>30</v>
      </c>
      <c r="B206" s="151" t="s">
        <v>29</v>
      </c>
      <c r="C206" s="151"/>
      <c r="D206" s="151"/>
      <c r="E206" s="151"/>
      <c r="F206" s="151"/>
      <c r="G206" s="151"/>
      <c r="H206" s="151"/>
      <c r="I206" s="151"/>
      <c r="J206" s="158" t="s">
        <v>43</v>
      </c>
      <c r="K206" s="158" t="s">
        <v>27</v>
      </c>
      <c r="L206" s="158"/>
      <c r="M206" s="158"/>
      <c r="N206" s="158"/>
      <c r="O206" s="158" t="s">
        <v>44</v>
      </c>
      <c r="P206" s="158"/>
      <c r="Q206" s="158"/>
      <c r="R206" s="158" t="s">
        <v>26</v>
      </c>
      <c r="S206" s="158"/>
      <c r="T206" s="158"/>
      <c r="U206" s="158" t="s">
        <v>25</v>
      </c>
    </row>
    <row r="207" spans="1:21" x14ac:dyDescent="0.2">
      <c r="A207" s="151"/>
      <c r="B207" s="151"/>
      <c r="C207" s="151"/>
      <c r="D207" s="151"/>
      <c r="E207" s="151"/>
      <c r="F207" s="151"/>
      <c r="G207" s="151"/>
      <c r="H207" s="151"/>
      <c r="I207" s="151"/>
      <c r="J207" s="158"/>
      <c r="K207" s="54" t="s">
        <v>31</v>
      </c>
      <c r="L207" s="54" t="s">
        <v>32</v>
      </c>
      <c r="M207" s="54" t="s">
        <v>33</v>
      </c>
      <c r="N207" s="54" t="s">
        <v>97</v>
      </c>
      <c r="O207" s="54" t="s">
        <v>37</v>
      </c>
      <c r="P207" s="54" t="s">
        <v>7</v>
      </c>
      <c r="Q207" s="54" t="s">
        <v>34</v>
      </c>
      <c r="R207" s="54" t="s">
        <v>35</v>
      </c>
      <c r="S207" s="54" t="s">
        <v>31</v>
      </c>
      <c r="T207" s="54" t="s">
        <v>36</v>
      </c>
      <c r="U207" s="158"/>
    </row>
    <row r="208" spans="1:21" x14ac:dyDescent="0.2">
      <c r="A208" s="125" t="s">
        <v>62</v>
      </c>
      <c r="B208" s="126"/>
      <c r="C208" s="126"/>
      <c r="D208" s="126"/>
      <c r="E208" s="126"/>
      <c r="F208" s="126"/>
      <c r="G208" s="126"/>
      <c r="H208" s="126"/>
      <c r="I208" s="126"/>
      <c r="J208" s="126"/>
      <c r="K208" s="126"/>
      <c r="L208" s="126"/>
      <c r="M208" s="126"/>
      <c r="N208" s="126"/>
      <c r="O208" s="126"/>
      <c r="P208" s="126"/>
      <c r="Q208" s="126"/>
      <c r="R208" s="126"/>
      <c r="S208" s="126"/>
      <c r="T208" s="126"/>
      <c r="U208" s="127"/>
    </row>
    <row r="209" spans="1:21" ht="15" x14ac:dyDescent="0.25">
      <c r="A209" s="21" t="str">
        <f t="shared" ref="A209:A215" si="80">IF(ISNA(INDEX($A$39:$U$170,MATCH($B209,$B$39:$B$170,0),1)),"",INDEX($A$39:$U$170,MATCH($B209,$B$39:$B$170,0),1))</f>
        <v>MLR5105</v>
      </c>
      <c r="B209" s="122" t="s">
        <v>153</v>
      </c>
      <c r="C209" s="123"/>
      <c r="D209" s="123"/>
      <c r="E209" s="123"/>
      <c r="F209" s="123"/>
      <c r="G209" s="123"/>
      <c r="H209" s="123"/>
      <c r="I209" s="124"/>
      <c r="J209" s="11">
        <f t="shared" ref="J209:J215" si="81">IF(ISNA(INDEX($A$39:$U$170,MATCH($B209,$B$39:$B$170,0),10)),"",INDEX($A$39:$U$170,MATCH($B209,$B$39:$B$170,0),10))</f>
        <v>6</v>
      </c>
      <c r="K209" s="11">
        <f t="shared" ref="K209:K215" si="82">IF(ISNA(INDEX($A$39:$U$170,MATCH($B209,$B$39:$B$170,0),11)),"",INDEX($A$39:$U$170,MATCH($B209,$B$39:$B$170,0),11))</f>
        <v>2</v>
      </c>
      <c r="L209" s="11">
        <f t="shared" ref="L209:L215" si="83">IF(ISNA(INDEX($A$39:$U$170,MATCH($B209,$B$39:$B$170,0),12)),"",INDEX($A$39:$U$170,MATCH($B209,$B$39:$B$170,0),12))</f>
        <v>1</v>
      </c>
      <c r="M209" s="11">
        <f t="shared" ref="M209:M215" si="84">IF(ISNA(INDEX($A$39:$U$170,MATCH($B209,$B$39:$B$170,0),13)),"",INDEX($A$39:$U$170,MATCH($B209,$B$39:$B$170,0),13))</f>
        <v>0</v>
      </c>
      <c r="N209" s="11">
        <f t="shared" ref="N209:N215" si="85">IF(ISNA(INDEX($A$39:$U$170,MATCH($B209,$B$39:$B$170,0),14)),"",INDEX($A$39:$U$170,MATCH($B209,$B$39:$B$170,0),14))</f>
        <v>0</v>
      </c>
      <c r="O209" s="11">
        <f t="shared" ref="O209:O215" si="86">IF(ISNA(INDEX($A$39:$U$170,MATCH($B209,$B$39:$B$170,0),15)),"",INDEX($A$39:$U$170,MATCH($B209,$B$39:$B$170,0),15))</f>
        <v>3</v>
      </c>
      <c r="P209" s="11">
        <f t="shared" ref="P209:P215" si="87">IF(ISNA(INDEX($A$39:$U$170,MATCH($B209,$B$39:$B$170,0),16)),"",INDEX($A$39:$U$170,MATCH($B209,$B$39:$B$170,0),16))</f>
        <v>8</v>
      </c>
      <c r="Q209" s="11">
        <f t="shared" ref="Q209:Q215" si="88">IF(ISNA(INDEX($A$39:$U$170,MATCH($B209,$B$39:$B$170,0),17)),"",INDEX($A$39:$U$170,MATCH($B209,$B$39:$B$170,0),17))</f>
        <v>11</v>
      </c>
      <c r="R209" s="19">
        <f t="shared" ref="R209:R215" si="89">IF(ISNA(INDEX($A$39:$U$170,MATCH($B209,$B$39:$B$170,0),18)),"",INDEX($A$39:$U$170,MATCH($B209,$B$39:$B$170,0),18))</f>
        <v>0</v>
      </c>
      <c r="S209" s="19" t="str">
        <f t="shared" ref="S209:S215" si="90">IF(ISNA(INDEX($A$39:$U$170,MATCH($B209,$B$39:$B$170,0),19)),"",INDEX($A$39:$U$170,MATCH($B209,$B$39:$B$170,0),19))</f>
        <v>C</v>
      </c>
      <c r="T209" s="19">
        <f t="shared" ref="T209:T215" si="91">IF(ISNA(INDEX($A$39:$U$170,MATCH($B209,$B$39:$B$170,0),20)),"",INDEX($A$39:$U$170,MATCH($B209,$B$39:$B$170,0),20))</f>
        <v>0</v>
      </c>
      <c r="U209" s="19" t="str">
        <f t="shared" ref="U209:U215" si="92">IF(ISNA(INDEX($A$39:$U$170,MATCH($B209,$B$39:$B$170,0),21)),"",INDEX($A$39:$U$170,MATCH($B209,$B$39:$B$170,0),21))</f>
        <v>DS</v>
      </c>
    </row>
    <row r="210" spans="1:21" ht="24.75" customHeight="1" x14ac:dyDescent="0.25">
      <c r="A210" s="21" t="str">
        <f t="shared" si="80"/>
        <v>MLR0016</v>
      </c>
      <c r="B210" s="162" t="s">
        <v>161</v>
      </c>
      <c r="C210" s="163"/>
      <c r="D210" s="163"/>
      <c r="E210" s="163"/>
      <c r="F210" s="163"/>
      <c r="G210" s="163"/>
      <c r="H210" s="163"/>
      <c r="I210" s="164"/>
      <c r="J210" s="11">
        <f t="shared" si="81"/>
        <v>5</v>
      </c>
      <c r="K210" s="11">
        <f t="shared" si="82"/>
        <v>2</v>
      </c>
      <c r="L210" s="11">
        <f t="shared" si="83"/>
        <v>2</v>
      </c>
      <c r="M210" s="11">
        <f t="shared" si="84"/>
        <v>0</v>
      </c>
      <c r="N210" s="11">
        <f t="shared" si="85"/>
        <v>0</v>
      </c>
      <c r="O210" s="11">
        <f t="shared" si="86"/>
        <v>4</v>
      </c>
      <c r="P210" s="11">
        <f t="shared" si="87"/>
        <v>5</v>
      </c>
      <c r="Q210" s="11">
        <f t="shared" si="88"/>
        <v>9</v>
      </c>
      <c r="R210" s="19" t="str">
        <f t="shared" si="89"/>
        <v>E</v>
      </c>
      <c r="S210" s="19">
        <f t="shared" si="90"/>
        <v>0</v>
      </c>
      <c r="T210" s="19">
        <f t="shared" si="91"/>
        <v>0</v>
      </c>
      <c r="U210" s="19" t="str">
        <f t="shared" si="92"/>
        <v>DS</v>
      </c>
    </row>
    <row r="211" spans="1:21" ht="15" x14ac:dyDescent="0.25">
      <c r="A211" s="21" t="str">
        <f t="shared" si="80"/>
        <v>MLR0026</v>
      </c>
      <c r="B211" s="122" t="s">
        <v>163</v>
      </c>
      <c r="C211" s="123"/>
      <c r="D211" s="123"/>
      <c r="E211" s="123"/>
      <c r="F211" s="123"/>
      <c r="G211" s="123"/>
      <c r="H211" s="123"/>
      <c r="I211" s="124"/>
      <c r="J211" s="11">
        <f t="shared" si="81"/>
        <v>5</v>
      </c>
      <c r="K211" s="11">
        <f t="shared" si="82"/>
        <v>2</v>
      </c>
      <c r="L211" s="11">
        <f t="shared" si="83"/>
        <v>0</v>
      </c>
      <c r="M211" s="11">
        <f t="shared" si="84"/>
        <v>2</v>
      </c>
      <c r="N211" s="11">
        <f t="shared" si="85"/>
        <v>1</v>
      </c>
      <c r="O211" s="11">
        <f t="shared" si="86"/>
        <v>5</v>
      </c>
      <c r="P211" s="11">
        <f t="shared" si="87"/>
        <v>4</v>
      </c>
      <c r="Q211" s="11">
        <f t="shared" si="88"/>
        <v>9</v>
      </c>
      <c r="R211" s="19">
        <f t="shared" si="89"/>
        <v>0</v>
      </c>
      <c r="S211" s="19" t="str">
        <f t="shared" si="90"/>
        <v>C</v>
      </c>
      <c r="T211" s="19">
        <f t="shared" si="91"/>
        <v>0</v>
      </c>
      <c r="U211" s="19" t="str">
        <f t="shared" si="92"/>
        <v>DS</v>
      </c>
    </row>
    <row r="212" spans="1:21" ht="15" x14ac:dyDescent="0.25">
      <c r="A212" s="21" t="str">
        <f t="shared" si="80"/>
        <v>MLX2201</v>
      </c>
      <c r="B212" s="122" t="s">
        <v>155</v>
      </c>
      <c r="C212" s="123"/>
      <c r="D212" s="123"/>
      <c r="E212" s="123"/>
      <c r="F212" s="123"/>
      <c r="G212" s="123"/>
      <c r="H212" s="123"/>
      <c r="I212" s="124"/>
      <c r="J212" s="11">
        <f t="shared" si="81"/>
        <v>5</v>
      </c>
      <c r="K212" s="11">
        <f t="shared" si="82"/>
        <v>2</v>
      </c>
      <c r="L212" s="11">
        <f t="shared" si="83"/>
        <v>2</v>
      </c>
      <c r="M212" s="11">
        <f t="shared" si="84"/>
        <v>0</v>
      </c>
      <c r="N212" s="11">
        <f t="shared" si="85"/>
        <v>0</v>
      </c>
      <c r="O212" s="11">
        <f t="shared" si="86"/>
        <v>4</v>
      </c>
      <c r="P212" s="11">
        <f t="shared" si="87"/>
        <v>5</v>
      </c>
      <c r="Q212" s="11">
        <f t="shared" si="88"/>
        <v>9</v>
      </c>
      <c r="R212" s="19">
        <f t="shared" si="89"/>
        <v>0</v>
      </c>
      <c r="S212" s="19">
        <f t="shared" si="90"/>
        <v>0</v>
      </c>
      <c r="T212" s="19" t="str">
        <f t="shared" si="91"/>
        <v>VP</v>
      </c>
      <c r="U212" s="19" t="str">
        <f t="shared" si="92"/>
        <v>DS</v>
      </c>
    </row>
    <row r="213" spans="1:21" ht="15" x14ac:dyDescent="0.25">
      <c r="A213" s="21" t="str">
        <f t="shared" si="80"/>
        <v>MLR0027</v>
      </c>
      <c r="B213" s="122" t="s">
        <v>171</v>
      </c>
      <c r="C213" s="123"/>
      <c r="D213" s="123"/>
      <c r="E213" s="123"/>
      <c r="F213" s="123"/>
      <c r="G213" s="123"/>
      <c r="H213" s="123"/>
      <c r="I213" s="124"/>
      <c r="J213" s="11">
        <f t="shared" si="81"/>
        <v>6</v>
      </c>
      <c r="K213" s="11">
        <f t="shared" si="82"/>
        <v>2</v>
      </c>
      <c r="L213" s="11">
        <f t="shared" si="83"/>
        <v>1</v>
      </c>
      <c r="M213" s="11">
        <f t="shared" si="84"/>
        <v>2</v>
      </c>
      <c r="N213" s="11">
        <f t="shared" si="85"/>
        <v>0</v>
      </c>
      <c r="O213" s="11">
        <f t="shared" si="86"/>
        <v>5</v>
      </c>
      <c r="P213" s="11">
        <f t="shared" si="87"/>
        <v>6</v>
      </c>
      <c r="Q213" s="11">
        <f t="shared" si="88"/>
        <v>11</v>
      </c>
      <c r="R213" s="19" t="str">
        <f t="shared" si="89"/>
        <v>E</v>
      </c>
      <c r="S213" s="19">
        <f t="shared" si="90"/>
        <v>0</v>
      </c>
      <c r="T213" s="19">
        <f t="shared" si="91"/>
        <v>0</v>
      </c>
      <c r="U213" s="19" t="str">
        <f t="shared" si="92"/>
        <v>DS</v>
      </c>
    </row>
    <row r="214" spans="1:21" ht="15" x14ac:dyDescent="0.25">
      <c r="A214" s="21" t="str">
        <f t="shared" si="80"/>
        <v>MLX2202</v>
      </c>
      <c r="B214" s="122" t="s">
        <v>167</v>
      </c>
      <c r="C214" s="123"/>
      <c r="D214" s="123"/>
      <c r="E214" s="123"/>
      <c r="F214" s="123"/>
      <c r="G214" s="123"/>
      <c r="H214" s="123"/>
      <c r="I214" s="124"/>
      <c r="J214" s="11">
        <f t="shared" si="81"/>
        <v>7</v>
      </c>
      <c r="K214" s="11">
        <f t="shared" si="82"/>
        <v>2</v>
      </c>
      <c r="L214" s="11">
        <f t="shared" si="83"/>
        <v>2</v>
      </c>
      <c r="M214" s="11">
        <f t="shared" si="84"/>
        <v>0</v>
      </c>
      <c r="N214" s="11">
        <f t="shared" si="85"/>
        <v>1</v>
      </c>
      <c r="O214" s="11">
        <f t="shared" si="86"/>
        <v>5</v>
      </c>
      <c r="P214" s="11">
        <f t="shared" si="87"/>
        <v>8</v>
      </c>
      <c r="Q214" s="11">
        <f t="shared" si="88"/>
        <v>13</v>
      </c>
      <c r="R214" s="19">
        <f t="shared" si="89"/>
        <v>0</v>
      </c>
      <c r="S214" s="19">
        <f t="shared" si="90"/>
        <v>0</v>
      </c>
      <c r="T214" s="19" t="str">
        <f t="shared" si="91"/>
        <v>VP</v>
      </c>
      <c r="U214" s="19" t="str">
        <f t="shared" si="92"/>
        <v>DS</v>
      </c>
    </row>
    <row r="215" spans="1:21" ht="15" x14ac:dyDescent="0.25">
      <c r="A215" s="21" t="str">
        <f t="shared" si="80"/>
        <v>MLR0030</v>
      </c>
      <c r="B215" s="122" t="s">
        <v>177</v>
      </c>
      <c r="C215" s="123"/>
      <c r="D215" s="123"/>
      <c r="E215" s="123"/>
      <c r="F215" s="123"/>
      <c r="G215" s="123"/>
      <c r="H215" s="123"/>
      <c r="I215" s="124"/>
      <c r="J215" s="11">
        <f t="shared" si="81"/>
        <v>5</v>
      </c>
      <c r="K215" s="11">
        <f t="shared" si="82"/>
        <v>2</v>
      </c>
      <c r="L215" s="11">
        <f t="shared" si="83"/>
        <v>2</v>
      </c>
      <c r="M215" s="11">
        <f t="shared" si="84"/>
        <v>1</v>
      </c>
      <c r="N215" s="11">
        <f t="shared" si="85"/>
        <v>0</v>
      </c>
      <c r="O215" s="11">
        <f t="shared" si="86"/>
        <v>5</v>
      </c>
      <c r="P215" s="11">
        <f t="shared" si="87"/>
        <v>4</v>
      </c>
      <c r="Q215" s="11">
        <f t="shared" si="88"/>
        <v>9</v>
      </c>
      <c r="R215" s="19" t="str">
        <f t="shared" si="89"/>
        <v>E</v>
      </c>
      <c r="S215" s="19">
        <f t="shared" si="90"/>
        <v>0</v>
      </c>
      <c r="T215" s="19">
        <f t="shared" si="91"/>
        <v>0</v>
      </c>
      <c r="U215" s="19" t="str">
        <f t="shared" si="92"/>
        <v>DS</v>
      </c>
    </row>
    <row r="216" spans="1:21" s="81" customFormat="1" ht="15" x14ac:dyDescent="0.25">
      <c r="A216" s="21" t="s">
        <v>178</v>
      </c>
      <c r="B216" s="122" t="s">
        <v>179</v>
      </c>
      <c r="C216" s="123"/>
      <c r="D216" s="123"/>
      <c r="E216" s="123"/>
      <c r="F216" s="123"/>
      <c r="G216" s="123"/>
      <c r="H216" s="123"/>
      <c r="I216" s="124"/>
      <c r="J216" s="11">
        <v>3</v>
      </c>
      <c r="K216" s="11">
        <v>2</v>
      </c>
      <c r="L216" s="11">
        <v>2</v>
      </c>
      <c r="M216" s="11">
        <v>0</v>
      </c>
      <c r="N216" s="11">
        <v>1</v>
      </c>
      <c r="O216" s="56">
        <f t="shared" ref="O216" si="93">K216+L216+M216+N216</f>
        <v>5</v>
      </c>
      <c r="P216" s="11">
        <f t="shared" ref="P216" si="94">Q216-O216</f>
        <v>0</v>
      </c>
      <c r="Q216" s="11">
        <f t="shared" ref="Q216" si="95">ROUND(PRODUCT(J216,25)/14,0)</f>
        <v>5</v>
      </c>
      <c r="R216" s="103" t="s">
        <v>35</v>
      </c>
      <c r="S216" s="19"/>
      <c r="T216" s="19"/>
      <c r="U216" s="19" t="s">
        <v>41</v>
      </c>
    </row>
    <row r="217" spans="1:21" s="36" customFormat="1" ht="15" x14ac:dyDescent="0.25">
      <c r="A217" s="21" t="str">
        <f>IF(ISNA(INDEX($A$39:$U$170,MATCH($B217,$B$39:$B$170,0),1)),"",INDEX($A$39:$U$170,MATCH($B217,$B$39:$B$170,0),1))</f>
        <v>MLR0024</v>
      </c>
      <c r="B217" s="122" t="s">
        <v>181</v>
      </c>
      <c r="C217" s="123"/>
      <c r="D217" s="123"/>
      <c r="E217" s="123"/>
      <c r="F217" s="123"/>
      <c r="G217" s="123"/>
      <c r="H217" s="123"/>
      <c r="I217" s="124"/>
      <c r="J217" s="11">
        <f>IF(ISNA(INDEX($A$39:$U$170,MATCH($B217,$B$39:$B$170,0),10)),"",INDEX($A$39:$U$170,MATCH($B217,$B$39:$B$170,0),10))</f>
        <v>3</v>
      </c>
      <c r="K217" s="11">
        <f>IF(ISNA(INDEX($A$39:$U$170,MATCH($B217,$B$39:$B$170,0),11)),"",INDEX($A$39:$U$170,MATCH($B217,$B$39:$B$170,0),11))</f>
        <v>2</v>
      </c>
      <c r="L217" s="11">
        <f>IF(ISNA(INDEX($A$39:$U$170,MATCH($B217,$B$39:$B$170,0),12)),"",INDEX($A$39:$U$170,MATCH($B217,$B$39:$B$170,0),12))</f>
        <v>1</v>
      </c>
      <c r="M217" s="11">
        <f>IF(ISNA(INDEX($A$39:$U$170,MATCH($B217,$B$39:$B$170,0),13)),"",INDEX($A$39:$U$170,MATCH($B217,$B$39:$B$170,0),13))</f>
        <v>1</v>
      </c>
      <c r="N217" s="11">
        <f>IF(ISNA(INDEX($A$39:$U$170,MATCH($B217,$B$39:$B$170,0),14)),"",INDEX($A$39:$U$170,MATCH($B217,$B$39:$B$170,0),14))</f>
        <v>1</v>
      </c>
      <c r="O217" s="11">
        <f>IF(ISNA(INDEX($A$39:$U$170,MATCH($B217,$B$39:$B$170,0),15)),"",INDEX($A$39:$U$170,MATCH($B217,$B$39:$B$170,0),15))</f>
        <v>5</v>
      </c>
      <c r="P217" s="11">
        <f>IF(ISNA(INDEX($A$39:$U$170,MATCH($B217,$B$39:$B$170,0),16)),"",INDEX($A$39:$U$170,MATCH($B217,$B$39:$B$170,0),16))</f>
        <v>0</v>
      </c>
      <c r="Q217" s="11">
        <f>IF(ISNA(INDEX($A$39:$U$170,MATCH($B217,$B$39:$B$170,0),17)),"",INDEX($A$39:$U$170,MATCH($B217,$B$39:$B$170,0),17))</f>
        <v>5</v>
      </c>
      <c r="R217" s="19">
        <f>IF(ISNA(INDEX($A$39:$U$170,MATCH($B217,$B$39:$B$170,0),18)),"",INDEX($A$39:$U$170,MATCH($B217,$B$39:$B$170,0),18))</f>
        <v>0</v>
      </c>
      <c r="S217" s="19" t="str">
        <f>IF(ISNA(INDEX($A$39:$U$170,MATCH($B217,$B$39:$B$170,0),19)),"",INDEX($A$39:$U$170,MATCH($B217,$B$39:$B$170,0),19))</f>
        <v>C</v>
      </c>
      <c r="T217" s="19">
        <f>IF(ISNA(INDEX($A$39:$U$170,MATCH($B217,$B$39:$B$170,0),20)),"",INDEX($A$39:$U$170,MATCH($B217,$B$39:$B$170,0),20))</f>
        <v>0</v>
      </c>
      <c r="U217" s="19" t="str">
        <f>IF(ISNA(INDEX($A$39:$U$170,MATCH($B217,$B$39:$B$170,0),21)),"",INDEX($A$39:$U$170,MATCH($B217,$B$39:$B$170,0),21))</f>
        <v>DS</v>
      </c>
    </row>
    <row r="218" spans="1:21" s="36" customFormat="1" ht="15" x14ac:dyDescent="0.25">
      <c r="A218" s="21" t="str">
        <f>IF(ISNA(INDEX($A$39:$U$170,MATCH($B218,$B$39:$B$170,0),1)),"",INDEX($A$39:$U$170,MATCH($B218,$B$39:$B$170,0),1))</f>
        <v>MLR0011</v>
      </c>
      <c r="B218" s="122" t="s">
        <v>248</v>
      </c>
      <c r="C218" s="123"/>
      <c r="D218" s="123"/>
      <c r="E218" s="123"/>
      <c r="F218" s="123"/>
      <c r="G218" s="123"/>
      <c r="H218" s="123"/>
      <c r="I218" s="124"/>
      <c r="J218" s="11">
        <f>IF(ISNA(INDEX($A$39:$U$170,MATCH($B218,$B$39:$B$170,0),10)),"",INDEX($A$39:$U$170,MATCH($B218,$B$39:$B$170,0),10))</f>
        <v>4</v>
      </c>
      <c r="K218" s="11">
        <f>IF(ISNA(INDEX($A$39:$U$170,MATCH($B218,$B$39:$B$170,0),11)),"",INDEX($A$39:$U$170,MATCH($B218,$B$39:$B$170,0),11))</f>
        <v>2</v>
      </c>
      <c r="L218" s="11">
        <f>IF(ISNA(INDEX($A$39:$U$170,MATCH($B218,$B$39:$B$170,0),12)),"",INDEX($A$39:$U$170,MATCH($B218,$B$39:$B$170,0),12))</f>
        <v>2</v>
      </c>
      <c r="M218" s="11">
        <f>IF(ISNA(INDEX($A$39:$U$170,MATCH($B218,$B$39:$B$170,0),13)),"",INDEX($A$39:$U$170,MATCH($B218,$B$39:$B$170,0),13))</f>
        <v>0</v>
      </c>
      <c r="N218" s="11">
        <f>IF(ISNA(INDEX($A$39:$U$170,MATCH($B218,$B$39:$B$170,0),14)),"",INDEX($A$39:$U$170,MATCH($B218,$B$39:$B$170,0),14))</f>
        <v>0</v>
      </c>
      <c r="O218" s="11">
        <f>IF(ISNA(INDEX($A$39:$U$170,MATCH($B218,$B$39:$B$170,0),15)),"",INDEX($A$39:$U$170,MATCH($B218,$B$39:$B$170,0),15))</f>
        <v>4</v>
      </c>
      <c r="P218" s="11">
        <f>IF(ISNA(INDEX($A$39:$U$170,MATCH($B218,$B$39:$B$170,0),16)),"",INDEX($A$39:$U$170,MATCH($B218,$B$39:$B$170,0),16))</f>
        <v>3</v>
      </c>
      <c r="Q218" s="11">
        <f>IF(ISNA(INDEX($A$39:$U$170,MATCH($B218,$B$39:$B$170,0),17)),"",INDEX($A$39:$U$170,MATCH($B218,$B$39:$B$170,0),17))</f>
        <v>7</v>
      </c>
      <c r="R218" s="19" t="str">
        <f>IF(ISNA(INDEX($A$39:$U$170,MATCH($B218,$B$39:$B$170,0),18)),"",INDEX($A$39:$U$170,MATCH($B218,$B$39:$B$170,0),18))</f>
        <v>E</v>
      </c>
      <c r="S218" s="19">
        <f>IF(ISNA(INDEX($A$39:$U$170,MATCH($B218,$B$39:$B$170,0),19)),"",INDEX($A$39:$U$170,MATCH($B218,$B$39:$B$170,0),19))</f>
        <v>0</v>
      </c>
      <c r="T218" s="19">
        <f>IF(ISNA(INDEX($A$39:$U$170,MATCH($B218,$B$39:$B$170,0),20)),"",INDEX($A$39:$U$170,MATCH($B218,$B$39:$B$170,0),20))</f>
        <v>0</v>
      </c>
      <c r="U218" s="19" t="str">
        <f>IF(ISNA(INDEX($A$39:$U$170,MATCH($B218,$B$39:$B$170,0),21)),"",INDEX($A$39:$U$170,MATCH($B218,$B$39:$B$170,0),21))</f>
        <v>DS</v>
      </c>
    </row>
    <row r="219" spans="1:21" s="36" customFormat="1" ht="15" x14ac:dyDescent="0.25">
      <c r="A219" s="21" t="str">
        <f>IF(ISNA(INDEX($A$39:$U$170,MATCH($B219,$B$39:$B$170,0),1)),"",INDEX($A$39:$U$170,MATCH($B219,$B$39:$B$170,0),1))</f>
        <v>MLX2203</v>
      </c>
      <c r="B219" s="122" t="s">
        <v>184</v>
      </c>
      <c r="C219" s="123"/>
      <c r="D219" s="123"/>
      <c r="E219" s="123"/>
      <c r="F219" s="123"/>
      <c r="G219" s="123"/>
      <c r="H219" s="123"/>
      <c r="I219" s="124"/>
      <c r="J219" s="11">
        <f>IF(ISNA(INDEX($A$39:$U$170,MATCH($B219,$B$39:$B$170,0),10)),"",INDEX($A$39:$U$170,MATCH($B219,$B$39:$B$170,0),10))</f>
        <v>6</v>
      </c>
      <c r="K219" s="11">
        <f>IF(ISNA(INDEX($A$39:$U$170,MATCH($B219,$B$39:$B$170,0),11)),"",INDEX($A$39:$U$170,MATCH($B219,$B$39:$B$170,0),11))</f>
        <v>2</v>
      </c>
      <c r="L219" s="11">
        <f>IF(ISNA(INDEX($A$39:$U$170,MATCH($B219,$B$39:$B$170,0),12)),"",INDEX($A$39:$U$170,MATCH($B219,$B$39:$B$170,0),12))</f>
        <v>2</v>
      </c>
      <c r="M219" s="11">
        <f>IF(ISNA(INDEX($A$39:$U$170,MATCH($B219,$B$39:$B$170,0),13)),"",INDEX($A$39:$U$170,MATCH($B219,$B$39:$B$170,0),13))</f>
        <v>0</v>
      </c>
      <c r="N219" s="11">
        <f>IF(ISNA(INDEX($A$39:$U$170,MATCH($B219,$B$39:$B$170,0),14)),"",INDEX($A$39:$U$170,MATCH($B219,$B$39:$B$170,0),14))</f>
        <v>0</v>
      </c>
      <c r="O219" s="11">
        <f>IF(ISNA(INDEX($A$39:$U$170,MATCH($B219,$B$39:$B$170,0),15)),"",INDEX($A$39:$U$170,MATCH($B219,$B$39:$B$170,0),15))</f>
        <v>4</v>
      </c>
      <c r="P219" s="11">
        <f>IF(ISNA(INDEX($A$39:$U$170,MATCH($B219,$B$39:$B$170,0),16)),"",INDEX($A$39:$U$170,MATCH($B219,$B$39:$B$170,0),16))</f>
        <v>7</v>
      </c>
      <c r="Q219" s="11">
        <f>IF(ISNA(INDEX($A$39:$U$170,MATCH($B219,$B$39:$B$170,0),17)),"",INDEX($A$39:$U$170,MATCH($B219,$B$39:$B$170,0),17))</f>
        <v>11</v>
      </c>
      <c r="R219" s="19" t="str">
        <f>IF(ISNA(INDEX($A$39:$U$170,MATCH($B219,$B$39:$B$170,0),18)),"",INDEX($A$39:$U$170,MATCH($B219,$B$39:$B$170,0),18))</f>
        <v>E</v>
      </c>
      <c r="S219" s="19">
        <f>IF(ISNA(INDEX($A$39:$U$170,MATCH($B219,$B$39:$B$170,0),19)),"",INDEX($A$39:$U$170,MATCH($B219,$B$39:$B$170,0),19))</f>
        <v>0</v>
      </c>
      <c r="T219" s="19">
        <f>IF(ISNA(INDEX($A$39:$U$170,MATCH($B219,$B$39:$B$170,0),20)),"",INDEX($A$39:$U$170,MATCH($B219,$B$39:$B$170,0),20))</f>
        <v>0</v>
      </c>
      <c r="U219" s="19" t="str">
        <f>IF(ISNA(INDEX($A$39:$U$170,MATCH($B219,$B$39:$B$170,0),21)),"",INDEX($A$39:$U$170,MATCH($B219,$B$39:$B$170,0),21))</f>
        <v>DS</v>
      </c>
    </row>
    <row r="220" spans="1:21" ht="15" x14ac:dyDescent="0.25">
      <c r="A220" s="21" t="str">
        <f>IF(ISNA(INDEX($A$39:$U$170,MATCH($B220,$B$39:$B$170,0),1)),"",INDEX($A$39:$U$170,MATCH($B220,$B$39:$B$170,0),1))</f>
        <v>MLX2204</v>
      </c>
      <c r="B220" s="122" t="s">
        <v>186</v>
      </c>
      <c r="C220" s="123"/>
      <c r="D220" s="123"/>
      <c r="E220" s="123"/>
      <c r="F220" s="123"/>
      <c r="G220" s="123"/>
      <c r="H220" s="123"/>
      <c r="I220" s="124"/>
      <c r="J220" s="11">
        <f>IF(ISNA(INDEX($A$39:$U$170,MATCH($B220,$B$39:$B$170,0),10)),"",INDEX($A$39:$U$170,MATCH($B220,$B$39:$B$170,0),10))</f>
        <v>6</v>
      </c>
      <c r="K220" s="11">
        <f>IF(ISNA(INDEX($A$39:$U$170,MATCH($B220,$B$39:$B$170,0),11)),"",INDEX($A$39:$U$170,MATCH($B220,$B$39:$B$170,0),11))</f>
        <v>2</v>
      </c>
      <c r="L220" s="11">
        <f>IF(ISNA(INDEX($A$39:$U$170,MATCH($B220,$B$39:$B$170,0),12)),"",INDEX($A$39:$U$170,MATCH($B220,$B$39:$B$170,0),12))</f>
        <v>0</v>
      </c>
      <c r="M220" s="11">
        <f>IF(ISNA(INDEX($A$39:$U$170,MATCH($B220,$B$39:$B$170,0),13)),"",INDEX($A$39:$U$170,MATCH($B220,$B$39:$B$170,0),13))</f>
        <v>1</v>
      </c>
      <c r="N220" s="11">
        <f>IF(ISNA(INDEX($A$39:$U$170,MATCH($B220,$B$39:$B$170,0),14)),"",INDEX($A$39:$U$170,MATCH($B220,$B$39:$B$170,0),14))</f>
        <v>1</v>
      </c>
      <c r="O220" s="11">
        <f>IF(ISNA(INDEX($A$39:$U$170,MATCH($B220,$B$39:$B$170,0),15)),"",INDEX($A$39:$U$170,MATCH($B220,$B$39:$B$170,0),15))</f>
        <v>4</v>
      </c>
      <c r="P220" s="11">
        <f>IF(ISNA(INDEX($A$39:$U$170,MATCH($B220,$B$39:$B$170,0),16)),"",INDEX($A$39:$U$170,MATCH($B220,$B$39:$B$170,0),16))</f>
        <v>7</v>
      </c>
      <c r="Q220" s="11">
        <f>IF(ISNA(INDEX($A$39:$U$170,MATCH($B220,$B$39:$B$170,0),17)),"",INDEX($A$39:$U$170,MATCH($B220,$B$39:$B$170,0),17))</f>
        <v>11</v>
      </c>
      <c r="R220" s="19">
        <f>IF(ISNA(INDEX($A$39:$U$170,MATCH($B220,$B$39:$B$170,0),18)),"",INDEX($A$39:$U$170,MATCH($B220,$B$39:$B$170,0),18))</f>
        <v>0</v>
      </c>
      <c r="S220" s="19">
        <f>IF(ISNA(INDEX($A$39:$U$170,MATCH($B220,$B$39:$B$170,0),19)),"",INDEX($A$39:$U$170,MATCH($B220,$B$39:$B$170,0),19))</f>
        <v>0</v>
      </c>
      <c r="T220" s="19" t="str">
        <f>IF(ISNA(INDEX($A$39:$U$170,MATCH($B220,$B$39:$B$170,0),20)),"",INDEX($A$39:$U$170,MATCH($B220,$B$39:$B$170,0),20))</f>
        <v>VP</v>
      </c>
      <c r="U220" s="19" t="str">
        <f>IF(ISNA(INDEX($A$39:$U$170,MATCH($B220,$B$39:$B$170,0),21)),"",INDEX($A$39:$U$170,MATCH($B220,$B$39:$B$170,0),21))</f>
        <v>DS</v>
      </c>
    </row>
    <row r="221" spans="1:21" ht="15" x14ac:dyDescent="0.25">
      <c r="A221" s="21" t="str">
        <f>IF(ISNA(INDEX($A$39:$U$170,MATCH($B221,$B$39:$B$170,0),1)),"",INDEX($A$39:$U$170,MATCH($B221,$B$39:$B$170,0),1))</f>
        <v>MLR2031</v>
      </c>
      <c r="B221" s="122" t="s">
        <v>188</v>
      </c>
      <c r="C221" s="123"/>
      <c r="D221" s="123"/>
      <c r="E221" s="123"/>
      <c r="F221" s="123"/>
      <c r="G221" s="123"/>
      <c r="H221" s="123"/>
      <c r="I221" s="124"/>
      <c r="J221" s="11">
        <f>IF(ISNA(INDEX($A$39:$U$170,MATCH($B221,$B$39:$B$170,0),10)),"",INDEX($A$39:$U$170,MATCH($B221,$B$39:$B$170,0),10))</f>
        <v>3</v>
      </c>
      <c r="K221" s="11">
        <f>IF(ISNA(INDEX($A$39:$U$170,MATCH($B221,$B$39:$B$170,0),11)),"",INDEX($A$39:$U$170,MATCH($B221,$B$39:$B$170,0),11))</f>
        <v>0</v>
      </c>
      <c r="L221" s="11">
        <f>IF(ISNA(INDEX($A$39:$U$170,MATCH($B221,$B$39:$B$170,0),12)),"",INDEX($A$39:$U$170,MATCH($B221,$B$39:$B$170,0),12))</f>
        <v>0</v>
      </c>
      <c r="M221" s="11">
        <f>IF(ISNA(INDEX($A$39:$U$170,MATCH($B221,$B$39:$B$170,0),13)),"",INDEX($A$39:$U$170,MATCH($B221,$B$39:$B$170,0),13))</f>
        <v>1</v>
      </c>
      <c r="N221" s="11">
        <f>IF(ISNA(INDEX($A$39:$U$170,MATCH($B221,$B$39:$B$170,0),14)),"",INDEX($A$39:$U$170,MATCH($B221,$B$39:$B$170,0),14))</f>
        <v>0</v>
      </c>
      <c r="O221" s="11">
        <f>IF(ISNA(INDEX($A$39:$U$170,MATCH($B221,$B$39:$B$170,0),15)),"",INDEX($A$39:$U$170,MATCH($B221,$B$39:$B$170,0),15))</f>
        <v>1</v>
      </c>
      <c r="P221" s="11">
        <f>IF(ISNA(INDEX($A$39:$U$170,MATCH($B221,$B$39:$B$170,0),16)),"",INDEX($A$39:$U$170,MATCH($B221,$B$39:$B$170,0),16))</f>
        <v>4</v>
      </c>
      <c r="Q221" s="11">
        <f>IF(ISNA(INDEX($A$39:$U$170,MATCH($B221,$B$39:$B$170,0),17)),"",INDEX($A$39:$U$170,MATCH($B221,$B$39:$B$170,0),17))</f>
        <v>5</v>
      </c>
      <c r="R221" s="19">
        <f>IF(ISNA(INDEX($A$39:$U$170,MATCH($B221,$B$39:$B$170,0),18)),"",INDEX($A$39:$U$170,MATCH($B221,$B$39:$B$170,0),18))</f>
        <v>0</v>
      </c>
      <c r="S221" s="19" t="str">
        <f>IF(ISNA(INDEX($A$39:$U$170,MATCH($B221,$B$39:$B$170,0),19)),"",INDEX($A$39:$U$170,MATCH($B221,$B$39:$B$170,0),19))</f>
        <v>C</v>
      </c>
      <c r="T221" s="19">
        <f>IF(ISNA(INDEX($A$39:$U$170,MATCH($B221,$B$39:$B$170,0),20)),"",INDEX($A$39:$U$170,MATCH($B221,$B$39:$B$170,0),20))</f>
        <v>0</v>
      </c>
      <c r="U221" s="19" t="str">
        <f>IF(ISNA(INDEX($A$39:$U$170,MATCH($B221,$B$39:$B$170,0),21)),"",INDEX($A$39:$U$170,MATCH($B221,$B$39:$B$170,0),21))</f>
        <v>DS</v>
      </c>
    </row>
    <row r="222" spans="1:21" x14ac:dyDescent="0.2">
      <c r="A222" s="55" t="s">
        <v>28</v>
      </c>
      <c r="B222" s="206"/>
      <c r="C222" s="206"/>
      <c r="D222" s="206"/>
      <c r="E222" s="206"/>
      <c r="F222" s="206"/>
      <c r="G222" s="206"/>
      <c r="H222" s="206"/>
      <c r="I222" s="206"/>
      <c r="J222" s="14">
        <f t="shared" ref="J222:Q222" si="96">SUM(J209:J221)</f>
        <v>64</v>
      </c>
      <c r="K222" s="14">
        <f t="shared" si="96"/>
        <v>24</v>
      </c>
      <c r="L222" s="14">
        <f t="shared" si="96"/>
        <v>17</v>
      </c>
      <c r="M222" s="14">
        <f t="shared" si="96"/>
        <v>8</v>
      </c>
      <c r="N222" s="14">
        <f t="shared" si="96"/>
        <v>5</v>
      </c>
      <c r="O222" s="14">
        <f t="shared" si="96"/>
        <v>54</v>
      </c>
      <c r="P222" s="14">
        <f t="shared" si="96"/>
        <v>61</v>
      </c>
      <c r="Q222" s="14">
        <f t="shared" si="96"/>
        <v>115</v>
      </c>
      <c r="R222" s="55">
        <f>COUNTIF(R209:R221,"E")</f>
        <v>6</v>
      </c>
      <c r="S222" s="55">
        <f>COUNTIF(S209:S221,"C")</f>
        <v>4</v>
      </c>
      <c r="T222" s="55">
        <f>COUNTIF(T209:T221,"VP")</f>
        <v>3</v>
      </c>
      <c r="U222" s="56">
        <f>COUNTA(U209:U221)</f>
        <v>13</v>
      </c>
    </row>
    <row r="223" spans="1:21" ht="18" customHeight="1" x14ac:dyDescent="0.2">
      <c r="A223" s="125" t="s">
        <v>74</v>
      </c>
      <c r="B223" s="126"/>
      <c r="C223" s="126"/>
      <c r="D223" s="126"/>
      <c r="E223" s="126"/>
      <c r="F223" s="126"/>
      <c r="G223" s="126"/>
      <c r="H223" s="126"/>
      <c r="I223" s="126"/>
      <c r="J223" s="126"/>
      <c r="K223" s="126"/>
      <c r="L223" s="126"/>
      <c r="M223" s="126"/>
      <c r="N223" s="126"/>
      <c r="O223" s="126"/>
      <c r="P223" s="126"/>
      <c r="Q223" s="126"/>
      <c r="R223" s="126"/>
      <c r="S223" s="126"/>
      <c r="T223" s="126"/>
      <c r="U223" s="127"/>
    </row>
    <row r="224" spans="1:21" s="57" customFormat="1" ht="15" x14ac:dyDescent="0.25">
      <c r="A224" s="21" t="str">
        <f>IF(ISNA(INDEX($A$39:$U$170,MATCH($B224,$B$39:$B$170,0),1)),"",INDEX($A$39:$U$170,MATCH($B224,$B$39:$B$170,0),1))</f>
        <v>MLR0022</v>
      </c>
      <c r="B224" s="122" t="s">
        <v>190</v>
      </c>
      <c r="C224" s="123"/>
      <c r="D224" s="123"/>
      <c r="E224" s="123"/>
      <c r="F224" s="123"/>
      <c r="G224" s="123"/>
      <c r="H224" s="123"/>
      <c r="I224" s="124"/>
      <c r="J224" s="11">
        <f>IF(ISNA(INDEX($A$39:$U$170,MATCH($B224,$B$39:$B$170,0),10)),"",INDEX($A$39:$U$170,MATCH($B224,$B$39:$B$170,0),10))</f>
        <v>6</v>
      </c>
      <c r="K224" s="11">
        <f>IF(ISNA(INDEX($A$39:$U$170,MATCH($B224,$B$39:$B$170,0),11)),"",INDEX($A$39:$U$170,MATCH($B224,$B$39:$B$170,0),11))</f>
        <v>2</v>
      </c>
      <c r="L224" s="11">
        <f>IF(ISNA(INDEX($A$39:$U$170,MATCH($B224,$B$39:$B$170,0),12)),"",INDEX($A$39:$U$170,MATCH($B224,$B$39:$B$170,0),12))</f>
        <v>2</v>
      </c>
      <c r="M224" s="11">
        <f>IF(ISNA(INDEX($A$39:$U$170,MATCH($B224,$B$39:$B$170,0),13)),"",INDEX($A$39:$U$170,MATCH($B224,$B$39:$B$170,0),13))</f>
        <v>0</v>
      </c>
      <c r="N224" s="11">
        <f>IF(ISNA(INDEX($A$39:$U$170,MATCH($B224,$B$39:$B$170,0),14)),"",INDEX($A$39:$U$170,MATCH($B224,$B$39:$B$170,0),14))</f>
        <v>0</v>
      </c>
      <c r="O224" s="11">
        <f>IF(ISNA(INDEX($A$39:$U$170,MATCH($B224,$B$39:$B$170,0),15)),"",INDEX($A$39:$U$170,MATCH($B224,$B$39:$B$170,0),15))</f>
        <v>4</v>
      </c>
      <c r="P224" s="11">
        <f>IF(ISNA(INDEX($A$39:$U$170,MATCH($B224,$B$39:$B$170,0),16)),"",INDEX($A$39:$U$170,MATCH($B224,$B$39:$B$170,0),16))</f>
        <v>9</v>
      </c>
      <c r="Q224" s="11">
        <f>IF(ISNA(INDEX($A$39:$U$170,MATCH($B224,$B$39:$B$170,0),17)),"",INDEX($A$39:$U$170,MATCH($B224,$B$39:$B$170,0),17))</f>
        <v>13</v>
      </c>
      <c r="R224" s="19" t="str">
        <f>IF(ISNA(INDEX($A$39:$U$170,MATCH($B224,$B$39:$B$170,0),18)),"",INDEX($A$39:$U$170,MATCH($B224,$B$39:$B$170,0),18))</f>
        <v>E</v>
      </c>
      <c r="S224" s="19">
        <f>IF(ISNA(INDEX($A$39:$U$170,MATCH($B224,$B$39:$B$170,0),19)),"",INDEX($A$39:$U$170,MATCH($B224,$B$39:$B$170,0),19))</f>
        <v>0</v>
      </c>
      <c r="T224" s="19">
        <f>IF(ISNA(INDEX($A$39:$U$170,MATCH($B224,$B$39:$B$170,0),20)),"",INDEX($A$39:$U$170,MATCH($B224,$B$39:$B$170,0),20))</f>
        <v>0</v>
      </c>
      <c r="U224" s="19" t="str">
        <f>IF(ISNA(INDEX($A$39:$U$170,MATCH($B224,$B$39:$B$170,0),21)),"",INDEX($A$39:$U$170,MATCH($B224,$B$39:$B$170,0),21))</f>
        <v>DS</v>
      </c>
    </row>
    <row r="225" spans="1:21" ht="15" x14ac:dyDescent="0.25">
      <c r="A225" s="21" t="str">
        <f>IF(ISNA(INDEX($A$39:$U$170,MATCH($B225,$B$39:$B$170,0),1)),"",INDEX($A$39:$U$170,MATCH($B225,$B$39:$B$170,0),1))</f>
        <v>MLR2001</v>
      </c>
      <c r="B225" s="122" t="s">
        <v>192</v>
      </c>
      <c r="C225" s="123"/>
      <c r="D225" s="123"/>
      <c r="E225" s="123"/>
      <c r="F225" s="123"/>
      <c r="G225" s="123"/>
      <c r="H225" s="123"/>
      <c r="I225" s="124"/>
      <c r="J225" s="11">
        <f>IF(ISNA(INDEX($A$39:$U$170,MATCH($B225,$B$39:$B$170,0),10)),"",INDEX($A$39:$U$170,MATCH($B225,$B$39:$B$170,0),10))</f>
        <v>6</v>
      </c>
      <c r="K225" s="11">
        <f>IF(ISNA(INDEX($A$39:$U$170,MATCH($B225,$B$39:$B$170,0),11)),"",INDEX($A$39:$U$170,MATCH($B225,$B$39:$B$170,0),11))</f>
        <v>0</v>
      </c>
      <c r="L225" s="11">
        <f>IF(ISNA(INDEX($A$39:$U$170,MATCH($B225,$B$39:$B$170,0),12)),"",INDEX($A$39:$U$170,MATCH($B225,$B$39:$B$170,0),12))</f>
        <v>0</v>
      </c>
      <c r="M225" s="11">
        <f>IF(ISNA(INDEX($A$39:$U$170,MATCH($B225,$B$39:$B$170,0),13)),"",INDEX($A$39:$U$170,MATCH($B225,$B$39:$B$170,0),13))</f>
        <v>0</v>
      </c>
      <c r="N225" s="11">
        <f>IF(ISNA(INDEX($A$39:$U$170,MATCH($B225,$B$39:$B$170,0),14)),"",INDEX($A$39:$U$170,MATCH($B225,$B$39:$B$170,0),14))</f>
        <v>4</v>
      </c>
      <c r="O225" s="11">
        <f>IF(ISNA(INDEX($A$39:$U$170,MATCH($B225,$B$39:$B$170,0),15)),"",INDEX($A$39:$U$170,MATCH($B225,$B$39:$B$170,0),15))</f>
        <v>4</v>
      </c>
      <c r="P225" s="11">
        <f>IF(ISNA(INDEX($A$39:$U$170,MATCH($B225,$B$39:$B$170,0),16)),"",INDEX($A$39:$U$170,MATCH($B225,$B$39:$B$170,0),16))</f>
        <v>9</v>
      </c>
      <c r="Q225" s="11">
        <f>IF(ISNA(INDEX($A$39:$U$170,MATCH($B225,$B$39:$B$170,0),17)),"",INDEX($A$39:$U$170,MATCH($B225,$B$39:$B$170,0),17))</f>
        <v>13</v>
      </c>
      <c r="R225" s="19">
        <f>IF(ISNA(INDEX($A$39:$U$170,MATCH($B225,$B$39:$B$170,0),18)),"",INDEX($A$39:$U$170,MATCH($B225,$B$39:$B$170,0),18))</f>
        <v>0</v>
      </c>
      <c r="S225" s="19" t="str">
        <f>IF(ISNA(INDEX($A$39:$U$170,MATCH($B225,$B$39:$B$170,0),19)),"",INDEX($A$39:$U$170,MATCH($B225,$B$39:$B$170,0),19))</f>
        <v>C</v>
      </c>
      <c r="T225" s="19">
        <f>IF(ISNA(INDEX($A$39:$U$170,MATCH($B225,$B$39:$B$170,0),20)),"",INDEX($A$39:$U$170,MATCH($B225,$B$39:$B$170,0),20))</f>
        <v>0</v>
      </c>
      <c r="U225" s="19" t="str">
        <f>IF(ISNA(INDEX($A$39:$U$170,MATCH($B225,$B$39:$B$170,0),21)),"",INDEX($A$39:$U$170,MATCH($B225,$B$39:$B$170,0),21))</f>
        <v>DS</v>
      </c>
    </row>
    <row r="226" spans="1:21" ht="15" x14ac:dyDescent="0.25">
      <c r="A226" s="21" t="str">
        <f>IF(ISNA(INDEX($A$39:$U$170,MATCH($B226,$B$39:$B$170,0),1)),"",INDEX($A$39:$U$170,MATCH($B226,$B$39:$B$170,0),1))</f>
        <v>MLX2205</v>
      </c>
      <c r="B226" s="122" t="s">
        <v>194</v>
      </c>
      <c r="C226" s="123"/>
      <c r="D226" s="123"/>
      <c r="E226" s="123"/>
      <c r="F226" s="123"/>
      <c r="G226" s="123"/>
      <c r="H226" s="123"/>
      <c r="I226" s="124"/>
      <c r="J226" s="11">
        <f>IF(ISNA(INDEX($A$39:$U$170,MATCH($B226,$B$39:$B$170,0),10)),"",INDEX($A$39:$U$170,MATCH($B226,$B$39:$B$170,0),10))</f>
        <v>6</v>
      </c>
      <c r="K226" s="11">
        <f>IF(ISNA(INDEX($A$39:$U$170,MATCH($B226,$B$39:$B$170,0),11)),"",INDEX($A$39:$U$170,MATCH($B226,$B$39:$B$170,0),11))</f>
        <v>2</v>
      </c>
      <c r="L226" s="11">
        <f>IF(ISNA(INDEX($A$39:$U$170,MATCH($B226,$B$39:$B$170,0),12)),"",INDEX($A$39:$U$170,MATCH($B226,$B$39:$B$170,0),12))</f>
        <v>1</v>
      </c>
      <c r="M226" s="11">
        <f>IF(ISNA(INDEX($A$39:$U$170,MATCH($B226,$B$39:$B$170,0),13)),"",INDEX($A$39:$U$170,MATCH($B226,$B$39:$B$170,0),13))</f>
        <v>1</v>
      </c>
      <c r="N226" s="11">
        <f>IF(ISNA(INDEX($A$39:$U$170,MATCH($B226,$B$39:$B$170,0),14)),"",INDEX($A$39:$U$170,MATCH($B226,$B$39:$B$170,0),14))</f>
        <v>1</v>
      </c>
      <c r="O226" s="11">
        <f>IF(ISNA(INDEX($A$39:$U$170,MATCH($B226,$B$39:$B$170,0),15)),"",INDEX($A$39:$U$170,MATCH($B226,$B$39:$B$170,0),15))</f>
        <v>5</v>
      </c>
      <c r="P226" s="11">
        <f>IF(ISNA(INDEX($A$39:$U$170,MATCH($B226,$B$39:$B$170,0),16)),"",INDEX($A$39:$U$170,MATCH($B226,$B$39:$B$170,0),16))</f>
        <v>8</v>
      </c>
      <c r="Q226" s="11">
        <f>IF(ISNA(INDEX($A$39:$U$170,MATCH($B226,$B$39:$B$170,0),17)),"",INDEX($A$39:$U$170,MATCH($B226,$B$39:$B$170,0),17))</f>
        <v>13</v>
      </c>
      <c r="R226" s="19" t="str">
        <f>IF(ISNA(INDEX($A$39:$U$170,MATCH($B226,$B$39:$B$170,0),18)),"",INDEX($A$39:$U$170,MATCH($B226,$B$39:$B$170,0),18))</f>
        <v>E</v>
      </c>
      <c r="S226" s="19">
        <f>IF(ISNA(INDEX($A$39:$U$170,MATCH($B226,$B$39:$B$170,0),19)),"",INDEX($A$39:$U$170,MATCH($B226,$B$39:$B$170,0),19))</f>
        <v>0</v>
      </c>
      <c r="T226" s="19">
        <f>IF(ISNA(INDEX($A$39:$U$170,MATCH($B226,$B$39:$B$170,0),20)),"",INDEX($A$39:$U$170,MATCH($B226,$B$39:$B$170,0),20))</f>
        <v>0</v>
      </c>
      <c r="U226" s="19" t="str">
        <f>IF(ISNA(INDEX($A$39:$U$170,MATCH($B226,$B$39:$B$170,0),21)),"",INDEX($A$39:$U$170,MATCH($B226,$B$39:$B$170,0),21))</f>
        <v>DS</v>
      </c>
    </row>
    <row r="227" spans="1:21" ht="15" x14ac:dyDescent="0.25">
      <c r="A227" s="21" t="str">
        <f>IF(ISNA(INDEX($A$39:$U$170,MATCH($B227,$B$39:$B$170,0),1)),"",INDEX($A$39:$U$170,MATCH($B227,$B$39:$B$170,0),1))</f>
        <v>MLX2206</v>
      </c>
      <c r="B227" s="122" t="s">
        <v>196</v>
      </c>
      <c r="C227" s="123"/>
      <c r="D227" s="123"/>
      <c r="E227" s="123"/>
      <c r="F227" s="123"/>
      <c r="G227" s="123"/>
      <c r="H227" s="123"/>
      <c r="I227" s="124"/>
      <c r="J227" s="11">
        <f>IF(ISNA(INDEX($A$39:$U$170,MATCH($B227,$B$39:$B$170,0),10)),"",INDEX($A$39:$U$170,MATCH($B227,$B$39:$B$170,0),10))</f>
        <v>6</v>
      </c>
      <c r="K227" s="11">
        <f>IF(ISNA(INDEX($A$39:$U$170,MATCH($B227,$B$39:$B$170,0),11)),"",INDEX($A$39:$U$170,MATCH($B227,$B$39:$B$170,0),11))</f>
        <v>2</v>
      </c>
      <c r="L227" s="11">
        <f>IF(ISNA(INDEX($A$39:$U$170,MATCH($B227,$B$39:$B$170,0),12)),"",INDEX($A$39:$U$170,MATCH($B227,$B$39:$B$170,0),12))</f>
        <v>2</v>
      </c>
      <c r="M227" s="11">
        <f>IF(ISNA(INDEX($A$39:$U$170,MATCH($B227,$B$39:$B$170,0),13)),"",INDEX($A$39:$U$170,MATCH($B227,$B$39:$B$170,0),13))</f>
        <v>0</v>
      </c>
      <c r="N227" s="11">
        <f>IF(ISNA(INDEX($A$39:$U$170,MATCH($B227,$B$39:$B$170,0),14)),"",INDEX($A$39:$U$170,MATCH($B227,$B$39:$B$170,0),14))</f>
        <v>1</v>
      </c>
      <c r="O227" s="11">
        <f>IF(ISNA(INDEX($A$39:$U$170,MATCH($B227,$B$39:$B$170,0),15)),"",INDEX($A$39:$U$170,MATCH($B227,$B$39:$B$170,0),15))</f>
        <v>5</v>
      </c>
      <c r="P227" s="11">
        <f>IF(ISNA(INDEX($A$39:$U$170,MATCH($B227,$B$39:$B$170,0),16)),"",INDEX($A$39:$U$170,MATCH($B227,$B$39:$B$170,0),16))</f>
        <v>8</v>
      </c>
      <c r="Q227" s="11">
        <f>IF(ISNA(INDEX($A$39:$U$170,MATCH($B227,$B$39:$B$170,0),17)),"",INDEX($A$39:$U$170,MATCH($B227,$B$39:$B$170,0),17))</f>
        <v>13</v>
      </c>
      <c r="R227" s="19" t="str">
        <f>IF(ISNA(INDEX($A$39:$U$170,MATCH($B227,$B$39:$B$170,0),18)),"",INDEX($A$39:$U$170,MATCH($B227,$B$39:$B$170,0),18))</f>
        <v>E</v>
      </c>
      <c r="S227" s="19">
        <f>IF(ISNA(INDEX($A$39:$U$170,MATCH($B227,$B$39:$B$170,0),19)),"",INDEX($A$39:$U$170,MATCH($B227,$B$39:$B$170,0),19))</f>
        <v>0</v>
      </c>
      <c r="T227" s="19">
        <f>IF(ISNA(INDEX($A$39:$U$170,MATCH($B227,$B$39:$B$170,0),20)),"",INDEX($A$39:$U$170,MATCH($B227,$B$39:$B$170,0),20))</f>
        <v>0</v>
      </c>
      <c r="U227" s="19" t="str">
        <f>IF(ISNA(INDEX($A$39:$U$170,MATCH($B227,$B$39:$B$170,0),21)),"",INDEX($A$39:$U$170,MATCH($B227,$B$39:$B$170,0),21))</f>
        <v>DS</v>
      </c>
    </row>
    <row r="228" spans="1:21" x14ac:dyDescent="0.2">
      <c r="A228" s="13" t="s">
        <v>28</v>
      </c>
      <c r="B228" s="151"/>
      <c r="C228" s="151"/>
      <c r="D228" s="151"/>
      <c r="E228" s="151"/>
      <c r="F228" s="151"/>
      <c r="G228" s="151"/>
      <c r="H228" s="151"/>
      <c r="I228" s="151"/>
      <c r="J228" s="14">
        <f t="shared" ref="J228:Q228" si="97">SUM(J224:J227)</f>
        <v>24</v>
      </c>
      <c r="K228" s="14">
        <f t="shared" si="97"/>
        <v>6</v>
      </c>
      <c r="L228" s="14">
        <f t="shared" si="97"/>
        <v>5</v>
      </c>
      <c r="M228" s="14">
        <f t="shared" si="97"/>
        <v>1</v>
      </c>
      <c r="N228" s="14">
        <f t="shared" si="97"/>
        <v>6</v>
      </c>
      <c r="O228" s="14">
        <f t="shared" si="97"/>
        <v>18</v>
      </c>
      <c r="P228" s="14">
        <f t="shared" si="97"/>
        <v>34</v>
      </c>
      <c r="Q228" s="14">
        <f t="shared" si="97"/>
        <v>52</v>
      </c>
      <c r="R228" s="13">
        <f>COUNTIF(R224:R227,"E")</f>
        <v>3</v>
      </c>
      <c r="S228" s="13">
        <f>COUNTIF(S224:S227,"C")</f>
        <v>1</v>
      </c>
      <c r="T228" s="13">
        <f>COUNTIF(T224:T227,"VP")</f>
        <v>0</v>
      </c>
      <c r="U228" s="35">
        <f>COUNTA(U224:U227)</f>
        <v>4</v>
      </c>
    </row>
    <row r="229" spans="1:21" ht="30" customHeight="1" x14ac:dyDescent="0.2">
      <c r="A229" s="134" t="s">
        <v>100</v>
      </c>
      <c r="B229" s="135"/>
      <c r="C229" s="135"/>
      <c r="D229" s="135"/>
      <c r="E229" s="135"/>
      <c r="F229" s="135"/>
      <c r="G229" s="135"/>
      <c r="H229" s="135"/>
      <c r="I229" s="136"/>
      <c r="J229" s="14">
        <f t="shared" ref="J229:U229" si="98">SUM(J222,J228)</f>
        <v>88</v>
      </c>
      <c r="K229" s="14">
        <f t="shared" si="98"/>
        <v>30</v>
      </c>
      <c r="L229" s="14">
        <f t="shared" si="98"/>
        <v>22</v>
      </c>
      <c r="M229" s="14">
        <f t="shared" si="98"/>
        <v>9</v>
      </c>
      <c r="N229" s="14">
        <f t="shared" si="98"/>
        <v>11</v>
      </c>
      <c r="O229" s="14">
        <f t="shared" si="98"/>
        <v>72</v>
      </c>
      <c r="P229" s="14">
        <f t="shared" si="98"/>
        <v>95</v>
      </c>
      <c r="Q229" s="14">
        <f t="shared" si="98"/>
        <v>167</v>
      </c>
      <c r="R229" s="14">
        <f t="shared" si="98"/>
        <v>9</v>
      </c>
      <c r="S229" s="14">
        <f t="shared" si="98"/>
        <v>5</v>
      </c>
      <c r="T229" s="14">
        <f t="shared" si="98"/>
        <v>3</v>
      </c>
      <c r="U229" s="50">
        <f t="shared" si="98"/>
        <v>17</v>
      </c>
    </row>
    <row r="230" spans="1:21" ht="13.5" customHeight="1" x14ac:dyDescent="0.2">
      <c r="A230" s="128" t="s">
        <v>53</v>
      </c>
      <c r="B230" s="129"/>
      <c r="C230" s="129"/>
      <c r="D230" s="129"/>
      <c r="E230" s="129"/>
      <c r="F230" s="129"/>
      <c r="G230" s="129"/>
      <c r="H230" s="129"/>
      <c r="I230" s="129"/>
      <c r="J230" s="130"/>
      <c r="K230" s="14">
        <f t="shared" ref="K230:Q230" si="99">K222*14+K228*12</f>
        <v>408</v>
      </c>
      <c r="L230" s="14">
        <f t="shared" si="99"/>
        <v>298</v>
      </c>
      <c r="M230" s="14">
        <f t="shared" si="99"/>
        <v>124</v>
      </c>
      <c r="N230" s="14">
        <f t="shared" si="99"/>
        <v>142</v>
      </c>
      <c r="O230" s="14">
        <f t="shared" si="99"/>
        <v>972</v>
      </c>
      <c r="P230" s="14">
        <f t="shared" si="99"/>
        <v>1262</v>
      </c>
      <c r="Q230" s="14">
        <f t="shared" si="99"/>
        <v>2234</v>
      </c>
      <c r="R230" s="214"/>
      <c r="S230" s="215"/>
      <c r="T230" s="215"/>
      <c r="U230" s="216"/>
    </row>
    <row r="231" spans="1:21" ht="16.5" customHeight="1" x14ac:dyDescent="0.2">
      <c r="A231" s="131"/>
      <c r="B231" s="132"/>
      <c r="C231" s="132"/>
      <c r="D231" s="132"/>
      <c r="E231" s="132"/>
      <c r="F231" s="132"/>
      <c r="G231" s="132"/>
      <c r="H231" s="132"/>
      <c r="I231" s="132"/>
      <c r="J231" s="133"/>
      <c r="K231" s="165">
        <f>SUM(K230:N230)</f>
        <v>972</v>
      </c>
      <c r="L231" s="166"/>
      <c r="M231" s="166"/>
      <c r="N231" s="167"/>
      <c r="O231" s="165">
        <f>SUM(O230:P230)</f>
        <v>2234</v>
      </c>
      <c r="P231" s="166"/>
      <c r="Q231" s="167"/>
      <c r="R231" s="217"/>
      <c r="S231" s="218"/>
      <c r="T231" s="218"/>
      <c r="U231" s="219"/>
    </row>
    <row r="232" spans="1:21" ht="17.25" customHeight="1" x14ac:dyDescent="0.2">
      <c r="A232" s="211" t="s">
        <v>99</v>
      </c>
      <c r="B232" s="212"/>
      <c r="C232" s="212"/>
      <c r="D232" s="212"/>
      <c r="E232" s="212"/>
      <c r="F232" s="212"/>
      <c r="G232" s="212"/>
      <c r="H232" s="212"/>
      <c r="I232" s="212"/>
      <c r="J232" s="213"/>
      <c r="K232" s="199">
        <f>U229/SUM(U48,U60,U76,U91,U108,U121)</f>
        <v>0.45945945945945948</v>
      </c>
      <c r="L232" s="200"/>
      <c r="M232" s="200"/>
      <c r="N232" s="200"/>
      <c r="O232" s="200"/>
      <c r="P232" s="200"/>
      <c r="Q232" s="200"/>
      <c r="R232" s="200"/>
      <c r="S232" s="200"/>
      <c r="T232" s="200"/>
      <c r="U232" s="201"/>
    </row>
    <row r="233" spans="1:21" s="49" customFormat="1" ht="16.5" customHeight="1" x14ac:dyDescent="0.2">
      <c r="A233" s="202" t="s">
        <v>101</v>
      </c>
      <c r="B233" s="203"/>
      <c r="C233" s="203"/>
      <c r="D233" s="203"/>
      <c r="E233" s="203"/>
      <c r="F233" s="203"/>
      <c r="G233" s="203"/>
      <c r="H233" s="203"/>
      <c r="I233" s="203"/>
      <c r="J233" s="204"/>
      <c r="K233" s="199">
        <f>K231/(SUM(O48,O60,O76,O91,O108)*14+O121*12)</f>
        <v>0.46641074856046066</v>
      </c>
      <c r="L233" s="200"/>
      <c r="M233" s="200"/>
      <c r="N233" s="200"/>
      <c r="O233" s="200"/>
      <c r="P233" s="200"/>
      <c r="Q233" s="200"/>
      <c r="R233" s="200"/>
      <c r="S233" s="200"/>
      <c r="T233" s="200"/>
      <c r="U233" s="201"/>
    </row>
    <row r="235" spans="1:21" ht="22.5" customHeight="1" x14ac:dyDescent="0.2">
      <c r="A235" s="125" t="s">
        <v>125</v>
      </c>
      <c r="B235" s="126"/>
      <c r="C235" s="126"/>
      <c r="D235" s="126"/>
      <c r="E235" s="126"/>
      <c r="F235" s="126"/>
      <c r="G235" s="126"/>
      <c r="H235" s="126"/>
      <c r="I235" s="126"/>
      <c r="J235" s="126"/>
      <c r="K235" s="126"/>
      <c r="L235" s="126"/>
      <c r="M235" s="126"/>
      <c r="N235" s="126"/>
      <c r="O235" s="126"/>
      <c r="P235" s="126"/>
      <c r="Q235" s="126"/>
      <c r="R235" s="126"/>
      <c r="S235" s="126"/>
      <c r="T235" s="126"/>
      <c r="U235" s="127"/>
    </row>
    <row r="236" spans="1:21" ht="23.25" customHeight="1" x14ac:dyDescent="0.2">
      <c r="A236" s="151" t="s">
        <v>30</v>
      </c>
      <c r="B236" s="151" t="s">
        <v>29</v>
      </c>
      <c r="C236" s="151"/>
      <c r="D236" s="151"/>
      <c r="E236" s="151"/>
      <c r="F236" s="151"/>
      <c r="G236" s="151"/>
      <c r="H236" s="151"/>
      <c r="I236" s="151"/>
      <c r="J236" s="158" t="s">
        <v>43</v>
      </c>
      <c r="K236" s="158" t="s">
        <v>27</v>
      </c>
      <c r="L236" s="158"/>
      <c r="M236" s="158"/>
      <c r="N236" s="158"/>
      <c r="O236" s="158" t="s">
        <v>44</v>
      </c>
      <c r="P236" s="158"/>
      <c r="Q236" s="158"/>
      <c r="R236" s="158" t="s">
        <v>26</v>
      </c>
      <c r="S236" s="158"/>
      <c r="T236" s="158"/>
      <c r="U236" s="158" t="s">
        <v>25</v>
      </c>
    </row>
    <row r="237" spans="1:21" ht="18" customHeight="1" x14ac:dyDescent="0.2">
      <c r="A237" s="151"/>
      <c r="B237" s="151"/>
      <c r="C237" s="151"/>
      <c r="D237" s="151"/>
      <c r="E237" s="151"/>
      <c r="F237" s="151"/>
      <c r="G237" s="151"/>
      <c r="H237" s="151"/>
      <c r="I237" s="151"/>
      <c r="J237" s="158"/>
      <c r="K237" s="54" t="s">
        <v>31</v>
      </c>
      <c r="L237" s="54" t="s">
        <v>32</v>
      </c>
      <c r="M237" s="54" t="s">
        <v>33</v>
      </c>
      <c r="N237" s="54" t="s">
        <v>97</v>
      </c>
      <c r="O237" s="54" t="s">
        <v>37</v>
      </c>
      <c r="P237" s="54" t="s">
        <v>7</v>
      </c>
      <c r="Q237" s="54" t="s">
        <v>34</v>
      </c>
      <c r="R237" s="54" t="s">
        <v>35</v>
      </c>
      <c r="S237" s="54" t="s">
        <v>31</v>
      </c>
      <c r="T237" s="54" t="s">
        <v>36</v>
      </c>
      <c r="U237" s="158"/>
    </row>
    <row r="238" spans="1:21" ht="19.5" customHeight="1" x14ac:dyDescent="0.2">
      <c r="A238" s="125" t="s">
        <v>62</v>
      </c>
      <c r="B238" s="126"/>
      <c r="C238" s="126"/>
      <c r="D238" s="126"/>
      <c r="E238" s="126"/>
      <c r="F238" s="126"/>
      <c r="G238" s="126"/>
      <c r="H238" s="126"/>
      <c r="I238" s="126"/>
      <c r="J238" s="126"/>
      <c r="K238" s="126"/>
      <c r="L238" s="126"/>
      <c r="M238" s="126"/>
      <c r="N238" s="126"/>
      <c r="O238" s="126"/>
      <c r="P238" s="126"/>
      <c r="Q238" s="126"/>
      <c r="R238" s="126"/>
      <c r="S238" s="126"/>
      <c r="T238" s="126"/>
      <c r="U238" s="127"/>
    </row>
    <row r="239" spans="1:21" ht="15" x14ac:dyDescent="0.25">
      <c r="A239" s="21" t="str">
        <f>IF(ISNA(INDEX($A$39:$U$170,MATCH($B239,$B$39:$B$170,0),1)),"",INDEX($A$39:$U$170,MATCH($B239,$B$39:$B$170,0),1))</f>
        <v>YLU0011</v>
      </c>
      <c r="B239" s="122" t="s">
        <v>144</v>
      </c>
      <c r="C239" s="123"/>
      <c r="D239" s="123"/>
      <c r="E239" s="123"/>
      <c r="F239" s="123"/>
      <c r="G239" s="123"/>
      <c r="H239" s="123"/>
      <c r="I239" s="124"/>
      <c r="J239" s="11">
        <f>IF(ISNA(INDEX($A$39:$U$170,MATCH($B239,$B$39:$B$170,0),10)),"",INDEX($A$39:$U$170,MATCH($B239,$B$39:$B$170,0),10))</f>
        <v>2</v>
      </c>
      <c r="K239" s="11">
        <f>IF(ISNA(INDEX($A$39:$U$170,MATCH($B239,$B$39:$B$170,0),11)),"",INDEX($A$39:$U$170,MATCH($B239,$B$39:$B$170,0),11))</f>
        <v>0</v>
      </c>
      <c r="L239" s="11">
        <f>IF(ISNA(INDEX($A$39:$U$170,MATCH($B239,$B$39:$B$170,0),12)),"",INDEX($A$39:$U$170,MATCH($B239,$B$39:$B$170,0),12))</f>
        <v>2</v>
      </c>
      <c r="M239" s="11">
        <f>IF(ISNA(INDEX($A$39:$U$170,MATCH($B239,$B$39:$B$170,0),13)),"",INDEX($A$39:$U$170,MATCH($B239,$B$39:$B$170,0),13))</f>
        <v>0</v>
      </c>
      <c r="N239" s="11">
        <f>IF(ISNA(INDEX($A$39:$U$170,MATCH($B239,$B$39:$B$170,0),14)),"",INDEX($A$39:$U$170,MATCH($B239,$B$39:$B$170,0),14))</f>
        <v>0</v>
      </c>
      <c r="O239" s="11">
        <f>IF(ISNA(INDEX($A$39:$U$170,MATCH($B239,$B$39:$B$170,0),15)),"",INDEX($A$39:$U$170,MATCH($B239,$B$39:$B$170,0),15))</f>
        <v>2</v>
      </c>
      <c r="P239" s="11">
        <f>IF(ISNA(INDEX($A$39:$U$170,MATCH($B239,$B$39:$B$170,0),16)),"",INDEX($A$39:$U$170,MATCH($B239,$B$39:$B$170,0),16))</f>
        <v>2</v>
      </c>
      <c r="Q239" s="11">
        <f>IF(ISNA(INDEX($A$39:$U$170,MATCH($B239,$B$39:$B$170,0),17)),"",INDEX($A$39:$U$170,MATCH($B239,$B$39:$B$170,0),17))</f>
        <v>4</v>
      </c>
      <c r="R239" s="19">
        <f>IF(ISNA(INDEX($A$39:$U$170,MATCH($B239,$B$39:$B$170,0),18)),"",INDEX($A$39:$U$170,MATCH($B239,$B$39:$B$170,0),18))</f>
        <v>0</v>
      </c>
      <c r="S239" s="19">
        <f>IF(ISNA(INDEX($A$39:$U$170,MATCH($B239,$B$39:$B$170,0),19)),"",INDEX($A$39:$U$170,MATCH($B239,$B$39:$B$170,0),19))</f>
        <v>0</v>
      </c>
      <c r="T239" s="19" t="str">
        <f>IF(ISNA(INDEX($A$39:$U$170,MATCH($B239,$B$39:$B$170,0),20)),"",INDEX($A$39:$U$170,MATCH($B239,$B$39:$B$170,0),20))</f>
        <v>VP</v>
      </c>
      <c r="U239" s="19" t="str">
        <f>IF(ISNA(INDEX($A$39:$U$170,MATCH($B239,$B$39:$B$170,0),21)),"",INDEX($A$39:$U$170,MATCH($B239,$B$39:$B$170,0),21))</f>
        <v>DC</v>
      </c>
    </row>
    <row r="240" spans="1:21" x14ac:dyDescent="0.2">
      <c r="A240" s="21" t="str">
        <f>IF(ISNA(INDEX($A$39:$U$170,MATCH($B240,$B$39:$B$170,0),1)),"",INDEX($A$39:$U$170,MATCH($B240,$B$39:$B$170,0),1))</f>
        <v>YLU0012</v>
      </c>
      <c r="B240" s="232" t="s">
        <v>237</v>
      </c>
      <c r="C240" s="233"/>
      <c r="D240" s="233"/>
      <c r="E240" s="233"/>
      <c r="F240" s="233"/>
      <c r="G240" s="233"/>
      <c r="H240" s="233"/>
      <c r="I240" s="234"/>
      <c r="J240" s="11">
        <f>IF(ISNA(INDEX($A$39:$U$170,MATCH($B240,$B$39:$B$170,0),10)),"",INDEX($A$39:$U$170,MATCH($B240,$B$39:$B$170,0),10))</f>
        <v>2</v>
      </c>
      <c r="K240" s="11">
        <f>IF(ISNA(INDEX($A$39:$U$170,MATCH($B240,$B$39:$B$170,0),11)),"",INDEX($A$39:$U$170,MATCH($B240,$B$39:$B$170,0),11))</f>
        <v>0</v>
      </c>
      <c r="L240" s="11">
        <f>IF(ISNA(INDEX($A$39:$U$170,MATCH($B240,$B$39:$B$170,0),12)),"",INDEX($A$39:$U$170,MATCH($B240,$B$39:$B$170,0),12))</f>
        <v>2</v>
      </c>
      <c r="M240" s="11">
        <f>IF(ISNA(INDEX($A$39:$U$170,MATCH($B240,$B$39:$B$170,0),13)),"",INDEX($A$39:$U$170,MATCH($B240,$B$39:$B$170,0),13))</f>
        <v>0</v>
      </c>
      <c r="N240" s="11">
        <f>IF(ISNA(INDEX($A$39:$U$170,MATCH($B240,$B$39:$B$170,0),14)),"",INDEX($A$39:$U$170,MATCH($B240,$B$39:$B$170,0),14))</f>
        <v>0</v>
      </c>
      <c r="O240" s="11">
        <f>IF(ISNA(INDEX($A$39:$U$170,MATCH($B240,$B$39:$B$170,0),15)),"",INDEX($A$39:$U$170,MATCH($B240,$B$39:$B$170,0),15))</f>
        <v>2</v>
      </c>
      <c r="P240" s="11">
        <f>IF(ISNA(INDEX($A$39:$U$170,MATCH($B240,$B$39:$B$170,0),16)),"",INDEX($A$39:$U$170,MATCH($B240,$B$39:$B$170,0),16))</f>
        <v>2</v>
      </c>
      <c r="Q240" s="11">
        <f>IF(ISNA(INDEX($A$39:$U$170,MATCH($B240,$B$39:$B$170,0),17)),"",INDEX($A$39:$U$170,MATCH($B240,$B$39:$B$170,0),17))</f>
        <v>4</v>
      </c>
      <c r="R240" s="19">
        <f>IF(ISNA(INDEX($A$39:$U$170,MATCH($B240,$B$39:$B$170,0),18)),"",INDEX($A$39:$U$170,MATCH($B240,$B$39:$B$170,0),18))</f>
        <v>0</v>
      </c>
      <c r="S240" s="19">
        <f>IF(ISNA(INDEX($A$39:$U$170,MATCH($B240,$B$39:$B$170,0),19)),"",INDEX($A$39:$U$170,MATCH($B240,$B$39:$B$170,0),19))</f>
        <v>0</v>
      </c>
      <c r="T240" s="19" t="str">
        <f>IF(ISNA(INDEX($A$39:$U$170,MATCH($B240,$B$39:$B$170,0),20)),"",INDEX($A$39:$U$170,MATCH($B240,$B$39:$B$170,0),20))</f>
        <v>VP</v>
      </c>
      <c r="U240" s="19" t="str">
        <f>IF(ISNA(INDEX($A$39:$U$170,MATCH($B240,$B$39:$B$170,0),21)),"",INDEX($A$39:$U$170,MATCH($B240,$B$39:$B$170,0),21))</f>
        <v>DC</v>
      </c>
    </row>
    <row r="241" spans="1:21" ht="15" x14ac:dyDescent="0.25">
      <c r="A241" s="21" t="str">
        <f>IF(ISNA(INDEX($A$39:$U$170,MATCH($B241,$B$39:$B$170,0),1)),"",INDEX($A$39:$U$170,MATCH($B241,$B$39:$B$170,0),1))</f>
        <v>*</v>
      </c>
      <c r="B241" s="122" t="s">
        <v>239</v>
      </c>
      <c r="C241" s="123"/>
      <c r="D241" s="123"/>
      <c r="E241" s="123"/>
      <c r="F241" s="123"/>
      <c r="G241" s="123"/>
      <c r="H241" s="123"/>
      <c r="I241" s="124"/>
      <c r="J241" s="11">
        <f>IF(ISNA(INDEX($A$39:$U$170,MATCH($B241,$B$39:$B$170,0),10)),"",INDEX($A$39:$U$170,MATCH($B241,$B$39:$B$170,0),10))</f>
        <v>3</v>
      </c>
      <c r="K241" s="11">
        <f>IF(ISNA(INDEX($A$39:$U$170,MATCH($B241,$B$39:$B$170,0),11)),"",INDEX($A$39:$U$170,MATCH($B241,$B$39:$B$170,0),11))</f>
        <v>0</v>
      </c>
      <c r="L241" s="11">
        <f>IF(ISNA(INDEX($A$39:$U$170,MATCH($B241,$B$39:$B$170,0),12)),"",INDEX($A$39:$U$170,MATCH($B241,$B$39:$B$170,0),12))</f>
        <v>2</v>
      </c>
      <c r="M241" s="11">
        <f>IF(ISNA(INDEX($A$39:$U$170,MATCH($B241,$B$39:$B$170,0),13)),"",INDEX($A$39:$U$170,MATCH($B241,$B$39:$B$170,0),13))</f>
        <v>0</v>
      </c>
      <c r="N241" s="11">
        <f>IF(ISNA(INDEX($A$39:$U$170,MATCH($B241,$B$39:$B$170,0),14)),"",INDEX($A$39:$U$170,MATCH($B241,$B$39:$B$170,0),14))</f>
        <v>0</v>
      </c>
      <c r="O241" s="11">
        <f>IF(ISNA(INDEX($A$39:$U$170,MATCH($B241,$B$39:$B$170,0),15)),"",INDEX($A$39:$U$170,MATCH($B241,$B$39:$B$170,0),15))</f>
        <v>2</v>
      </c>
      <c r="P241" s="11">
        <f>IF(ISNA(INDEX($A$39:$U$170,MATCH($B241,$B$39:$B$170,0),16)),"",INDEX($A$39:$U$170,MATCH($B241,$B$39:$B$170,0),16))</f>
        <v>3</v>
      </c>
      <c r="Q241" s="11">
        <f>IF(ISNA(INDEX($A$39:$U$170,MATCH($B241,$B$39:$B$170,0),17)),"",INDEX($A$39:$U$170,MATCH($B241,$B$39:$B$170,0),17))</f>
        <v>5</v>
      </c>
      <c r="R241" s="19">
        <f>IF(ISNA(INDEX($A$39:$U$170,MATCH($B241,$B$39:$B$170,0),18)),"",INDEX($A$39:$U$170,MATCH($B241,$B$39:$B$170,0),18))</f>
        <v>0</v>
      </c>
      <c r="S241" s="19" t="str">
        <f>IF(ISNA(INDEX($A$39:$U$170,MATCH($B241,$B$39:$B$170,0),19)),"",INDEX($A$39:$U$170,MATCH($B241,$B$39:$B$170,0),19))</f>
        <v>C</v>
      </c>
      <c r="T241" s="19">
        <f>IF(ISNA(INDEX($A$39:$U$170,MATCH($B241,$B$39:$B$170,0),20)),"",INDEX($A$39:$U$170,MATCH($B241,$B$39:$B$170,0),20))</f>
        <v>0</v>
      </c>
      <c r="U241" s="19" t="str">
        <f>IF(ISNA(INDEX($A$39:$U$170,MATCH($B241,$B$39:$B$170,0),21)),"",INDEX($A$39:$U$170,MATCH($B241,$B$39:$B$170,0),21))</f>
        <v>DC</v>
      </c>
    </row>
    <row r="242" spans="1:21" ht="15" x14ac:dyDescent="0.25">
      <c r="A242" s="21" t="str">
        <f>IF(ISNA(INDEX($A$39:$U$170,MATCH($B242,$B$39:$B$170,0),1)),"",INDEX($A$39:$U$170,MATCH($B242,$B$39:$B$170,0),1))</f>
        <v>**</v>
      </c>
      <c r="B242" s="122" t="s">
        <v>240</v>
      </c>
      <c r="C242" s="123"/>
      <c r="D242" s="123"/>
      <c r="E242" s="123"/>
      <c r="F242" s="123"/>
      <c r="G242" s="123"/>
      <c r="H242" s="123"/>
      <c r="I242" s="124"/>
      <c r="J242" s="11">
        <f>IF(ISNA(INDEX($A$39:$U$170,MATCH($B242,$B$39:$B$170,0),10)),"",INDEX($A$39:$U$170,MATCH($B242,$B$39:$B$170,0),10))</f>
        <v>3</v>
      </c>
      <c r="K242" s="11">
        <f>IF(ISNA(INDEX($A$39:$U$170,MATCH($B242,$B$39:$B$170,0),11)),"",INDEX($A$39:$U$170,MATCH($B242,$B$39:$B$170,0),11))</f>
        <v>0</v>
      </c>
      <c r="L242" s="11">
        <f>IF(ISNA(INDEX($A$39:$U$170,MATCH($B242,$B$39:$B$170,0),12)),"",INDEX($A$39:$U$170,MATCH($B242,$B$39:$B$170,0),12))</f>
        <v>2</v>
      </c>
      <c r="M242" s="11">
        <f>IF(ISNA(INDEX($A$39:$U$170,MATCH($B242,$B$39:$B$170,0),13)),"",INDEX($A$39:$U$170,MATCH($B242,$B$39:$B$170,0),13))</f>
        <v>0</v>
      </c>
      <c r="N242" s="11">
        <f>IF(ISNA(INDEX($A$39:$U$170,MATCH($B242,$B$39:$B$170,0),14)),"",INDEX($A$39:$U$170,MATCH($B242,$B$39:$B$170,0),14))</f>
        <v>0</v>
      </c>
      <c r="O242" s="11">
        <f>IF(ISNA(INDEX($A$39:$U$170,MATCH($B242,$B$39:$B$170,0),15)),"",INDEX($A$39:$U$170,MATCH($B242,$B$39:$B$170,0),15))</f>
        <v>2</v>
      </c>
      <c r="P242" s="11">
        <f>IF(ISNA(INDEX($A$39:$U$170,MATCH($B242,$B$39:$B$170,0),16)),"",INDEX($A$39:$U$170,MATCH($B242,$B$39:$B$170,0),16))</f>
        <v>3</v>
      </c>
      <c r="Q242" s="11">
        <f>IF(ISNA(INDEX($A$39:$U$170,MATCH($B242,$B$39:$B$170,0),17)),"",INDEX($A$39:$U$170,MATCH($B242,$B$39:$B$170,0),17))</f>
        <v>5</v>
      </c>
      <c r="R242" s="19">
        <f>IF(ISNA(INDEX($A$39:$U$170,MATCH($B242,$B$39:$B$170,0),18)),"",INDEX($A$39:$U$170,MATCH($B242,$B$39:$B$170,0),18))</f>
        <v>0</v>
      </c>
      <c r="S242" s="19" t="str">
        <f>IF(ISNA(INDEX($A$39:$U$170,MATCH($B242,$B$39:$B$170,0),19)),"",INDEX($A$39:$U$170,MATCH($B242,$B$39:$B$170,0),19))</f>
        <v>C</v>
      </c>
      <c r="T242" s="19">
        <f>IF(ISNA(INDEX($A$39:$U$170,MATCH($B242,$B$39:$B$170,0),20)),"",INDEX($A$39:$U$170,MATCH($B242,$B$39:$B$170,0),20))</f>
        <v>0</v>
      </c>
      <c r="U242" s="19" t="str">
        <f>IF(ISNA(INDEX($A$39:$U$170,MATCH($B242,$B$39:$B$170,0),21)),"",INDEX($A$39:$U$170,MATCH($B242,$B$39:$B$170,0),21))</f>
        <v>DC</v>
      </c>
    </row>
    <row r="243" spans="1:21" x14ac:dyDescent="0.2">
      <c r="A243" s="55" t="s">
        <v>28</v>
      </c>
      <c r="B243" s="206"/>
      <c r="C243" s="206"/>
      <c r="D243" s="206"/>
      <c r="E243" s="206"/>
      <c r="F243" s="206"/>
      <c r="G243" s="206"/>
      <c r="H243" s="206"/>
      <c r="I243" s="206"/>
      <c r="J243" s="14">
        <f t="shared" ref="J243:Q243" si="100">SUM(J239:J242)</f>
        <v>10</v>
      </c>
      <c r="K243" s="14">
        <f t="shared" si="100"/>
        <v>0</v>
      </c>
      <c r="L243" s="14">
        <f t="shared" si="100"/>
        <v>8</v>
      </c>
      <c r="M243" s="14">
        <f t="shared" si="100"/>
        <v>0</v>
      </c>
      <c r="N243" s="14">
        <f t="shared" si="100"/>
        <v>0</v>
      </c>
      <c r="O243" s="14">
        <f t="shared" si="100"/>
        <v>8</v>
      </c>
      <c r="P243" s="14">
        <f t="shared" si="100"/>
        <v>10</v>
      </c>
      <c r="Q243" s="14">
        <f t="shared" si="100"/>
        <v>18</v>
      </c>
      <c r="R243" s="55">
        <f>COUNTIF(R239:R242,"E")</f>
        <v>0</v>
      </c>
      <c r="S243" s="55">
        <f>COUNTIF(S239:S242,"C")</f>
        <v>2</v>
      </c>
      <c r="T243" s="55">
        <f>COUNTIF(T239:T242,"VP")</f>
        <v>2</v>
      </c>
      <c r="U243" s="56">
        <f>COUNTA(U239:U242)</f>
        <v>4</v>
      </c>
    </row>
    <row r="244" spans="1:21" x14ac:dyDescent="0.2">
      <c r="A244" s="125" t="s">
        <v>74</v>
      </c>
      <c r="B244" s="126"/>
      <c r="C244" s="126"/>
      <c r="D244" s="126"/>
      <c r="E244" s="126"/>
      <c r="F244" s="126"/>
      <c r="G244" s="126"/>
      <c r="H244" s="126"/>
      <c r="I244" s="126"/>
      <c r="J244" s="126"/>
      <c r="K244" s="126"/>
      <c r="L244" s="126"/>
      <c r="M244" s="126"/>
      <c r="N244" s="126"/>
      <c r="O244" s="126"/>
      <c r="P244" s="126"/>
      <c r="Q244" s="126"/>
      <c r="R244" s="126"/>
      <c r="S244" s="126"/>
      <c r="T244" s="126"/>
      <c r="U244" s="127"/>
    </row>
    <row r="245" spans="1:21" ht="15" x14ac:dyDescent="0.25">
      <c r="A245" s="21" t="str">
        <f>IF(ISNA(INDEX($A$39:$U$170,MATCH($B245,$B$39:$B$170,0),1)),"",INDEX($A$39:$U$170,MATCH($B245,$B$39:$B$170,0),1))</f>
        <v>MLX2207</v>
      </c>
      <c r="B245" s="122" t="s">
        <v>198</v>
      </c>
      <c r="C245" s="123"/>
      <c r="D245" s="123"/>
      <c r="E245" s="123"/>
      <c r="F245" s="123"/>
      <c r="G245" s="123"/>
      <c r="H245" s="123"/>
      <c r="I245" s="124"/>
      <c r="J245" s="11">
        <f>IF(ISNA(INDEX($A$39:$U$170,MATCH($B245,$B$39:$B$170,0),10)),"",INDEX($A$39:$U$170,MATCH($B245,$B$39:$B$170,0),10))</f>
        <v>6</v>
      </c>
      <c r="K245" s="11">
        <f>IF(ISNA(INDEX($A$39:$U$170,MATCH($B245,$B$39:$B$170,0),11)),"",INDEX($A$39:$U$170,MATCH($B245,$B$39:$B$170,0),11))</f>
        <v>2</v>
      </c>
      <c r="L245" s="11">
        <f>IF(ISNA(INDEX($A$39:$U$170,MATCH($B245,$B$39:$B$170,0),12)),"",INDEX($A$39:$U$170,MATCH($B245,$B$39:$B$170,0),12))</f>
        <v>0</v>
      </c>
      <c r="M245" s="11">
        <f>IF(ISNA(INDEX($A$39:$U$170,MATCH($B245,$B$39:$B$170,0),13)),"",INDEX($A$39:$U$170,MATCH($B245,$B$39:$B$170,0),13))</f>
        <v>0</v>
      </c>
      <c r="N245" s="11">
        <f>IF(ISNA(INDEX($A$39:$U$170,MATCH($B245,$B$39:$B$170,0),14)),"",INDEX($A$39:$U$170,MATCH($B245,$B$39:$B$170,0),14))</f>
        <v>2</v>
      </c>
      <c r="O245" s="11">
        <f>IF(ISNA(INDEX($A$39:$U$170,MATCH($B245,$B$39:$B$170,0),15)),"",INDEX($A$39:$U$170,MATCH($B245,$B$39:$B$170,0),15))</f>
        <v>4</v>
      </c>
      <c r="P245" s="11">
        <f>IF(ISNA(INDEX($A$39:$U$170,MATCH($B245,$B$39:$B$170,0),16)),"",INDEX($A$39:$U$170,MATCH($B245,$B$39:$B$170,0),16))</f>
        <v>9</v>
      </c>
      <c r="Q245" s="11">
        <f>IF(ISNA(INDEX($A$39:$U$170,MATCH($B245,$B$39:$B$170,0),17)),"",INDEX($A$39:$U$170,MATCH($B245,$B$39:$B$170,0),17))</f>
        <v>13</v>
      </c>
      <c r="R245" s="19">
        <f>IF(ISNA(INDEX($A$39:$U$170,MATCH($B245,$B$39:$B$170,0),18)),"",INDEX($A$39:$U$170,MATCH($B245,$B$39:$B$170,0),18))</f>
        <v>0</v>
      </c>
      <c r="S245" s="19" t="str">
        <f>IF(ISNA(INDEX($A$39:$U$170,MATCH($B245,$B$39:$B$170,0),19)),"",INDEX($A$39:$U$170,MATCH($B245,$B$39:$B$170,0),19))</f>
        <v>C</v>
      </c>
      <c r="T245" s="19">
        <f>IF(ISNA(INDEX($A$39:$U$170,MATCH($B245,$B$39:$B$170,0),20)),"",INDEX($A$39:$U$170,MATCH($B245,$B$39:$B$170,0),20))</f>
        <v>0</v>
      </c>
      <c r="U245" s="19" t="str">
        <f>IF(ISNA(INDEX($A$39:$U$170,MATCH($B245,$B$39:$B$170,0),21)),"",INDEX($A$39:$U$170,MATCH($B245,$B$39:$B$170,0),21))</f>
        <v>DC</v>
      </c>
    </row>
    <row r="246" spans="1:21" ht="15" customHeight="1" x14ac:dyDescent="0.2">
      <c r="A246" s="55" t="s">
        <v>28</v>
      </c>
      <c r="B246" s="151"/>
      <c r="C246" s="151"/>
      <c r="D246" s="151"/>
      <c r="E246" s="151"/>
      <c r="F246" s="151"/>
      <c r="G246" s="151"/>
      <c r="H246" s="151"/>
      <c r="I246" s="151"/>
      <c r="J246" s="14">
        <f t="shared" ref="J246:Q246" si="101">SUM(J245:J245)</f>
        <v>6</v>
      </c>
      <c r="K246" s="14">
        <f t="shared" si="101"/>
        <v>2</v>
      </c>
      <c r="L246" s="14">
        <f t="shared" si="101"/>
        <v>0</v>
      </c>
      <c r="M246" s="14">
        <f t="shared" si="101"/>
        <v>0</v>
      </c>
      <c r="N246" s="14">
        <f t="shared" si="101"/>
        <v>2</v>
      </c>
      <c r="O246" s="14">
        <f t="shared" si="101"/>
        <v>4</v>
      </c>
      <c r="P246" s="14">
        <f t="shared" si="101"/>
        <v>9</v>
      </c>
      <c r="Q246" s="14">
        <f t="shared" si="101"/>
        <v>13</v>
      </c>
      <c r="R246" s="55">
        <f>COUNTIF(R245:R245,"E")</f>
        <v>0</v>
      </c>
      <c r="S246" s="55">
        <f>COUNTIF(S245:S245,"C")</f>
        <v>1</v>
      </c>
      <c r="T246" s="55">
        <f>COUNTIF(T245:T245,"VP")</f>
        <v>0</v>
      </c>
      <c r="U246" s="56">
        <f>COUNTA(U245:U245)</f>
        <v>1</v>
      </c>
    </row>
    <row r="247" spans="1:21" ht="32.25" customHeight="1" x14ac:dyDescent="0.2">
      <c r="A247" s="134" t="s">
        <v>100</v>
      </c>
      <c r="B247" s="135"/>
      <c r="C247" s="135"/>
      <c r="D247" s="135"/>
      <c r="E247" s="135"/>
      <c r="F247" s="135"/>
      <c r="G247" s="135"/>
      <c r="H247" s="135"/>
      <c r="I247" s="136"/>
      <c r="J247" s="14">
        <f t="shared" ref="J247:U247" si="102">SUM(J243,J246)</f>
        <v>16</v>
      </c>
      <c r="K247" s="14">
        <f t="shared" si="102"/>
        <v>2</v>
      </c>
      <c r="L247" s="14">
        <f t="shared" si="102"/>
        <v>8</v>
      </c>
      <c r="M247" s="14">
        <f t="shared" si="102"/>
        <v>0</v>
      </c>
      <c r="N247" s="14">
        <f t="shared" si="102"/>
        <v>2</v>
      </c>
      <c r="O247" s="14">
        <f t="shared" si="102"/>
        <v>12</v>
      </c>
      <c r="P247" s="14">
        <f t="shared" si="102"/>
        <v>19</v>
      </c>
      <c r="Q247" s="14">
        <f t="shared" si="102"/>
        <v>31</v>
      </c>
      <c r="R247" s="14">
        <f t="shared" si="102"/>
        <v>0</v>
      </c>
      <c r="S247" s="14">
        <f t="shared" si="102"/>
        <v>3</v>
      </c>
      <c r="T247" s="14">
        <f t="shared" si="102"/>
        <v>2</v>
      </c>
      <c r="U247" s="61">
        <f t="shared" si="102"/>
        <v>5</v>
      </c>
    </row>
    <row r="248" spans="1:21" ht="17.25" customHeight="1" x14ac:dyDescent="0.2">
      <c r="A248" s="128" t="s">
        <v>53</v>
      </c>
      <c r="B248" s="129"/>
      <c r="C248" s="129"/>
      <c r="D248" s="129"/>
      <c r="E248" s="129"/>
      <c r="F248" s="129"/>
      <c r="G248" s="129"/>
      <c r="H248" s="129"/>
      <c r="I248" s="129"/>
      <c r="J248" s="130"/>
      <c r="K248" s="14">
        <f t="shared" ref="K248:Q248" si="103">K243*14+K246*12</f>
        <v>24</v>
      </c>
      <c r="L248" s="14">
        <f t="shared" si="103"/>
        <v>112</v>
      </c>
      <c r="M248" s="14">
        <f t="shared" si="103"/>
        <v>0</v>
      </c>
      <c r="N248" s="14">
        <f t="shared" si="103"/>
        <v>24</v>
      </c>
      <c r="O248" s="14">
        <f t="shared" si="103"/>
        <v>160</v>
      </c>
      <c r="P248" s="14">
        <f t="shared" si="103"/>
        <v>248</v>
      </c>
      <c r="Q248" s="14">
        <f t="shared" si="103"/>
        <v>408</v>
      </c>
      <c r="R248" s="214"/>
      <c r="S248" s="215"/>
      <c r="T248" s="215"/>
      <c r="U248" s="216"/>
    </row>
    <row r="249" spans="1:21" ht="15" customHeight="1" x14ac:dyDescent="0.2">
      <c r="A249" s="131"/>
      <c r="B249" s="132"/>
      <c r="C249" s="132"/>
      <c r="D249" s="132"/>
      <c r="E249" s="132"/>
      <c r="F249" s="132"/>
      <c r="G249" s="132"/>
      <c r="H249" s="132"/>
      <c r="I249" s="132"/>
      <c r="J249" s="133"/>
      <c r="K249" s="165">
        <f>SUM(K248:N248)</f>
        <v>160</v>
      </c>
      <c r="L249" s="166"/>
      <c r="M249" s="166"/>
      <c r="N249" s="167"/>
      <c r="O249" s="165">
        <f>SUM(O248:P248)</f>
        <v>408</v>
      </c>
      <c r="P249" s="166"/>
      <c r="Q249" s="167"/>
      <c r="R249" s="217"/>
      <c r="S249" s="218"/>
      <c r="T249" s="218"/>
      <c r="U249" s="219"/>
    </row>
    <row r="250" spans="1:21" ht="19.5" customHeight="1" x14ac:dyDescent="0.2">
      <c r="A250" s="211" t="s">
        <v>99</v>
      </c>
      <c r="B250" s="212"/>
      <c r="C250" s="212"/>
      <c r="D250" s="212"/>
      <c r="E250" s="212"/>
      <c r="F250" s="212"/>
      <c r="G250" s="212"/>
      <c r="H250" s="212"/>
      <c r="I250" s="212"/>
      <c r="J250" s="213"/>
      <c r="K250" s="199">
        <f>U247/SUM(U48,U60,U76,U91,U108,U121)</f>
        <v>0.13513513513513514</v>
      </c>
      <c r="L250" s="200"/>
      <c r="M250" s="200"/>
      <c r="N250" s="200"/>
      <c r="O250" s="200"/>
      <c r="P250" s="200"/>
      <c r="Q250" s="200"/>
      <c r="R250" s="200"/>
      <c r="S250" s="200"/>
      <c r="T250" s="200"/>
      <c r="U250" s="201"/>
    </row>
    <row r="251" spans="1:21" ht="21.75" customHeight="1" x14ac:dyDescent="0.2">
      <c r="A251" s="202" t="s">
        <v>102</v>
      </c>
      <c r="B251" s="203"/>
      <c r="C251" s="203"/>
      <c r="D251" s="203"/>
      <c r="E251" s="203"/>
      <c r="F251" s="203"/>
      <c r="G251" s="203"/>
      <c r="H251" s="203"/>
      <c r="I251" s="203"/>
      <c r="J251" s="204"/>
      <c r="K251" s="199">
        <f>K249/(SUM(O48,O60,O76,O91,O108)*14+O121*12)</f>
        <v>7.6775431861804216E-2</v>
      </c>
      <c r="L251" s="200"/>
      <c r="M251" s="200"/>
      <c r="N251" s="200"/>
      <c r="O251" s="200"/>
      <c r="P251" s="200"/>
      <c r="Q251" s="200"/>
      <c r="R251" s="200"/>
      <c r="S251" s="200"/>
      <c r="T251" s="200"/>
      <c r="U251" s="201"/>
    </row>
    <row r="252" spans="1:21" ht="18.75" customHeight="1" x14ac:dyDescent="0.2"/>
    <row r="253" spans="1:21" ht="18" customHeight="1" x14ac:dyDescent="0.2"/>
    <row r="254" spans="1:21" x14ac:dyDescent="0.2">
      <c r="A254" s="263" t="s">
        <v>75</v>
      </c>
      <c r="B254" s="263"/>
    </row>
    <row r="255" spans="1:21" x14ac:dyDescent="0.2">
      <c r="A255" s="158" t="s">
        <v>30</v>
      </c>
      <c r="B255" s="224" t="s">
        <v>64</v>
      </c>
      <c r="C255" s="264"/>
      <c r="D255" s="264"/>
      <c r="E255" s="264"/>
      <c r="F255" s="264"/>
      <c r="G255" s="225"/>
      <c r="H255" s="224" t="s">
        <v>67</v>
      </c>
      <c r="I255" s="225"/>
      <c r="J255" s="159" t="s">
        <v>68</v>
      </c>
      <c r="K255" s="160"/>
      <c r="L255" s="160"/>
      <c r="M255" s="160"/>
      <c r="N255" s="160"/>
      <c r="O255" s="160"/>
      <c r="P255" s="161"/>
      <c r="Q255" s="224" t="s">
        <v>52</v>
      </c>
      <c r="R255" s="225"/>
      <c r="S255" s="159" t="s">
        <v>69</v>
      </c>
      <c r="T255" s="160"/>
      <c r="U255" s="161"/>
    </row>
    <row r="256" spans="1:21" x14ac:dyDescent="0.2">
      <c r="A256" s="158"/>
      <c r="B256" s="226"/>
      <c r="C256" s="265"/>
      <c r="D256" s="265"/>
      <c r="E256" s="265"/>
      <c r="F256" s="265"/>
      <c r="G256" s="227"/>
      <c r="H256" s="226"/>
      <c r="I256" s="227"/>
      <c r="J256" s="159" t="s">
        <v>37</v>
      </c>
      <c r="K256" s="161"/>
      <c r="L256" s="159" t="s">
        <v>7</v>
      </c>
      <c r="M256" s="160"/>
      <c r="N256" s="161"/>
      <c r="O256" s="159" t="s">
        <v>34</v>
      </c>
      <c r="P256" s="161"/>
      <c r="Q256" s="226"/>
      <c r="R256" s="227"/>
      <c r="S256" s="20" t="s">
        <v>70</v>
      </c>
      <c r="T256" s="20" t="s">
        <v>71</v>
      </c>
      <c r="U256" s="20" t="s">
        <v>72</v>
      </c>
    </row>
    <row r="257" spans="1:21" x14ac:dyDescent="0.2">
      <c r="A257" s="20">
        <v>1</v>
      </c>
      <c r="B257" s="159" t="s">
        <v>65</v>
      </c>
      <c r="C257" s="160"/>
      <c r="D257" s="160"/>
      <c r="E257" s="160"/>
      <c r="F257" s="160"/>
      <c r="G257" s="161"/>
      <c r="H257" s="277">
        <f>J257</f>
        <v>1678</v>
      </c>
      <c r="I257" s="277"/>
      <c r="J257" s="266">
        <f>(SUM(O48+O60+O76+O91+O108)*14+O121*12)-J258</f>
        <v>1678</v>
      </c>
      <c r="K257" s="268"/>
      <c r="L257" s="266">
        <f>(SUM(P48+P60+P76+P91+P108)*14+P121*12)-L258</f>
        <v>2078</v>
      </c>
      <c r="M257" s="267"/>
      <c r="N257" s="268"/>
      <c r="O257" s="266">
        <f>(SUM(Q48+Q60+Q76+Q91+Q108)*14+Q121*12)-O258</f>
        <v>3756</v>
      </c>
      <c r="P257" s="268"/>
      <c r="Q257" s="222">
        <f>H257/H259</f>
        <v>0.80518234165067182</v>
      </c>
      <c r="R257" s="223"/>
      <c r="S257" s="10">
        <f>J48+J60-S258</f>
        <v>64</v>
      </c>
      <c r="T257" s="10">
        <f>J76+J91-T258</f>
        <v>53</v>
      </c>
      <c r="U257" s="10">
        <f>J108+J121-U258</f>
        <v>31</v>
      </c>
    </row>
    <row r="258" spans="1:21" ht="12.75" customHeight="1" x14ac:dyDescent="0.2">
      <c r="A258" s="20">
        <v>2</v>
      </c>
      <c r="B258" s="159" t="s">
        <v>66</v>
      </c>
      <c r="C258" s="160"/>
      <c r="D258" s="160"/>
      <c r="E258" s="160"/>
      <c r="F258" s="160"/>
      <c r="G258" s="161"/>
      <c r="H258" s="277">
        <f>J258</f>
        <v>406</v>
      </c>
      <c r="I258" s="277"/>
      <c r="J258" s="269">
        <f>O152</f>
        <v>406</v>
      </c>
      <c r="K258" s="274"/>
      <c r="L258" s="269">
        <f>P152</f>
        <v>678</v>
      </c>
      <c r="M258" s="270"/>
      <c r="N258" s="271"/>
      <c r="O258" s="220">
        <f>SUM(J258:M258)</f>
        <v>1084</v>
      </c>
      <c r="P258" s="221"/>
      <c r="Q258" s="222">
        <f>H258/H259</f>
        <v>0.19481765834932821</v>
      </c>
      <c r="R258" s="223"/>
      <c r="S258" s="87">
        <v>0</v>
      </c>
      <c r="T258" s="102">
        <v>13</v>
      </c>
      <c r="U258" s="102">
        <v>29</v>
      </c>
    </row>
    <row r="259" spans="1:21" x14ac:dyDescent="0.2">
      <c r="A259" s="159" t="s">
        <v>28</v>
      </c>
      <c r="B259" s="160"/>
      <c r="C259" s="160"/>
      <c r="D259" s="160"/>
      <c r="E259" s="160"/>
      <c r="F259" s="160"/>
      <c r="G259" s="161"/>
      <c r="H259" s="158">
        <f>SUM(H257:I258)</f>
        <v>2084</v>
      </c>
      <c r="I259" s="158"/>
      <c r="J259" s="158">
        <f>SUM(J257:K258)</f>
        <v>2084</v>
      </c>
      <c r="K259" s="158"/>
      <c r="L259" s="125">
        <f>SUM(L257:N258)</f>
        <v>2756</v>
      </c>
      <c r="M259" s="126"/>
      <c r="N259" s="127"/>
      <c r="O259" s="125">
        <f>SUM(O257:P258)</f>
        <v>4840</v>
      </c>
      <c r="P259" s="127"/>
      <c r="Q259" s="275">
        <f>SUM(Q257:R258)</f>
        <v>1</v>
      </c>
      <c r="R259" s="276"/>
      <c r="S259" s="13">
        <f>SUM(S257:S258)</f>
        <v>64</v>
      </c>
      <c r="T259" s="13">
        <f>SUM(T257:T258)</f>
        <v>66</v>
      </c>
      <c r="U259" s="13">
        <f>SUM(U257:U258)</f>
        <v>60</v>
      </c>
    </row>
    <row r="260" spans="1:21" s="57" customFormat="1" x14ac:dyDescent="0.2">
      <c r="A260" s="66"/>
      <c r="B260" s="66"/>
      <c r="C260" s="66"/>
      <c r="D260" s="66"/>
      <c r="E260" s="66"/>
      <c r="F260" s="66"/>
      <c r="G260" s="66"/>
      <c r="H260" s="66"/>
      <c r="I260" s="66"/>
      <c r="J260" s="66"/>
      <c r="K260" s="66"/>
      <c r="L260" s="59"/>
      <c r="M260" s="59"/>
      <c r="N260" s="59"/>
      <c r="O260" s="59"/>
      <c r="P260" s="59"/>
      <c r="Q260" s="67"/>
      <c r="R260" s="67"/>
      <c r="S260" s="59"/>
      <c r="T260" s="59"/>
      <c r="U260" s="59"/>
    </row>
    <row r="261" spans="1:21" s="79" customFormat="1" x14ac:dyDescent="0.2">
      <c r="A261" s="66"/>
      <c r="B261" s="66"/>
      <c r="C261" s="66"/>
      <c r="D261" s="66"/>
      <c r="E261" s="66"/>
      <c r="F261" s="66"/>
      <c r="G261" s="66"/>
      <c r="H261" s="66"/>
      <c r="I261" s="66"/>
      <c r="J261" s="66"/>
      <c r="K261" s="66"/>
      <c r="L261" s="59"/>
      <c r="M261" s="59"/>
      <c r="N261" s="59"/>
      <c r="O261" s="59"/>
      <c r="P261" s="59"/>
      <c r="Q261" s="67"/>
      <c r="R261" s="67"/>
      <c r="S261" s="59"/>
      <c r="T261" s="59"/>
      <c r="U261" s="59"/>
    </row>
    <row r="262" spans="1:21" s="79" customFormat="1" x14ac:dyDescent="0.2">
      <c r="A262" s="66"/>
      <c r="B262" s="66"/>
      <c r="C262" s="66"/>
      <c r="D262" s="66"/>
      <c r="E262" s="66"/>
      <c r="F262" s="66"/>
      <c r="G262" s="66"/>
      <c r="H262" s="66"/>
      <c r="I262" s="66"/>
      <c r="J262" s="66"/>
      <c r="K262" s="66"/>
      <c r="L262" s="59"/>
      <c r="M262" s="59"/>
      <c r="N262" s="59"/>
      <c r="O262" s="59"/>
      <c r="P262" s="59"/>
      <c r="Q262" s="67"/>
      <c r="R262" s="67"/>
      <c r="S262" s="59"/>
      <c r="T262" s="59"/>
      <c r="U262" s="59"/>
    </row>
    <row r="263" spans="1:21" x14ac:dyDescent="0.2">
      <c r="A263" s="243" t="s">
        <v>89</v>
      </c>
      <c r="B263" s="243"/>
      <c r="C263" s="243"/>
      <c r="D263" s="243"/>
      <c r="E263" s="243"/>
      <c r="F263" s="243"/>
      <c r="G263" s="243"/>
      <c r="H263" s="243"/>
      <c r="I263" s="243"/>
      <c r="J263" s="243"/>
      <c r="K263" s="243"/>
      <c r="L263" s="243"/>
      <c r="M263" s="243"/>
      <c r="N263" s="243"/>
      <c r="O263" s="243"/>
      <c r="P263" s="243"/>
      <c r="Q263" s="243"/>
      <c r="R263" s="243"/>
      <c r="S263" s="243"/>
      <c r="T263" s="243"/>
      <c r="U263" s="243"/>
    </row>
    <row r="264" spans="1:21" ht="6" customHeight="1" x14ac:dyDescent="0.2"/>
    <row r="265" spans="1:21" ht="17.25" customHeight="1" x14ac:dyDescent="0.2">
      <c r="A265" s="189" t="s">
        <v>79</v>
      </c>
      <c r="B265" s="190"/>
      <c r="C265" s="190"/>
      <c r="D265" s="190"/>
      <c r="E265" s="190"/>
      <c r="F265" s="190"/>
      <c r="G265" s="190"/>
      <c r="H265" s="190"/>
      <c r="I265" s="190"/>
      <c r="J265" s="190"/>
      <c r="K265" s="190"/>
      <c r="L265" s="190"/>
      <c r="M265" s="190"/>
      <c r="N265" s="190"/>
      <c r="O265" s="190"/>
      <c r="P265" s="190"/>
      <c r="Q265" s="190"/>
      <c r="R265" s="190"/>
      <c r="S265" s="190"/>
      <c r="T265" s="190"/>
      <c r="U265" s="191"/>
    </row>
    <row r="266" spans="1:21" ht="27" customHeight="1" x14ac:dyDescent="0.2">
      <c r="A266" s="141" t="s">
        <v>30</v>
      </c>
      <c r="B266" s="143" t="s">
        <v>29</v>
      </c>
      <c r="C266" s="144"/>
      <c r="D266" s="144"/>
      <c r="E266" s="144"/>
      <c r="F266" s="144"/>
      <c r="G266" s="144"/>
      <c r="H266" s="144"/>
      <c r="I266" s="145"/>
      <c r="J266" s="187" t="s">
        <v>43</v>
      </c>
      <c r="K266" s="184" t="s">
        <v>27</v>
      </c>
      <c r="L266" s="185"/>
      <c r="M266" s="185"/>
      <c r="N266" s="186"/>
      <c r="O266" s="149" t="s">
        <v>44</v>
      </c>
      <c r="P266" s="150"/>
      <c r="Q266" s="150"/>
      <c r="R266" s="149" t="s">
        <v>26</v>
      </c>
      <c r="S266" s="149"/>
      <c r="T266" s="149"/>
      <c r="U266" s="149" t="s">
        <v>25</v>
      </c>
    </row>
    <row r="267" spans="1:21" ht="12.75" customHeight="1" x14ac:dyDescent="0.2">
      <c r="A267" s="142"/>
      <c r="B267" s="146"/>
      <c r="C267" s="147"/>
      <c r="D267" s="147"/>
      <c r="E267" s="147"/>
      <c r="F267" s="147"/>
      <c r="G267" s="147"/>
      <c r="H267" s="147"/>
      <c r="I267" s="148"/>
      <c r="J267" s="188"/>
      <c r="K267" s="24" t="s">
        <v>31</v>
      </c>
      <c r="L267" s="24" t="s">
        <v>32</v>
      </c>
      <c r="M267" s="184" t="s">
        <v>33</v>
      </c>
      <c r="N267" s="186"/>
      <c r="O267" s="24" t="s">
        <v>37</v>
      </c>
      <c r="P267" s="24" t="s">
        <v>7</v>
      </c>
      <c r="Q267" s="24" t="s">
        <v>34</v>
      </c>
      <c r="R267" s="24" t="s">
        <v>35</v>
      </c>
      <c r="S267" s="24" t="s">
        <v>31</v>
      </c>
      <c r="T267" s="24" t="s">
        <v>36</v>
      </c>
      <c r="U267" s="149"/>
    </row>
    <row r="268" spans="1:21" x14ac:dyDescent="0.2">
      <c r="A268" s="308" t="s">
        <v>55</v>
      </c>
      <c r="B268" s="309"/>
      <c r="C268" s="309"/>
      <c r="D268" s="309"/>
      <c r="E268" s="309"/>
      <c r="F268" s="309"/>
      <c r="G268" s="309"/>
      <c r="H268" s="309"/>
      <c r="I268" s="309"/>
      <c r="J268" s="309"/>
      <c r="K268" s="309"/>
      <c r="L268" s="309"/>
      <c r="M268" s="309"/>
      <c r="N268" s="309"/>
      <c r="O268" s="309"/>
      <c r="P268" s="309"/>
      <c r="Q268" s="309"/>
      <c r="R268" s="309"/>
      <c r="S268" s="309"/>
      <c r="T268" s="309"/>
      <c r="U268" s="310"/>
    </row>
    <row r="269" spans="1:21" ht="15.75" customHeight="1" x14ac:dyDescent="0.2">
      <c r="A269" s="28" t="s">
        <v>80</v>
      </c>
      <c r="B269" s="300" t="s">
        <v>109</v>
      </c>
      <c r="C269" s="300"/>
      <c r="D269" s="300"/>
      <c r="E269" s="300"/>
      <c r="F269" s="300"/>
      <c r="G269" s="300"/>
      <c r="H269" s="300"/>
      <c r="I269" s="300"/>
      <c r="J269" s="29">
        <v>5</v>
      </c>
      <c r="K269" s="29">
        <v>2</v>
      </c>
      <c r="L269" s="29">
        <v>2</v>
      </c>
      <c r="M269" s="298">
        <v>0</v>
      </c>
      <c r="N269" s="299"/>
      <c r="O269" s="30">
        <f>K269+L269+M269</f>
        <v>4</v>
      </c>
      <c r="P269" s="30">
        <f>Q269-O269</f>
        <v>5</v>
      </c>
      <c r="Q269" s="30">
        <f>ROUND(PRODUCT(J269,25)/14,0)</f>
        <v>9</v>
      </c>
      <c r="R269" s="29" t="s">
        <v>35</v>
      </c>
      <c r="S269" s="29"/>
      <c r="T269" s="31"/>
      <c r="U269" s="31" t="s">
        <v>90</v>
      </c>
    </row>
    <row r="270" spans="1:21" ht="15.75" customHeight="1" x14ac:dyDescent="0.2">
      <c r="A270" s="279" t="s">
        <v>56</v>
      </c>
      <c r="B270" s="280"/>
      <c r="C270" s="280"/>
      <c r="D270" s="280"/>
      <c r="E270" s="280"/>
      <c r="F270" s="280"/>
      <c r="G270" s="280"/>
      <c r="H270" s="280"/>
      <c r="I270" s="280"/>
      <c r="J270" s="280"/>
      <c r="K270" s="280"/>
      <c r="L270" s="280"/>
      <c r="M270" s="280"/>
      <c r="N270" s="280"/>
      <c r="O270" s="280"/>
      <c r="P270" s="280"/>
      <c r="Q270" s="280"/>
      <c r="R270" s="280"/>
      <c r="S270" s="280"/>
      <c r="T270" s="280"/>
      <c r="U270" s="281"/>
    </row>
    <row r="271" spans="1:21" ht="54" customHeight="1" x14ac:dyDescent="0.2">
      <c r="A271" s="28" t="s">
        <v>81</v>
      </c>
      <c r="B271" s="311" t="s">
        <v>110</v>
      </c>
      <c r="C271" s="312"/>
      <c r="D271" s="312"/>
      <c r="E271" s="312"/>
      <c r="F271" s="312"/>
      <c r="G271" s="312"/>
      <c r="H271" s="312"/>
      <c r="I271" s="313"/>
      <c r="J271" s="29">
        <v>5</v>
      </c>
      <c r="K271" s="29">
        <v>2</v>
      </c>
      <c r="L271" s="29">
        <v>2</v>
      </c>
      <c r="M271" s="298">
        <v>0</v>
      </c>
      <c r="N271" s="299"/>
      <c r="O271" s="30">
        <f>K271+L271+M271</f>
        <v>4</v>
      </c>
      <c r="P271" s="30">
        <f>Q271-O271</f>
        <v>5</v>
      </c>
      <c r="Q271" s="30">
        <f>ROUND(PRODUCT(J271,25)/14,0)</f>
        <v>9</v>
      </c>
      <c r="R271" s="29" t="s">
        <v>35</v>
      </c>
      <c r="S271" s="29"/>
      <c r="T271" s="31"/>
      <c r="U271" s="31" t="s">
        <v>90</v>
      </c>
    </row>
    <row r="272" spans="1:21" x14ac:dyDescent="0.2">
      <c r="A272" s="279" t="s">
        <v>57</v>
      </c>
      <c r="B272" s="280"/>
      <c r="C272" s="280"/>
      <c r="D272" s="280"/>
      <c r="E272" s="280"/>
      <c r="F272" s="280"/>
      <c r="G272" s="280"/>
      <c r="H272" s="280"/>
      <c r="I272" s="280"/>
      <c r="J272" s="280"/>
      <c r="K272" s="280"/>
      <c r="L272" s="280"/>
      <c r="M272" s="280"/>
      <c r="N272" s="280"/>
      <c r="O272" s="280"/>
      <c r="P272" s="280"/>
      <c r="Q272" s="280"/>
      <c r="R272" s="280"/>
      <c r="S272" s="280"/>
      <c r="T272" s="280"/>
      <c r="U272" s="281"/>
    </row>
    <row r="273" spans="1:21" ht="42.75" customHeight="1" x14ac:dyDescent="0.2">
      <c r="A273" s="28" t="s">
        <v>82</v>
      </c>
      <c r="B273" s="306" t="s">
        <v>111</v>
      </c>
      <c r="C273" s="307"/>
      <c r="D273" s="307"/>
      <c r="E273" s="307"/>
      <c r="F273" s="307"/>
      <c r="G273" s="307"/>
      <c r="H273" s="307"/>
      <c r="I273" s="307"/>
      <c r="J273" s="29">
        <v>5</v>
      </c>
      <c r="K273" s="29">
        <v>2</v>
      </c>
      <c r="L273" s="29">
        <v>2</v>
      </c>
      <c r="M273" s="298">
        <v>0</v>
      </c>
      <c r="N273" s="299"/>
      <c r="O273" s="30">
        <f>K273+L273+M273</f>
        <v>4</v>
      </c>
      <c r="P273" s="30">
        <f>Q273-O273</f>
        <v>5</v>
      </c>
      <c r="Q273" s="30">
        <f>ROUND(PRODUCT(J273,25)/14,0)</f>
        <v>9</v>
      </c>
      <c r="R273" s="29" t="s">
        <v>35</v>
      </c>
      <c r="S273" s="29"/>
      <c r="T273" s="31"/>
      <c r="U273" s="31" t="s">
        <v>90</v>
      </c>
    </row>
    <row r="274" spans="1:21" ht="15" customHeight="1" x14ac:dyDescent="0.2">
      <c r="A274" s="137" t="s">
        <v>58</v>
      </c>
      <c r="B274" s="138"/>
      <c r="C274" s="138"/>
      <c r="D274" s="138"/>
      <c r="E274" s="138"/>
      <c r="F274" s="138"/>
      <c r="G274" s="138"/>
      <c r="H274" s="138"/>
      <c r="I274" s="138"/>
      <c r="J274" s="138"/>
      <c r="K274" s="138"/>
      <c r="L274" s="138"/>
      <c r="M274" s="138"/>
      <c r="N274" s="138"/>
      <c r="O274" s="138"/>
      <c r="P274" s="138"/>
      <c r="Q274" s="138"/>
      <c r="R274" s="138"/>
      <c r="S274" s="138"/>
      <c r="T274" s="138"/>
      <c r="U274" s="139"/>
    </row>
    <row r="275" spans="1:21" s="27" customFormat="1" ht="23.25" customHeight="1" x14ac:dyDescent="0.2">
      <c r="A275" s="28" t="s">
        <v>83</v>
      </c>
      <c r="B275" s="118" t="s">
        <v>247</v>
      </c>
      <c r="C275" s="304"/>
      <c r="D275" s="304"/>
      <c r="E275" s="304"/>
      <c r="F275" s="304"/>
      <c r="G275" s="304"/>
      <c r="H275" s="304"/>
      <c r="I275" s="305"/>
      <c r="J275" s="29">
        <v>5</v>
      </c>
      <c r="K275" s="29">
        <v>2</v>
      </c>
      <c r="L275" s="29">
        <v>2</v>
      </c>
      <c r="M275" s="298">
        <v>0</v>
      </c>
      <c r="N275" s="299"/>
      <c r="O275" s="30">
        <f>K275+L275+M275</f>
        <v>4</v>
      </c>
      <c r="P275" s="30">
        <f>Q275-O275</f>
        <v>5</v>
      </c>
      <c r="Q275" s="30">
        <f>ROUND(PRODUCT(J275,25)/14,0)</f>
        <v>9</v>
      </c>
      <c r="R275" s="29" t="s">
        <v>35</v>
      </c>
      <c r="S275" s="29"/>
      <c r="T275" s="31"/>
      <c r="U275" s="33" t="s">
        <v>91</v>
      </c>
    </row>
    <row r="276" spans="1:21" ht="15" customHeight="1" x14ac:dyDescent="0.2">
      <c r="A276" s="137" t="s">
        <v>59</v>
      </c>
      <c r="B276" s="138"/>
      <c r="C276" s="138"/>
      <c r="D276" s="138"/>
      <c r="E276" s="138"/>
      <c r="F276" s="138"/>
      <c r="G276" s="138"/>
      <c r="H276" s="138"/>
      <c r="I276" s="138"/>
      <c r="J276" s="138"/>
      <c r="K276" s="138"/>
      <c r="L276" s="138"/>
      <c r="M276" s="138"/>
      <c r="N276" s="138"/>
      <c r="O276" s="138"/>
      <c r="P276" s="138"/>
      <c r="Q276" s="138"/>
      <c r="R276" s="138"/>
      <c r="S276" s="138"/>
      <c r="T276" s="138"/>
      <c r="U276" s="139"/>
    </row>
    <row r="277" spans="1:21" ht="17.25" customHeight="1" x14ac:dyDescent="0.2">
      <c r="A277" s="28" t="s">
        <v>84</v>
      </c>
      <c r="B277" s="282" t="s">
        <v>112</v>
      </c>
      <c r="C277" s="283"/>
      <c r="D277" s="283"/>
      <c r="E277" s="283"/>
      <c r="F277" s="283"/>
      <c r="G277" s="283"/>
      <c r="H277" s="283"/>
      <c r="I277" s="284"/>
      <c r="J277" s="29">
        <v>2</v>
      </c>
      <c r="K277" s="29">
        <v>1</v>
      </c>
      <c r="L277" s="29">
        <v>1</v>
      </c>
      <c r="M277" s="298">
        <v>0</v>
      </c>
      <c r="N277" s="299"/>
      <c r="O277" s="30">
        <f>K277+L277+M277</f>
        <v>2</v>
      </c>
      <c r="P277" s="30">
        <f>Q277-O277</f>
        <v>2</v>
      </c>
      <c r="Q277" s="30">
        <f>ROUND(PRODUCT(J277,25)/14,0)</f>
        <v>4</v>
      </c>
      <c r="R277" s="29"/>
      <c r="S277" s="29" t="s">
        <v>31</v>
      </c>
      <c r="T277" s="31"/>
      <c r="U277" s="33" t="s">
        <v>91</v>
      </c>
    </row>
    <row r="278" spans="1:21" ht="30.75" customHeight="1" x14ac:dyDescent="0.2">
      <c r="A278" s="28" t="s">
        <v>85</v>
      </c>
      <c r="B278" s="278" t="s">
        <v>113</v>
      </c>
      <c r="C278" s="278"/>
      <c r="D278" s="278"/>
      <c r="E278" s="278"/>
      <c r="F278" s="278"/>
      <c r="G278" s="278"/>
      <c r="H278" s="278"/>
      <c r="I278" s="278"/>
      <c r="J278" s="29">
        <v>3</v>
      </c>
      <c r="K278" s="29">
        <v>0</v>
      </c>
      <c r="L278" s="29">
        <v>0</v>
      </c>
      <c r="M278" s="298">
        <v>3</v>
      </c>
      <c r="N278" s="299"/>
      <c r="O278" s="30">
        <f>K278+L278+M278</f>
        <v>3</v>
      </c>
      <c r="P278" s="30">
        <f t="shared" ref="P278" si="104">Q278-O278</f>
        <v>2</v>
      </c>
      <c r="Q278" s="30">
        <f t="shared" ref="Q278" si="105">ROUND(PRODUCT(J278,25)/14,0)</f>
        <v>5</v>
      </c>
      <c r="R278" s="29"/>
      <c r="S278" s="29" t="s">
        <v>31</v>
      </c>
      <c r="T278" s="31"/>
      <c r="U278" s="33" t="s">
        <v>91</v>
      </c>
    </row>
    <row r="279" spans="1:21" x14ac:dyDescent="0.2">
      <c r="A279" s="279" t="s">
        <v>60</v>
      </c>
      <c r="B279" s="280"/>
      <c r="C279" s="280"/>
      <c r="D279" s="280"/>
      <c r="E279" s="280"/>
      <c r="F279" s="280"/>
      <c r="G279" s="280"/>
      <c r="H279" s="280"/>
      <c r="I279" s="280"/>
      <c r="J279" s="280"/>
      <c r="K279" s="280"/>
      <c r="L279" s="280"/>
      <c r="M279" s="280"/>
      <c r="N279" s="280"/>
      <c r="O279" s="280"/>
      <c r="P279" s="280"/>
      <c r="Q279" s="280"/>
      <c r="R279" s="280"/>
      <c r="S279" s="280"/>
      <c r="T279" s="280"/>
      <c r="U279" s="281"/>
    </row>
    <row r="280" spans="1:21" ht="17.25" customHeight="1" x14ac:dyDescent="0.2">
      <c r="A280" s="28" t="s">
        <v>86</v>
      </c>
      <c r="B280" s="300" t="s">
        <v>114</v>
      </c>
      <c r="C280" s="300"/>
      <c r="D280" s="300"/>
      <c r="E280" s="300"/>
      <c r="F280" s="300"/>
      <c r="G280" s="300"/>
      <c r="H280" s="300"/>
      <c r="I280" s="300"/>
      <c r="J280" s="29">
        <v>3</v>
      </c>
      <c r="K280" s="29">
        <v>1</v>
      </c>
      <c r="L280" s="29">
        <v>1</v>
      </c>
      <c r="M280" s="298">
        <v>0</v>
      </c>
      <c r="N280" s="299"/>
      <c r="O280" s="30">
        <f>K280+L280+M280</f>
        <v>2</v>
      </c>
      <c r="P280" s="30">
        <f>Q280-O280</f>
        <v>4</v>
      </c>
      <c r="Q280" s="30">
        <f>ROUND(PRODUCT(J280,25)/12,0)</f>
        <v>6</v>
      </c>
      <c r="R280" s="29" t="s">
        <v>35</v>
      </c>
      <c r="S280" s="29"/>
      <c r="T280" s="31"/>
      <c r="U280" s="31" t="s">
        <v>90</v>
      </c>
    </row>
    <row r="281" spans="1:21" ht="29.25" customHeight="1" x14ac:dyDescent="0.2">
      <c r="A281" s="28" t="s">
        <v>87</v>
      </c>
      <c r="B281" s="278" t="s">
        <v>115</v>
      </c>
      <c r="C281" s="278"/>
      <c r="D281" s="278"/>
      <c r="E281" s="278"/>
      <c r="F281" s="278"/>
      <c r="G281" s="278"/>
      <c r="H281" s="278"/>
      <c r="I281" s="278"/>
      <c r="J281" s="29">
        <v>2</v>
      </c>
      <c r="K281" s="29">
        <v>0</v>
      </c>
      <c r="L281" s="29">
        <v>0</v>
      </c>
      <c r="M281" s="298">
        <v>3</v>
      </c>
      <c r="N281" s="299"/>
      <c r="O281" s="30">
        <f>K281+L281+M281</f>
        <v>3</v>
      </c>
      <c r="P281" s="30">
        <f t="shared" ref="P281" si="106">Q281-O281</f>
        <v>1</v>
      </c>
      <c r="Q281" s="30">
        <f t="shared" ref="Q281" si="107">ROUND(PRODUCT(J281,25)/12,0)</f>
        <v>4</v>
      </c>
      <c r="R281" s="29"/>
      <c r="S281" s="29" t="s">
        <v>31</v>
      </c>
      <c r="T281" s="31"/>
      <c r="U281" s="33" t="s">
        <v>91</v>
      </c>
    </row>
    <row r="282" spans="1:21" ht="16.5" customHeight="1" x14ac:dyDescent="0.2">
      <c r="A282" s="285" t="s">
        <v>78</v>
      </c>
      <c r="B282" s="286"/>
      <c r="C282" s="286"/>
      <c r="D282" s="286"/>
      <c r="E282" s="286"/>
      <c r="F282" s="286"/>
      <c r="G282" s="286"/>
      <c r="H282" s="286"/>
      <c r="I282" s="287"/>
      <c r="J282" s="32">
        <f>SUM(J269,J271,J273,J275,J277:J278,J280:J281)</f>
        <v>30</v>
      </c>
      <c r="K282" s="32">
        <f t="shared" ref="K282:Q282" si="108">SUM(K269,K271,K273,K275,K277:K278,K280:K281)</f>
        <v>10</v>
      </c>
      <c r="L282" s="32">
        <f t="shared" si="108"/>
        <v>10</v>
      </c>
      <c r="M282" s="295">
        <f t="shared" si="108"/>
        <v>6</v>
      </c>
      <c r="N282" s="297"/>
      <c r="O282" s="32">
        <f t="shared" si="108"/>
        <v>26</v>
      </c>
      <c r="P282" s="32">
        <f t="shared" si="108"/>
        <v>29</v>
      </c>
      <c r="Q282" s="32">
        <f t="shared" si="108"/>
        <v>55</v>
      </c>
      <c r="R282" s="32">
        <f>COUNTIF(R269,"E")+COUNTIF(R271,"E")+COUNTIF(R273,"E")+COUNTIF(R275,"E")+COUNTIF(R277:R278,"E")+COUNTIF(R280:R281,"E")</f>
        <v>5</v>
      </c>
      <c r="S282" s="32">
        <f>COUNTIF(S269,"C")+COUNTIF(S271,"C")+COUNTIF(S273,"C")+COUNTIF(S275,"C")+COUNTIF(S277:S278,"C")+COUNTIF(S280:S281,"C")</f>
        <v>3</v>
      </c>
      <c r="T282" s="32">
        <f>COUNTIF(T269,"VP")+COUNTIF(T271,"VP")+COUNTIF(T273,"VP")+COUNTIF(T275,"VP")+COUNTIF(T277:T278,"VP")+COUNTIF(T280:T281,"VP")</f>
        <v>0</v>
      </c>
      <c r="U282" s="68"/>
    </row>
    <row r="283" spans="1:21" ht="13.15" customHeight="1" x14ac:dyDescent="0.2">
      <c r="A283" s="288" t="s">
        <v>53</v>
      </c>
      <c r="B283" s="289"/>
      <c r="C283" s="289"/>
      <c r="D283" s="289"/>
      <c r="E283" s="289"/>
      <c r="F283" s="289"/>
      <c r="G283" s="289"/>
      <c r="H283" s="289"/>
      <c r="I283" s="289"/>
      <c r="J283" s="290"/>
      <c r="K283" s="32">
        <f>SUM(K269,K271,K273,K275,K277,K278)*14+SUM(K280,K281)*12</f>
        <v>138</v>
      </c>
      <c r="L283" s="32">
        <f t="shared" ref="L283:Q283" si="109">SUM(L269,L271,L273,L275,L277,L278)*14+SUM(L280,L281)*12</f>
        <v>138</v>
      </c>
      <c r="M283" s="295">
        <f t="shared" si="109"/>
        <v>78</v>
      </c>
      <c r="N283" s="297"/>
      <c r="O283" s="32">
        <f t="shared" si="109"/>
        <v>354</v>
      </c>
      <c r="P283" s="32">
        <f t="shared" si="109"/>
        <v>396</v>
      </c>
      <c r="Q283" s="32">
        <f t="shared" si="109"/>
        <v>750</v>
      </c>
      <c r="R283" s="294"/>
      <c r="S283" s="294"/>
      <c r="T283" s="294"/>
      <c r="U283" s="294"/>
    </row>
    <row r="284" spans="1:21" ht="14.25" customHeight="1" x14ac:dyDescent="0.2">
      <c r="A284" s="291"/>
      <c r="B284" s="292"/>
      <c r="C284" s="292"/>
      <c r="D284" s="292"/>
      <c r="E284" s="292"/>
      <c r="F284" s="292"/>
      <c r="G284" s="292"/>
      <c r="H284" s="292"/>
      <c r="I284" s="292"/>
      <c r="J284" s="293"/>
      <c r="K284" s="295">
        <f>SUM(K283:M283)</f>
        <v>354</v>
      </c>
      <c r="L284" s="296"/>
      <c r="M284" s="296"/>
      <c r="N284" s="297"/>
      <c r="O284" s="295">
        <f>SUM(O283:P283)</f>
        <v>750</v>
      </c>
      <c r="P284" s="296"/>
      <c r="Q284" s="297"/>
      <c r="R284" s="294"/>
      <c r="S284" s="294"/>
      <c r="T284" s="294"/>
      <c r="U284" s="294"/>
    </row>
    <row r="285" spans="1:21" s="72" customFormat="1" ht="13.15" customHeight="1" x14ac:dyDescent="0.2">
      <c r="A285" s="301" t="s">
        <v>116</v>
      </c>
      <c r="B285" s="302"/>
      <c r="C285" s="302"/>
      <c r="D285" s="302"/>
      <c r="E285" s="302"/>
      <c r="F285" s="302"/>
      <c r="G285" s="302"/>
      <c r="H285" s="302"/>
      <c r="I285" s="303"/>
      <c r="J285" s="74">
        <v>5</v>
      </c>
      <c r="K285" s="295"/>
      <c r="L285" s="296"/>
      <c r="M285" s="296"/>
      <c r="N285" s="296"/>
      <c r="O285" s="296"/>
      <c r="P285" s="296"/>
      <c r="Q285" s="296"/>
      <c r="R285" s="296"/>
      <c r="S285" s="296"/>
      <c r="T285" s="296"/>
      <c r="U285" s="297"/>
    </row>
    <row r="287" spans="1:21" x14ac:dyDescent="0.2">
      <c r="A287" s="192" t="s">
        <v>92</v>
      </c>
      <c r="B287" s="192"/>
      <c r="C287" s="192"/>
      <c r="D287" s="192"/>
      <c r="E287" s="192"/>
      <c r="F287" s="192"/>
      <c r="G287" s="192"/>
      <c r="H287" s="192"/>
      <c r="I287" s="192"/>
      <c r="J287" s="192"/>
      <c r="K287" s="192"/>
      <c r="L287" s="192"/>
      <c r="M287" s="192"/>
      <c r="N287" s="192"/>
      <c r="O287" s="192"/>
      <c r="P287" s="192"/>
      <c r="Q287" s="192"/>
      <c r="R287" s="192"/>
      <c r="S287" s="192"/>
      <c r="T287" s="192"/>
      <c r="U287" s="192"/>
    </row>
    <row r="288" spans="1:21" s="72" customFormat="1" x14ac:dyDescent="0.2"/>
  </sheetData>
  <sheetProtection deleteColumns="0" deleteRows="0" selectLockedCells="1" selectUnlockedCells="1"/>
  <mergeCells count="384">
    <mergeCell ref="B241:I241"/>
    <mergeCell ref="B242:I242"/>
    <mergeCell ref="B243:I243"/>
    <mergeCell ref="A244:U244"/>
    <mergeCell ref="B246:I246"/>
    <mergeCell ref="A247:I247"/>
    <mergeCell ref="B192:I192"/>
    <mergeCell ref="A285:I285"/>
    <mergeCell ref="K285:U285"/>
    <mergeCell ref="K249:N249"/>
    <mergeCell ref="B275:I275"/>
    <mergeCell ref="A274:U274"/>
    <mergeCell ref="B273:I273"/>
    <mergeCell ref="A268:U268"/>
    <mergeCell ref="B269:I269"/>
    <mergeCell ref="A270:U270"/>
    <mergeCell ref="B271:I271"/>
    <mergeCell ref="A238:U238"/>
    <mergeCell ref="B226:I226"/>
    <mergeCell ref="B227:I227"/>
    <mergeCell ref="B228:I228"/>
    <mergeCell ref="R230:U231"/>
    <mergeCell ref="B239:I239"/>
    <mergeCell ref="B240:I240"/>
    <mergeCell ref="B277:I277"/>
    <mergeCell ref="B281:I281"/>
    <mergeCell ref="A282:I282"/>
    <mergeCell ref="A283:J284"/>
    <mergeCell ref="R283:U284"/>
    <mergeCell ref="O284:Q284"/>
    <mergeCell ref="M278:N278"/>
    <mergeCell ref="M280:N280"/>
    <mergeCell ref="B280:I280"/>
    <mergeCell ref="A276:U276"/>
    <mergeCell ref="M283:N283"/>
    <mergeCell ref="K284:N284"/>
    <mergeCell ref="M275:N275"/>
    <mergeCell ref="M277:N277"/>
    <mergeCell ref="M269:N269"/>
    <mergeCell ref="M271:N271"/>
    <mergeCell ref="M273:N273"/>
    <mergeCell ref="M281:N281"/>
    <mergeCell ref="M282:N282"/>
    <mergeCell ref="A272:U272"/>
    <mergeCell ref="A77:U78"/>
    <mergeCell ref="A92:U93"/>
    <mergeCell ref="L259:N259"/>
    <mergeCell ref="L256:N256"/>
    <mergeCell ref="B258:G258"/>
    <mergeCell ref="B257:G257"/>
    <mergeCell ref="J258:K258"/>
    <mergeCell ref="Q259:R259"/>
    <mergeCell ref="H258:I258"/>
    <mergeCell ref="H259:I259"/>
    <mergeCell ref="A259:G259"/>
    <mergeCell ref="H255:I256"/>
    <mergeCell ref="A255:A256"/>
    <mergeCell ref="H257:I257"/>
    <mergeCell ref="B278:I278"/>
    <mergeCell ref="R248:U249"/>
    <mergeCell ref="O249:Q249"/>
    <mergeCell ref="A279:U279"/>
    <mergeCell ref="A113:U113"/>
    <mergeCell ref="K202:N202"/>
    <mergeCell ref="B102:I102"/>
    <mergeCell ref="B103:I103"/>
    <mergeCell ref="J266:J267"/>
    <mergeCell ref="O266:Q266"/>
    <mergeCell ref="R266:T266"/>
    <mergeCell ref="U266:U267"/>
    <mergeCell ref="A254:B254"/>
    <mergeCell ref="J259:K259"/>
    <mergeCell ref="O259:P259"/>
    <mergeCell ref="J257:K257"/>
    <mergeCell ref="O257:P257"/>
    <mergeCell ref="B266:I267"/>
    <mergeCell ref="B76:I76"/>
    <mergeCell ref="B83:I84"/>
    <mergeCell ref="U67:U68"/>
    <mergeCell ref="O67:Q67"/>
    <mergeCell ref="B70:I70"/>
    <mergeCell ref="B75:I75"/>
    <mergeCell ref="A82:U82"/>
    <mergeCell ref="A248:J249"/>
    <mergeCell ref="B245:I245"/>
    <mergeCell ref="A263:U263"/>
    <mergeCell ref="A265:U265"/>
    <mergeCell ref="K266:N266"/>
    <mergeCell ref="M267:N267"/>
    <mergeCell ref="K250:U250"/>
    <mergeCell ref="K251:U251"/>
    <mergeCell ref="A250:J250"/>
    <mergeCell ref="Q257:R257"/>
    <mergeCell ref="B255:G256"/>
    <mergeCell ref="L257:N257"/>
    <mergeCell ref="L258:N258"/>
    <mergeCell ref="A251:J251"/>
    <mergeCell ref="A266:A267"/>
    <mergeCell ref="M17:U17"/>
    <mergeCell ref="A208:U208"/>
    <mergeCell ref="B221:I221"/>
    <mergeCell ref="R206:T206"/>
    <mergeCell ref="B206:I207"/>
    <mergeCell ref="B209:I209"/>
    <mergeCell ref="R158:T158"/>
    <mergeCell ref="B162:I162"/>
    <mergeCell ref="A177:U177"/>
    <mergeCell ref="A176:U176"/>
    <mergeCell ref="A171:J171"/>
    <mergeCell ref="K171:U171"/>
    <mergeCell ref="A172:J172"/>
    <mergeCell ref="K172:U172"/>
    <mergeCell ref="B85:I85"/>
    <mergeCell ref="B91:I91"/>
    <mergeCell ref="B139:I139"/>
    <mergeCell ref="B101:I101"/>
    <mergeCell ref="O126:Q126"/>
    <mergeCell ref="A20:K20"/>
    <mergeCell ref="M20:U20"/>
    <mergeCell ref="B73:I73"/>
    <mergeCell ref="A28:G28"/>
    <mergeCell ref="B58:I58"/>
    <mergeCell ref="P5:R5"/>
    <mergeCell ref="P6:R6"/>
    <mergeCell ref="P3:R3"/>
    <mergeCell ref="P4:R4"/>
    <mergeCell ref="M4:O4"/>
    <mergeCell ref="B119:I119"/>
    <mergeCell ref="B105:I105"/>
    <mergeCell ref="B106:I106"/>
    <mergeCell ref="J114:J115"/>
    <mergeCell ref="B116:I116"/>
    <mergeCell ref="B89:I89"/>
    <mergeCell ref="B86:I86"/>
    <mergeCell ref="B87:I87"/>
    <mergeCell ref="B90:I90"/>
    <mergeCell ref="K99:N99"/>
    <mergeCell ref="B104:I104"/>
    <mergeCell ref="B107:I107"/>
    <mergeCell ref="A10:K10"/>
    <mergeCell ref="A66:U66"/>
    <mergeCell ref="A6:K6"/>
    <mergeCell ref="J67:J68"/>
    <mergeCell ref="K67:N67"/>
    <mergeCell ref="K52:N52"/>
    <mergeCell ref="K83:N83"/>
    <mergeCell ref="A1:K1"/>
    <mergeCell ref="A3:K3"/>
    <mergeCell ref="M21:U21"/>
    <mergeCell ref="B45:I45"/>
    <mergeCell ref="B46:I46"/>
    <mergeCell ref="M1:U1"/>
    <mergeCell ref="M14:U14"/>
    <mergeCell ref="A4:K5"/>
    <mergeCell ref="A37:U37"/>
    <mergeCell ref="A21:K21"/>
    <mergeCell ref="A17:K17"/>
    <mergeCell ref="M3:O3"/>
    <mergeCell ref="M5:O5"/>
    <mergeCell ref="D29:F29"/>
    <mergeCell ref="A18:K18"/>
    <mergeCell ref="A2:K2"/>
    <mergeCell ref="M15:U15"/>
    <mergeCell ref="A7:K7"/>
    <mergeCell ref="A8:K8"/>
    <mergeCell ref="A9:K9"/>
    <mergeCell ref="M8:U11"/>
    <mergeCell ref="G29:G30"/>
    <mergeCell ref="A13:K13"/>
    <mergeCell ref="A14:K14"/>
    <mergeCell ref="O52:Q52"/>
    <mergeCell ref="R52:T52"/>
    <mergeCell ref="U40:U41"/>
    <mergeCell ref="B42:I42"/>
    <mergeCell ref="B43:I43"/>
    <mergeCell ref="B52:I53"/>
    <mergeCell ref="B72:I72"/>
    <mergeCell ref="B60:I60"/>
    <mergeCell ref="B54:I54"/>
    <mergeCell ref="B57:I57"/>
    <mergeCell ref="A51:U51"/>
    <mergeCell ref="B56:I56"/>
    <mergeCell ref="J52:J53"/>
    <mergeCell ref="O40:Q40"/>
    <mergeCell ref="J40:J41"/>
    <mergeCell ref="B71:I71"/>
    <mergeCell ref="A39:U39"/>
    <mergeCell ref="B40:I41"/>
    <mergeCell ref="S6:U6"/>
    <mergeCell ref="A52:A53"/>
    <mergeCell ref="B48:I48"/>
    <mergeCell ref="B59:I59"/>
    <mergeCell ref="A11:K11"/>
    <mergeCell ref="A40:A41"/>
    <mergeCell ref="B47:I47"/>
    <mergeCell ref="B55:I55"/>
    <mergeCell ref="B44:I44"/>
    <mergeCell ref="K40:N40"/>
    <mergeCell ref="I29:K29"/>
    <mergeCell ref="M16:U16"/>
    <mergeCell ref="U52:U53"/>
    <mergeCell ref="R40:T40"/>
    <mergeCell ref="A23:K26"/>
    <mergeCell ref="B29:C29"/>
    <mergeCell ref="H29:H30"/>
    <mergeCell ref="M18:U18"/>
    <mergeCell ref="A19:K19"/>
    <mergeCell ref="M19:U19"/>
    <mergeCell ref="A16:K16"/>
    <mergeCell ref="M6:O6"/>
    <mergeCell ref="M13:U13"/>
    <mergeCell ref="A15:K15"/>
    <mergeCell ref="A166:U166"/>
    <mergeCell ref="B167:I167"/>
    <mergeCell ref="R169:U170"/>
    <mergeCell ref="O170:Q170"/>
    <mergeCell ref="O178:Q178"/>
    <mergeCell ref="B191:I191"/>
    <mergeCell ref="B198:I198"/>
    <mergeCell ref="A197:U197"/>
    <mergeCell ref="A203:J203"/>
    <mergeCell ref="A230:J231"/>
    <mergeCell ref="B225:I225"/>
    <mergeCell ref="B212:I212"/>
    <mergeCell ref="B214:I214"/>
    <mergeCell ref="B215:I215"/>
    <mergeCell ref="B222:I222"/>
    <mergeCell ref="R236:T236"/>
    <mergeCell ref="A236:A237"/>
    <mergeCell ref="B236:I237"/>
    <mergeCell ref="J236:J237"/>
    <mergeCell ref="K231:N231"/>
    <mergeCell ref="K236:N236"/>
    <mergeCell ref="A232:J232"/>
    <mergeCell ref="S255:U255"/>
    <mergeCell ref="A287:U287"/>
    <mergeCell ref="A200:I200"/>
    <mergeCell ref="B199:I199"/>
    <mergeCell ref="A201:J202"/>
    <mergeCell ref="R201:U202"/>
    <mergeCell ref="O202:Q202"/>
    <mergeCell ref="O258:P258"/>
    <mergeCell ref="Q258:R258"/>
    <mergeCell ref="Q255:R256"/>
    <mergeCell ref="J256:K256"/>
    <mergeCell ref="O256:P256"/>
    <mergeCell ref="J255:P255"/>
    <mergeCell ref="B213:I213"/>
    <mergeCell ref="B220:I220"/>
    <mergeCell ref="B210:I210"/>
    <mergeCell ref="A233:J233"/>
    <mergeCell ref="K232:U232"/>
    <mergeCell ref="K233:U233"/>
    <mergeCell ref="A229:I229"/>
    <mergeCell ref="O231:Q231"/>
    <mergeCell ref="U236:U237"/>
    <mergeCell ref="A235:U235"/>
    <mergeCell ref="O236:Q236"/>
    <mergeCell ref="B224:I224"/>
    <mergeCell ref="U206:U207"/>
    <mergeCell ref="B218:I218"/>
    <mergeCell ref="B219:I219"/>
    <mergeCell ref="B211:I211"/>
    <mergeCell ref="B217:I217"/>
    <mergeCell ref="K206:N206"/>
    <mergeCell ref="S3:U3"/>
    <mergeCell ref="S4:U4"/>
    <mergeCell ref="S5:U5"/>
    <mergeCell ref="A12:K12"/>
    <mergeCell ref="A67:A68"/>
    <mergeCell ref="B67:I68"/>
    <mergeCell ref="O99:Q99"/>
    <mergeCell ref="R99:T99"/>
    <mergeCell ref="B120:I120"/>
    <mergeCell ref="A125:U125"/>
    <mergeCell ref="B99:I100"/>
    <mergeCell ref="B133:I133"/>
    <mergeCell ref="B134:I134"/>
    <mergeCell ref="B88:I88"/>
    <mergeCell ref="K153:N153"/>
    <mergeCell ref="M22:U26"/>
    <mergeCell ref="J206:J207"/>
    <mergeCell ref="O206:Q206"/>
    <mergeCell ref="A206:A207"/>
    <mergeCell ref="K203:U203"/>
    <mergeCell ref="K204:U204"/>
    <mergeCell ref="A204:J204"/>
    <mergeCell ref="B132:U132"/>
    <mergeCell ref="B135:U135"/>
    <mergeCell ref="B138:U138"/>
    <mergeCell ref="B141:U141"/>
    <mergeCell ref="B147:U147"/>
    <mergeCell ref="R152:U153"/>
    <mergeCell ref="B196:I196"/>
    <mergeCell ref="A180:U180"/>
    <mergeCell ref="B181:I181"/>
    <mergeCell ref="B182:I182"/>
    <mergeCell ref="B185:I185"/>
    <mergeCell ref="B187:I187"/>
    <mergeCell ref="B184:I184"/>
    <mergeCell ref="B165:I165"/>
    <mergeCell ref="B161:I161"/>
    <mergeCell ref="B149:I149"/>
    <mergeCell ref="B143:I143"/>
    <mergeCell ref="B145:I145"/>
    <mergeCell ref="A98:U98"/>
    <mergeCell ref="J99:J100"/>
    <mergeCell ref="A99:A100"/>
    <mergeCell ref="U99:U100"/>
    <mergeCell ref="B117:I117"/>
    <mergeCell ref="A114:A115"/>
    <mergeCell ref="U114:U115"/>
    <mergeCell ref="R114:T114"/>
    <mergeCell ref="B118:I118"/>
    <mergeCell ref="B108:I108"/>
    <mergeCell ref="K114:N114"/>
    <mergeCell ref="B69:I69"/>
    <mergeCell ref="R67:T67"/>
    <mergeCell ref="J83:J84"/>
    <mergeCell ref="O83:Q83"/>
    <mergeCell ref="R83:T83"/>
    <mergeCell ref="A83:A84"/>
    <mergeCell ref="U83:U84"/>
    <mergeCell ref="B74:I74"/>
    <mergeCell ref="U126:U127"/>
    <mergeCell ref="B144:U144"/>
    <mergeCell ref="B146:I146"/>
    <mergeCell ref="K158:N158"/>
    <mergeCell ref="U158:U159"/>
    <mergeCell ref="J158:J159"/>
    <mergeCell ref="B150:I150"/>
    <mergeCell ref="B148:I148"/>
    <mergeCell ref="R126:T126"/>
    <mergeCell ref="B140:I140"/>
    <mergeCell ref="B131:I131"/>
    <mergeCell ref="J126:J127"/>
    <mergeCell ref="B129:I129"/>
    <mergeCell ref="A157:U157"/>
    <mergeCell ref="R178:T178"/>
    <mergeCell ref="K170:N170"/>
    <mergeCell ref="U178:U179"/>
    <mergeCell ref="B188:I188"/>
    <mergeCell ref="B189:I189"/>
    <mergeCell ref="A205:U205"/>
    <mergeCell ref="O114:Q114"/>
    <mergeCell ref="O153:Q153"/>
    <mergeCell ref="K126:N126"/>
    <mergeCell ref="A151:I151"/>
    <mergeCell ref="A126:A127"/>
    <mergeCell ref="A154:J154"/>
    <mergeCell ref="B114:I115"/>
    <mergeCell ref="A155:J155"/>
    <mergeCell ref="K154:U154"/>
    <mergeCell ref="K155:U155"/>
    <mergeCell ref="B121:I121"/>
    <mergeCell ref="A152:J153"/>
    <mergeCell ref="B136:I136"/>
    <mergeCell ref="B137:I137"/>
    <mergeCell ref="B142:I142"/>
    <mergeCell ref="B130:I130"/>
    <mergeCell ref="B128:U128"/>
    <mergeCell ref="B126:I127"/>
    <mergeCell ref="A27:K27"/>
    <mergeCell ref="B164:I164"/>
    <mergeCell ref="M29:U33"/>
    <mergeCell ref="B216:I216"/>
    <mergeCell ref="A223:U223"/>
    <mergeCell ref="A169:J170"/>
    <mergeCell ref="A168:I168"/>
    <mergeCell ref="A163:U163"/>
    <mergeCell ref="A160:U160"/>
    <mergeCell ref="A158:A159"/>
    <mergeCell ref="B158:I159"/>
    <mergeCell ref="O158:Q158"/>
    <mergeCell ref="A178:A179"/>
    <mergeCell ref="B178:I179"/>
    <mergeCell ref="J178:J179"/>
    <mergeCell ref="K178:N178"/>
    <mergeCell ref="B190:I190"/>
    <mergeCell ref="B183:I183"/>
    <mergeCell ref="B193:I193"/>
    <mergeCell ref="B194:I194"/>
    <mergeCell ref="B195:I195"/>
    <mergeCell ref="B186:I186"/>
  </mergeCells>
  <phoneticPr fontId="5" type="noConversion"/>
  <conditionalFormatting sqref="L32:L33">
    <cfRule type="cellIs" dxfId="39" priority="173" operator="equal">
      <formula>"E bine"</formula>
    </cfRule>
  </conditionalFormatting>
  <dataValidations count="15">
    <dataValidation type="list" allowBlank="1" showInputMessage="1" showErrorMessage="1" sqref="S280:S281 S73:S74 S47 S89 S59 S275 S271 S269 S277:S278 S273">
      <formula1>$S$41</formula1>
    </dataValidation>
    <dataValidation type="list" allowBlank="1" showInputMessage="1" showErrorMessage="1" sqref="R280:R281 R73:R74 R47 R89 R59 R275 R271 R269 R277:R278 R273">
      <formula1>$R$41</formula1>
    </dataValidation>
    <dataValidation type="list" allowBlank="1" showInputMessage="1" showErrorMessage="1" sqref="T280:T281 T47 T73:T74 T89 T59 T275 T271 T269 T277:T278 T273">
      <formula1>$T$41</formula1>
    </dataValidation>
    <dataValidation type="list" allowBlank="1" showInputMessage="1" showErrorMessage="1" sqref="B198:I198">
      <formula1>$B$40:$B$170</formula1>
    </dataValidation>
    <dataValidation type="list" allowBlank="1" showInputMessage="1" showErrorMessage="1" sqref="U89 U73:U74 U47 U59">
      <formula1>$P$38:$T$38</formula1>
    </dataValidation>
    <dataValidation type="list" allowBlank="1" showErrorMessage="1" sqref="U42:U46 U54:U58 U75 U69:U72 U90 U85:U88 U101:U107 U116:U120 U129:U131 U133:U134 U136:U137 U139:U140 U142:U143 U145:U146 U148:U150 U167 U164">
      <formula1>$P$36:$T$36</formula1>
    </dataValidation>
    <dataValidation type="list" allowBlank="1" showErrorMessage="1" sqref="S42:S46 S54:S58 S75 S69:S72 S90 S164 S101:S107 S116:S120 S129:S131 S133:S134 S136:S137 S140 S142:S143 S145:S146 S148:S150 S161 S167 S85:S88">
      <formula1>$S$39</formula1>
    </dataValidation>
    <dataValidation type="list" allowBlank="1" showErrorMessage="1" sqref="T42:T46 T54:T58 T75 T69:T72 T90 T85:T88 T101:T107 T116:T120 T129:T131 T133:T134 T136:T137 T139:T140 T142:T143 T145:T146 T148:T150 T161 T167 T164">
      <formula1>$T$39</formula1>
    </dataValidation>
    <dataValidation type="list" allowBlank="1" showErrorMessage="1" sqref="R42:R46 R54:R58 R75 R69:R72 R90 R85:R88 R101:R107 R116:R120 R129:R131 R133:R134 R136:R137 R140 R142:R143 R145:R146 R148:R150 R161 R216 R167 R164">
      <formula1>$R$39</formula1>
    </dataValidation>
    <dataValidation type="list" allowBlank="1" showInputMessage="1" showErrorMessage="1" sqref="S162 S165">
      <formula1>$S$39</formula1>
    </dataValidation>
    <dataValidation type="list" allowBlank="1" showInputMessage="1" showErrorMessage="1" sqref="R162 R165">
      <formula1>$R$39</formula1>
    </dataValidation>
    <dataValidation type="list" allowBlank="1" showInputMessage="1" showErrorMessage="1" sqref="T162 T165">
      <formula1>$T$39</formula1>
    </dataValidation>
    <dataValidation type="list" allowBlank="1" showInputMessage="1" showErrorMessage="1" sqref="U161:U162 U165">
      <formula1>$P$36:$T$36</formula1>
    </dataValidation>
    <dataValidation type="list" allowBlank="1" showErrorMessage="1" sqref="B193:B195 B245 B224:B227 B217:B221 B210:B215 B182:B191 B241:B242">
      <formula1>$B$38:$B$166</formula1>
    </dataValidation>
    <dataValidation type="list" allowBlank="1" showErrorMessage="1" sqref="B181 B239 B209">
      <formula1>$B$37:$B$167</formula1>
    </dataValidation>
  </dataValidations>
  <pageMargins left="0.70866141732283505" right="0.70866141732283505" top="0.74803149606299202" bottom="0.74803149606299202" header="0.31496062992126" footer="0.31496062992126"/>
  <pageSetup paperSize="9" orientation="landscape" r:id="rId1"/>
  <headerFooter>
    <oddHeader>&amp;RPag. &amp;P</oddHeader>
    <oddFooter>&amp;LRECTOR,
Acad.Prof.univ.dr. Ioan Aurel POP&amp;CDECAN,
Prof. univ. dr. Adrian Olimpiu PETRUȘEL&amp;RDIRECTOR DE DEPARTAMENT,
Prof. univ. dr. Octavian AGRATINI</oddFooter>
  </headerFooter>
  <ignoredErrors>
    <ignoredError sqref="M258"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24840089-BCE2-4247-95FD-1684CCCD14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E28096E-07ED-4A89-8FAD-5901C97CCB0D}">
  <ds:schemaRefs>
    <ds:schemaRef ds:uri="http://schemas.microsoft.com/sharepoint/v3/contenttype/forms"/>
  </ds:schemaRefs>
</ds:datastoreItem>
</file>

<file path=customXml/itemProps3.xml><?xml version="1.0" encoding="utf-8"?>
<ds:datastoreItem xmlns:ds="http://schemas.openxmlformats.org/officeDocument/2006/customXml" ds:itemID="{EB36E001-8A51-43F5-8104-19EE9D69DA7F}">
  <ds:schemaRef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elements/1.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 Pop</cp:lastModifiedBy>
  <cp:lastPrinted>2020-03-30T05:53:03Z</cp:lastPrinted>
  <dcterms:created xsi:type="dcterms:W3CDTF">2013-06-27T08:19:59Z</dcterms:created>
  <dcterms:modified xsi:type="dcterms:W3CDTF">2020-04-14T07:10:23Z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