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backupFile="1" defaultThemeVersion="124226"/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0" i="1" l="1"/>
  <c r="J109" i="1"/>
  <c r="J84" i="1"/>
  <c r="J74" i="1"/>
  <c r="J61" i="1"/>
  <c r="J45" i="1"/>
  <c r="L45" i="1" l="1"/>
  <c r="L110" i="1"/>
  <c r="M110" i="1"/>
  <c r="S109" i="1"/>
  <c r="R109" i="1"/>
  <c r="Q109" i="1"/>
  <c r="K109" i="1"/>
  <c r="L109" i="1"/>
  <c r="M109" i="1"/>
  <c r="K111" i="1" l="1"/>
  <c r="L183" i="1"/>
  <c r="T183" i="1"/>
  <c r="S183" i="1"/>
  <c r="S184" i="1" s="1"/>
  <c r="R183" i="1"/>
  <c r="R184" i="1" s="1"/>
  <c r="Q183" i="1"/>
  <c r="Q184" i="1" s="1"/>
  <c r="M183" i="1"/>
  <c r="K183" i="1"/>
  <c r="J183" i="1"/>
  <c r="A183" i="1"/>
  <c r="S187" i="1"/>
  <c r="R187" i="1"/>
  <c r="Q187" i="1"/>
  <c r="N187" i="1"/>
  <c r="P187" i="1"/>
  <c r="O187" i="1"/>
  <c r="M187" i="1"/>
  <c r="L187" i="1"/>
  <c r="K187" i="1"/>
  <c r="J187" i="1"/>
  <c r="J184" i="1" l="1"/>
  <c r="J188" i="1"/>
  <c r="K184" i="1"/>
  <c r="K189" i="1" s="1"/>
  <c r="K188" i="1"/>
  <c r="M184" i="1"/>
  <c r="M189" i="1" s="1"/>
  <c r="M188" i="1"/>
  <c r="L184" i="1"/>
  <c r="L189" i="1" s="1"/>
  <c r="L188" i="1"/>
  <c r="P104" i="1"/>
  <c r="N104" i="1"/>
  <c r="P102" i="1"/>
  <c r="N102" i="1"/>
  <c r="A157" i="1"/>
  <c r="S150" i="1"/>
  <c r="R150" i="1"/>
  <c r="Q150" i="1"/>
  <c r="M150" i="1"/>
  <c r="L150" i="1"/>
  <c r="K150" i="1"/>
  <c r="J150" i="1"/>
  <c r="A150" i="1"/>
  <c r="S152" i="1"/>
  <c r="R152" i="1"/>
  <c r="Q152" i="1"/>
  <c r="M152" i="1"/>
  <c r="L152" i="1"/>
  <c r="K152" i="1"/>
  <c r="J152" i="1"/>
  <c r="A152" i="1"/>
  <c r="K190" i="1" l="1"/>
  <c r="O104" i="1"/>
  <c r="O102" i="1"/>
  <c r="P128" i="1"/>
  <c r="N128" i="1"/>
  <c r="P151" i="1"/>
  <c r="N151" i="1"/>
  <c r="P149" i="1"/>
  <c r="N149" i="1"/>
  <c r="S148" i="1"/>
  <c r="R148" i="1"/>
  <c r="Q148" i="1"/>
  <c r="M148" i="1"/>
  <c r="L148" i="1"/>
  <c r="K148" i="1"/>
  <c r="J148" i="1"/>
  <c r="A148" i="1"/>
  <c r="P131" i="1"/>
  <c r="N131" i="1"/>
  <c r="P130" i="1"/>
  <c r="N130" i="1"/>
  <c r="P83" i="1"/>
  <c r="N83" i="1"/>
  <c r="P73" i="1"/>
  <c r="P152" i="1" s="1"/>
  <c r="N73" i="1"/>
  <c r="N152" i="1" s="1"/>
  <c r="P72" i="1"/>
  <c r="P183" i="1" s="1"/>
  <c r="N72" i="1"/>
  <c r="N183" i="1" s="1"/>
  <c r="P71" i="1"/>
  <c r="N71" i="1"/>
  <c r="K61" i="1"/>
  <c r="L61" i="1"/>
  <c r="M61" i="1"/>
  <c r="P60" i="1"/>
  <c r="P150" i="1" s="1"/>
  <c r="N60" i="1"/>
  <c r="N150" i="1" s="1"/>
  <c r="P59" i="1"/>
  <c r="N59" i="1"/>
  <c r="P58" i="1"/>
  <c r="P148" i="1" s="1"/>
  <c r="N58" i="1"/>
  <c r="N148" i="1" s="1"/>
  <c r="T45" i="1"/>
  <c r="S45" i="1"/>
  <c r="R45" i="1"/>
  <c r="Q45" i="1"/>
  <c r="K45" i="1"/>
  <c r="M45" i="1"/>
  <c r="P44" i="1"/>
  <c r="N44" i="1"/>
  <c r="P43" i="1"/>
  <c r="N43" i="1"/>
  <c r="O4" i="1" l="1"/>
  <c r="N184" i="1"/>
  <c r="N189" i="1" s="1"/>
  <c r="N188" i="1"/>
  <c r="P184" i="1"/>
  <c r="P189" i="1" s="1"/>
  <c r="P188" i="1"/>
  <c r="R4" i="1"/>
  <c r="O128" i="1"/>
  <c r="O59" i="1"/>
  <c r="O149" i="1"/>
  <c r="O73" i="1"/>
  <c r="O152" i="1" s="1"/>
  <c r="O130" i="1"/>
  <c r="O131" i="1"/>
  <c r="O60" i="1"/>
  <c r="O150" i="1" s="1"/>
  <c r="O58" i="1"/>
  <c r="O148" i="1" s="1"/>
  <c r="O151" i="1"/>
  <c r="O71" i="1"/>
  <c r="O72" i="1"/>
  <c r="O183" i="1" s="1"/>
  <c r="O44" i="1"/>
  <c r="O83" i="1"/>
  <c r="O43" i="1"/>
  <c r="O184" i="1" l="1"/>
  <c r="O189" i="1" s="1"/>
  <c r="N190" i="1" s="1"/>
  <c r="O188" i="1"/>
  <c r="P79" i="1" l="1"/>
  <c r="T84" i="1" l="1"/>
  <c r="N79" i="1" l="1"/>
  <c r="O79" i="1" s="1"/>
  <c r="T74" i="1" l="1"/>
  <c r="T61" i="1" l="1"/>
  <c r="P108" i="1" l="1"/>
  <c r="N108" i="1"/>
  <c r="P107" i="1"/>
  <c r="N107" i="1"/>
  <c r="P82" i="1"/>
  <c r="P81" i="1"/>
  <c r="P80" i="1"/>
  <c r="O107" i="1" l="1"/>
  <c r="O108" i="1"/>
  <c r="S173" i="1"/>
  <c r="R173" i="1"/>
  <c r="Q173" i="1"/>
  <c r="P173" i="1"/>
  <c r="M173" i="1"/>
  <c r="L173" i="1"/>
  <c r="K173" i="1"/>
  <c r="J173" i="1"/>
  <c r="S170" i="1"/>
  <c r="R170" i="1"/>
  <c r="Q170" i="1"/>
  <c r="M170" i="1"/>
  <c r="L170" i="1"/>
  <c r="K170" i="1"/>
  <c r="J170" i="1"/>
  <c r="S157" i="1"/>
  <c r="R157" i="1"/>
  <c r="Q157" i="1"/>
  <c r="P157" i="1"/>
  <c r="M157" i="1"/>
  <c r="L157" i="1"/>
  <c r="K157" i="1"/>
  <c r="J157" i="1"/>
  <c r="S156" i="1"/>
  <c r="R156" i="1"/>
  <c r="Q156" i="1"/>
  <c r="P156" i="1"/>
  <c r="M156" i="1"/>
  <c r="L156" i="1"/>
  <c r="K156" i="1"/>
  <c r="J156" i="1"/>
  <c r="A156" i="1"/>
  <c r="S155" i="1"/>
  <c r="R155" i="1"/>
  <c r="Q155" i="1"/>
  <c r="M155" i="1"/>
  <c r="L155" i="1"/>
  <c r="K155" i="1"/>
  <c r="J155" i="1"/>
  <c r="J158" i="1" s="1"/>
  <c r="S147" i="1"/>
  <c r="R147" i="1"/>
  <c r="Q147" i="1"/>
  <c r="M147" i="1"/>
  <c r="L147" i="1"/>
  <c r="K147" i="1"/>
  <c r="J147" i="1"/>
  <c r="S146" i="1"/>
  <c r="R146" i="1"/>
  <c r="Q146" i="1"/>
  <c r="M146" i="1"/>
  <c r="L146" i="1"/>
  <c r="K146" i="1"/>
  <c r="J146" i="1"/>
  <c r="S134" i="1"/>
  <c r="R134" i="1"/>
  <c r="Q134" i="1"/>
  <c r="M134" i="1"/>
  <c r="L134" i="1"/>
  <c r="K134" i="1"/>
  <c r="J134" i="1"/>
  <c r="J153" i="1" l="1"/>
  <c r="J159" i="1" s="1"/>
  <c r="S129" i="1"/>
  <c r="R129" i="1"/>
  <c r="Q129" i="1"/>
  <c r="M129" i="1"/>
  <c r="L129" i="1"/>
  <c r="K129" i="1"/>
  <c r="J129" i="1"/>
  <c r="S127" i="1"/>
  <c r="R127" i="1"/>
  <c r="Q127" i="1"/>
  <c r="M127" i="1"/>
  <c r="L127" i="1"/>
  <c r="K127" i="1"/>
  <c r="J127" i="1"/>
  <c r="S126" i="1"/>
  <c r="R126" i="1"/>
  <c r="Q126" i="1"/>
  <c r="M126" i="1"/>
  <c r="L126" i="1"/>
  <c r="K126" i="1"/>
  <c r="A126" i="1"/>
  <c r="S125" i="1"/>
  <c r="R125" i="1"/>
  <c r="Q125" i="1"/>
  <c r="M125" i="1"/>
  <c r="L125" i="1"/>
  <c r="K125" i="1"/>
  <c r="J125" i="1"/>
  <c r="S124" i="1"/>
  <c r="R124" i="1"/>
  <c r="Q124" i="1"/>
  <c r="M124" i="1"/>
  <c r="L124" i="1"/>
  <c r="K124" i="1"/>
  <c r="J124" i="1"/>
  <c r="S123" i="1"/>
  <c r="R123" i="1"/>
  <c r="Q123" i="1"/>
  <c r="M123" i="1"/>
  <c r="L123" i="1"/>
  <c r="K123" i="1"/>
  <c r="J123" i="1"/>
  <c r="S122" i="1"/>
  <c r="R122" i="1"/>
  <c r="Q122" i="1"/>
  <c r="M122" i="1"/>
  <c r="L122" i="1"/>
  <c r="K122" i="1"/>
  <c r="J122" i="1"/>
  <c r="S121" i="1"/>
  <c r="R121" i="1"/>
  <c r="Q121" i="1"/>
  <c r="M121" i="1"/>
  <c r="L121" i="1"/>
  <c r="K121" i="1"/>
  <c r="J121" i="1"/>
  <c r="J132" i="1" l="1"/>
  <c r="S132" i="1"/>
  <c r="K132" i="1"/>
  <c r="L132" i="1"/>
  <c r="M132" i="1"/>
  <c r="N42" i="1"/>
  <c r="N122" i="1" s="1"/>
  <c r="P42" i="1"/>
  <c r="P122" i="1" s="1"/>
  <c r="S174" i="1"/>
  <c r="R174" i="1"/>
  <c r="Q174" i="1"/>
  <c r="M174" i="1"/>
  <c r="L174" i="1"/>
  <c r="K174" i="1"/>
  <c r="J174" i="1"/>
  <c r="S171" i="1"/>
  <c r="R171" i="1"/>
  <c r="Q171" i="1"/>
  <c r="M171" i="1"/>
  <c r="L171" i="1"/>
  <c r="K171" i="1"/>
  <c r="J171" i="1"/>
  <c r="S158" i="1"/>
  <c r="R158" i="1"/>
  <c r="Q158" i="1"/>
  <c r="M158" i="1"/>
  <c r="L158" i="1"/>
  <c r="K158" i="1"/>
  <c r="S153" i="1"/>
  <c r="R153" i="1"/>
  <c r="Q153" i="1"/>
  <c r="M153" i="1"/>
  <c r="L153" i="1"/>
  <c r="S135" i="1"/>
  <c r="R135" i="1"/>
  <c r="Q135" i="1"/>
  <c r="M135" i="1"/>
  <c r="L135" i="1"/>
  <c r="K135" i="1"/>
  <c r="J135" i="1"/>
  <c r="P106" i="1"/>
  <c r="N99" i="1"/>
  <c r="N100" i="1"/>
  <c r="N106" i="1"/>
  <c r="P100" i="1"/>
  <c r="P99" i="1"/>
  <c r="S84" i="1"/>
  <c r="R84" i="1"/>
  <c r="Q84" i="1"/>
  <c r="M84" i="1"/>
  <c r="L84" i="1"/>
  <c r="K84" i="1"/>
  <c r="N82" i="1"/>
  <c r="N156" i="1" s="1"/>
  <c r="N81" i="1"/>
  <c r="N80" i="1"/>
  <c r="N173" i="1" s="1"/>
  <c r="S74" i="1"/>
  <c r="R74" i="1"/>
  <c r="Q74" i="1"/>
  <c r="M74" i="1"/>
  <c r="L74" i="1"/>
  <c r="K74" i="1"/>
  <c r="P70" i="1"/>
  <c r="P129" i="1" s="1"/>
  <c r="N70" i="1"/>
  <c r="N129" i="1" s="1"/>
  <c r="P69" i="1"/>
  <c r="P127" i="1" s="1"/>
  <c r="N69" i="1"/>
  <c r="N127" i="1" s="1"/>
  <c r="P68" i="1"/>
  <c r="N68" i="1"/>
  <c r="N126" i="1" s="1"/>
  <c r="S61" i="1"/>
  <c r="R61" i="1"/>
  <c r="Q61" i="1"/>
  <c r="P57" i="1"/>
  <c r="N57" i="1"/>
  <c r="P56" i="1"/>
  <c r="P125" i="1" s="1"/>
  <c r="N56" i="1"/>
  <c r="N125" i="1" s="1"/>
  <c r="P55" i="1"/>
  <c r="N55" i="1"/>
  <c r="P54" i="1"/>
  <c r="N54" i="1"/>
  <c r="N41" i="1"/>
  <c r="N121" i="1" s="1"/>
  <c r="N40" i="1"/>
  <c r="N39" i="1"/>
  <c r="P41" i="1"/>
  <c r="P121" i="1" s="1"/>
  <c r="P40" i="1"/>
  <c r="P39" i="1"/>
  <c r="J175" i="1" l="1"/>
  <c r="O5" i="1"/>
  <c r="R5" i="1"/>
  <c r="P110" i="1"/>
  <c r="P109" i="1"/>
  <c r="N109" i="1"/>
  <c r="N110" i="1"/>
  <c r="J201" i="1" s="1"/>
  <c r="N124" i="1"/>
  <c r="N61" i="1"/>
  <c r="P124" i="1"/>
  <c r="P61" i="1"/>
  <c r="N45" i="1"/>
  <c r="P45" i="1"/>
  <c r="N157" i="1"/>
  <c r="N147" i="1"/>
  <c r="P147" i="1"/>
  <c r="P170" i="1"/>
  <c r="P171" i="1" s="1"/>
  <c r="P123" i="1"/>
  <c r="N170" i="1"/>
  <c r="N123" i="1"/>
  <c r="P126" i="1"/>
  <c r="O99" i="1"/>
  <c r="R200" i="1"/>
  <c r="R202" i="1" s="1"/>
  <c r="N74" i="1"/>
  <c r="S200" i="1"/>
  <c r="S202" i="1" s="1"/>
  <c r="O100" i="1"/>
  <c r="S159" i="1"/>
  <c r="P74" i="1"/>
  <c r="O55" i="1"/>
  <c r="O56" i="1"/>
  <c r="O125" i="1" s="1"/>
  <c r="O57" i="1"/>
  <c r="O70" i="1"/>
  <c r="O129" i="1" s="1"/>
  <c r="O106" i="1"/>
  <c r="M159" i="1"/>
  <c r="L175" i="1"/>
  <c r="L159" i="1"/>
  <c r="Q159" i="1"/>
  <c r="M160" i="1"/>
  <c r="R159" i="1"/>
  <c r="M176" i="1"/>
  <c r="R175" i="1"/>
  <c r="N155" i="1"/>
  <c r="N146" i="1"/>
  <c r="N134" i="1"/>
  <c r="N135" i="1" s="1"/>
  <c r="O80" i="1"/>
  <c r="O173" i="1" s="1"/>
  <c r="O82" i="1"/>
  <c r="O156" i="1" s="1"/>
  <c r="P174" i="1"/>
  <c r="P155" i="1"/>
  <c r="P158" i="1" s="1"/>
  <c r="P146" i="1"/>
  <c r="P134" i="1"/>
  <c r="P135" i="1" s="1"/>
  <c r="L160" i="1"/>
  <c r="O42" i="1"/>
  <c r="O122" i="1" s="1"/>
  <c r="O39" i="1"/>
  <c r="L176" i="1"/>
  <c r="Q175" i="1"/>
  <c r="S175" i="1"/>
  <c r="O68" i="1"/>
  <c r="O41" i="1"/>
  <c r="O121" i="1" s="1"/>
  <c r="N84" i="1"/>
  <c r="O54" i="1"/>
  <c r="O40" i="1"/>
  <c r="O69" i="1"/>
  <c r="O127" i="1" s="1"/>
  <c r="O81" i="1"/>
  <c r="P84" i="1"/>
  <c r="M175" i="1"/>
  <c r="K176" i="1"/>
  <c r="K175" i="1"/>
  <c r="N132" i="1" l="1"/>
  <c r="P132" i="1"/>
  <c r="O110" i="1"/>
  <c r="N111" i="1" s="1"/>
  <c r="O109" i="1"/>
  <c r="O124" i="1"/>
  <c r="O61" i="1"/>
  <c r="O45" i="1"/>
  <c r="N158" i="1"/>
  <c r="O157" i="1"/>
  <c r="O147" i="1"/>
  <c r="N174" i="1"/>
  <c r="O170" i="1"/>
  <c r="O123" i="1"/>
  <c r="O126" i="1"/>
  <c r="N171" i="1"/>
  <c r="J200" i="1"/>
  <c r="H201" i="1"/>
  <c r="K177" i="1"/>
  <c r="P175" i="1"/>
  <c r="P176" i="1"/>
  <c r="O146" i="1"/>
  <c r="O155" i="1"/>
  <c r="O134" i="1"/>
  <c r="O135" i="1" s="1"/>
  <c r="O84" i="1"/>
  <c r="O74" i="1"/>
  <c r="O132" i="1" l="1"/>
  <c r="N175" i="1"/>
  <c r="O158" i="1"/>
  <c r="N176" i="1"/>
  <c r="O174" i="1"/>
  <c r="O171" i="1"/>
  <c r="L201" i="1"/>
  <c r="L200" i="1" s="1"/>
  <c r="L202" i="1" s="1"/>
  <c r="H200" i="1"/>
  <c r="J202" i="1"/>
  <c r="N201" i="1" l="1"/>
  <c r="O175" i="1"/>
  <c r="O176" i="1"/>
  <c r="N177" i="1" s="1"/>
  <c r="N200" i="1"/>
  <c r="H202" i="1"/>
  <c r="P201" i="1" s="1"/>
  <c r="N202" i="1" l="1"/>
  <c r="P200" i="1"/>
  <c r="P202" i="1" s="1"/>
  <c r="J136" i="1"/>
  <c r="Q136" i="1"/>
  <c r="R136" i="1"/>
  <c r="N153" i="1"/>
  <c r="N160" i="1" s="1"/>
  <c r="P153" i="1"/>
  <c r="K153" i="1"/>
  <c r="K160" i="1" l="1"/>
  <c r="K161" i="1" s="1"/>
  <c r="N159" i="1"/>
  <c r="K159" i="1"/>
  <c r="P160" i="1"/>
  <c r="P159" i="1"/>
  <c r="O153" i="1"/>
  <c r="O160" i="1" l="1"/>
  <c r="N161" i="1" s="1"/>
  <c r="O159" i="1"/>
  <c r="L137" i="1" l="1"/>
  <c r="L136" i="1"/>
  <c r="K137" i="1"/>
  <c r="K136" i="1"/>
  <c r="M137" i="1"/>
  <c r="N137" i="1"/>
  <c r="M136" i="1"/>
  <c r="O136" i="1"/>
  <c r="O137" i="1"/>
  <c r="N136" i="1"/>
  <c r="P136" i="1"/>
  <c r="P137" i="1"/>
  <c r="K138" i="1" l="1"/>
  <c r="N138" i="1"/>
  <c r="S136" i="1"/>
</calcChain>
</file>

<file path=xl/sharedStrings.xml><?xml version="1.0" encoding="utf-8"?>
<sst xmlns="http://schemas.openxmlformats.org/spreadsheetml/2006/main" count="451" uniqueCount="153">
  <si>
    <t>Şi:</t>
  </si>
  <si>
    <t>Activităţi didactice</t>
  </si>
  <si>
    <t>Sesiune de examene</t>
  </si>
  <si>
    <t>Vacanţă</t>
  </si>
  <si>
    <t>Sem I</t>
  </si>
  <si>
    <t>Sem II</t>
  </si>
  <si>
    <t>I</t>
  </si>
  <si>
    <t>V</t>
  </si>
  <si>
    <t>R</t>
  </si>
  <si>
    <t>Stagii de practică</t>
  </si>
  <si>
    <t xml:space="preserve">iarna </t>
  </si>
  <si>
    <t>prim</t>
  </si>
  <si>
    <t>vara</t>
  </si>
  <si>
    <t>Anul I</t>
  </si>
  <si>
    <t>Anul II</t>
  </si>
  <si>
    <t>II. DESFĂŞURAREA STUDIILOR (în număr de săptămani)</t>
  </si>
  <si>
    <r>
      <t xml:space="preserve">Forma de învăţământ: </t>
    </r>
    <r>
      <rPr>
        <b/>
        <sz val="10"/>
        <color indexed="8"/>
        <rFont val="Times New Roman"/>
        <family val="1"/>
      </rPr>
      <t>cu frecvenţă</t>
    </r>
  </si>
  <si>
    <t>L.P comasate</t>
  </si>
  <si>
    <t xml:space="preserve">III. NUMĂRUL ORELOR PE SĂPTĂMANĂ </t>
  </si>
  <si>
    <t>V. MODUL DE ALEGERE A DISCIPLINELOR OPŢIONALE</t>
  </si>
  <si>
    <t>VII. TABELUL DISCIPLINELOR</t>
  </si>
  <si>
    <t>Felul disciplinei</t>
  </si>
  <si>
    <t>Forme de evaluare</t>
  </si>
  <si>
    <t>Ore fizice săptămânale</t>
  </si>
  <si>
    <t>TOTAL</t>
  </si>
  <si>
    <t>DENUMIREA DISCIPLINELOR</t>
  </si>
  <si>
    <t>COD</t>
  </si>
  <si>
    <t>C</t>
  </si>
  <si>
    <t>S</t>
  </si>
  <si>
    <t>LP</t>
  </si>
  <si>
    <t>T</t>
  </si>
  <si>
    <t>E</t>
  </si>
  <si>
    <t>VP</t>
  </si>
  <si>
    <t>F</t>
  </si>
  <si>
    <t>Semestrul I</t>
  </si>
  <si>
    <t>Semestrul II</t>
  </si>
  <si>
    <t>DF</t>
  </si>
  <si>
    <t>DS</t>
  </si>
  <si>
    <t>DC</t>
  </si>
  <si>
    <t>Credite ECTS</t>
  </si>
  <si>
    <t>Ore alocate studiului</t>
  </si>
  <si>
    <t>ANUL I, SEMESTRUL 1</t>
  </si>
  <si>
    <t>ANUL I, SEMESTRUL 2</t>
  </si>
  <si>
    <t>ANUL II, SEMESTRUL 3</t>
  </si>
  <si>
    <t>ANUL II, SEMESTRUL 4</t>
  </si>
  <si>
    <t>DISCIPLINE OPȚIONALE</t>
  </si>
  <si>
    <t>%</t>
  </si>
  <si>
    <t xml:space="preserve">TOTAL ORE FIZICE / TOTAL ORE ALOCATE STUDIULUI </t>
  </si>
  <si>
    <t xml:space="preserve">Anexă la Planul de Învățământ specializarea / programul de studiu: </t>
  </si>
  <si>
    <t>DISCIPLINE DE PREGĂTIRE FUNDAMENTALĂ (DF)</t>
  </si>
  <si>
    <t>DISCIPLINE</t>
  </si>
  <si>
    <t>OBLIGATORII</t>
  </si>
  <si>
    <t>OPȚIONALE</t>
  </si>
  <si>
    <t>ORE FIZICE</t>
  </si>
  <si>
    <t>ORE ALOCATE STUDIULUI</t>
  </si>
  <si>
    <t>NR. DE CREDITE</t>
  </si>
  <si>
    <t>AN I</t>
  </si>
  <si>
    <t>AN II</t>
  </si>
  <si>
    <t>BILANȚ GENERAL</t>
  </si>
  <si>
    <r>
      <t xml:space="preserve">Durata studiilor: </t>
    </r>
    <r>
      <rPr>
        <b/>
        <sz val="10"/>
        <color indexed="8"/>
        <rFont val="Times New Roman"/>
        <family val="1"/>
      </rPr>
      <t>4 semestre</t>
    </r>
  </si>
  <si>
    <t>120 de credite din care:</t>
  </si>
  <si>
    <t>Semestrele 1 - 3 (14 săptămâni)</t>
  </si>
  <si>
    <t>Semestrul 4 (12 săptămâni)</t>
  </si>
  <si>
    <t>Semestrul  4 (12 săptămâni)</t>
  </si>
  <si>
    <t>I. CERINŢE PENTRU OBŢINEREA DIPLOMEI DE MASTER</t>
  </si>
  <si>
    <t>DISCIPLINE COMPLEMENTARE (DC)</t>
  </si>
  <si>
    <t xml:space="preserve">TOTAL CREDITE / ORE PE SĂPTĂMÂNĂ / EVALUĂRI </t>
  </si>
  <si>
    <t>Titlul absolventului: MASTER</t>
  </si>
  <si>
    <t>DA</t>
  </si>
  <si>
    <t>DSIN</t>
  </si>
  <si>
    <t>DISCIPLINE DE SPECIALITATE  (DS)</t>
  </si>
  <si>
    <t>MMM3088</t>
  </si>
  <si>
    <t>MMM3034</t>
  </si>
  <si>
    <t>MMM3085</t>
  </si>
  <si>
    <t>MMM3012</t>
  </si>
  <si>
    <t>MMM3089</t>
  </si>
  <si>
    <t>MMM3124</t>
  </si>
  <si>
    <t>MMM3097</t>
  </si>
  <si>
    <t>MMM3402</t>
  </si>
  <si>
    <t>MMX4601</t>
  </si>
  <si>
    <t>MMM9012</t>
  </si>
  <si>
    <t>MME3125</t>
  </si>
  <si>
    <t>MMM3033</t>
  </si>
  <si>
    <t>MME3057</t>
  </si>
  <si>
    <t>MMM3093</t>
  </si>
  <si>
    <t>MMM3037</t>
  </si>
  <si>
    <t>MMM3058</t>
  </si>
  <si>
    <t>MMM3069</t>
  </si>
  <si>
    <t>MMX4602</t>
  </si>
  <si>
    <t>MMM3091</t>
  </si>
  <si>
    <t>MMM3063</t>
  </si>
  <si>
    <t>MMM3013</t>
  </si>
  <si>
    <t>MMM3126</t>
  </si>
  <si>
    <t>MMM3079</t>
  </si>
  <si>
    <t>CURS OPȚIONAL 2 (An II, Semestrul 4)- (MMX4602)</t>
  </si>
  <si>
    <t>CURS OPȚIONAL 1 (An I, Semestrul 2) - (MMX4601)</t>
  </si>
  <si>
    <t>Sem. 2: Se alege  o disciplină din pachetul: MMX4601</t>
  </si>
  <si>
    <t>Sem. 4: Se alege  o disciplină din pachetul: MMX4602</t>
  </si>
  <si>
    <t>FACULTATEA DE MATEMATICĂ ȘI INFORMATICĂ</t>
  </si>
  <si>
    <t>Domeniul:  MATEMATICĂ</t>
  </si>
  <si>
    <t>Limba de predare: MAGHIARĂ</t>
  </si>
  <si>
    <t>PLAN DE ÎNVĂŢĂMÂNT  valabil începând din anul universitar 2020-2021</t>
  </si>
  <si>
    <t xml:space="preserve">Specializarea/Programul de studiu: METODE MODERNE ÎN PREDAREA MATEMATICII/MODERN METHODS IN TEACHING MATHEMATICS/KORSZERŰ MÓDSZEREK A MATEMATIKATANÍTÁSBAN </t>
  </si>
  <si>
    <t>Psihopedagogia adolescenţilor, tinerilor şi adulţilor/Serdülők, fiatalok és felnőttek pszichopedagógiája/Psycho-pedagogy of teenagers, youth and adults</t>
  </si>
  <si>
    <r>
      <rPr>
        <b/>
        <sz val="10"/>
        <color indexed="8"/>
        <rFont val="Times New Roman"/>
        <family val="1"/>
      </rPr>
      <t xml:space="preserve">100 </t>
    </r>
    <r>
      <rPr>
        <sz val="10"/>
        <color indexed="8"/>
        <rFont val="Times New Roman"/>
        <family val="1"/>
      </rPr>
      <t>de credite la disciplinele obligatorii, din care 20 modul pedagogic nivel II;</t>
    </r>
  </si>
  <si>
    <r>
      <rPr>
        <b/>
        <sz val="10"/>
        <color indexed="8"/>
        <rFont val="Times New Roman"/>
        <family val="1"/>
      </rPr>
      <t xml:space="preserve">20 </t>
    </r>
    <r>
      <rPr>
        <sz val="10"/>
        <color indexed="8"/>
        <rFont val="Times New Roman"/>
        <family val="1"/>
      </rPr>
      <t>de credite la disciplinele opţionale din care 10 modul pedagogic nivel II;</t>
    </r>
  </si>
  <si>
    <r>
      <rPr>
        <b/>
        <sz val="10"/>
        <color indexed="8"/>
        <rFont val="Times New Roman"/>
        <family val="1"/>
      </rPr>
      <t>10</t>
    </r>
    <r>
      <rPr>
        <sz val="10"/>
        <color indexed="8"/>
        <rFont val="Times New Roman"/>
        <family val="1"/>
      </rPr>
      <t xml:space="preserve"> credite la examenul de susținere a disertației și 5 credite pentru examenul de absolvire modul pedagogic</t>
    </r>
  </si>
  <si>
    <t>Psihopedagogia adolescenţilor, tinerilor şi adulţilor/Serdülők, fiatalok és felnőttek pszichopedagógiája/Psycho-pedagogy of Teenagers, Youth and Adults</t>
  </si>
  <si>
    <t>Proiectarea şi managementul programelor educaţionale/Oktatási programok tervezése és menedzsmentje/Design and Management of Educational Programmes</t>
  </si>
  <si>
    <t>XND1101</t>
  </si>
  <si>
    <t>XND1102</t>
  </si>
  <si>
    <t>XND1204</t>
  </si>
  <si>
    <t>XND1203</t>
  </si>
  <si>
    <t>XND2305</t>
  </si>
  <si>
    <t>XND2306</t>
  </si>
  <si>
    <t>Didactica domeniului şi dezvoltării în didactica specialităţii (învăţământ liceal, postliceal, universitar)/A tudományterület didaktikája, szakmódszertan a líceumi, posztliceális és egyetemi oktatásban/Field Didactics and Developments in the Didactics of the Specialization (high school, post-high school, higher education)</t>
  </si>
  <si>
    <t>Inegalități geometrice/Geometriai egyenlőtlenségek/Geometric Inequalities</t>
  </si>
  <si>
    <t>Analiza fenomenelor stocastice/Sztochasztikus jelenségek elemzése/Analysis of Stochastic Phenomena</t>
  </si>
  <si>
    <t>Teoreme clasice în geometria elementară/Klasszikus tételek az elemi geometriában/Classical Theorems in Elemetary Geometry</t>
  </si>
  <si>
    <t>Numere complexe şi aplicaţii în geometrie/Komplex számok és alkalmazásaik a geometriában/Complex Numbers and Applications in Geometry</t>
  </si>
  <si>
    <t>Elaborarea lucrării de disertaţie/A magiszteri dolgozat elkészítése/Elaboration of the Dissertation Thesis</t>
  </si>
  <si>
    <t>Șiruri recurente (lb. de predare engleză)/Rekurzív sorozatok (angol nyelven)/Recurrent Sequences (in English language)</t>
  </si>
  <si>
    <t>Matematică discretă/Diszkrét matematika/Discrete Mathematics</t>
  </si>
  <si>
    <t>Construcții geometrice/Geometriai szerkesztések/Geometrical Constructions</t>
  </si>
  <si>
    <t>Instruire asistată de calculator (lb. de predare engleză)/Számítógéppel támogatott oktatás (angol nyelven)/Computer Assisted Instruction (in English language)</t>
  </si>
  <si>
    <t>Capitole speciale de didactică modernă I/A modern didaktika speciális fejezetei I./Special Topics of Modern Didactics I</t>
  </si>
  <si>
    <t>Capitole speciale de didactică matematică II/A modern didaktika speciális fejezetei II./Special Topics in Didactics of Mathematics II</t>
  </si>
  <si>
    <t>Metode alternative în predarea matematicii/Alternatív módszerek a matematikatanításban/Alternative Methods in Teaching Mathematics</t>
  </si>
  <si>
    <t>Evaluarea cunoștințelor matematice în gimnaziu și liceu/Matematika ismeretek értékelése általános iskolában és középiskolában/Assessment of Mathematical Knowledge in
Lower and Upper Secondary Schools</t>
  </si>
  <si>
    <t>Aspecte metodice în analiza elementară I/Módszertani vonatkozások az elemi analízisben I./Methodical Aspects in Elementary Analysis I</t>
  </si>
  <si>
    <t>Aspecte metodice în predarea algebrei/Módszertani vonatkozások az algebra tanításában/Methodical Aspects in Teaching Algebra</t>
  </si>
  <si>
    <t>Practică în specialitate/Szakmai gyakorlat/Internship in Specialization</t>
  </si>
  <si>
    <t>Aspecte metodice în analiza elementară II/Módszertani vonatkozások az elemi analízisben II./Methodical Aspects in Elementary Analysis II</t>
  </si>
  <si>
    <t>Matematică aplicată în liceu/Alkalmazott matematika a középiskolában/Applied Mathematics in High School</t>
  </si>
  <si>
    <t>Curs opţional 1/Választható tárgy 1/Optional Course 1</t>
  </si>
  <si>
    <t>Metodologia rezolvării problemelor de matematică/Matematiai feladatok megoldásának módszertana/Methodology of Solving Mathematical Problems</t>
  </si>
  <si>
    <t>Rolul contraexemplelor în predarea analizei matematice/Ellenpéldák szerepe a matematikai analízis tanításában/The Role of Counterexamples in Teaching of Mathematical Analysis</t>
  </si>
  <si>
    <t>Metodologia rezolvării problemelor de informatică/Informatika feladatok megoldásának módszertana/Methodology of Solving Computer Science Problems</t>
  </si>
  <si>
    <t>Curs opţional 2/Választható tárgy 2/Optional Course 2</t>
  </si>
  <si>
    <t>Curs opţional 4/Választható tárgy 4/Optional Course 4</t>
  </si>
  <si>
    <t>Curs opţional 3/Választható tárgy 3/Optional Course 3</t>
  </si>
  <si>
    <t>Sem. 2: Se alege  o disciplină din pachetul: XND1204</t>
  </si>
  <si>
    <t>Sem. 3: Se alege  o disciplină din pachetul: XND2306</t>
  </si>
  <si>
    <t>CURS OPȚIONAL 2 (An I, Semestrul 2) - (XND1204)</t>
  </si>
  <si>
    <t>CURS OPȚIONAL 3 (An II, Semestrul 3) - (XND2306)</t>
  </si>
  <si>
    <t>Practică pedagogică (în învăţământul liceal, postliceal şi universitar)/Pedagógiai gyakorlat (líceumi, posztliceális és egyetemi oktatás)/Pre-service Teaching Practice (at high school, post-high school, higher education level)</t>
  </si>
  <si>
    <t>DP</t>
  </si>
  <si>
    <t>DISCIPLINE DE EXTENSIE A PREGĂTIRII DIDACTICE ŞI PRACTICE DE SPECIALITATE (DP)</t>
  </si>
  <si>
    <r>
      <rPr>
        <b/>
        <sz val="9"/>
        <color indexed="8"/>
        <rFont val="Times New Roman"/>
        <family val="1"/>
      </rPr>
      <t>VI.  UNIVERSITĂŢI EUROPENE DE REFERINŢĂ:</t>
    </r>
    <r>
      <rPr>
        <sz val="9"/>
        <color indexed="8"/>
        <rFont val="Times New Roman"/>
        <family val="1"/>
      </rPr>
      <t xml:space="preserve">
Planul de învăţământ urmează în proporţie de 60% planurile de învăţământ ale………………………….…………..……..
Universității din Antwerpen  ....................................…...
Universității din Copenhaga...............................……….. 
Universității din Twente....................…………………….. 
………………………………...........................................…..
……………............................................……………………..                                                                                                ……………............................................…………………….. </t>
    </r>
  </si>
  <si>
    <r>
      <t xml:space="preserve">Pentru a ocupa posturi didactice în învăţământul liceal, postliceal şi universitar, absolvenţii trebuie să posede Certificat de absolvire a Programului se studii psihopedagogice, Nivelul II, a Departamentului pentru pregătirea personalului didactic. Disciplinelor Departamentului li se repartizează 30 de credite (+ 5 credite aferente examenului de absolvire) </t>
    </r>
    <r>
      <rPr>
        <b/>
        <sz val="10"/>
        <rFont val="Times New Roman"/>
        <family val="1"/>
      </rPr>
      <t xml:space="preserve"> CURSURILE PROGRAMULUIDE STUDII PSIHOPEDAGOGICE, NIVELII, AU FOST INCLUSE ÎN PLANUL DE ÎNVĂȚĂMÂNT</t>
    </r>
    <r>
      <rPr>
        <sz val="10"/>
        <color indexed="8"/>
        <rFont val="Times New Roman"/>
        <family val="1"/>
      </rPr>
      <t>, așa cum apar în planul de învățământ de la DPPD.</t>
    </r>
  </si>
  <si>
    <r>
      <rPr>
        <b/>
        <sz val="10"/>
        <color indexed="8"/>
        <rFont val="Times New Roman"/>
        <family val="1"/>
      </rPr>
      <t>IV.EXAMENUL DE DISERTAȚIE</t>
    </r>
    <r>
      <rPr>
        <sz val="10"/>
        <color indexed="8"/>
        <rFont val="Times New Roman"/>
        <family val="1"/>
      </rPr>
      <t xml:space="preserve"> - perioada iunie-iulie (1 săptămână)
Proba: Prezentarea şi susţinerea lucrării de disertație - 10 credite</t>
    </r>
  </si>
  <si>
    <r>
      <t>În contul a cel mult o disciplin</t>
    </r>
    <r>
      <rPr>
        <sz val="10"/>
        <color indexed="8"/>
        <rFont val="Calibri"/>
        <family val="2"/>
      </rPr>
      <t>ă</t>
    </r>
    <r>
      <rPr>
        <sz val="10"/>
        <color indexed="8"/>
        <rFont val="Times New Roman"/>
        <family val="1"/>
      </rPr>
      <t xml:space="preserve"> opţional</t>
    </r>
    <r>
      <rPr>
        <sz val="10"/>
        <color indexed="8"/>
        <rFont val="Calibri"/>
        <family val="2"/>
      </rPr>
      <t>ă</t>
    </r>
    <r>
      <rPr>
        <sz val="10"/>
        <color indexed="8"/>
        <rFont val="Times New Roman"/>
        <family val="1"/>
      </rPr>
      <t>, studentul are dreptul să aleagă o disciplină de la alte specializări ale facultăţilor din Universitatea „Babeş-Bolyai”, respectând condiționările din planurile de învățământ ale respectivelor specializări şi numărul de credite alocat.</t>
    </r>
  </si>
  <si>
    <t>UNIVERSITATEA BABEȘ-BOLYAI CLUJ-NAPOCA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</si>
</sst>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23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9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imes New Roman"/>
      <family val="1"/>
    </font>
    <font>
      <sz val="8"/>
      <name val="Calibri"/>
      <family val="2"/>
      <charset val="238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0"/>
      <color rgb="FFFF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27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0" xfId="0" applyNumberFormat="1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/>
    <xf numFmtId="1" fontId="2" fillId="0" borderId="1" xfId="0" applyNumberFormat="1" applyFont="1" applyBorder="1" applyAlignment="1" applyProtection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protection locked="0"/>
    </xf>
    <xf numFmtId="0" fontId="2" fillId="0" borderId="4" xfId="0" applyFont="1" applyBorder="1" applyProtection="1">
      <protection locked="0"/>
    </xf>
    <xf numFmtId="0" fontId="1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14" fillId="3" borderId="1" xfId="1" applyFont="1" applyFill="1" applyBorder="1" applyAlignment="1" applyProtection="1">
      <alignment horizontal="left" vertical="center"/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2" applyFont="1" applyFill="1" applyBorder="1" applyAlignment="1" applyProtection="1">
      <alignment horizontal="left" vertical="center"/>
      <protection locked="0"/>
    </xf>
    <xf numFmtId="0" fontId="14" fillId="3" borderId="1" xfId="2" applyFont="1" applyFill="1" applyBorder="1" applyAlignment="1" applyProtection="1">
      <alignment horizontal="center" vertical="center"/>
      <protection locked="0"/>
    </xf>
    <xf numFmtId="1" fontId="14" fillId="3" borderId="1" xfId="1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Protection="1">
      <protection locked="0"/>
    </xf>
    <xf numFmtId="0" fontId="14" fillId="4" borderId="1" xfId="1" applyFont="1" applyFill="1" applyBorder="1" applyAlignment="1" applyProtection="1">
      <alignment horizontal="left" vertical="center"/>
      <protection locked="0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/>
      <protection locked="0"/>
    </xf>
    <xf numFmtId="1" fontId="17" fillId="3" borderId="1" xfId="1" applyNumberFormat="1" applyFont="1" applyFill="1" applyBorder="1" applyAlignment="1" applyProtection="1">
      <alignment horizontal="left" vertical="center"/>
      <protection locked="0"/>
    </xf>
    <xf numFmtId="0" fontId="17" fillId="3" borderId="1" xfId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1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Protection="1"/>
    <xf numFmtId="0" fontId="1" fillId="0" borderId="1" xfId="0" applyFont="1" applyBorder="1" applyAlignment="1">
      <alignment horizontal="left" vertical="center"/>
    </xf>
    <xf numFmtId="0" fontId="12" fillId="0" borderId="0" xfId="0" applyFont="1" applyProtection="1">
      <protection locked="0"/>
    </xf>
    <xf numFmtId="1" fontId="21" fillId="0" borderId="1" xfId="0" applyNumberFormat="1" applyFont="1" applyBorder="1" applyAlignment="1" applyProtection="1">
      <alignment horizontal="center" vertical="center"/>
    </xf>
    <xf numFmtId="0" fontId="21" fillId="4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1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Alignment="1" applyProtection="1">
      <alignment horizontal="center" vertical="center"/>
    </xf>
    <xf numFmtId="0" fontId="14" fillId="3" borderId="2" xfId="1" applyFont="1" applyFill="1" applyBorder="1" applyAlignment="1" applyProtection="1">
      <alignment horizontal="left" vertical="center"/>
      <protection locked="0"/>
    </xf>
    <xf numFmtId="0" fontId="14" fillId="3" borderId="5" xfId="1" applyFont="1" applyFill="1" applyBorder="1" applyAlignment="1" applyProtection="1">
      <alignment horizontal="left" vertical="center"/>
      <protection locked="0"/>
    </xf>
    <xf numFmtId="0" fontId="14" fillId="3" borderId="6" xfId="1" applyFont="1" applyFill="1" applyBorder="1" applyAlignment="1" applyProtection="1">
      <alignment horizontal="left" vertical="center"/>
      <protection locked="0"/>
    </xf>
    <xf numFmtId="0" fontId="1" fillId="3" borderId="2" xfId="1" applyFont="1" applyFill="1" applyBorder="1" applyAlignment="1" applyProtection="1">
      <alignment horizontal="left" vertical="center"/>
      <protection locked="0"/>
    </xf>
    <xf numFmtId="1" fontId="1" fillId="3" borderId="2" xfId="0" applyNumberFormat="1" applyFont="1" applyFill="1" applyBorder="1" applyAlignment="1" applyProtection="1">
      <alignment horizontal="left" vertical="center" wrapText="1"/>
      <protection locked="0"/>
    </xf>
    <xf numFmtId="1" fontId="1" fillId="3" borderId="5" xfId="0" applyNumberFormat="1" applyFont="1" applyFill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3" borderId="2" xfId="1" applyFont="1" applyFill="1" applyBorder="1" applyAlignment="1" applyProtection="1">
      <alignment horizontal="left" vertical="center" wrapText="1"/>
      <protection locked="0"/>
    </xf>
    <xf numFmtId="0" fontId="18" fillId="3" borderId="5" xfId="1" applyFont="1" applyFill="1" applyBorder="1" applyAlignment="1" applyProtection="1">
      <alignment horizontal="left" vertical="center" wrapText="1"/>
      <protection locked="0"/>
    </xf>
    <xf numFmtId="0" fontId="18" fillId="3" borderId="6" xfId="1" applyFont="1" applyFill="1" applyBorder="1" applyAlignment="1" applyProtection="1">
      <alignment horizontal="left" vertical="center" wrapText="1"/>
      <protection locked="0"/>
    </xf>
    <xf numFmtId="1" fontId="18" fillId="3" borderId="2" xfId="1" applyNumberFormat="1" applyFont="1" applyFill="1" applyBorder="1" applyAlignment="1" applyProtection="1">
      <alignment horizontal="left" vertical="center" wrapText="1"/>
      <protection locked="0"/>
    </xf>
    <xf numFmtId="1" fontId="18" fillId="3" borderId="5" xfId="1" applyNumberFormat="1" applyFont="1" applyFill="1" applyBorder="1" applyAlignment="1" applyProtection="1">
      <alignment horizontal="left" vertical="center" wrapText="1"/>
      <protection locked="0"/>
    </xf>
    <xf numFmtId="1" fontId="18" fillId="3" borderId="6" xfId="1" applyNumberFormat="1" applyFont="1" applyFill="1" applyBorder="1" applyAlignment="1" applyProtection="1">
      <alignment horizontal="left" vertical="center" wrapText="1"/>
      <protection locked="0"/>
    </xf>
    <xf numFmtId="1" fontId="1" fillId="3" borderId="2" xfId="1" applyNumberFormat="1" applyFont="1" applyFill="1" applyBorder="1" applyAlignment="1" applyProtection="1">
      <alignment horizontal="left" vertical="center" wrapText="1"/>
      <protection locked="0"/>
    </xf>
    <xf numFmtId="1" fontId="14" fillId="3" borderId="5" xfId="1" applyNumberFormat="1" applyFont="1" applyFill="1" applyBorder="1" applyAlignment="1" applyProtection="1">
      <alignment horizontal="left" vertical="center" wrapText="1"/>
      <protection locked="0"/>
    </xf>
    <xf numFmtId="1" fontId="14" fillId="3" borderId="6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 wrapText="1"/>
      <protection locked="0"/>
    </xf>
    <xf numFmtId="1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8" fillId="3" borderId="2" xfId="2" applyFont="1" applyFill="1" applyBorder="1" applyAlignment="1" applyProtection="1">
      <alignment horizontal="left" vertical="center"/>
      <protection locked="0"/>
    </xf>
    <xf numFmtId="0" fontId="15" fillId="3" borderId="5" xfId="2" applyFont="1" applyFill="1" applyBorder="1" applyAlignment="1" applyProtection="1">
      <alignment horizontal="left" vertical="center"/>
      <protection locked="0"/>
    </xf>
    <xf numFmtId="0" fontId="15" fillId="3" borderId="6" xfId="2" applyFont="1" applyFill="1" applyBorder="1" applyAlignment="1" applyProtection="1">
      <alignment horizontal="left" vertical="center"/>
      <protection locked="0"/>
    </xf>
    <xf numFmtId="0" fontId="16" fillId="3" borderId="2" xfId="1" applyFont="1" applyFill="1" applyBorder="1" applyAlignment="1" applyProtection="1">
      <alignment horizontal="left" vertical="center" wrapText="1"/>
      <protection locked="0"/>
    </xf>
    <xf numFmtId="0" fontId="14" fillId="3" borderId="5" xfId="1" applyFont="1" applyFill="1" applyBorder="1" applyAlignment="1" applyProtection="1">
      <alignment horizontal="left" vertical="center" wrapText="1"/>
      <protection locked="0"/>
    </xf>
    <xf numFmtId="0" fontId="14" fillId="3" borderId="6" xfId="1" applyFont="1" applyFill="1" applyBorder="1" applyAlignment="1" applyProtection="1">
      <alignment horizontal="left" vertical="center" wrapText="1"/>
      <protection locked="0"/>
    </xf>
    <xf numFmtId="0" fontId="1" fillId="3" borderId="2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1" fillId="0" borderId="2" xfId="0" applyNumberFormat="1" applyFont="1" applyBorder="1" applyAlignment="1" applyProtection="1">
      <alignment horizontal="center" vertical="center"/>
    </xf>
    <xf numFmtId="1" fontId="21" fillId="0" borderId="5" xfId="0" applyNumberFormat="1" applyFont="1" applyBorder="1" applyAlignment="1" applyProtection="1">
      <alignment horizontal="center" vertical="center"/>
    </xf>
    <xf numFmtId="1" fontId="21" fillId="0" borderId="6" xfId="0" applyNumberFormat="1" applyFont="1" applyBorder="1" applyAlignment="1" applyProtection="1">
      <alignment horizontal="center" vertical="center"/>
    </xf>
    <xf numFmtId="1" fontId="21" fillId="0" borderId="2" xfId="0" applyNumberFormat="1" applyFont="1" applyBorder="1" applyAlignment="1" applyProtection="1">
      <alignment horizontal="center"/>
    </xf>
    <xf numFmtId="1" fontId="21" fillId="0" borderId="5" xfId="0" applyNumberFormat="1" applyFont="1" applyBorder="1" applyAlignment="1" applyProtection="1">
      <alignment horizontal="center"/>
    </xf>
    <xf numFmtId="1" fontId="21" fillId="0" borderId="6" xfId="0" applyNumberFormat="1" applyFont="1" applyBorder="1" applyAlignment="1" applyProtection="1">
      <alignment horizontal="center"/>
    </xf>
    <xf numFmtId="2" fontId="17" fillId="0" borderId="9" xfId="0" applyNumberFormat="1" applyFont="1" applyBorder="1" applyAlignment="1" applyProtection="1">
      <alignment horizontal="center" vertical="center"/>
    </xf>
    <xf numFmtId="2" fontId="17" fillId="0" borderId="4" xfId="0" applyNumberFormat="1" applyFont="1" applyBorder="1" applyAlignment="1" applyProtection="1">
      <alignment horizontal="center" vertical="center"/>
    </xf>
    <xf numFmtId="2" fontId="17" fillId="0" borderId="10" xfId="0" applyNumberFormat="1" applyFont="1" applyBorder="1" applyAlignment="1" applyProtection="1">
      <alignment horizontal="center" vertical="center"/>
    </xf>
    <xf numFmtId="2" fontId="17" fillId="0" borderId="11" xfId="0" applyNumberFormat="1" applyFont="1" applyBorder="1" applyAlignment="1" applyProtection="1">
      <alignment horizontal="center" vertical="center"/>
    </xf>
    <xf numFmtId="2" fontId="17" fillId="0" borderId="7" xfId="0" applyNumberFormat="1" applyFont="1" applyBorder="1" applyAlignment="1" applyProtection="1">
      <alignment horizontal="center" vertical="center"/>
    </xf>
    <xf numFmtId="2" fontId="17" fillId="0" borderId="8" xfId="0" applyNumberFormat="1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left" vertical="center" wrapText="1"/>
    </xf>
    <xf numFmtId="0" fontId="21" fillId="0" borderId="5" xfId="0" applyFont="1" applyBorder="1" applyAlignment="1" applyProtection="1">
      <alignment horizontal="left" vertical="center" wrapText="1"/>
    </xf>
    <xf numFmtId="0" fontId="21" fillId="0" borderId="6" xfId="0" applyFont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horizontal="left" vertical="center" wrapText="1"/>
    </xf>
    <xf numFmtId="0" fontId="21" fillId="0" borderId="4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left" vertical="center" wrapText="1"/>
    </xf>
    <xf numFmtId="0" fontId="21" fillId="0" borderId="11" xfId="0" applyFont="1" applyBorder="1" applyAlignment="1" applyProtection="1">
      <alignment horizontal="left" vertical="center" wrapText="1"/>
    </xf>
    <xf numFmtId="0" fontId="21" fillId="0" borderId="7" xfId="0" applyFont="1" applyBorder="1" applyAlignment="1" applyProtection="1">
      <alignment horizontal="left" vertical="center" wrapText="1"/>
    </xf>
    <xf numFmtId="0" fontId="21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7" fillId="3" borderId="2" xfId="1" applyFont="1" applyFill="1" applyBorder="1" applyAlignment="1" applyProtection="1">
      <alignment horizontal="left" vertical="center" wrapText="1"/>
      <protection locked="0"/>
    </xf>
    <xf numFmtId="0" fontId="17" fillId="3" borderId="5" xfId="1" applyFont="1" applyFill="1" applyBorder="1" applyAlignment="1" applyProtection="1">
      <alignment horizontal="left" vertical="center" wrapText="1"/>
      <protection locked="0"/>
    </xf>
    <xf numFmtId="0" fontId="17" fillId="3" borderId="6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17" fillId="3" borderId="2" xfId="1" applyNumberFormat="1" applyFont="1" applyFill="1" applyBorder="1" applyAlignment="1" applyProtection="1">
      <alignment horizontal="left" vertical="center" wrapText="1"/>
      <protection locked="0"/>
    </xf>
    <xf numFmtId="1" fontId="17" fillId="3" borderId="5" xfId="1" applyNumberFormat="1" applyFont="1" applyFill="1" applyBorder="1" applyAlignment="1" applyProtection="1">
      <alignment horizontal="left" vertical="center" wrapText="1"/>
      <protection locked="0"/>
    </xf>
    <xf numFmtId="1" fontId="17" fillId="3" borderId="6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6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2" fontId="1" fillId="0" borderId="9" xfId="0" applyNumberFormat="1" applyFont="1" applyBorder="1" applyAlignment="1" applyProtection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</xf>
    <xf numFmtId="2" fontId="1" fillId="0" borderId="10" xfId="0" applyNumberFormat="1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8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/>
    </xf>
    <xf numFmtId="1" fontId="2" fillId="0" borderId="5" xfId="0" applyNumberFormat="1" applyFont="1" applyBorder="1" applyAlignment="1" applyProtection="1">
      <alignment horizontal="center"/>
    </xf>
    <xf numFmtId="1" fontId="2" fillId="0" borderId="6" xfId="0" applyNumberFormat="1" applyFont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4" fillId="3" borderId="2" xfId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left" wrapText="1"/>
    </xf>
    <xf numFmtId="0" fontId="2" fillId="0" borderId="0" xfId="0" applyFont="1" applyProtection="1"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7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left" vertical="center" wrapText="1"/>
      <protection locked="0"/>
    </xf>
    <xf numFmtId="0" fontId="17" fillId="2" borderId="5" xfId="0" applyFont="1" applyFill="1" applyBorder="1" applyAlignment="1" applyProtection="1">
      <alignment horizontal="left" vertical="center" wrapText="1"/>
      <protection locked="0"/>
    </xf>
    <xf numFmtId="0" fontId="17" fillId="2" borderId="6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left" vertical="center" wrapText="1"/>
      <protection locked="0"/>
    </xf>
    <xf numFmtId="0" fontId="18" fillId="2" borderId="5" xfId="0" applyFont="1" applyFill="1" applyBorder="1" applyAlignment="1" applyProtection="1">
      <alignment horizontal="left" vertical="center" wrapText="1"/>
      <protection locked="0"/>
    </xf>
    <xf numFmtId="0" fontId="18" fillId="2" borderId="6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9" fontId="8" fillId="0" borderId="2" xfId="0" applyNumberFormat="1" applyFont="1" applyBorder="1" applyAlignment="1" applyProtection="1">
      <alignment horizontal="center" vertical="center"/>
    </xf>
    <xf numFmtId="9" fontId="8" fillId="0" borderId="6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9" fontId="9" fillId="0" borderId="2" xfId="0" applyNumberFormat="1" applyFont="1" applyBorder="1" applyAlignment="1" applyProtection="1">
      <alignment horizontal="center"/>
    </xf>
    <xf numFmtId="9" fontId="9" fillId="0" borderId="6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ál_MateDidMagh" xfId="2"/>
    <cellStyle name="Normál_Sheet1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3"/>
  <sheetViews>
    <sheetView tabSelected="1" view="pageLayout" zoomScaleNormal="100" workbookViewId="0">
      <selection activeCell="Z13" sqref="Z13"/>
    </sheetView>
  </sheetViews>
  <sheetFormatPr defaultColWidth="9.140625" defaultRowHeight="12.75" x14ac:dyDescent="0.2"/>
  <cols>
    <col min="1" max="1" width="9.28515625" style="1" customWidth="1"/>
    <col min="2" max="2" width="7.140625" style="1" customWidth="1"/>
    <col min="3" max="3" width="7.28515625" style="1" customWidth="1"/>
    <col min="4" max="5" width="4.7109375" style="1" customWidth="1"/>
    <col min="6" max="6" width="4.5703125" style="1" customWidth="1"/>
    <col min="7" max="7" width="8.140625" style="1" customWidth="1"/>
    <col min="8" max="8" width="8.28515625" style="1" customWidth="1"/>
    <col min="9" max="9" width="5.85546875" style="1" customWidth="1"/>
    <col min="10" max="10" width="7.28515625" style="1" customWidth="1"/>
    <col min="11" max="11" width="5.7109375" style="1" customWidth="1"/>
    <col min="12" max="12" width="6.140625" style="1" customWidth="1"/>
    <col min="13" max="13" width="5.5703125" style="1" customWidth="1"/>
    <col min="14" max="18" width="6" style="1" customWidth="1"/>
    <col min="19" max="19" width="6.140625" style="1" customWidth="1"/>
    <col min="20" max="20" width="9.28515625" style="1" customWidth="1"/>
    <col min="21" max="16384" width="9.140625" style="1"/>
  </cols>
  <sheetData>
    <row r="1" spans="1:20" ht="15.75" customHeight="1" x14ac:dyDescent="0.2">
      <c r="A1" s="224" t="s">
        <v>101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M1" s="227" t="s">
        <v>18</v>
      </c>
      <c r="N1" s="227"/>
      <c r="O1" s="227"/>
      <c r="P1" s="227"/>
      <c r="Q1" s="227"/>
      <c r="R1" s="227"/>
      <c r="S1" s="227"/>
      <c r="T1" s="227"/>
    </row>
    <row r="2" spans="1:20" ht="6.75" customHeight="1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20" ht="14.45" customHeight="1" x14ac:dyDescent="0.25">
      <c r="A3" s="225" t="s">
        <v>152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M3" s="230"/>
      <c r="N3" s="231"/>
      <c r="O3" s="204" t="s">
        <v>34</v>
      </c>
      <c r="P3" s="205"/>
      <c r="Q3" s="206"/>
      <c r="R3" s="204" t="s">
        <v>35</v>
      </c>
      <c r="S3" s="205"/>
      <c r="T3" s="206"/>
    </row>
    <row r="4" spans="1:20" ht="17.25" customHeight="1" x14ac:dyDescent="0.2">
      <c r="A4" s="228" t="s">
        <v>98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M4" s="219" t="s">
        <v>13</v>
      </c>
      <c r="N4" s="220"/>
      <c r="O4" s="216">
        <f>SUM(K45:M45)</f>
        <v>23</v>
      </c>
      <c r="P4" s="217"/>
      <c r="Q4" s="218"/>
      <c r="R4" s="216">
        <f>SUM(K61:M61)</f>
        <v>26</v>
      </c>
      <c r="S4" s="217"/>
      <c r="T4" s="218"/>
    </row>
    <row r="5" spans="1:20" ht="16.149999999999999" customHeight="1" x14ac:dyDescent="0.2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  <c r="M5" s="219" t="s">
        <v>14</v>
      </c>
      <c r="N5" s="220"/>
      <c r="O5" s="216">
        <f>SUM(K74:M74)</f>
        <v>26</v>
      </c>
      <c r="P5" s="217"/>
      <c r="Q5" s="218"/>
      <c r="R5" s="216">
        <f>SUM(K84:M84)</f>
        <v>23</v>
      </c>
      <c r="S5" s="217"/>
      <c r="T5" s="218"/>
    </row>
    <row r="6" spans="1:20" ht="17.45" customHeight="1" x14ac:dyDescent="0.2">
      <c r="A6" s="233" t="s">
        <v>99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  <c r="M6" s="222"/>
      <c r="N6" s="222"/>
      <c r="O6" s="238"/>
      <c r="P6" s="238"/>
      <c r="Q6" s="238"/>
      <c r="R6" s="212"/>
      <c r="S6" s="212"/>
      <c r="T6" s="212"/>
    </row>
    <row r="7" spans="1:20" ht="40.15" customHeight="1" x14ac:dyDescent="0.2">
      <c r="A7" s="223" t="s">
        <v>102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</row>
    <row r="8" spans="1:20" ht="12.6" customHeight="1" x14ac:dyDescent="0.2">
      <c r="A8" s="213" t="s">
        <v>100</v>
      </c>
      <c r="B8" s="213"/>
      <c r="C8" s="213"/>
      <c r="D8" s="213"/>
      <c r="E8" s="213"/>
      <c r="F8" s="213"/>
      <c r="G8" s="213"/>
      <c r="H8" s="213"/>
      <c r="I8" s="213"/>
      <c r="J8" s="213"/>
      <c r="K8" s="213"/>
      <c r="M8" s="235" t="s">
        <v>150</v>
      </c>
      <c r="N8" s="235"/>
      <c r="O8" s="235"/>
      <c r="P8" s="235"/>
      <c r="Q8" s="235"/>
      <c r="R8" s="235"/>
      <c r="S8" s="235"/>
      <c r="T8" s="235"/>
    </row>
    <row r="9" spans="1:20" ht="15" customHeight="1" x14ac:dyDescent="0.2">
      <c r="A9" s="221" t="s">
        <v>67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M9" s="235"/>
      <c r="N9" s="235"/>
      <c r="O9" s="235"/>
      <c r="P9" s="235"/>
      <c r="Q9" s="235"/>
      <c r="R9" s="235"/>
      <c r="S9" s="235"/>
      <c r="T9" s="235"/>
    </row>
    <row r="10" spans="1:20" ht="16.5" customHeight="1" x14ac:dyDescent="0.2">
      <c r="A10" s="221" t="s">
        <v>59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M10" s="235"/>
      <c r="N10" s="235"/>
      <c r="O10" s="235"/>
      <c r="P10" s="235"/>
      <c r="Q10" s="235"/>
      <c r="R10" s="235"/>
      <c r="S10" s="235"/>
      <c r="T10" s="235"/>
    </row>
    <row r="11" spans="1:20" ht="12.75" customHeight="1" x14ac:dyDescent="0.2">
      <c r="A11" s="221" t="s">
        <v>16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M11" s="79"/>
      <c r="N11" s="79"/>
      <c r="O11" s="79"/>
      <c r="P11" s="79"/>
      <c r="Q11" s="79"/>
      <c r="R11" s="79"/>
      <c r="S11" s="79"/>
      <c r="T11" s="79"/>
    </row>
    <row r="12" spans="1:20" ht="9" customHeight="1" x14ac:dyDescent="0.2">
      <c r="A12" s="232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M12" s="2"/>
      <c r="N12" s="2"/>
      <c r="O12" s="2"/>
      <c r="P12" s="2"/>
      <c r="Q12" s="2"/>
      <c r="R12" s="2"/>
    </row>
    <row r="13" spans="1:20" x14ac:dyDescent="0.2">
      <c r="A13" s="237" t="s">
        <v>64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M13" s="210" t="s">
        <v>19</v>
      </c>
      <c r="N13" s="210"/>
      <c r="O13" s="210"/>
      <c r="P13" s="210"/>
      <c r="Q13" s="210"/>
      <c r="R13" s="210"/>
      <c r="S13" s="210"/>
      <c r="T13" s="210"/>
    </row>
    <row r="14" spans="1:20" ht="12.75" customHeight="1" x14ac:dyDescent="0.2">
      <c r="A14" s="237" t="s">
        <v>60</v>
      </c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M14" s="211" t="s">
        <v>96</v>
      </c>
      <c r="N14" s="211"/>
      <c r="O14" s="211"/>
      <c r="P14" s="211"/>
      <c r="Q14" s="211"/>
      <c r="R14" s="211"/>
      <c r="S14" s="211"/>
      <c r="T14" s="211"/>
    </row>
    <row r="15" spans="1:20" ht="12.75" customHeight="1" x14ac:dyDescent="0.2">
      <c r="A15" s="213" t="s">
        <v>104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M15" s="211" t="s">
        <v>141</v>
      </c>
      <c r="N15" s="211"/>
      <c r="O15" s="211"/>
      <c r="P15" s="211"/>
      <c r="Q15" s="211"/>
      <c r="R15" s="211"/>
      <c r="S15" s="211"/>
      <c r="T15" s="211"/>
    </row>
    <row r="16" spans="1:20" ht="12.75" customHeight="1" x14ac:dyDescent="0.2">
      <c r="A16" s="213" t="s">
        <v>105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M16" s="211" t="s">
        <v>142</v>
      </c>
      <c r="N16" s="211"/>
      <c r="O16" s="211"/>
      <c r="P16" s="211"/>
      <c r="Q16" s="211"/>
      <c r="R16" s="211"/>
      <c r="S16" s="211"/>
      <c r="T16" s="211"/>
    </row>
    <row r="17" spans="1:20" ht="12.75" customHeight="1" x14ac:dyDescent="0.2">
      <c r="A17" s="221" t="s">
        <v>0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M17" s="211" t="s">
        <v>97</v>
      </c>
      <c r="N17" s="211"/>
      <c r="O17" s="211"/>
      <c r="P17" s="211"/>
      <c r="Q17" s="211"/>
      <c r="R17" s="211"/>
      <c r="S17" s="211"/>
      <c r="T17" s="211"/>
    </row>
    <row r="18" spans="1:20" ht="26.45" customHeight="1" x14ac:dyDescent="0.2">
      <c r="A18" s="215" t="s">
        <v>106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M18" s="209"/>
      <c r="N18" s="209"/>
      <c r="O18" s="209"/>
      <c r="P18" s="209"/>
      <c r="Q18" s="209"/>
      <c r="R18" s="209"/>
      <c r="S18" s="209"/>
      <c r="T18" s="209"/>
    </row>
    <row r="19" spans="1:20" ht="7.5" customHeight="1" x14ac:dyDescent="0.2">
      <c r="A19" s="215" t="s">
        <v>149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M19" s="2"/>
      <c r="N19" s="2"/>
      <c r="O19" s="2"/>
      <c r="P19" s="2"/>
      <c r="Q19" s="2"/>
      <c r="R19" s="2"/>
    </row>
    <row r="20" spans="1:20" ht="15" customHeight="1" x14ac:dyDescent="0.2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M20" s="203" t="s">
        <v>151</v>
      </c>
      <c r="N20" s="203"/>
      <c r="O20" s="203"/>
      <c r="P20" s="203"/>
      <c r="Q20" s="203"/>
      <c r="R20" s="203"/>
      <c r="S20" s="203"/>
      <c r="T20" s="203"/>
    </row>
    <row r="21" spans="1:20" ht="15" customHeight="1" x14ac:dyDescent="0.2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M21" s="203"/>
      <c r="N21" s="203"/>
      <c r="O21" s="203"/>
      <c r="P21" s="203"/>
      <c r="Q21" s="203"/>
      <c r="R21" s="203"/>
      <c r="S21" s="203"/>
      <c r="T21" s="203"/>
    </row>
    <row r="22" spans="1:20" ht="45.6" customHeight="1" x14ac:dyDescent="0.2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M22" s="203"/>
      <c r="N22" s="203"/>
      <c r="O22" s="203"/>
      <c r="P22" s="203"/>
      <c r="Q22" s="203"/>
      <c r="R22" s="203"/>
      <c r="S22" s="203"/>
      <c r="T22" s="203"/>
    </row>
    <row r="23" spans="1:20" x14ac:dyDescent="0.2">
      <c r="A23" s="236" t="s">
        <v>15</v>
      </c>
      <c r="B23" s="236"/>
      <c r="C23" s="236"/>
      <c r="D23" s="236"/>
      <c r="E23" s="236"/>
      <c r="F23" s="236"/>
      <c r="G23" s="236"/>
      <c r="M23" s="214" t="s">
        <v>148</v>
      </c>
      <c r="N23" s="214"/>
      <c r="O23" s="214"/>
      <c r="P23" s="214"/>
      <c r="Q23" s="214"/>
      <c r="R23" s="214"/>
      <c r="S23" s="214"/>
      <c r="T23" s="214"/>
    </row>
    <row r="24" spans="1:20" ht="26.25" customHeight="1" x14ac:dyDescent="0.2">
      <c r="A24" s="3"/>
      <c r="B24" s="204" t="s">
        <v>1</v>
      </c>
      <c r="C24" s="206"/>
      <c r="D24" s="204" t="s">
        <v>2</v>
      </c>
      <c r="E24" s="205"/>
      <c r="F24" s="206"/>
      <c r="G24" s="163" t="s">
        <v>17</v>
      </c>
      <c r="H24" s="163" t="s">
        <v>9</v>
      </c>
      <c r="I24" s="204" t="s">
        <v>3</v>
      </c>
      <c r="J24" s="205"/>
      <c r="K24" s="206"/>
      <c r="M24" s="214"/>
      <c r="N24" s="214"/>
      <c r="O24" s="214"/>
      <c r="P24" s="214"/>
      <c r="Q24" s="214"/>
      <c r="R24" s="214"/>
      <c r="S24" s="214"/>
      <c r="T24" s="214"/>
    </row>
    <row r="25" spans="1:20" ht="14.25" customHeight="1" x14ac:dyDescent="0.2">
      <c r="A25" s="3"/>
      <c r="B25" s="4" t="s">
        <v>4</v>
      </c>
      <c r="C25" s="4" t="s">
        <v>5</v>
      </c>
      <c r="D25" s="4" t="s">
        <v>6</v>
      </c>
      <c r="E25" s="4" t="s">
        <v>7</v>
      </c>
      <c r="F25" s="4" t="s">
        <v>8</v>
      </c>
      <c r="G25" s="164"/>
      <c r="H25" s="164"/>
      <c r="I25" s="4" t="s">
        <v>10</v>
      </c>
      <c r="J25" s="4" t="s">
        <v>11</v>
      </c>
      <c r="K25" s="4" t="s">
        <v>12</v>
      </c>
      <c r="M25" s="214"/>
      <c r="N25" s="214"/>
      <c r="O25" s="214"/>
      <c r="P25" s="214"/>
      <c r="Q25" s="214"/>
      <c r="R25" s="214"/>
      <c r="S25" s="214"/>
      <c r="T25" s="214"/>
    </row>
    <row r="26" spans="1:20" ht="17.25" customHeight="1" x14ac:dyDescent="0.2">
      <c r="A26" s="5" t="s">
        <v>13</v>
      </c>
      <c r="B26" s="6">
        <v>14</v>
      </c>
      <c r="C26" s="6">
        <v>14</v>
      </c>
      <c r="D26" s="25">
        <v>3</v>
      </c>
      <c r="E26" s="25">
        <v>3</v>
      </c>
      <c r="F26" s="25">
        <v>2</v>
      </c>
      <c r="G26" s="25"/>
      <c r="H26" s="38"/>
      <c r="I26" s="25">
        <v>3</v>
      </c>
      <c r="J26" s="25">
        <v>1</v>
      </c>
      <c r="K26" s="25">
        <v>12</v>
      </c>
      <c r="M26" s="214"/>
      <c r="N26" s="214"/>
      <c r="O26" s="214"/>
      <c r="P26" s="214"/>
      <c r="Q26" s="214"/>
      <c r="R26" s="214"/>
      <c r="S26" s="214"/>
      <c r="T26" s="214"/>
    </row>
    <row r="27" spans="1:20" ht="15" customHeight="1" x14ac:dyDescent="0.2">
      <c r="A27" s="5" t="s">
        <v>14</v>
      </c>
      <c r="B27" s="6">
        <v>14</v>
      </c>
      <c r="C27" s="6">
        <v>12</v>
      </c>
      <c r="D27" s="25">
        <v>3</v>
      </c>
      <c r="E27" s="25">
        <v>3</v>
      </c>
      <c r="F27" s="25">
        <v>2</v>
      </c>
      <c r="G27" s="25">
        <v>2</v>
      </c>
      <c r="H27" s="25"/>
      <c r="I27" s="25">
        <v>3</v>
      </c>
      <c r="J27" s="25">
        <v>1</v>
      </c>
      <c r="K27" s="25">
        <v>12</v>
      </c>
      <c r="M27" s="214"/>
      <c r="N27" s="214"/>
      <c r="O27" s="214"/>
      <c r="P27" s="214"/>
      <c r="Q27" s="214"/>
      <c r="R27" s="214"/>
      <c r="S27" s="214"/>
      <c r="T27" s="214"/>
    </row>
    <row r="28" spans="1:20" ht="15.75" customHeight="1" x14ac:dyDescent="0.2">
      <c r="A28" s="33"/>
      <c r="B28" s="31"/>
      <c r="C28" s="31"/>
      <c r="D28" s="31"/>
      <c r="E28" s="31"/>
      <c r="F28" s="31"/>
      <c r="G28" s="31"/>
      <c r="H28" s="31"/>
      <c r="I28" s="31"/>
      <c r="J28" s="31"/>
      <c r="K28" s="34"/>
      <c r="M28" s="214"/>
      <c r="N28" s="214"/>
      <c r="O28" s="214"/>
      <c r="P28" s="214"/>
      <c r="Q28" s="214"/>
      <c r="R28" s="214"/>
      <c r="S28" s="214"/>
      <c r="T28" s="214"/>
    </row>
    <row r="29" spans="1:20" ht="21" hidden="1" customHeight="1" x14ac:dyDescent="0.2">
      <c r="A29" s="32"/>
      <c r="B29" s="32"/>
      <c r="C29" s="32"/>
      <c r="D29" s="32"/>
      <c r="E29" s="32"/>
      <c r="F29" s="32"/>
      <c r="G29" s="32"/>
      <c r="M29" s="214"/>
      <c r="N29" s="214"/>
      <c r="O29" s="214"/>
      <c r="P29" s="214"/>
      <c r="Q29" s="214"/>
      <c r="R29" s="214"/>
      <c r="S29" s="214"/>
      <c r="T29" s="214"/>
    </row>
    <row r="30" spans="1:20" ht="15" hidden="1" customHeight="1" x14ac:dyDescent="0.2">
      <c r="B30" s="2"/>
      <c r="C30" s="2"/>
      <c r="D30" s="2"/>
      <c r="E30" s="2"/>
      <c r="F30" s="2"/>
      <c r="G30" s="2"/>
      <c r="M30" s="7"/>
      <c r="N30" s="7"/>
      <c r="O30" s="7"/>
      <c r="P30" s="7"/>
      <c r="Q30" s="7"/>
      <c r="R30" s="7"/>
      <c r="S30" s="7"/>
    </row>
    <row r="31" spans="1:20" hidden="1" x14ac:dyDescent="0.2">
      <c r="B31" s="7"/>
      <c r="C31" s="7"/>
      <c r="D31" s="7"/>
      <c r="E31" s="7"/>
      <c r="F31" s="7"/>
      <c r="G31" s="7"/>
      <c r="M31" s="7"/>
      <c r="N31" s="7"/>
      <c r="O31" s="7"/>
      <c r="P31" s="7"/>
      <c r="Q31" s="7"/>
      <c r="R31" s="7"/>
      <c r="S31" s="7"/>
    </row>
    <row r="32" spans="1:20" s="82" customFormat="1" x14ac:dyDescent="0.2">
      <c r="B32" s="83"/>
      <c r="C32" s="83"/>
      <c r="D32" s="83"/>
      <c r="E32" s="83"/>
      <c r="F32" s="83"/>
      <c r="G32" s="83"/>
      <c r="M32" s="83"/>
      <c r="N32" s="83"/>
      <c r="O32" s="83"/>
      <c r="P32" s="83"/>
      <c r="Q32" s="83"/>
      <c r="R32" s="83"/>
      <c r="S32" s="83"/>
    </row>
    <row r="34" spans="1:20" ht="20.25" customHeight="1" x14ac:dyDescent="0.2">
      <c r="A34" s="229" t="s">
        <v>20</v>
      </c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</row>
    <row r="35" spans="1:20" ht="20.25" hidden="1" customHeight="1" x14ac:dyDescent="0.2">
      <c r="N35" s="8"/>
      <c r="O35" s="9" t="s">
        <v>36</v>
      </c>
      <c r="P35" s="9" t="s">
        <v>37</v>
      </c>
      <c r="Q35" s="9" t="s">
        <v>38</v>
      </c>
      <c r="R35" s="9" t="s">
        <v>68</v>
      </c>
      <c r="S35" s="9" t="s">
        <v>69</v>
      </c>
      <c r="T35" s="9"/>
    </row>
    <row r="36" spans="1:20" ht="20.25" customHeight="1" x14ac:dyDescent="0.2">
      <c r="A36" s="128" t="s">
        <v>41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</row>
    <row r="37" spans="1:20" ht="27.75" customHeight="1" x14ac:dyDescent="0.2">
      <c r="A37" s="157" t="s">
        <v>26</v>
      </c>
      <c r="B37" s="150" t="s">
        <v>25</v>
      </c>
      <c r="C37" s="151"/>
      <c r="D37" s="151"/>
      <c r="E37" s="151"/>
      <c r="F37" s="151"/>
      <c r="G37" s="151"/>
      <c r="H37" s="151"/>
      <c r="I37" s="152"/>
      <c r="J37" s="163" t="s">
        <v>39</v>
      </c>
      <c r="K37" s="165" t="s">
        <v>23</v>
      </c>
      <c r="L37" s="166"/>
      <c r="M37" s="167"/>
      <c r="N37" s="165" t="s">
        <v>40</v>
      </c>
      <c r="O37" s="168"/>
      <c r="P37" s="169"/>
      <c r="Q37" s="165" t="s">
        <v>22</v>
      </c>
      <c r="R37" s="166"/>
      <c r="S37" s="167"/>
      <c r="T37" s="207" t="s">
        <v>21</v>
      </c>
    </row>
    <row r="38" spans="1:20" ht="20.25" customHeight="1" x14ac:dyDescent="0.2">
      <c r="A38" s="158"/>
      <c r="B38" s="153"/>
      <c r="C38" s="154"/>
      <c r="D38" s="154"/>
      <c r="E38" s="154"/>
      <c r="F38" s="154"/>
      <c r="G38" s="154"/>
      <c r="H38" s="154"/>
      <c r="I38" s="155"/>
      <c r="J38" s="164"/>
      <c r="K38" s="4" t="s">
        <v>27</v>
      </c>
      <c r="L38" s="4" t="s">
        <v>28</v>
      </c>
      <c r="M38" s="4" t="s">
        <v>29</v>
      </c>
      <c r="N38" s="4" t="s">
        <v>33</v>
      </c>
      <c r="O38" s="4" t="s">
        <v>6</v>
      </c>
      <c r="P38" s="4" t="s">
        <v>30</v>
      </c>
      <c r="Q38" s="4" t="s">
        <v>31</v>
      </c>
      <c r="R38" s="4" t="s">
        <v>27</v>
      </c>
      <c r="S38" s="4" t="s">
        <v>32</v>
      </c>
      <c r="T38" s="164"/>
    </row>
    <row r="39" spans="1:20" ht="33" customHeight="1" x14ac:dyDescent="0.2">
      <c r="A39" s="43" t="s">
        <v>71</v>
      </c>
      <c r="B39" s="170" t="s">
        <v>125</v>
      </c>
      <c r="C39" s="171"/>
      <c r="D39" s="171"/>
      <c r="E39" s="171"/>
      <c r="F39" s="171"/>
      <c r="G39" s="171"/>
      <c r="H39" s="171"/>
      <c r="I39" s="172"/>
      <c r="J39" s="10">
        <v>5</v>
      </c>
      <c r="K39" s="10">
        <v>2</v>
      </c>
      <c r="L39" s="10">
        <v>1</v>
      </c>
      <c r="M39" s="10">
        <v>2</v>
      </c>
      <c r="N39" s="18">
        <f>K39+L39+M39</f>
        <v>5</v>
      </c>
      <c r="O39" s="19">
        <f>P39-N39</f>
        <v>4</v>
      </c>
      <c r="P39" s="19">
        <f>ROUND(PRODUCT(J39,25)/14,0)</f>
        <v>9</v>
      </c>
      <c r="Q39" s="24"/>
      <c r="R39" s="10"/>
      <c r="S39" s="25" t="s">
        <v>32</v>
      </c>
      <c r="T39" s="10" t="s">
        <v>37</v>
      </c>
    </row>
    <row r="40" spans="1:20" ht="26.25" customHeight="1" x14ac:dyDescent="0.2">
      <c r="A40" s="43" t="s">
        <v>72</v>
      </c>
      <c r="B40" s="208" t="s">
        <v>116</v>
      </c>
      <c r="C40" s="125"/>
      <c r="D40" s="125"/>
      <c r="E40" s="125"/>
      <c r="F40" s="125"/>
      <c r="G40" s="125"/>
      <c r="H40" s="125"/>
      <c r="I40" s="126"/>
      <c r="J40" s="10">
        <v>5</v>
      </c>
      <c r="K40" s="10">
        <v>2</v>
      </c>
      <c r="L40" s="10">
        <v>1</v>
      </c>
      <c r="M40" s="10">
        <v>1</v>
      </c>
      <c r="N40" s="18">
        <f t="shared" ref="N40:N42" si="0">K40+L40+M40</f>
        <v>4</v>
      </c>
      <c r="O40" s="19">
        <f t="shared" ref="O40:O42" si="1">P40-N40</f>
        <v>5</v>
      </c>
      <c r="P40" s="19">
        <f t="shared" ref="P40:P42" si="2">ROUND(PRODUCT(J40,25)/14,0)</f>
        <v>9</v>
      </c>
      <c r="Q40" s="24" t="s">
        <v>31</v>
      </c>
      <c r="R40" s="10"/>
      <c r="S40" s="25"/>
      <c r="T40" s="10" t="s">
        <v>38</v>
      </c>
    </row>
    <row r="41" spans="1:20" ht="30" customHeight="1" x14ac:dyDescent="0.2">
      <c r="A41" s="43" t="s">
        <v>73</v>
      </c>
      <c r="B41" s="127" t="s">
        <v>117</v>
      </c>
      <c r="C41" s="125"/>
      <c r="D41" s="125"/>
      <c r="E41" s="125"/>
      <c r="F41" s="125"/>
      <c r="G41" s="125"/>
      <c r="H41" s="125"/>
      <c r="I41" s="126"/>
      <c r="J41" s="10">
        <v>5</v>
      </c>
      <c r="K41" s="10">
        <v>2</v>
      </c>
      <c r="L41" s="10">
        <v>1</v>
      </c>
      <c r="M41" s="10">
        <v>1</v>
      </c>
      <c r="N41" s="18">
        <f t="shared" si="0"/>
        <v>4</v>
      </c>
      <c r="O41" s="19">
        <f t="shared" si="1"/>
        <v>5</v>
      </c>
      <c r="P41" s="19">
        <f t="shared" si="2"/>
        <v>9</v>
      </c>
      <c r="Q41" s="24" t="s">
        <v>31</v>
      </c>
      <c r="R41" s="10"/>
      <c r="S41" s="25"/>
      <c r="T41" s="10" t="s">
        <v>36</v>
      </c>
    </row>
    <row r="42" spans="1:20" ht="40.5" customHeight="1" x14ac:dyDescent="0.2">
      <c r="A42" s="43" t="s">
        <v>74</v>
      </c>
      <c r="B42" s="127" t="s">
        <v>129</v>
      </c>
      <c r="C42" s="125"/>
      <c r="D42" s="125"/>
      <c r="E42" s="125"/>
      <c r="F42" s="125"/>
      <c r="G42" s="125"/>
      <c r="H42" s="125"/>
      <c r="I42" s="126"/>
      <c r="J42" s="10">
        <v>5</v>
      </c>
      <c r="K42" s="10">
        <v>2</v>
      </c>
      <c r="L42" s="10">
        <v>1</v>
      </c>
      <c r="M42" s="10">
        <v>1</v>
      </c>
      <c r="N42" s="18">
        <f t="shared" si="0"/>
        <v>4</v>
      </c>
      <c r="O42" s="19">
        <f t="shared" si="1"/>
        <v>5</v>
      </c>
      <c r="P42" s="19">
        <f t="shared" si="2"/>
        <v>9</v>
      </c>
      <c r="Q42" s="24"/>
      <c r="R42" s="10" t="s">
        <v>27</v>
      </c>
      <c r="S42" s="25"/>
      <c r="T42" s="10" t="s">
        <v>36</v>
      </c>
    </row>
    <row r="43" spans="1:20" s="48" customFormat="1" ht="44.25" customHeight="1" x14ac:dyDescent="0.2">
      <c r="A43" s="72" t="s">
        <v>109</v>
      </c>
      <c r="B43" s="202" t="s">
        <v>107</v>
      </c>
      <c r="C43" s="202"/>
      <c r="D43" s="202"/>
      <c r="E43" s="202"/>
      <c r="F43" s="202"/>
      <c r="G43" s="202"/>
      <c r="H43" s="202"/>
      <c r="I43" s="202"/>
      <c r="J43" s="26">
        <v>5</v>
      </c>
      <c r="K43" s="26">
        <v>2</v>
      </c>
      <c r="L43" s="26">
        <v>1</v>
      </c>
      <c r="M43" s="26">
        <v>0</v>
      </c>
      <c r="N43" s="51">
        <f>K43+L43+M43</f>
        <v>3</v>
      </c>
      <c r="O43" s="51">
        <f>P43-N43</f>
        <v>6</v>
      </c>
      <c r="P43" s="51">
        <f>ROUND(PRODUCT(J43,25)/14,0)</f>
        <v>9</v>
      </c>
      <c r="Q43" s="26" t="s">
        <v>31</v>
      </c>
      <c r="R43" s="26"/>
      <c r="S43" s="26"/>
      <c r="T43" s="26" t="s">
        <v>36</v>
      </c>
    </row>
    <row r="44" spans="1:20" s="48" customFormat="1" ht="47.25" customHeight="1" x14ac:dyDescent="0.2">
      <c r="A44" s="72" t="s">
        <v>110</v>
      </c>
      <c r="B44" s="202" t="s">
        <v>108</v>
      </c>
      <c r="C44" s="202"/>
      <c r="D44" s="202"/>
      <c r="E44" s="202"/>
      <c r="F44" s="202"/>
      <c r="G44" s="202"/>
      <c r="H44" s="202"/>
      <c r="I44" s="202"/>
      <c r="J44" s="26">
        <v>5</v>
      </c>
      <c r="K44" s="26">
        <v>2</v>
      </c>
      <c r="L44" s="26">
        <v>1</v>
      </c>
      <c r="M44" s="26">
        <v>0</v>
      </c>
      <c r="N44" s="51">
        <f>K44+L44+M44</f>
        <v>3</v>
      </c>
      <c r="O44" s="51">
        <f>P44-N44</f>
        <v>6</v>
      </c>
      <c r="P44" s="51">
        <f>ROUND(PRODUCT(J44,25)/14,0)</f>
        <v>9</v>
      </c>
      <c r="Q44" s="26" t="s">
        <v>31</v>
      </c>
      <c r="R44" s="26"/>
      <c r="S44" s="26"/>
      <c r="T44" s="26" t="s">
        <v>36</v>
      </c>
    </row>
    <row r="45" spans="1:20" x14ac:dyDescent="0.2">
      <c r="A45" s="21" t="s">
        <v>24</v>
      </c>
      <c r="B45" s="115"/>
      <c r="C45" s="116"/>
      <c r="D45" s="116"/>
      <c r="E45" s="116"/>
      <c r="F45" s="116"/>
      <c r="G45" s="116"/>
      <c r="H45" s="116"/>
      <c r="I45" s="117"/>
      <c r="J45" s="21">
        <f>SUM(J39:J44)</f>
        <v>30</v>
      </c>
      <c r="K45" s="49">
        <f t="shared" ref="K45:P45" si="3">SUM(K39:K44)</f>
        <v>12</v>
      </c>
      <c r="L45" s="49">
        <f>SUM(L39:L44)</f>
        <v>6</v>
      </c>
      <c r="M45" s="49">
        <f t="shared" si="3"/>
        <v>5</v>
      </c>
      <c r="N45" s="49">
        <f t="shared" si="3"/>
        <v>23</v>
      </c>
      <c r="O45" s="49">
        <f t="shared" si="3"/>
        <v>31</v>
      </c>
      <c r="P45" s="49">
        <f t="shared" si="3"/>
        <v>54</v>
      </c>
      <c r="Q45" s="21">
        <f>COUNTIF(Q39:Q44,"E")</f>
        <v>4</v>
      </c>
      <c r="R45" s="21">
        <f>COUNTIF(R39:R44,"C")</f>
        <v>1</v>
      </c>
      <c r="S45" s="21">
        <f>COUNTIF(S39:S44,"VP")</f>
        <v>1</v>
      </c>
      <c r="T45" s="42">
        <f>COUNTA(T39:T44)</f>
        <v>6</v>
      </c>
    </row>
    <row r="46" spans="1:20" s="81" customFormat="1" x14ac:dyDescent="0.2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</row>
    <row r="47" spans="1:20" s="81" customFormat="1" x14ac:dyDescent="0.2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</row>
    <row r="48" spans="1:20" s="81" customFormat="1" x14ac:dyDescent="0.2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</row>
    <row r="49" spans="1:20" s="81" customFormat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5"/>
    </row>
    <row r="50" spans="1:20" ht="12.75" customHeight="1" x14ac:dyDescent="0.2"/>
    <row r="51" spans="1:20" ht="16.5" customHeight="1" x14ac:dyDescent="0.2">
      <c r="A51" s="173" t="s">
        <v>42</v>
      </c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</row>
    <row r="52" spans="1:20" ht="26.25" customHeight="1" x14ac:dyDescent="0.2">
      <c r="A52" s="157" t="s">
        <v>26</v>
      </c>
      <c r="B52" s="150" t="s">
        <v>25</v>
      </c>
      <c r="C52" s="151"/>
      <c r="D52" s="151"/>
      <c r="E52" s="151"/>
      <c r="F52" s="151"/>
      <c r="G52" s="151"/>
      <c r="H52" s="151"/>
      <c r="I52" s="152"/>
      <c r="J52" s="163" t="s">
        <v>39</v>
      </c>
      <c r="K52" s="165" t="s">
        <v>23</v>
      </c>
      <c r="L52" s="166"/>
      <c r="M52" s="167"/>
      <c r="N52" s="165" t="s">
        <v>40</v>
      </c>
      <c r="O52" s="168"/>
      <c r="P52" s="169"/>
      <c r="Q52" s="165" t="s">
        <v>22</v>
      </c>
      <c r="R52" s="166"/>
      <c r="S52" s="167"/>
      <c r="T52" s="207" t="s">
        <v>21</v>
      </c>
    </row>
    <row r="53" spans="1:20" ht="12.75" customHeight="1" x14ac:dyDescent="0.2">
      <c r="A53" s="158"/>
      <c r="B53" s="153"/>
      <c r="C53" s="154"/>
      <c r="D53" s="154"/>
      <c r="E53" s="154"/>
      <c r="F53" s="154"/>
      <c r="G53" s="154"/>
      <c r="H53" s="154"/>
      <c r="I53" s="155"/>
      <c r="J53" s="164"/>
      <c r="K53" s="4" t="s">
        <v>27</v>
      </c>
      <c r="L53" s="4" t="s">
        <v>28</v>
      </c>
      <c r="M53" s="4" t="s">
        <v>29</v>
      </c>
      <c r="N53" s="4" t="s">
        <v>33</v>
      </c>
      <c r="O53" s="4" t="s">
        <v>6</v>
      </c>
      <c r="P53" s="4" t="s">
        <v>30</v>
      </c>
      <c r="Q53" s="4" t="s">
        <v>31</v>
      </c>
      <c r="R53" s="4" t="s">
        <v>27</v>
      </c>
      <c r="S53" s="4" t="s">
        <v>32</v>
      </c>
      <c r="T53" s="164"/>
    </row>
    <row r="54" spans="1:20" ht="45" customHeight="1" x14ac:dyDescent="0.2">
      <c r="A54" s="43" t="s">
        <v>75</v>
      </c>
      <c r="B54" s="208" t="s">
        <v>119</v>
      </c>
      <c r="C54" s="125"/>
      <c r="D54" s="125"/>
      <c r="E54" s="125"/>
      <c r="F54" s="125"/>
      <c r="G54" s="125"/>
      <c r="H54" s="125"/>
      <c r="I54" s="126"/>
      <c r="J54" s="44">
        <v>4</v>
      </c>
      <c r="K54" s="44">
        <v>2</v>
      </c>
      <c r="L54" s="44">
        <v>1</v>
      </c>
      <c r="M54" s="10">
        <v>1</v>
      </c>
      <c r="N54" s="18">
        <f>K54+L54+M54</f>
        <v>4</v>
      </c>
      <c r="O54" s="19">
        <f>P54-N54</f>
        <v>3</v>
      </c>
      <c r="P54" s="19">
        <f>ROUND(PRODUCT(J54,25)/14,0)</f>
        <v>7</v>
      </c>
      <c r="Q54" s="24" t="s">
        <v>31</v>
      </c>
      <c r="R54" s="10" t="s">
        <v>27</v>
      </c>
      <c r="S54" s="25"/>
      <c r="T54" s="10" t="s">
        <v>36</v>
      </c>
    </row>
    <row r="55" spans="1:20" ht="33.75" customHeight="1" x14ac:dyDescent="0.2">
      <c r="A55" s="43" t="s">
        <v>76</v>
      </c>
      <c r="B55" s="170" t="s">
        <v>130</v>
      </c>
      <c r="C55" s="171"/>
      <c r="D55" s="171"/>
      <c r="E55" s="171"/>
      <c r="F55" s="171"/>
      <c r="G55" s="171"/>
      <c r="H55" s="171"/>
      <c r="I55" s="172"/>
      <c r="J55" s="44">
        <v>4</v>
      </c>
      <c r="K55" s="44">
        <v>2</v>
      </c>
      <c r="L55" s="44">
        <v>1</v>
      </c>
      <c r="M55" s="10">
        <v>1</v>
      </c>
      <c r="N55" s="18">
        <f t="shared" ref="N55:N57" si="4">K55+L55+M55</f>
        <v>4</v>
      </c>
      <c r="O55" s="19">
        <f t="shared" ref="O55:O57" si="5">P55-N55</f>
        <v>3</v>
      </c>
      <c r="P55" s="19">
        <f t="shared" ref="P55:P57" si="6">ROUND(PRODUCT(J55,25)/14,0)</f>
        <v>7</v>
      </c>
      <c r="Q55" s="24" t="s">
        <v>31</v>
      </c>
      <c r="R55" s="10"/>
      <c r="S55" s="25"/>
      <c r="T55" s="10" t="s">
        <v>36</v>
      </c>
    </row>
    <row r="56" spans="1:20" x14ac:dyDescent="0.2">
      <c r="A56" s="43" t="s">
        <v>77</v>
      </c>
      <c r="B56" s="93" t="s">
        <v>122</v>
      </c>
      <c r="C56" s="94"/>
      <c r="D56" s="94"/>
      <c r="E56" s="94"/>
      <c r="F56" s="94"/>
      <c r="G56" s="94"/>
      <c r="H56" s="94"/>
      <c r="I56" s="95"/>
      <c r="J56" s="44">
        <v>4</v>
      </c>
      <c r="K56" s="44">
        <v>2</v>
      </c>
      <c r="L56" s="44">
        <v>1</v>
      </c>
      <c r="M56" s="10">
        <v>1</v>
      </c>
      <c r="N56" s="18">
        <f t="shared" si="4"/>
        <v>4</v>
      </c>
      <c r="O56" s="19">
        <f t="shared" si="5"/>
        <v>3</v>
      </c>
      <c r="P56" s="19">
        <f t="shared" si="6"/>
        <v>7</v>
      </c>
      <c r="Q56" s="24" t="s">
        <v>31</v>
      </c>
      <c r="R56" s="10"/>
      <c r="S56" s="25"/>
      <c r="T56" s="10" t="s">
        <v>36</v>
      </c>
    </row>
    <row r="57" spans="1:20" x14ac:dyDescent="0.2">
      <c r="A57" s="45" t="s">
        <v>80</v>
      </c>
      <c r="B57" s="121" t="s">
        <v>131</v>
      </c>
      <c r="C57" s="122"/>
      <c r="D57" s="122"/>
      <c r="E57" s="122"/>
      <c r="F57" s="122"/>
      <c r="G57" s="122"/>
      <c r="H57" s="122"/>
      <c r="I57" s="123"/>
      <c r="J57" s="46">
        <v>4</v>
      </c>
      <c r="K57" s="44">
        <v>0</v>
      </c>
      <c r="L57" s="44">
        <v>0</v>
      </c>
      <c r="M57" s="10">
        <v>3</v>
      </c>
      <c r="N57" s="18">
        <f t="shared" si="4"/>
        <v>3</v>
      </c>
      <c r="O57" s="19">
        <f t="shared" si="5"/>
        <v>4</v>
      </c>
      <c r="P57" s="19">
        <f t="shared" si="6"/>
        <v>7</v>
      </c>
      <c r="Q57" s="24"/>
      <c r="R57" s="10"/>
      <c r="S57" s="25" t="s">
        <v>32</v>
      </c>
      <c r="T57" s="10" t="s">
        <v>37</v>
      </c>
    </row>
    <row r="58" spans="1:20" s="48" customFormat="1" x14ac:dyDescent="0.2">
      <c r="A58" s="43" t="s">
        <v>79</v>
      </c>
      <c r="B58" s="96" t="s">
        <v>134</v>
      </c>
      <c r="C58" s="94"/>
      <c r="D58" s="94"/>
      <c r="E58" s="94"/>
      <c r="F58" s="94"/>
      <c r="G58" s="94"/>
      <c r="H58" s="94"/>
      <c r="I58" s="95"/>
      <c r="J58" s="44">
        <v>4</v>
      </c>
      <c r="K58" s="44">
        <v>2</v>
      </c>
      <c r="L58" s="44">
        <v>1</v>
      </c>
      <c r="M58" s="10">
        <v>2</v>
      </c>
      <c r="N58" s="50">
        <f>K58+L58+M58</f>
        <v>5</v>
      </c>
      <c r="O58" s="19">
        <f>P58-N58</f>
        <v>2</v>
      </c>
      <c r="P58" s="19">
        <f>ROUND(PRODUCT(J58,25)/14,0)</f>
        <v>7</v>
      </c>
      <c r="Q58" s="24"/>
      <c r="R58" s="10" t="s">
        <v>27</v>
      </c>
      <c r="S58" s="25"/>
      <c r="T58" s="10" t="s">
        <v>37</v>
      </c>
    </row>
    <row r="59" spans="1:20" s="48" customFormat="1" ht="63.75" customHeight="1" x14ac:dyDescent="0.2">
      <c r="A59" s="72" t="s">
        <v>112</v>
      </c>
      <c r="B59" s="97" t="s">
        <v>115</v>
      </c>
      <c r="C59" s="98"/>
      <c r="D59" s="98"/>
      <c r="E59" s="98"/>
      <c r="F59" s="98"/>
      <c r="G59" s="98"/>
      <c r="H59" s="98"/>
      <c r="I59" s="99"/>
      <c r="J59" s="26">
        <v>5</v>
      </c>
      <c r="K59" s="26">
        <v>2</v>
      </c>
      <c r="L59" s="26">
        <v>1</v>
      </c>
      <c r="M59" s="26">
        <v>0</v>
      </c>
      <c r="N59" s="51">
        <f>K59+L59+M59</f>
        <v>3</v>
      </c>
      <c r="O59" s="51">
        <f>P59-N59</f>
        <v>6</v>
      </c>
      <c r="P59" s="51">
        <f>ROUND(PRODUCT(J59,25)/14,0)</f>
        <v>9</v>
      </c>
      <c r="Q59" s="26" t="s">
        <v>31</v>
      </c>
      <c r="R59" s="26"/>
      <c r="S59" s="26"/>
      <c r="T59" s="26" t="s">
        <v>37</v>
      </c>
    </row>
    <row r="60" spans="1:20" ht="12.75" customHeight="1" x14ac:dyDescent="0.2">
      <c r="A60" s="72" t="s">
        <v>111</v>
      </c>
      <c r="B60" s="96" t="s">
        <v>138</v>
      </c>
      <c r="C60" s="94"/>
      <c r="D60" s="94"/>
      <c r="E60" s="94"/>
      <c r="F60" s="94"/>
      <c r="G60" s="94"/>
      <c r="H60" s="94"/>
      <c r="I60" s="95"/>
      <c r="J60" s="26">
        <v>5</v>
      </c>
      <c r="K60" s="26">
        <v>1</v>
      </c>
      <c r="L60" s="26">
        <v>2</v>
      </c>
      <c r="M60" s="26">
        <v>0</v>
      </c>
      <c r="N60" s="51">
        <f>K60+L60+M60</f>
        <v>3</v>
      </c>
      <c r="O60" s="51">
        <f>P60-N60</f>
        <v>6</v>
      </c>
      <c r="P60" s="51">
        <f>ROUND(PRODUCT(J60,25)/14,0)</f>
        <v>9</v>
      </c>
      <c r="Q60" s="26" t="s">
        <v>31</v>
      </c>
      <c r="R60" s="26"/>
      <c r="S60" s="26"/>
      <c r="T60" s="26" t="s">
        <v>37</v>
      </c>
    </row>
    <row r="61" spans="1:20" x14ac:dyDescent="0.2">
      <c r="A61" s="21" t="s">
        <v>24</v>
      </c>
      <c r="B61" s="115"/>
      <c r="C61" s="116"/>
      <c r="D61" s="116"/>
      <c r="E61" s="116"/>
      <c r="F61" s="116"/>
      <c r="G61" s="116"/>
      <c r="H61" s="116"/>
      <c r="I61" s="117"/>
      <c r="J61" s="21">
        <f>SUM(J54:J60)</f>
        <v>30</v>
      </c>
      <c r="K61" s="49">
        <f t="shared" ref="K61:P61" si="7">SUM(K54:K60)</f>
        <v>11</v>
      </c>
      <c r="L61" s="49">
        <f t="shared" si="7"/>
        <v>7</v>
      </c>
      <c r="M61" s="49">
        <f t="shared" si="7"/>
        <v>8</v>
      </c>
      <c r="N61" s="49">
        <f t="shared" si="7"/>
        <v>26</v>
      </c>
      <c r="O61" s="49">
        <f t="shared" si="7"/>
        <v>27</v>
      </c>
      <c r="P61" s="49">
        <f t="shared" si="7"/>
        <v>53</v>
      </c>
      <c r="Q61" s="21">
        <f>COUNTIF(Q54:Q60,"E")</f>
        <v>5</v>
      </c>
      <c r="R61" s="21">
        <f>COUNTIF(R54:R60,"C")</f>
        <v>2</v>
      </c>
      <c r="S61" s="21">
        <f>COUNTIF(S54:S60,"VP")</f>
        <v>1</v>
      </c>
      <c r="T61" s="42">
        <f>COUNTA(T54:T60)</f>
        <v>7</v>
      </c>
    </row>
    <row r="62" spans="1:20" ht="11.25" customHeight="1" x14ac:dyDescent="0.2"/>
    <row r="63" spans="1:20" hidden="1" x14ac:dyDescent="0.2">
      <c r="B63" s="7"/>
      <c r="C63" s="7"/>
      <c r="D63" s="7"/>
      <c r="E63" s="7"/>
      <c r="F63" s="7"/>
      <c r="G63" s="7"/>
      <c r="M63" s="7"/>
      <c r="N63" s="7"/>
      <c r="O63" s="7"/>
      <c r="P63" s="7"/>
      <c r="Q63" s="7"/>
      <c r="R63" s="7"/>
      <c r="S63" s="7"/>
    </row>
    <row r="64" spans="1:20" hidden="1" x14ac:dyDescent="0.2"/>
    <row r="65" spans="1:20" ht="14.25" customHeight="1" x14ac:dyDescent="0.2">
      <c r="A65" s="173" t="s">
        <v>43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</row>
    <row r="66" spans="1:20" ht="25.5" customHeight="1" x14ac:dyDescent="0.2">
      <c r="A66" s="157" t="s">
        <v>26</v>
      </c>
      <c r="B66" s="150" t="s">
        <v>25</v>
      </c>
      <c r="C66" s="151"/>
      <c r="D66" s="151"/>
      <c r="E66" s="151"/>
      <c r="F66" s="151"/>
      <c r="G66" s="151"/>
      <c r="H66" s="151"/>
      <c r="I66" s="152"/>
      <c r="J66" s="163" t="s">
        <v>39</v>
      </c>
      <c r="K66" s="165" t="s">
        <v>23</v>
      </c>
      <c r="L66" s="166"/>
      <c r="M66" s="167"/>
      <c r="N66" s="165" t="s">
        <v>40</v>
      </c>
      <c r="O66" s="168"/>
      <c r="P66" s="169"/>
      <c r="Q66" s="165" t="s">
        <v>22</v>
      </c>
      <c r="R66" s="166"/>
      <c r="S66" s="167"/>
      <c r="T66" s="207" t="s">
        <v>21</v>
      </c>
    </row>
    <row r="67" spans="1:20" ht="16.5" customHeight="1" x14ac:dyDescent="0.2">
      <c r="A67" s="158"/>
      <c r="B67" s="153"/>
      <c r="C67" s="154"/>
      <c r="D67" s="154"/>
      <c r="E67" s="154"/>
      <c r="F67" s="154"/>
      <c r="G67" s="154"/>
      <c r="H67" s="154"/>
      <c r="I67" s="155"/>
      <c r="J67" s="164"/>
      <c r="K67" s="4" t="s">
        <v>27</v>
      </c>
      <c r="L67" s="4" t="s">
        <v>28</v>
      </c>
      <c r="M67" s="4" t="s">
        <v>29</v>
      </c>
      <c r="N67" s="4" t="s">
        <v>33</v>
      </c>
      <c r="O67" s="4" t="s">
        <v>6</v>
      </c>
      <c r="P67" s="4" t="s">
        <v>30</v>
      </c>
      <c r="Q67" s="4" t="s">
        <v>31</v>
      </c>
      <c r="R67" s="4" t="s">
        <v>27</v>
      </c>
      <c r="S67" s="4" t="s">
        <v>32</v>
      </c>
      <c r="T67" s="164"/>
    </row>
    <row r="68" spans="1:20" ht="42.75" customHeight="1" x14ac:dyDescent="0.2">
      <c r="A68" s="43" t="s">
        <v>81</v>
      </c>
      <c r="B68" s="124" t="s">
        <v>121</v>
      </c>
      <c r="C68" s="125"/>
      <c r="D68" s="125"/>
      <c r="E68" s="125"/>
      <c r="F68" s="125"/>
      <c r="G68" s="125"/>
      <c r="H68" s="125"/>
      <c r="I68" s="126"/>
      <c r="J68" s="57">
        <v>5</v>
      </c>
      <c r="K68" s="44">
        <v>2</v>
      </c>
      <c r="L68" s="44">
        <v>1</v>
      </c>
      <c r="M68" s="10">
        <v>2</v>
      </c>
      <c r="N68" s="18">
        <f>K68+L68+M68</f>
        <v>5</v>
      </c>
      <c r="O68" s="19">
        <f>P68-N68</f>
        <v>4</v>
      </c>
      <c r="P68" s="19">
        <f>ROUND(PRODUCT(J68,25)/14,0)</f>
        <v>9</v>
      </c>
      <c r="Q68" s="24" t="s">
        <v>31</v>
      </c>
      <c r="R68" s="10"/>
      <c r="S68" s="25"/>
      <c r="T68" s="10" t="s">
        <v>36</v>
      </c>
    </row>
    <row r="69" spans="1:20" ht="37.5" customHeight="1" x14ac:dyDescent="0.2">
      <c r="A69" s="43" t="s">
        <v>82</v>
      </c>
      <c r="B69" s="127" t="s">
        <v>123</v>
      </c>
      <c r="C69" s="125"/>
      <c r="D69" s="125"/>
      <c r="E69" s="125"/>
      <c r="F69" s="125"/>
      <c r="G69" s="125"/>
      <c r="H69" s="125"/>
      <c r="I69" s="126"/>
      <c r="J69" s="44">
        <v>5</v>
      </c>
      <c r="K69" s="44">
        <v>2</v>
      </c>
      <c r="L69" s="44">
        <v>1</v>
      </c>
      <c r="M69" s="10">
        <v>2</v>
      </c>
      <c r="N69" s="18">
        <f t="shared" ref="N69:N70" si="8">K69+L69+M69</f>
        <v>5</v>
      </c>
      <c r="O69" s="19">
        <f t="shared" ref="O69:O70" si="9">P69-N69</f>
        <v>4</v>
      </c>
      <c r="P69" s="19">
        <f t="shared" ref="P69:P70" si="10">ROUND(PRODUCT(J69,25)/14,0)</f>
        <v>9</v>
      </c>
      <c r="Q69" s="24" t="s">
        <v>31</v>
      </c>
      <c r="R69" s="10"/>
      <c r="S69" s="25"/>
      <c r="T69" s="10" t="s">
        <v>36</v>
      </c>
    </row>
    <row r="70" spans="1:20" ht="43.5" customHeight="1" x14ac:dyDescent="0.2">
      <c r="A70" s="43" t="s">
        <v>83</v>
      </c>
      <c r="B70" s="124" t="s">
        <v>124</v>
      </c>
      <c r="C70" s="125"/>
      <c r="D70" s="125"/>
      <c r="E70" s="125"/>
      <c r="F70" s="125"/>
      <c r="G70" s="125"/>
      <c r="H70" s="125"/>
      <c r="I70" s="126"/>
      <c r="J70" s="44">
        <v>5</v>
      </c>
      <c r="K70" s="44">
        <v>2</v>
      </c>
      <c r="L70" s="44">
        <v>1</v>
      </c>
      <c r="M70" s="10">
        <v>2</v>
      </c>
      <c r="N70" s="18">
        <f t="shared" si="8"/>
        <v>5</v>
      </c>
      <c r="O70" s="19">
        <f t="shared" si="9"/>
        <v>4</v>
      </c>
      <c r="P70" s="19">
        <f t="shared" si="10"/>
        <v>9</v>
      </c>
      <c r="Q70" s="24"/>
      <c r="R70" s="10" t="s">
        <v>27</v>
      </c>
      <c r="S70" s="25"/>
      <c r="T70" s="10" t="s">
        <v>36</v>
      </c>
    </row>
    <row r="71" spans="1:20" s="48" customFormat="1" ht="47.25" customHeight="1" x14ac:dyDescent="0.2">
      <c r="A71" s="43" t="s">
        <v>84</v>
      </c>
      <c r="B71" s="100" t="s">
        <v>132</v>
      </c>
      <c r="C71" s="101"/>
      <c r="D71" s="101"/>
      <c r="E71" s="101"/>
      <c r="F71" s="101"/>
      <c r="G71" s="101"/>
      <c r="H71" s="101"/>
      <c r="I71" s="102"/>
      <c r="J71" s="44">
        <v>5</v>
      </c>
      <c r="K71" s="44">
        <v>2</v>
      </c>
      <c r="L71" s="44">
        <v>1</v>
      </c>
      <c r="M71" s="10">
        <v>2</v>
      </c>
      <c r="N71" s="50">
        <f t="shared" ref="N71" si="11">K71+L71+M71</f>
        <v>5</v>
      </c>
      <c r="O71" s="19">
        <f t="shared" ref="O71" si="12">P71-N71</f>
        <v>4</v>
      </c>
      <c r="P71" s="19">
        <f t="shared" ref="P71" si="13">ROUND(PRODUCT(J71,25)/14,0)</f>
        <v>9</v>
      </c>
      <c r="Q71" s="24"/>
      <c r="R71" s="10" t="s">
        <v>27</v>
      </c>
      <c r="S71" s="25"/>
      <c r="T71" s="10" t="s">
        <v>36</v>
      </c>
    </row>
    <row r="72" spans="1:20" s="48" customFormat="1" ht="57" customHeight="1" x14ac:dyDescent="0.2">
      <c r="A72" s="72" t="s">
        <v>113</v>
      </c>
      <c r="B72" s="97" t="s">
        <v>145</v>
      </c>
      <c r="C72" s="98"/>
      <c r="D72" s="98"/>
      <c r="E72" s="98"/>
      <c r="F72" s="98"/>
      <c r="G72" s="98"/>
      <c r="H72" s="98"/>
      <c r="I72" s="99"/>
      <c r="J72" s="26">
        <v>5</v>
      </c>
      <c r="K72" s="26">
        <v>0</v>
      </c>
      <c r="L72" s="26">
        <v>0</v>
      </c>
      <c r="M72" s="26">
        <v>3</v>
      </c>
      <c r="N72" s="51">
        <f>K72+L72+M72</f>
        <v>3</v>
      </c>
      <c r="O72" s="51">
        <f>P72-N72</f>
        <v>6</v>
      </c>
      <c r="P72" s="51">
        <f>ROUND(PRODUCT(J72,25)/14,0)</f>
        <v>9</v>
      </c>
      <c r="Q72" s="26"/>
      <c r="R72" s="26" t="s">
        <v>27</v>
      </c>
      <c r="S72" s="26"/>
      <c r="T72" s="26" t="s">
        <v>146</v>
      </c>
    </row>
    <row r="73" spans="1:20" ht="12.75" customHeight="1" x14ac:dyDescent="0.2">
      <c r="A73" s="72" t="s">
        <v>114</v>
      </c>
      <c r="B73" s="96" t="s">
        <v>140</v>
      </c>
      <c r="C73" s="94"/>
      <c r="D73" s="94"/>
      <c r="E73" s="94"/>
      <c r="F73" s="94"/>
      <c r="G73" s="94"/>
      <c r="H73" s="94"/>
      <c r="I73" s="95"/>
      <c r="J73" s="26">
        <v>5</v>
      </c>
      <c r="K73" s="26">
        <v>1</v>
      </c>
      <c r="L73" s="26">
        <v>2</v>
      </c>
      <c r="M73" s="26">
        <v>0</v>
      </c>
      <c r="N73" s="51">
        <f>K73+L73+M73</f>
        <v>3</v>
      </c>
      <c r="O73" s="51">
        <f>P73-N73</f>
        <v>6</v>
      </c>
      <c r="P73" s="51">
        <f>ROUND(PRODUCT(J73,25)/14,0)</f>
        <v>9</v>
      </c>
      <c r="Q73" s="26" t="s">
        <v>31</v>
      </c>
      <c r="R73" s="26"/>
      <c r="S73" s="26"/>
      <c r="T73" s="26" t="s">
        <v>37</v>
      </c>
    </row>
    <row r="74" spans="1:20" x14ac:dyDescent="0.2">
      <c r="A74" s="21" t="s">
        <v>24</v>
      </c>
      <c r="B74" s="115"/>
      <c r="C74" s="116"/>
      <c r="D74" s="116"/>
      <c r="E74" s="116"/>
      <c r="F74" s="116"/>
      <c r="G74" s="116"/>
      <c r="H74" s="116"/>
      <c r="I74" s="117"/>
      <c r="J74" s="21">
        <f>SUM(J68:J73)</f>
        <v>30</v>
      </c>
      <c r="K74" s="21">
        <f t="shared" ref="K74:P74" si="14">SUM(K68:K73)</f>
        <v>9</v>
      </c>
      <c r="L74" s="21">
        <f t="shared" si="14"/>
        <v>6</v>
      </c>
      <c r="M74" s="21">
        <f t="shared" si="14"/>
        <v>11</v>
      </c>
      <c r="N74" s="21">
        <f t="shared" si="14"/>
        <v>26</v>
      </c>
      <c r="O74" s="21">
        <f t="shared" si="14"/>
        <v>28</v>
      </c>
      <c r="P74" s="21">
        <f t="shared" si="14"/>
        <v>54</v>
      </c>
      <c r="Q74" s="21">
        <f>COUNTIF(Q68:Q73,"E")</f>
        <v>3</v>
      </c>
      <c r="R74" s="21">
        <f>COUNTIF(R68:R73,"C")</f>
        <v>3</v>
      </c>
      <c r="S74" s="21">
        <f>COUNTIF(S68:S73,"VP")</f>
        <v>0</v>
      </c>
      <c r="T74" s="42">
        <f>COUNTA(T68:T73)</f>
        <v>6</v>
      </c>
    </row>
    <row r="75" spans="1:20" ht="15.75" customHeight="1" x14ac:dyDescent="0.2"/>
    <row r="76" spans="1:20" ht="18.75" customHeight="1" x14ac:dyDescent="0.2">
      <c r="A76" s="173" t="s">
        <v>44</v>
      </c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</row>
    <row r="77" spans="1:20" ht="24.75" customHeight="1" x14ac:dyDescent="0.2">
      <c r="A77" s="157" t="s">
        <v>26</v>
      </c>
      <c r="B77" s="150" t="s">
        <v>25</v>
      </c>
      <c r="C77" s="151"/>
      <c r="D77" s="151"/>
      <c r="E77" s="151"/>
      <c r="F77" s="151"/>
      <c r="G77" s="151"/>
      <c r="H77" s="151"/>
      <c r="I77" s="152"/>
      <c r="J77" s="163" t="s">
        <v>39</v>
      </c>
      <c r="K77" s="165" t="s">
        <v>23</v>
      </c>
      <c r="L77" s="166"/>
      <c r="M77" s="167"/>
      <c r="N77" s="165" t="s">
        <v>40</v>
      </c>
      <c r="O77" s="168"/>
      <c r="P77" s="169"/>
      <c r="Q77" s="165" t="s">
        <v>22</v>
      </c>
      <c r="R77" s="166"/>
      <c r="S77" s="167"/>
      <c r="T77" s="207" t="s">
        <v>21</v>
      </c>
    </row>
    <row r="78" spans="1:20" x14ac:dyDescent="0.2">
      <c r="A78" s="158"/>
      <c r="B78" s="153"/>
      <c r="C78" s="154"/>
      <c r="D78" s="154"/>
      <c r="E78" s="154"/>
      <c r="F78" s="154"/>
      <c r="G78" s="154"/>
      <c r="H78" s="154"/>
      <c r="I78" s="155"/>
      <c r="J78" s="164"/>
      <c r="K78" s="4" t="s">
        <v>27</v>
      </c>
      <c r="L78" s="4" t="s">
        <v>28</v>
      </c>
      <c r="M78" s="4" t="s">
        <v>29</v>
      </c>
      <c r="N78" s="4" t="s">
        <v>33</v>
      </c>
      <c r="O78" s="4" t="s">
        <v>6</v>
      </c>
      <c r="P78" s="4" t="s">
        <v>30</v>
      </c>
      <c r="Q78" s="4" t="s">
        <v>31</v>
      </c>
      <c r="R78" s="4" t="s">
        <v>27</v>
      </c>
      <c r="S78" s="4" t="s">
        <v>32</v>
      </c>
      <c r="T78" s="164"/>
    </row>
    <row r="79" spans="1:20" ht="30.75" customHeight="1" x14ac:dyDescent="0.2">
      <c r="A79" s="43" t="s">
        <v>85</v>
      </c>
      <c r="B79" s="127" t="s">
        <v>118</v>
      </c>
      <c r="C79" s="125"/>
      <c r="D79" s="125"/>
      <c r="E79" s="125"/>
      <c r="F79" s="125"/>
      <c r="G79" s="125"/>
      <c r="H79" s="125"/>
      <c r="I79" s="126"/>
      <c r="J79" s="44">
        <v>7</v>
      </c>
      <c r="K79" s="44">
        <v>2</v>
      </c>
      <c r="L79" s="44">
        <v>1</v>
      </c>
      <c r="M79" s="10">
        <v>2</v>
      </c>
      <c r="N79" s="41">
        <f>K79+L79+M79</f>
        <v>5</v>
      </c>
      <c r="O79" s="19">
        <f>P79-N79</f>
        <v>10</v>
      </c>
      <c r="P79" s="19">
        <f>ROUND(PRODUCT(J79,25)/12,0)</f>
        <v>15</v>
      </c>
      <c r="Q79" s="24"/>
      <c r="R79" s="10" t="s">
        <v>27</v>
      </c>
      <c r="S79" s="25"/>
      <c r="T79" s="10" t="s">
        <v>36</v>
      </c>
    </row>
    <row r="80" spans="1:20" ht="33" customHeight="1" x14ac:dyDescent="0.2">
      <c r="A80" s="43" t="s">
        <v>86</v>
      </c>
      <c r="B80" s="100" t="s">
        <v>126</v>
      </c>
      <c r="C80" s="101"/>
      <c r="D80" s="101"/>
      <c r="E80" s="101"/>
      <c r="F80" s="101"/>
      <c r="G80" s="101"/>
      <c r="H80" s="101"/>
      <c r="I80" s="102"/>
      <c r="J80" s="44">
        <v>7</v>
      </c>
      <c r="K80" s="44">
        <v>2</v>
      </c>
      <c r="L80" s="44">
        <v>1</v>
      </c>
      <c r="M80" s="10">
        <v>2</v>
      </c>
      <c r="N80" s="18">
        <f t="shared" ref="N80:N82" si="15">K80+L80+M80</f>
        <v>5</v>
      </c>
      <c r="O80" s="19">
        <f t="shared" ref="O80:O82" si="16">P80-N80</f>
        <v>10</v>
      </c>
      <c r="P80" s="19">
        <f t="shared" ref="P80:P82" si="17">ROUND(PRODUCT(J80,25)/12,0)</f>
        <v>15</v>
      </c>
      <c r="Q80" s="24" t="s">
        <v>31</v>
      </c>
      <c r="R80" s="10"/>
      <c r="S80" s="25"/>
      <c r="T80" s="10" t="s">
        <v>38</v>
      </c>
    </row>
    <row r="81" spans="1:20" ht="38.25" customHeight="1" x14ac:dyDescent="0.2">
      <c r="A81" s="43" t="s">
        <v>87</v>
      </c>
      <c r="B81" s="100" t="s">
        <v>133</v>
      </c>
      <c r="C81" s="101"/>
      <c r="D81" s="101"/>
      <c r="E81" s="101"/>
      <c r="F81" s="101"/>
      <c r="G81" s="101"/>
      <c r="H81" s="101"/>
      <c r="I81" s="102"/>
      <c r="J81" s="44">
        <v>6</v>
      </c>
      <c r="K81" s="44">
        <v>2</v>
      </c>
      <c r="L81" s="44">
        <v>1</v>
      </c>
      <c r="M81" s="10">
        <v>2</v>
      </c>
      <c r="N81" s="18">
        <f t="shared" si="15"/>
        <v>5</v>
      </c>
      <c r="O81" s="19">
        <f t="shared" si="16"/>
        <v>8</v>
      </c>
      <c r="P81" s="19">
        <f t="shared" si="17"/>
        <v>13</v>
      </c>
      <c r="Q81" s="24" t="s">
        <v>31</v>
      </c>
      <c r="R81" s="10"/>
      <c r="S81" s="25"/>
      <c r="T81" s="10" t="s">
        <v>37</v>
      </c>
    </row>
    <row r="82" spans="1:20" x14ac:dyDescent="0.2">
      <c r="A82" s="43" t="s">
        <v>88</v>
      </c>
      <c r="B82" s="96" t="s">
        <v>139</v>
      </c>
      <c r="C82" s="94"/>
      <c r="D82" s="94"/>
      <c r="E82" s="94"/>
      <c r="F82" s="94"/>
      <c r="G82" s="94"/>
      <c r="H82" s="94"/>
      <c r="I82" s="95"/>
      <c r="J82" s="44">
        <v>6</v>
      </c>
      <c r="K82" s="44">
        <v>2</v>
      </c>
      <c r="L82" s="44">
        <v>1</v>
      </c>
      <c r="M82" s="10">
        <v>2</v>
      </c>
      <c r="N82" s="18">
        <f t="shared" si="15"/>
        <v>5</v>
      </c>
      <c r="O82" s="19">
        <f t="shared" si="16"/>
        <v>8</v>
      </c>
      <c r="P82" s="19">
        <f t="shared" si="17"/>
        <v>13</v>
      </c>
      <c r="Q82" s="24" t="s">
        <v>31</v>
      </c>
      <c r="R82" s="10"/>
      <c r="S82" s="25"/>
      <c r="T82" s="10" t="s">
        <v>37</v>
      </c>
    </row>
    <row r="83" spans="1:20" s="48" customFormat="1" ht="28.5" customHeight="1" x14ac:dyDescent="0.2">
      <c r="A83" s="43" t="s">
        <v>78</v>
      </c>
      <c r="B83" s="127" t="s">
        <v>120</v>
      </c>
      <c r="C83" s="125"/>
      <c r="D83" s="125"/>
      <c r="E83" s="125"/>
      <c r="F83" s="125"/>
      <c r="G83" s="125"/>
      <c r="H83" s="125"/>
      <c r="I83" s="126"/>
      <c r="J83" s="44">
        <v>4</v>
      </c>
      <c r="K83" s="44">
        <v>0</v>
      </c>
      <c r="L83" s="44">
        <v>0</v>
      </c>
      <c r="M83" s="10">
        <v>3</v>
      </c>
      <c r="N83" s="50">
        <f t="shared" ref="N83" si="18">K83+L83+M83</f>
        <v>3</v>
      </c>
      <c r="O83" s="19">
        <f t="shared" ref="O83" si="19">P83-N83</f>
        <v>5</v>
      </c>
      <c r="P83" s="19">
        <f t="shared" ref="P83" si="20">ROUND(PRODUCT(J83,25)/12,0)</f>
        <v>8</v>
      </c>
      <c r="Q83" s="24"/>
      <c r="R83" s="10"/>
      <c r="S83" s="25" t="s">
        <v>32</v>
      </c>
      <c r="T83" s="10" t="s">
        <v>37</v>
      </c>
    </row>
    <row r="84" spans="1:20" x14ac:dyDescent="0.2">
      <c r="A84" s="21" t="s">
        <v>24</v>
      </c>
      <c r="B84" s="115"/>
      <c r="C84" s="116"/>
      <c r="D84" s="116"/>
      <c r="E84" s="116"/>
      <c r="F84" s="116"/>
      <c r="G84" s="116"/>
      <c r="H84" s="116"/>
      <c r="I84" s="117"/>
      <c r="J84" s="21">
        <f>SUM(J79:J83)</f>
        <v>30</v>
      </c>
      <c r="K84" s="21">
        <f t="shared" ref="K84:P84" si="21">SUM(K79:K83)</f>
        <v>8</v>
      </c>
      <c r="L84" s="21">
        <f t="shared" si="21"/>
        <v>4</v>
      </c>
      <c r="M84" s="21">
        <f t="shared" si="21"/>
        <v>11</v>
      </c>
      <c r="N84" s="21">
        <f t="shared" si="21"/>
        <v>23</v>
      </c>
      <c r="O84" s="21">
        <f t="shared" si="21"/>
        <v>41</v>
      </c>
      <c r="P84" s="21">
        <f t="shared" si="21"/>
        <v>64</v>
      </c>
      <c r="Q84" s="21">
        <f>COUNTIF(Q79:Q83,"E")</f>
        <v>3</v>
      </c>
      <c r="R84" s="21">
        <f>COUNTIF(R79:R83,"C")</f>
        <v>1</v>
      </c>
      <c r="S84" s="21">
        <f>COUNTIF(S79:S83,"VP")</f>
        <v>1</v>
      </c>
      <c r="T84" s="42">
        <f>COUNTA(T79:T83)</f>
        <v>5</v>
      </c>
    </row>
    <row r="85" spans="1:20" hidden="1" x14ac:dyDescent="0.2">
      <c r="B85" s="2"/>
      <c r="C85" s="2"/>
      <c r="D85" s="2"/>
      <c r="E85" s="2"/>
      <c r="F85" s="2"/>
      <c r="G85" s="2"/>
      <c r="M85" s="7"/>
      <c r="N85" s="7"/>
      <c r="O85" s="7"/>
      <c r="P85" s="7"/>
      <c r="Q85" s="7"/>
      <c r="R85" s="7"/>
      <c r="S85" s="7"/>
    </row>
    <row r="86" spans="1:20" hidden="1" x14ac:dyDescent="0.2"/>
    <row r="87" spans="1:20" s="81" customFormat="1" x14ac:dyDescent="0.2"/>
    <row r="88" spans="1:20" s="81" customFormat="1" x14ac:dyDescent="0.2"/>
    <row r="89" spans="1:20" s="81" customFormat="1" x14ac:dyDescent="0.2"/>
    <row r="90" spans="1:20" s="81" customFormat="1" x14ac:dyDescent="0.2"/>
    <row r="91" spans="1:20" s="81" customFormat="1" x14ac:dyDescent="0.2"/>
    <row r="92" spans="1:20" s="81" customFormat="1" x14ac:dyDescent="0.2"/>
    <row r="93" spans="1:20" s="81" customFormat="1" x14ac:dyDescent="0.2"/>
    <row r="95" spans="1:20" ht="19.5" customHeight="1" x14ac:dyDescent="0.2">
      <c r="A95" s="177" t="s">
        <v>45</v>
      </c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</row>
    <row r="96" spans="1:20" ht="27.75" customHeight="1" x14ac:dyDescent="0.2">
      <c r="A96" s="157" t="s">
        <v>26</v>
      </c>
      <c r="B96" s="150" t="s">
        <v>25</v>
      </c>
      <c r="C96" s="151"/>
      <c r="D96" s="151"/>
      <c r="E96" s="151"/>
      <c r="F96" s="151"/>
      <c r="G96" s="151"/>
      <c r="H96" s="151"/>
      <c r="I96" s="152"/>
      <c r="J96" s="163" t="s">
        <v>39</v>
      </c>
      <c r="K96" s="128" t="s">
        <v>23</v>
      </c>
      <c r="L96" s="128"/>
      <c r="M96" s="128"/>
      <c r="N96" s="128" t="s">
        <v>40</v>
      </c>
      <c r="O96" s="156"/>
      <c r="P96" s="156"/>
      <c r="Q96" s="128" t="s">
        <v>22</v>
      </c>
      <c r="R96" s="128"/>
      <c r="S96" s="128"/>
      <c r="T96" s="128" t="s">
        <v>21</v>
      </c>
    </row>
    <row r="97" spans="1:20" ht="12.75" customHeight="1" x14ac:dyDescent="0.2">
      <c r="A97" s="158"/>
      <c r="B97" s="153"/>
      <c r="C97" s="154"/>
      <c r="D97" s="154"/>
      <c r="E97" s="154"/>
      <c r="F97" s="154"/>
      <c r="G97" s="154"/>
      <c r="H97" s="154"/>
      <c r="I97" s="155"/>
      <c r="J97" s="164"/>
      <c r="K97" s="4" t="s">
        <v>27</v>
      </c>
      <c r="L97" s="4" t="s">
        <v>28</v>
      </c>
      <c r="M97" s="4" t="s">
        <v>29</v>
      </c>
      <c r="N97" s="4" t="s">
        <v>33</v>
      </c>
      <c r="O97" s="4" t="s">
        <v>6</v>
      </c>
      <c r="P97" s="4" t="s">
        <v>30</v>
      </c>
      <c r="Q97" s="4" t="s">
        <v>31</v>
      </c>
      <c r="R97" s="4" t="s">
        <v>27</v>
      </c>
      <c r="S97" s="4" t="s">
        <v>32</v>
      </c>
      <c r="T97" s="128"/>
    </row>
    <row r="98" spans="1:20" x14ac:dyDescent="0.2">
      <c r="A98" s="109" t="s">
        <v>95</v>
      </c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1"/>
    </row>
    <row r="99" spans="1:20" ht="45.75" customHeight="1" x14ac:dyDescent="0.2">
      <c r="A99" s="47" t="s">
        <v>89</v>
      </c>
      <c r="B99" s="103" t="s">
        <v>135</v>
      </c>
      <c r="C99" s="104"/>
      <c r="D99" s="104"/>
      <c r="E99" s="104"/>
      <c r="F99" s="104"/>
      <c r="G99" s="104"/>
      <c r="H99" s="104"/>
      <c r="I99" s="105"/>
      <c r="J99" s="55">
        <v>4</v>
      </c>
      <c r="K99" s="55">
        <v>2</v>
      </c>
      <c r="L99" s="55">
        <v>1</v>
      </c>
      <c r="M99" s="26">
        <v>2</v>
      </c>
      <c r="N99" s="56">
        <f>K99+L99+M99</f>
        <v>5</v>
      </c>
      <c r="O99" s="56">
        <f>P99-N99</f>
        <v>2</v>
      </c>
      <c r="P99" s="56">
        <f>ROUND(PRODUCT(J99,25)/14,0)</f>
        <v>7</v>
      </c>
      <c r="Q99" s="26"/>
      <c r="R99" s="26" t="s">
        <v>27</v>
      </c>
      <c r="S99" s="26"/>
      <c r="T99" s="25" t="s">
        <v>37</v>
      </c>
    </row>
    <row r="100" spans="1:20" ht="57" customHeight="1" x14ac:dyDescent="0.2">
      <c r="A100" s="47" t="s">
        <v>90</v>
      </c>
      <c r="B100" s="106" t="s">
        <v>127</v>
      </c>
      <c r="C100" s="107"/>
      <c r="D100" s="107"/>
      <c r="E100" s="107"/>
      <c r="F100" s="107"/>
      <c r="G100" s="107"/>
      <c r="H100" s="107"/>
      <c r="I100" s="108"/>
      <c r="J100" s="55">
        <v>4</v>
      </c>
      <c r="K100" s="55">
        <v>2</v>
      </c>
      <c r="L100" s="55">
        <v>1</v>
      </c>
      <c r="M100" s="26">
        <v>2</v>
      </c>
      <c r="N100" s="56">
        <f t="shared" ref="N100:N106" si="22">K100+L100+M100</f>
        <v>5</v>
      </c>
      <c r="O100" s="56">
        <f t="shared" ref="O100:O106" si="23">P100-N100</f>
        <v>2</v>
      </c>
      <c r="P100" s="56">
        <f t="shared" ref="P100:P106" si="24">ROUND(PRODUCT(J100,25)/14,0)</f>
        <v>7</v>
      </c>
      <c r="Q100" s="26"/>
      <c r="R100" s="26" t="s">
        <v>27</v>
      </c>
      <c r="S100" s="26"/>
      <c r="T100" s="25" t="s">
        <v>37</v>
      </c>
    </row>
    <row r="101" spans="1:20" s="66" customFormat="1" ht="18.75" customHeight="1" x14ac:dyDescent="0.2">
      <c r="A101" s="109" t="s">
        <v>143</v>
      </c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1"/>
    </row>
    <row r="102" spans="1:20" s="66" customFormat="1" ht="14.25" customHeight="1" x14ac:dyDescent="0.2">
      <c r="A102" s="72" t="s">
        <v>111</v>
      </c>
      <c r="B102" s="96" t="s">
        <v>138</v>
      </c>
      <c r="C102" s="94"/>
      <c r="D102" s="94"/>
      <c r="E102" s="94"/>
      <c r="F102" s="94"/>
      <c r="G102" s="94"/>
      <c r="H102" s="94"/>
      <c r="I102" s="95"/>
      <c r="J102" s="26">
        <v>5</v>
      </c>
      <c r="K102" s="26">
        <v>1</v>
      </c>
      <c r="L102" s="26">
        <v>2</v>
      </c>
      <c r="M102" s="26">
        <v>0</v>
      </c>
      <c r="N102" s="51">
        <f>K102+L102+M102</f>
        <v>3</v>
      </c>
      <c r="O102" s="51">
        <f>P102-N102</f>
        <v>6</v>
      </c>
      <c r="P102" s="51">
        <f>ROUND(PRODUCT(J102,25)/14,0)</f>
        <v>9</v>
      </c>
      <c r="Q102" s="26" t="s">
        <v>31</v>
      </c>
      <c r="R102" s="26"/>
      <c r="S102" s="26"/>
      <c r="T102" s="26" t="s">
        <v>37</v>
      </c>
    </row>
    <row r="103" spans="1:20" s="66" customFormat="1" ht="14.25" customHeight="1" x14ac:dyDescent="0.2">
      <c r="A103" s="109" t="s">
        <v>144</v>
      </c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1"/>
    </row>
    <row r="104" spans="1:20" s="66" customFormat="1" ht="14.25" customHeight="1" x14ac:dyDescent="0.2">
      <c r="A104" s="72" t="s">
        <v>114</v>
      </c>
      <c r="B104" s="96" t="s">
        <v>140</v>
      </c>
      <c r="C104" s="94"/>
      <c r="D104" s="94"/>
      <c r="E104" s="94"/>
      <c r="F104" s="94"/>
      <c r="G104" s="94"/>
      <c r="H104" s="94"/>
      <c r="I104" s="95"/>
      <c r="J104" s="26">
        <v>5</v>
      </c>
      <c r="K104" s="26">
        <v>1</v>
      </c>
      <c r="L104" s="26">
        <v>2</v>
      </c>
      <c r="M104" s="26">
        <v>0</v>
      </c>
      <c r="N104" s="51">
        <f>K104+L104+M104</f>
        <v>3</v>
      </c>
      <c r="O104" s="51">
        <f>P104-N104</f>
        <v>6</v>
      </c>
      <c r="P104" s="51">
        <f>ROUND(PRODUCT(J104,25)/14,0)</f>
        <v>9</v>
      </c>
      <c r="Q104" s="26" t="s">
        <v>31</v>
      </c>
      <c r="R104" s="26"/>
      <c r="S104" s="26"/>
      <c r="T104" s="26" t="s">
        <v>37</v>
      </c>
    </row>
    <row r="105" spans="1:20" x14ac:dyDescent="0.2">
      <c r="A105" s="112" t="s">
        <v>94</v>
      </c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4"/>
    </row>
    <row r="106" spans="1:20" ht="49.9" customHeight="1" x14ac:dyDescent="0.2">
      <c r="A106" s="47" t="s">
        <v>91</v>
      </c>
      <c r="B106" s="103" t="s">
        <v>136</v>
      </c>
      <c r="C106" s="104"/>
      <c r="D106" s="104"/>
      <c r="E106" s="104"/>
      <c r="F106" s="104"/>
      <c r="G106" s="104"/>
      <c r="H106" s="104"/>
      <c r="I106" s="105"/>
      <c r="J106" s="55">
        <v>6</v>
      </c>
      <c r="K106" s="55">
        <v>2</v>
      </c>
      <c r="L106" s="55">
        <v>1</v>
      </c>
      <c r="M106" s="26">
        <v>2</v>
      </c>
      <c r="N106" s="56">
        <f t="shared" si="22"/>
        <v>5</v>
      </c>
      <c r="O106" s="56">
        <f t="shared" si="23"/>
        <v>6</v>
      </c>
      <c r="P106" s="56">
        <f t="shared" si="24"/>
        <v>11</v>
      </c>
      <c r="Q106" s="26" t="s">
        <v>31</v>
      </c>
      <c r="R106" s="26"/>
      <c r="S106" s="26"/>
      <c r="T106" s="25" t="s">
        <v>37</v>
      </c>
    </row>
    <row r="107" spans="1:20" ht="55.5" customHeight="1" x14ac:dyDescent="0.2">
      <c r="A107" s="47" t="s">
        <v>92</v>
      </c>
      <c r="B107" s="174" t="s">
        <v>128</v>
      </c>
      <c r="C107" s="175"/>
      <c r="D107" s="175"/>
      <c r="E107" s="175"/>
      <c r="F107" s="175"/>
      <c r="G107" s="175"/>
      <c r="H107" s="175"/>
      <c r="I107" s="176"/>
      <c r="J107" s="55">
        <v>6</v>
      </c>
      <c r="K107" s="55">
        <v>2</v>
      </c>
      <c r="L107" s="55">
        <v>1</v>
      </c>
      <c r="M107" s="26">
        <v>2</v>
      </c>
      <c r="N107" s="56">
        <f t="shared" ref="N107:N108" si="25">K107+L107+M107</f>
        <v>5</v>
      </c>
      <c r="O107" s="56">
        <f t="shared" ref="O107:O108" si="26">P107-N107</f>
        <v>6</v>
      </c>
      <c r="P107" s="56">
        <f t="shared" ref="P107:P108" si="27">ROUND(PRODUCT(J107,25)/14,0)</f>
        <v>11</v>
      </c>
      <c r="Q107" s="26" t="s">
        <v>31</v>
      </c>
      <c r="R107" s="26"/>
      <c r="S107" s="26"/>
      <c r="T107" s="25" t="s">
        <v>37</v>
      </c>
    </row>
    <row r="108" spans="1:20" ht="40.5" customHeight="1" x14ac:dyDescent="0.2">
      <c r="A108" s="58" t="s">
        <v>93</v>
      </c>
      <c r="B108" s="174" t="s">
        <v>137</v>
      </c>
      <c r="C108" s="175"/>
      <c r="D108" s="175"/>
      <c r="E108" s="175"/>
      <c r="F108" s="175"/>
      <c r="G108" s="175"/>
      <c r="H108" s="175"/>
      <c r="I108" s="176"/>
      <c r="J108" s="59">
        <v>6</v>
      </c>
      <c r="K108" s="55">
        <v>2</v>
      </c>
      <c r="L108" s="55">
        <v>1</v>
      </c>
      <c r="M108" s="26">
        <v>2</v>
      </c>
      <c r="N108" s="56">
        <f t="shared" si="25"/>
        <v>5</v>
      </c>
      <c r="O108" s="56">
        <f t="shared" si="26"/>
        <v>6</v>
      </c>
      <c r="P108" s="56">
        <f t="shared" si="27"/>
        <v>11</v>
      </c>
      <c r="Q108" s="26" t="s">
        <v>31</v>
      </c>
      <c r="R108" s="26"/>
      <c r="S108" s="26"/>
      <c r="T108" s="25" t="s">
        <v>37</v>
      </c>
    </row>
    <row r="109" spans="1:20" ht="24.75" customHeight="1" x14ac:dyDescent="0.2">
      <c r="A109" s="141" t="s">
        <v>66</v>
      </c>
      <c r="B109" s="142"/>
      <c r="C109" s="142"/>
      <c r="D109" s="142"/>
      <c r="E109" s="142"/>
      <c r="F109" s="142"/>
      <c r="G109" s="142"/>
      <c r="H109" s="142"/>
      <c r="I109" s="143"/>
      <c r="J109" s="77">
        <f>SUM(J99,J102,J104,J106)</f>
        <v>20</v>
      </c>
      <c r="K109" s="77">
        <f t="shared" ref="K109:P109" si="28">SUM(K99,K102,K104,K106)</f>
        <v>6</v>
      </c>
      <c r="L109" s="77">
        <f t="shared" si="28"/>
        <v>6</v>
      </c>
      <c r="M109" s="77">
        <f t="shared" si="28"/>
        <v>4</v>
      </c>
      <c r="N109" s="77">
        <f t="shared" si="28"/>
        <v>16</v>
      </c>
      <c r="O109" s="77">
        <f t="shared" si="28"/>
        <v>20</v>
      </c>
      <c r="P109" s="77">
        <f t="shared" si="28"/>
        <v>36</v>
      </c>
      <c r="Q109" s="77">
        <f>COUNTIF(Q99,"E")+COUNTIF(Q102,"E")+COUNTIF(Q104,"E")+COUNTIF(Q106,"E")</f>
        <v>3</v>
      </c>
      <c r="R109" s="77">
        <f>COUNTIF(R99,"C")+COUNTIF(R102,"C")+COUNTIF(R104,"C")+COUNTIF(R106,"C")</f>
        <v>1</v>
      </c>
      <c r="S109" s="77">
        <f>COUNTIF(S99,"VP")+COUNTIF(S102,"VP")+COUNTIF(S104,"VP")+COUNTIF(S106,"VP")</f>
        <v>0</v>
      </c>
      <c r="T109" s="78"/>
    </row>
    <row r="110" spans="1:20" ht="13.5" customHeight="1" x14ac:dyDescent="0.2">
      <c r="A110" s="144" t="s">
        <v>47</v>
      </c>
      <c r="B110" s="145"/>
      <c r="C110" s="145"/>
      <c r="D110" s="145"/>
      <c r="E110" s="145"/>
      <c r="F110" s="145"/>
      <c r="G110" s="145"/>
      <c r="H110" s="145"/>
      <c r="I110" s="145"/>
      <c r="J110" s="146"/>
      <c r="K110" s="77">
        <f>SUM(K99,K102,K104)*14+K106*12</f>
        <v>80</v>
      </c>
      <c r="L110" s="77">
        <f>SUM(L99,L102,L104)*14+L106*12</f>
        <v>82</v>
      </c>
      <c r="M110" s="77">
        <f t="shared" ref="M110:P110" si="29">SUM(M99,M102,M104)*14+M106*12</f>
        <v>52</v>
      </c>
      <c r="N110" s="77">
        <f t="shared" si="29"/>
        <v>214</v>
      </c>
      <c r="O110" s="77">
        <f t="shared" si="29"/>
        <v>268</v>
      </c>
      <c r="P110" s="77">
        <f t="shared" si="29"/>
        <v>482</v>
      </c>
      <c r="Q110" s="135"/>
      <c r="R110" s="136"/>
      <c r="S110" s="136"/>
      <c r="T110" s="137"/>
    </row>
    <row r="111" spans="1:20" x14ac:dyDescent="0.2">
      <c r="A111" s="147"/>
      <c r="B111" s="148"/>
      <c r="C111" s="148"/>
      <c r="D111" s="148"/>
      <c r="E111" s="148"/>
      <c r="F111" s="148"/>
      <c r="G111" s="148"/>
      <c r="H111" s="148"/>
      <c r="I111" s="148"/>
      <c r="J111" s="149"/>
      <c r="K111" s="129">
        <f>SUM(K110:M110)</f>
        <v>214</v>
      </c>
      <c r="L111" s="130"/>
      <c r="M111" s="131"/>
      <c r="N111" s="132">
        <f>SUM(N110:O110)</f>
        <v>482</v>
      </c>
      <c r="O111" s="133"/>
      <c r="P111" s="134"/>
      <c r="Q111" s="138"/>
      <c r="R111" s="139"/>
      <c r="S111" s="139"/>
      <c r="T111" s="140"/>
    </row>
    <row r="112" spans="1:20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2"/>
      <c r="L112" s="12"/>
      <c r="M112" s="12"/>
      <c r="N112" s="13"/>
      <c r="O112" s="13"/>
      <c r="P112" s="13"/>
      <c r="Q112" s="14"/>
      <c r="R112" s="14"/>
      <c r="S112" s="14"/>
      <c r="T112" s="14"/>
    </row>
    <row r="113" spans="1:20" hidden="1" x14ac:dyDescent="0.2">
      <c r="B113" s="2"/>
      <c r="C113" s="2"/>
      <c r="D113" s="2"/>
      <c r="E113" s="2"/>
      <c r="F113" s="2"/>
      <c r="G113" s="2"/>
      <c r="M113" s="7"/>
      <c r="N113" s="7"/>
      <c r="O113" s="7"/>
      <c r="P113" s="7"/>
      <c r="Q113" s="7"/>
      <c r="R113" s="7"/>
      <c r="S113" s="7"/>
    </row>
    <row r="114" spans="1:20" ht="15" hidden="1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2"/>
      <c r="L114" s="12"/>
      <c r="M114" s="12"/>
      <c r="N114" s="15"/>
      <c r="O114" s="15"/>
      <c r="P114" s="15"/>
      <c r="Q114" s="15"/>
      <c r="R114" s="15"/>
      <c r="S114" s="15"/>
      <c r="T114" s="15"/>
    </row>
    <row r="115" spans="1:20" ht="1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2"/>
      <c r="L115" s="12"/>
      <c r="M115" s="12"/>
      <c r="N115" s="15"/>
      <c r="O115" s="15"/>
      <c r="P115" s="15"/>
      <c r="Q115" s="15"/>
      <c r="R115" s="15"/>
      <c r="S115" s="15"/>
      <c r="T115" s="15"/>
    </row>
    <row r="116" spans="1:20" ht="24" customHeight="1" x14ac:dyDescent="0.2">
      <c r="A116" s="154" t="s">
        <v>48</v>
      </c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</row>
    <row r="117" spans="1:20" ht="16.5" customHeight="1" x14ac:dyDescent="0.2">
      <c r="A117" s="115" t="s">
        <v>49</v>
      </c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7"/>
    </row>
    <row r="118" spans="1:20" ht="34.5" customHeight="1" x14ac:dyDescent="0.2">
      <c r="A118" s="119" t="s">
        <v>26</v>
      </c>
      <c r="B118" s="119" t="s">
        <v>25</v>
      </c>
      <c r="C118" s="119"/>
      <c r="D118" s="119"/>
      <c r="E118" s="119"/>
      <c r="F118" s="119"/>
      <c r="G118" s="119"/>
      <c r="H118" s="119"/>
      <c r="I118" s="119"/>
      <c r="J118" s="120" t="s">
        <v>39</v>
      </c>
      <c r="K118" s="120" t="s">
        <v>23</v>
      </c>
      <c r="L118" s="120"/>
      <c r="M118" s="120"/>
      <c r="N118" s="120" t="s">
        <v>40</v>
      </c>
      <c r="O118" s="120"/>
      <c r="P118" s="120"/>
      <c r="Q118" s="120" t="s">
        <v>22</v>
      </c>
      <c r="R118" s="120"/>
      <c r="S118" s="120"/>
      <c r="T118" s="120" t="s">
        <v>21</v>
      </c>
    </row>
    <row r="119" spans="1:20" x14ac:dyDescent="0.2">
      <c r="A119" s="119"/>
      <c r="B119" s="119"/>
      <c r="C119" s="119"/>
      <c r="D119" s="119"/>
      <c r="E119" s="119"/>
      <c r="F119" s="119"/>
      <c r="G119" s="119"/>
      <c r="H119" s="119"/>
      <c r="I119" s="119"/>
      <c r="J119" s="120"/>
      <c r="K119" s="29" t="s">
        <v>27</v>
      </c>
      <c r="L119" s="29" t="s">
        <v>28</v>
      </c>
      <c r="M119" s="29" t="s">
        <v>29</v>
      </c>
      <c r="N119" s="29" t="s">
        <v>33</v>
      </c>
      <c r="O119" s="29" t="s">
        <v>6</v>
      </c>
      <c r="P119" s="29" t="s">
        <v>30</v>
      </c>
      <c r="Q119" s="29" t="s">
        <v>31</v>
      </c>
      <c r="R119" s="29" t="s">
        <v>27</v>
      </c>
      <c r="S119" s="29" t="s">
        <v>32</v>
      </c>
      <c r="T119" s="120"/>
    </row>
    <row r="120" spans="1:20" ht="17.25" customHeight="1" x14ac:dyDescent="0.2">
      <c r="A120" s="115" t="s">
        <v>61</v>
      </c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7"/>
    </row>
    <row r="121" spans="1:20" ht="30.75" customHeight="1" x14ac:dyDescent="0.2">
      <c r="A121" s="30" t="s">
        <v>73</v>
      </c>
      <c r="B121" s="118" t="s">
        <v>117</v>
      </c>
      <c r="C121" s="118"/>
      <c r="D121" s="118"/>
      <c r="E121" s="118"/>
      <c r="F121" s="118"/>
      <c r="G121" s="118"/>
      <c r="H121" s="118"/>
      <c r="I121" s="118"/>
      <c r="J121" s="19">
        <f>IF(ISNA(INDEX($A$36:$T$113,MATCH($B121,$B$36:$B$113,0),10)),"",INDEX($A$36:$T$113,MATCH($B121,$B$36:$B$113,0),10))</f>
        <v>5</v>
      </c>
      <c r="K121" s="19">
        <f t="shared" ref="K121:K127" si="30">IF(ISNA(INDEX($A$36:$T$113,MATCH($B121,$B$36:$B$113,0),11)),"",INDEX($A$36:$T$113,MATCH($B121,$B$36:$B$113,0),11))</f>
        <v>2</v>
      </c>
      <c r="L121" s="19">
        <f t="shared" ref="L121:L127" si="31">IF(ISNA(INDEX($A$36:$T$113,MATCH($B121,$B$36:$B$113,0),12)),"",INDEX($A$36:$T$113,MATCH($B121,$B$36:$B$113,0),12))</f>
        <v>1</v>
      </c>
      <c r="M121" s="19">
        <f t="shared" ref="M121:M127" si="32">IF(ISNA(INDEX($A$36:$T$113,MATCH($B121,$B$36:$B$113,0),13)),"",INDEX($A$36:$T$113,MATCH($B121,$B$36:$B$113,0),13))</f>
        <v>1</v>
      </c>
      <c r="N121" s="19">
        <f t="shared" ref="N121:N127" si="33">IF(ISNA(INDEX($A$36:$T$113,MATCH($B121,$B$36:$B$113,0),14)),"",INDEX($A$36:$T$113,MATCH($B121,$B$36:$B$113,0),14))</f>
        <v>4</v>
      </c>
      <c r="O121" s="19">
        <f t="shared" ref="O121:O127" si="34">IF(ISNA(INDEX($A$36:$T$113,MATCH($B121,$B$36:$B$113,0),15)),"",INDEX($A$36:$T$113,MATCH($B121,$B$36:$B$113,0),15))</f>
        <v>5</v>
      </c>
      <c r="P121" s="19">
        <f t="shared" ref="P121:P127" si="35">IF(ISNA(INDEX($A$36:$T$113,MATCH($B121,$B$36:$B$113,0),16)),"",INDEX($A$36:$T$113,MATCH($B121,$B$36:$B$113,0),16))</f>
        <v>9</v>
      </c>
      <c r="Q121" s="28" t="str">
        <f t="shared" ref="Q121:Q127" si="36">IF(ISNA(INDEX($A$36:$T$113,MATCH($B121,$B$36:$B$113,0),17)),"",INDEX($A$36:$T$113,MATCH($B121,$B$36:$B$113,0),17))</f>
        <v>E</v>
      </c>
      <c r="R121" s="28">
        <f t="shared" ref="R121:R127" si="37">IF(ISNA(INDEX($A$36:$T$113,MATCH($B121,$B$36:$B$113,0),18)),"",INDEX($A$36:$T$113,MATCH($B121,$B$36:$B$113,0),18))</f>
        <v>0</v>
      </c>
      <c r="S121" s="28">
        <f t="shared" ref="S121:S127" si="38">IF(ISNA(INDEX($A$36:$T$113,MATCH($B121,$B$36:$B$113,0),19)),"",INDEX($A$36:$T$113,MATCH($B121,$B$36:$B$113,0),19))</f>
        <v>0</v>
      </c>
      <c r="T121" s="20" t="s">
        <v>36</v>
      </c>
    </row>
    <row r="122" spans="1:20" ht="36" customHeight="1" x14ac:dyDescent="0.2">
      <c r="A122" s="30" t="s">
        <v>74</v>
      </c>
      <c r="B122" s="118" t="s">
        <v>129</v>
      </c>
      <c r="C122" s="118"/>
      <c r="D122" s="118"/>
      <c r="E122" s="118"/>
      <c r="F122" s="118"/>
      <c r="G122" s="118"/>
      <c r="H122" s="118"/>
      <c r="I122" s="118"/>
      <c r="J122" s="19">
        <f>IF(ISNA(INDEX($A$36:$T$113,MATCH($B122,$B$36:$B$113,0),10)),"",INDEX($A$36:$T$113,MATCH($B122,$B$36:$B$113,0),10))</f>
        <v>5</v>
      </c>
      <c r="K122" s="19">
        <f t="shared" si="30"/>
        <v>2</v>
      </c>
      <c r="L122" s="19">
        <f t="shared" si="31"/>
        <v>1</v>
      </c>
      <c r="M122" s="19">
        <f t="shared" si="32"/>
        <v>1</v>
      </c>
      <c r="N122" s="19">
        <f t="shared" si="33"/>
        <v>4</v>
      </c>
      <c r="O122" s="19">
        <f t="shared" si="34"/>
        <v>5</v>
      </c>
      <c r="P122" s="19">
        <f t="shared" si="35"/>
        <v>9</v>
      </c>
      <c r="Q122" s="28">
        <f t="shared" si="36"/>
        <v>0</v>
      </c>
      <c r="R122" s="28" t="str">
        <f t="shared" si="37"/>
        <v>C</v>
      </c>
      <c r="S122" s="28">
        <f t="shared" si="38"/>
        <v>0</v>
      </c>
      <c r="T122" s="20" t="s">
        <v>36</v>
      </c>
    </row>
    <row r="123" spans="1:20" ht="45.75" customHeight="1" x14ac:dyDescent="0.2">
      <c r="A123" s="30" t="s">
        <v>75</v>
      </c>
      <c r="B123" s="118" t="s">
        <v>119</v>
      </c>
      <c r="C123" s="118"/>
      <c r="D123" s="118"/>
      <c r="E123" s="118"/>
      <c r="F123" s="118"/>
      <c r="G123" s="118"/>
      <c r="H123" s="118"/>
      <c r="I123" s="118"/>
      <c r="J123" s="19">
        <f>IF(ISNA(INDEX($A$36:$T$113,MATCH($B123,$B$36:$B$113,0),10)),"",INDEX($A$36:$T$113,MATCH($B123,$B$36:$B$113,0),10))</f>
        <v>4</v>
      </c>
      <c r="K123" s="19">
        <f t="shared" si="30"/>
        <v>2</v>
      </c>
      <c r="L123" s="19">
        <f t="shared" si="31"/>
        <v>1</v>
      </c>
      <c r="M123" s="19">
        <f t="shared" si="32"/>
        <v>1</v>
      </c>
      <c r="N123" s="19">
        <f t="shared" si="33"/>
        <v>4</v>
      </c>
      <c r="O123" s="19">
        <f t="shared" si="34"/>
        <v>3</v>
      </c>
      <c r="P123" s="19">
        <f t="shared" si="35"/>
        <v>7</v>
      </c>
      <c r="Q123" s="28" t="str">
        <f t="shared" si="36"/>
        <v>E</v>
      </c>
      <c r="R123" s="28" t="str">
        <f t="shared" si="37"/>
        <v>C</v>
      </c>
      <c r="S123" s="28">
        <f t="shared" si="38"/>
        <v>0</v>
      </c>
      <c r="T123" s="20" t="s">
        <v>36</v>
      </c>
    </row>
    <row r="124" spans="1:20" ht="34.5" customHeight="1" x14ac:dyDescent="0.2">
      <c r="A124" s="30" t="s">
        <v>76</v>
      </c>
      <c r="B124" s="170" t="s">
        <v>130</v>
      </c>
      <c r="C124" s="171"/>
      <c r="D124" s="171"/>
      <c r="E124" s="171"/>
      <c r="F124" s="171"/>
      <c r="G124" s="171"/>
      <c r="H124" s="171"/>
      <c r="I124" s="172"/>
      <c r="J124" s="19">
        <f>IF(ISNA(INDEX($A$36:$T$113,MATCH($B124,$B$36:$B$113,0),10)),"",INDEX($A$36:$T$113,MATCH($B124,$B$36:$B$113,0),10))</f>
        <v>4</v>
      </c>
      <c r="K124" s="19">
        <f t="shared" si="30"/>
        <v>2</v>
      </c>
      <c r="L124" s="19">
        <f t="shared" si="31"/>
        <v>1</v>
      </c>
      <c r="M124" s="19">
        <f t="shared" si="32"/>
        <v>1</v>
      </c>
      <c r="N124" s="19">
        <f t="shared" si="33"/>
        <v>4</v>
      </c>
      <c r="O124" s="19">
        <f t="shared" si="34"/>
        <v>3</v>
      </c>
      <c r="P124" s="19">
        <f t="shared" si="35"/>
        <v>7</v>
      </c>
      <c r="Q124" s="28" t="str">
        <f t="shared" si="36"/>
        <v>E</v>
      </c>
      <c r="R124" s="28">
        <f t="shared" si="37"/>
        <v>0</v>
      </c>
      <c r="S124" s="28">
        <f t="shared" si="38"/>
        <v>0</v>
      </c>
      <c r="T124" s="20" t="s">
        <v>36</v>
      </c>
    </row>
    <row r="125" spans="1:20" ht="42.75" customHeight="1" x14ac:dyDescent="0.2">
      <c r="A125" s="30" t="s">
        <v>77</v>
      </c>
      <c r="B125" s="118" t="s">
        <v>122</v>
      </c>
      <c r="C125" s="118"/>
      <c r="D125" s="118"/>
      <c r="E125" s="118"/>
      <c r="F125" s="118"/>
      <c r="G125" s="118"/>
      <c r="H125" s="118"/>
      <c r="I125" s="118"/>
      <c r="J125" s="19">
        <f>IF(ISNA(INDEX($A$36:$T$113,MATCH($B125,$B$36:$B$113,0),10)),"",INDEX($A$36:$T$113,MATCH($B125,$B$36:$B$113,0),10))</f>
        <v>4</v>
      </c>
      <c r="K125" s="19">
        <f t="shared" si="30"/>
        <v>2</v>
      </c>
      <c r="L125" s="19">
        <f t="shared" si="31"/>
        <v>1</v>
      </c>
      <c r="M125" s="19">
        <f t="shared" si="32"/>
        <v>1</v>
      </c>
      <c r="N125" s="19">
        <f t="shared" si="33"/>
        <v>4</v>
      </c>
      <c r="O125" s="19">
        <f t="shared" si="34"/>
        <v>3</v>
      </c>
      <c r="P125" s="19">
        <f t="shared" si="35"/>
        <v>7</v>
      </c>
      <c r="Q125" s="28" t="str">
        <f t="shared" si="36"/>
        <v>E</v>
      </c>
      <c r="R125" s="28">
        <f t="shared" si="37"/>
        <v>0</v>
      </c>
      <c r="S125" s="28">
        <f t="shared" si="38"/>
        <v>0</v>
      </c>
      <c r="T125" s="20" t="s">
        <v>36</v>
      </c>
    </row>
    <row r="126" spans="1:20" ht="36.75" customHeight="1" x14ac:dyDescent="0.2">
      <c r="A126" s="30" t="str">
        <f>IF(ISNA(INDEX($A$36:$T$113,MATCH($B126,$B$36:$B$113,0),1)),"",INDEX($A$36:$T$113,MATCH($B126,$B$36:$B$113,0),1))</f>
        <v>MME3125</v>
      </c>
      <c r="B126" s="159" t="s">
        <v>121</v>
      </c>
      <c r="C126" s="160"/>
      <c r="D126" s="160"/>
      <c r="E126" s="160"/>
      <c r="F126" s="160"/>
      <c r="G126" s="160"/>
      <c r="H126" s="160"/>
      <c r="I126" s="161"/>
      <c r="J126" s="19">
        <v>5</v>
      </c>
      <c r="K126" s="19">
        <f t="shared" si="30"/>
        <v>2</v>
      </c>
      <c r="L126" s="19">
        <f t="shared" si="31"/>
        <v>1</v>
      </c>
      <c r="M126" s="19">
        <f t="shared" si="32"/>
        <v>2</v>
      </c>
      <c r="N126" s="19">
        <f t="shared" si="33"/>
        <v>5</v>
      </c>
      <c r="O126" s="19">
        <f t="shared" si="34"/>
        <v>4</v>
      </c>
      <c r="P126" s="19">
        <f t="shared" si="35"/>
        <v>9</v>
      </c>
      <c r="Q126" s="28" t="str">
        <f t="shared" si="36"/>
        <v>E</v>
      </c>
      <c r="R126" s="28">
        <f t="shared" si="37"/>
        <v>0</v>
      </c>
      <c r="S126" s="28">
        <f t="shared" si="38"/>
        <v>0</v>
      </c>
      <c r="T126" s="20" t="s">
        <v>36</v>
      </c>
    </row>
    <row r="127" spans="1:20" ht="30.75" customHeight="1" x14ac:dyDescent="0.2">
      <c r="A127" s="30" t="s">
        <v>82</v>
      </c>
      <c r="B127" s="118" t="s">
        <v>123</v>
      </c>
      <c r="C127" s="118"/>
      <c r="D127" s="118"/>
      <c r="E127" s="118"/>
      <c r="F127" s="118"/>
      <c r="G127" s="118"/>
      <c r="H127" s="118"/>
      <c r="I127" s="118"/>
      <c r="J127" s="19">
        <f>IF(ISNA(INDEX($A$36:$T$113,MATCH($B127,$B$36:$B$113,0),10)),"",INDEX($A$36:$T$113,MATCH($B127,$B$36:$B$113,0),10))</f>
        <v>5</v>
      </c>
      <c r="K127" s="19">
        <f t="shared" si="30"/>
        <v>2</v>
      </c>
      <c r="L127" s="19">
        <f t="shared" si="31"/>
        <v>1</v>
      </c>
      <c r="M127" s="19">
        <f t="shared" si="32"/>
        <v>2</v>
      </c>
      <c r="N127" s="19">
        <f t="shared" si="33"/>
        <v>5</v>
      </c>
      <c r="O127" s="19">
        <f t="shared" si="34"/>
        <v>4</v>
      </c>
      <c r="P127" s="19">
        <f t="shared" si="35"/>
        <v>9</v>
      </c>
      <c r="Q127" s="28" t="str">
        <f t="shared" si="36"/>
        <v>E</v>
      </c>
      <c r="R127" s="28">
        <f t="shared" si="37"/>
        <v>0</v>
      </c>
      <c r="S127" s="28">
        <f t="shared" si="38"/>
        <v>0</v>
      </c>
      <c r="T127" s="20" t="s">
        <v>36</v>
      </c>
    </row>
    <row r="128" spans="1:20" s="48" customFormat="1" ht="51.75" customHeight="1" x14ac:dyDescent="0.2">
      <c r="A128" s="53" t="s">
        <v>84</v>
      </c>
      <c r="B128" s="100" t="s">
        <v>132</v>
      </c>
      <c r="C128" s="101"/>
      <c r="D128" s="101"/>
      <c r="E128" s="101"/>
      <c r="F128" s="101"/>
      <c r="G128" s="101"/>
      <c r="H128" s="101"/>
      <c r="I128" s="102"/>
      <c r="J128" s="60">
        <v>5</v>
      </c>
      <c r="K128" s="60">
        <v>2</v>
      </c>
      <c r="L128" s="60">
        <v>1</v>
      </c>
      <c r="M128" s="61">
        <v>2</v>
      </c>
      <c r="N128" s="62">
        <f t="shared" ref="N128" si="39">K128+L128+M128</f>
        <v>5</v>
      </c>
      <c r="O128" s="63">
        <f t="shared" ref="O128" si="40">P128-N128</f>
        <v>4</v>
      </c>
      <c r="P128" s="63">
        <f t="shared" ref="P128" si="41">ROUND(PRODUCT(J128,25)/14,0)</f>
        <v>9</v>
      </c>
      <c r="Q128" s="64"/>
      <c r="R128" s="61" t="s">
        <v>27</v>
      </c>
      <c r="S128" s="65"/>
      <c r="T128" s="61" t="s">
        <v>36</v>
      </c>
    </row>
    <row r="129" spans="1:20" x14ac:dyDescent="0.2">
      <c r="A129" s="30" t="s">
        <v>83</v>
      </c>
      <c r="B129" s="118" t="s">
        <v>124</v>
      </c>
      <c r="C129" s="118"/>
      <c r="D129" s="118"/>
      <c r="E129" s="118"/>
      <c r="F129" s="118"/>
      <c r="G129" s="118"/>
      <c r="H129" s="118"/>
      <c r="I129" s="118"/>
      <c r="J129" s="19">
        <f>IF(ISNA(INDEX($A$36:$T$113,MATCH($B129,$B$36:$B$113,0),10)),"",INDEX($A$36:$T$113,MATCH($B129,$B$36:$B$113,0),10))</f>
        <v>5</v>
      </c>
      <c r="K129" s="19">
        <f>IF(ISNA(INDEX($A$36:$T$113,MATCH($B129,$B$36:$B$113,0),11)),"",INDEX($A$36:$T$113,MATCH($B129,$B$36:$B$113,0),11))</f>
        <v>2</v>
      </c>
      <c r="L129" s="19">
        <f>IF(ISNA(INDEX($A$36:$T$113,MATCH($B129,$B$36:$B$113,0),12)),"",INDEX($A$36:$T$113,MATCH($B129,$B$36:$B$113,0),12))</f>
        <v>1</v>
      </c>
      <c r="M129" s="19">
        <f>IF(ISNA(INDEX($A$36:$T$113,MATCH($B129,$B$36:$B$113,0),13)),"",INDEX($A$36:$T$113,MATCH($B129,$B$36:$B$113,0),13))</f>
        <v>2</v>
      </c>
      <c r="N129" s="19">
        <f>IF(ISNA(INDEX($A$36:$T$113,MATCH($B129,$B$36:$B$113,0),14)),"",INDEX($A$36:$T$113,MATCH($B129,$B$36:$B$113,0),14))</f>
        <v>5</v>
      </c>
      <c r="O129" s="19">
        <f>IF(ISNA(INDEX($A$36:$T$113,MATCH($B129,$B$36:$B$113,0),15)),"",INDEX($A$36:$T$113,MATCH($B129,$B$36:$B$113,0),15))</f>
        <v>4</v>
      </c>
      <c r="P129" s="19">
        <f>IF(ISNA(INDEX($A$36:$T$113,MATCH($B129,$B$36:$B$113,0),16)),"",INDEX($A$36:$T$113,MATCH($B129,$B$36:$B$113,0),16))</f>
        <v>9</v>
      </c>
      <c r="Q129" s="28">
        <f>IF(ISNA(INDEX($A$36:$T$113,MATCH($B129,$B$36:$B$113,0),17)),"",INDEX($A$36:$T$113,MATCH($B129,$B$36:$B$113,0),17))</f>
        <v>0</v>
      </c>
      <c r="R129" s="28" t="str">
        <f>IF(ISNA(INDEX($A$36:$T$113,MATCH($B129,$B$36:$B$113,0),18)),"",INDEX($A$36:$T$113,MATCH($B129,$B$36:$B$113,0),18))</f>
        <v>C</v>
      </c>
      <c r="S129" s="28">
        <f>IF(ISNA(INDEX($A$36:$T$113,MATCH($B129,$B$36:$B$113,0),19)),"",INDEX($A$36:$T$113,MATCH($B129,$B$36:$B$113,0),19))</f>
        <v>0</v>
      </c>
      <c r="T129" s="20" t="s">
        <v>36</v>
      </c>
    </row>
    <row r="130" spans="1:20" s="48" customFormat="1" x14ac:dyDescent="0.2">
      <c r="A130" s="67" t="s">
        <v>109</v>
      </c>
      <c r="B130" s="202" t="s">
        <v>103</v>
      </c>
      <c r="C130" s="202"/>
      <c r="D130" s="202"/>
      <c r="E130" s="202"/>
      <c r="F130" s="202"/>
      <c r="G130" s="202"/>
      <c r="H130" s="202"/>
      <c r="I130" s="202"/>
      <c r="J130" s="39">
        <v>5</v>
      </c>
      <c r="K130" s="39">
        <v>2</v>
      </c>
      <c r="L130" s="39">
        <v>1</v>
      </c>
      <c r="M130" s="39">
        <v>0</v>
      </c>
      <c r="N130" s="51">
        <f>K130+L130+M130</f>
        <v>3</v>
      </c>
      <c r="O130" s="51">
        <f>P130-N130</f>
        <v>6</v>
      </c>
      <c r="P130" s="51">
        <f>ROUND(PRODUCT(J130,25)/14,0)</f>
        <v>9</v>
      </c>
      <c r="Q130" s="39" t="s">
        <v>31</v>
      </c>
      <c r="R130" s="39"/>
      <c r="S130" s="39"/>
      <c r="T130" s="39" t="s">
        <v>36</v>
      </c>
    </row>
    <row r="131" spans="1:20" s="48" customFormat="1" ht="50.25" customHeight="1" x14ac:dyDescent="0.2">
      <c r="A131" s="67" t="s">
        <v>110</v>
      </c>
      <c r="B131" s="202" t="s">
        <v>108</v>
      </c>
      <c r="C131" s="202"/>
      <c r="D131" s="202"/>
      <c r="E131" s="202"/>
      <c r="F131" s="202"/>
      <c r="G131" s="202"/>
      <c r="H131" s="202"/>
      <c r="I131" s="202"/>
      <c r="J131" s="39">
        <v>5</v>
      </c>
      <c r="K131" s="39">
        <v>2</v>
      </c>
      <c r="L131" s="39">
        <v>1</v>
      </c>
      <c r="M131" s="39">
        <v>0</v>
      </c>
      <c r="N131" s="51">
        <f>K131+L131+M131</f>
        <v>3</v>
      </c>
      <c r="O131" s="51">
        <f>P131-N131</f>
        <v>6</v>
      </c>
      <c r="P131" s="51">
        <f>ROUND(PRODUCT(J131,25)/14,0)</f>
        <v>9</v>
      </c>
      <c r="Q131" s="39" t="s">
        <v>31</v>
      </c>
      <c r="R131" s="39"/>
      <c r="S131" s="39"/>
      <c r="T131" s="39" t="s">
        <v>36</v>
      </c>
    </row>
    <row r="132" spans="1:20" x14ac:dyDescent="0.2">
      <c r="A132" s="21" t="s">
        <v>24</v>
      </c>
      <c r="B132" s="178"/>
      <c r="C132" s="179"/>
      <c r="D132" s="179"/>
      <c r="E132" s="179"/>
      <c r="F132" s="179"/>
      <c r="G132" s="179"/>
      <c r="H132" s="179"/>
      <c r="I132" s="180"/>
      <c r="J132" s="23">
        <f>IF(ISNA(SUM(J121:J131)),"",SUM(J121:J131))</f>
        <v>52</v>
      </c>
      <c r="K132" s="23">
        <f>SUM(K121:K131)</f>
        <v>22</v>
      </c>
      <c r="L132" s="23">
        <f>SUM(L121:L131)</f>
        <v>11</v>
      </c>
      <c r="M132" s="23">
        <f t="shared" ref="M132:O132" si="42">SUM(M121:M131)</f>
        <v>13</v>
      </c>
      <c r="N132" s="23">
        <f t="shared" si="42"/>
        <v>46</v>
      </c>
      <c r="O132" s="23">
        <f t="shared" si="42"/>
        <v>47</v>
      </c>
      <c r="P132" s="23">
        <f>SUM(P121:P131)</f>
        <v>93</v>
      </c>
      <c r="Q132" s="21">
        <v>8</v>
      </c>
      <c r="R132" s="21">
        <v>3</v>
      </c>
      <c r="S132" s="21">
        <f>COUNTIF(S121:S131,"VP")</f>
        <v>0</v>
      </c>
      <c r="T132" s="20"/>
    </row>
    <row r="133" spans="1:20" ht="17.25" customHeight="1" x14ac:dyDescent="0.2">
      <c r="A133" s="115" t="s">
        <v>62</v>
      </c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7"/>
    </row>
    <row r="134" spans="1:20" ht="30.75" customHeight="1" x14ac:dyDescent="0.2">
      <c r="A134" s="30" t="s">
        <v>85</v>
      </c>
      <c r="B134" s="159" t="s">
        <v>118</v>
      </c>
      <c r="C134" s="160"/>
      <c r="D134" s="160"/>
      <c r="E134" s="160"/>
      <c r="F134" s="160"/>
      <c r="G134" s="160"/>
      <c r="H134" s="160"/>
      <c r="I134" s="161"/>
      <c r="J134" s="19">
        <f>IF(ISNA(INDEX($A$36:$T$113,MATCH($B134,$B$36:$B$113,0),10)),"",INDEX($A$36:$T$113,MATCH($B134,$B$36:$B$113,0),10))</f>
        <v>7</v>
      </c>
      <c r="K134" s="19">
        <f>IF(ISNA(INDEX($A$36:$T$113,MATCH($B134,$B$36:$B$113,0),11)),"",INDEX($A$36:$T$113,MATCH($B134,$B$36:$B$113,0),11))</f>
        <v>2</v>
      </c>
      <c r="L134" s="19">
        <f>IF(ISNA(INDEX($A$36:$T$113,MATCH($B134,$B$36:$B$113,0),12)),"",INDEX($A$36:$T$113,MATCH($B134,$B$36:$B$113,0),12))</f>
        <v>1</v>
      </c>
      <c r="M134" s="19">
        <f>IF(ISNA(INDEX($A$36:$T$113,MATCH($B134,$B$36:$B$113,0),13)),"",INDEX($A$36:$T$113,MATCH($B134,$B$36:$B$113,0),13))</f>
        <v>2</v>
      </c>
      <c r="N134" s="19">
        <f>IF(ISNA(INDEX($A$36:$T$113,MATCH($B134,$B$36:$B$113,0),14)),"",INDEX($A$36:$T$113,MATCH($B134,$B$36:$B$113,0),14))</f>
        <v>5</v>
      </c>
      <c r="O134" s="19">
        <f>IF(ISNA(INDEX($A$36:$T$113,MATCH($B134,$B$36:$B$113,0),15)),"",INDEX($A$36:$T$113,MATCH($B134,$B$36:$B$113,0),15))</f>
        <v>10</v>
      </c>
      <c r="P134" s="19">
        <f>IF(ISNA(INDEX($A$36:$T$113,MATCH($B134,$B$36:$B$113,0),16)),"",INDEX($A$36:$T$113,MATCH($B134,$B$36:$B$113,0),16))</f>
        <v>15</v>
      </c>
      <c r="Q134" s="28">
        <f>IF(ISNA(INDEX($A$36:$T$113,MATCH($B134,$B$36:$B$113,0),17)),"",INDEX($A$36:$T$113,MATCH($B134,$B$36:$B$113,0),17))</f>
        <v>0</v>
      </c>
      <c r="R134" s="28" t="str">
        <f>IF(ISNA(INDEX($A$36:$T$113,MATCH($B134,$B$36:$B$113,0),18)),"",INDEX($A$36:$T$113,MATCH($B134,$B$36:$B$113,0),18))</f>
        <v>C</v>
      </c>
      <c r="S134" s="28">
        <f>IF(ISNA(INDEX($A$36:$T$113,MATCH($B134,$B$36:$B$113,0),19)),"",INDEX($A$36:$T$113,MATCH($B134,$B$36:$B$113,0),19))</f>
        <v>0</v>
      </c>
      <c r="T134" s="62" t="s">
        <v>36</v>
      </c>
    </row>
    <row r="135" spans="1:20" x14ac:dyDescent="0.2">
      <c r="A135" s="21" t="s">
        <v>24</v>
      </c>
      <c r="B135" s="119"/>
      <c r="C135" s="119"/>
      <c r="D135" s="119"/>
      <c r="E135" s="119"/>
      <c r="F135" s="119"/>
      <c r="G135" s="119"/>
      <c r="H135" s="119"/>
      <c r="I135" s="119"/>
      <c r="J135" s="23">
        <f t="shared" ref="J135:P135" si="43">SUM(J134:J134)</f>
        <v>7</v>
      </c>
      <c r="K135" s="23">
        <f t="shared" si="43"/>
        <v>2</v>
      </c>
      <c r="L135" s="23">
        <f t="shared" si="43"/>
        <v>1</v>
      </c>
      <c r="M135" s="23">
        <f t="shared" si="43"/>
        <v>2</v>
      </c>
      <c r="N135" s="23">
        <f t="shared" si="43"/>
        <v>5</v>
      </c>
      <c r="O135" s="23">
        <f t="shared" si="43"/>
        <v>10</v>
      </c>
      <c r="P135" s="23">
        <f t="shared" si="43"/>
        <v>15</v>
      </c>
      <c r="Q135" s="21">
        <f>COUNTIF(Q134:Q134,"E")</f>
        <v>0</v>
      </c>
      <c r="R135" s="21">
        <f>COUNTIF(R134:R134,"C")</f>
        <v>1</v>
      </c>
      <c r="S135" s="21">
        <f>COUNTIF(S134:S134,"VP")</f>
        <v>0</v>
      </c>
      <c r="T135" s="74"/>
    </row>
    <row r="136" spans="1:20" ht="27" customHeight="1" x14ac:dyDescent="0.2">
      <c r="A136" s="199" t="s">
        <v>66</v>
      </c>
      <c r="B136" s="200"/>
      <c r="C136" s="200"/>
      <c r="D136" s="200"/>
      <c r="E136" s="200"/>
      <c r="F136" s="200"/>
      <c r="G136" s="200"/>
      <c r="H136" s="200"/>
      <c r="I136" s="201"/>
      <c r="J136" s="23">
        <f t="shared" ref="J136:S136" si="44">SUM(J132,J135)</f>
        <v>59</v>
      </c>
      <c r="K136" s="23">
        <f t="shared" si="44"/>
        <v>24</v>
      </c>
      <c r="L136" s="23">
        <f t="shared" si="44"/>
        <v>12</v>
      </c>
      <c r="M136" s="23">
        <f t="shared" si="44"/>
        <v>15</v>
      </c>
      <c r="N136" s="23">
        <f t="shared" si="44"/>
        <v>51</v>
      </c>
      <c r="O136" s="23">
        <f t="shared" si="44"/>
        <v>57</v>
      </c>
      <c r="P136" s="23">
        <f t="shared" si="44"/>
        <v>108</v>
      </c>
      <c r="Q136" s="23">
        <f t="shared" si="44"/>
        <v>8</v>
      </c>
      <c r="R136" s="23">
        <f t="shared" si="44"/>
        <v>4</v>
      </c>
      <c r="S136" s="23">
        <f t="shared" si="44"/>
        <v>0</v>
      </c>
      <c r="T136" s="73"/>
    </row>
    <row r="137" spans="1:20" x14ac:dyDescent="0.2">
      <c r="A137" s="181" t="s">
        <v>47</v>
      </c>
      <c r="B137" s="182"/>
      <c r="C137" s="182"/>
      <c r="D137" s="182"/>
      <c r="E137" s="182"/>
      <c r="F137" s="182"/>
      <c r="G137" s="182"/>
      <c r="H137" s="182"/>
      <c r="I137" s="182"/>
      <c r="J137" s="183"/>
      <c r="K137" s="23">
        <f t="shared" ref="K137:P137" si="45">K132*14+K135*12</f>
        <v>332</v>
      </c>
      <c r="L137" s="23">
        <f t="shared" si="45"/>
        <v>166</v>
      </c>
      <c r="M137" s="23">
        <f t="shared" si="45"/>
        <v>206</v>
      </c>
      <c r="N137" s="23">
        <f t="shared" si="45"/>
        <v>704</v>
      </c>
      <c r="O137" s="23">
        <f t="shared" si="45"/>
        <v>778</v>
      </c>
      <c r="P137" s="23">
        <f t="shared" si="45"/>
        <v>1482</v>
      </c>
      <c r="Q137" s="187"/>
      <c r="R137" s="188"/>
      <c r="S137" s="188"/>
      <c r="T137" s="189"/>
    </row>
    <row r="138" spans="1:20" x14ac:dyDescent="0.2">
      <c r="A138" s="184"/>
      <c r="B138" s="185"/>
      <c r="C138" s="185"/>
      <c r="D138" s="185"/>
      <c r="E138" s="185"/>
      <c r="F138" s="185"/>
      <c r="G138" s="185"/>
      <c r="H138" s="185"/>
      <c r="I138" s="185"/>
      <c r="J138" s="186"/>
      <c r="K138" s="196">
        <f>SUM(K137:M137)</f>
        <v>704</v>
      </c>
      <c r="L138" s="197"/>
      <c r="M138" s="198"/>
      <c r="N138" s="193">
        <f>SUM(N137:O137)</f>
        <v>1482</v>
      </c>
      <c r="O138" s="194"/>
      <c r="P138" s="195"/>
      <c r="Q138" s="190"/>
      <c r="R138" s="191"/>
      <c r="S138" s="191"/>
      <c r="T138" s="192"/>
    </row>
    <row r="139" spans="1:20" s="82" customFormat="1" x14ac:dyDescent="0.2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90"/>
      <c r="L139" s="90"/>
      <c r="M139" s="90"/>
      <c r="N139" s="91"/>
      <c r="O139" s="91"/>
      <c r="P139" s="91"/>
      <c r="Q139" s="92"/>
      <c r="R139" s="92"/>
      <c r="S139" s="92"/>
      <c r="T139" s="92"/>
    </row>
    <row r="142" spans="1:20" ht="28.5" customHeight="1" x14ac:dyDescent="0.2">
      <c r="A142" s="128" t="s">
        <v>70</v>
      </c>
      <c r="B142" s="162"/>
      <c r="C142" s="162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</row>
    <row r="143" spans="1:20" ht="27.75" customHeight="1" x14ac:dyDescent="0.2">
      <c r="A143" s="119" t="s">
        <v>26</v>
      </c>
      <c r="B143" s="119" t="s">
        <v>25</v>
      </c>
      <c r="C143" s="119"/>
      <c r="D143" s="119"/>
      <c r="E143" s="119"/>
      <c r="F143" s="119"/>
      <c r="G143" s="119"/>
      <c r="H143" s="119"/>
      <c r="I143" s="119"/>
      <c r="J143" s="120" t="s">
        <v>39</v>
      </c>
      <c r="K143" s="120" t="s">
        <v>23</v>
      </c>
      <c r="L143" s="120"/>
      <c r="M143" s="120"/>
      <c r="N143" s="120" t="s">
        <v>40</v>
      </c>
      <c r="O143" s="120"/>
      <c r="P143" s="120"/>
      <c r="Q143" s="120" t="s">
        <v>22</v>
      </c>
      <c r="R143" s="120"/>
      <c r="S143" s="120"/>
      <c r="T143" s="120" t="s">
        <v>21</v>
      </c>
    </row>
    <row r="144" spans="1:20" ht="16.5" customHeight="1" x14ac:dyDescent="0.2">
      <c r="A144" s="119"/>
      <c r="B144" s="119"/>
      <c r="C144" s="119"/>
      <c r="D144" s="119"/>
      <c r="E144" s="119"/>
      <c r="F144" s="119"/>
      <c r="G144" s="119"/>
      <c r="H144" s="119"/>
      <c r="I144" s="119"/>
      <c r="J144" s="120"/>
      <c r="K144" s="29" t="s">
        <v>27</v>
      </c>
      <c r="L144" s="29" t="s">
        <v>28</v>
      </c>
      <c r="M144" s="29" t="s">
        <v>29</v>
      </c>
      <c r="N144" s="29" t="s">
        <v>33</v>
      </c>
      <c r="O144" s="29" t="s">
        <v>6</v>
      </c>
      <c r="P144" s="29" t="s">
        <v>30</v>
      </c>
      <c r="Q144" s="29" t="s">
        <v>31</v>
      </c>
      <c r="R144" s="29" t="s">
        <v>27</v>
      </c>
      <c r="S144" s="29" t="s">
        <v>32</v>
      </c>
      <c r="T144" s="120"/>
    </row>
    <row r="145" spans="1:20" ht="17.25" customHeight="1" x14ac:dyDescent="0.2">
      <c r="A145" s="115" t="s">
        <v>61</v>
      </c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7"/>
    </row>
    <row r="146" spans="1:20" ht="36.75" customHeight="1" x14ac:dyDescent="0.2">
      <c r="A146" s="30" t="s">
        <v>71</v>
      </c>
      <c r="B146" s="239" t="s">
        <v>125</v>
      </c>
      <c r="C146" s="240"/>
      <c r="D146" s="240"/>
      <c r="E146" s="240"/>
      <c r="F146" s="240"/>
      <c r="G146" s="240"/>
      <c r="H146" s="240"/>
      <c r="I146" s="241"/>
      <c r="J146" s="19">
        <f>IF(ISNA(INDEX($A$36:$T$113,MATCH($B146,$B$36:$B$113,0),10)),"",INDEX($A$36:$T$113,MATCH($B146,$B$36:$B$113,0),10))</f>
        <v>5</v>
      </c>
      <c r="K146" s="19">
        <f>IF(ISNA(INDEX($A$36:$T$113,MATCH($B146,$B$36:$B$113,0),11)),"",INDEX($A$36:$T$113,MATCH($B146,$B$36:$B$113,0),11))</f>
        <v>2</v>
      </c>
      <c r="L146" s="19">
        <f>IF(ISNA(INDEX($A$36:$T$113,MATCH($B146,$B$36:$B$113,0),12)),"",INDEX($A$36:$T$113,MATCH($B146,$B$36:$B$113,0),12))</f>
        <v>1</v>
      </c>
      <c r="M146" s="19">
        <f>IF(ISNA(INDEX($A$36:$T$113,MATCH($B146,$B$36:$B$113,0),13)),"",INDEX($A$36:$T$113,MATCH($B146,$B$36:$B$113,0),13))</f>
        <v>2</v>
      </c>
      <c r="N146" s="19">
        <f>IF(ISNA(INDEX($A$36:$T$113,MATCH($B146,$B$36:$B$113,0),14)),"",INDEX($A$36:$T$113,MATCH($B146,$B$36:$B$113,0),14))</f>
        <v>5</v>
      </c>
      <c r="O146" s="19">
        <f>IF(ISNA(INDEX($A$36:$T$113,MATCH($B146,$B$36:$B$113,0),15)),"",INDEX($A$36:$T$113,MATCH($B146,$B$36:$B$113,0),15))</f>
        <v>4</v>
      </c>
      <c r="P146" s="19">
        <f>IF(ISNA(INDEX($A$36:$T$113,MATCH($B146,$B$36:$B$113,0),16)),"",INDEX($A$36:$T$113,MATCH($B146,$B$36:$B$113,0),16))</f>
        <v>9</v>
      </c>
      <c r="Q146" s="28">
        <f>IF(ISNA(INDEX($A$36:$T$113,MATCH($B146,$B$36:$B$113,0),17)),"",INDEX($A$36:$T$113,MATCH($B146,$B$36:$B$113,0),17))</f>
        <v>0</v>
      </c>
      <c r="R146" s="28">
        <f>IF(ISNA(INDEX($A$36:$T$113,MATCH($B146,$B$36:$B$113,0),18)),"",INDEX($A$36:$T$113,MATCH($B146,$B$36:$B$113,0),18))</f>
        <v>0</v>
      </c>
      <c r="S146" s="28" t="str">
        <f>IF(ISNA(INDEX($A$36:$T$113,MATCH($B146,$B$36:$B$113,0),19)),"",INDEX($A$36:$T$113,MATCH($B146,$B$36:$B$113,0),19))</f>
        <v>VP</v>
      </c>
      <c r="T146" s="20" t="s">
        <v>37</v>
      </c>
    </row>
    <row r="147" spans="1:20" ht="20.25" customHeight="1" x14ac:dyDescent="0.2">
      <c r="A147" s="30" t="s">
        <v>80</v>
      </c>
      <c r="B147" s="121" t="s">
        <v>131</v>
      </c>
      <c r="C147" s="122"/>
      <c r="D147" s="122"/>
      <c r="E147" s="122"/>
      <c r="F147" s="122"/>
      <c r="G147" s="122"/>
      <c r="H147" s="122"/>
      <c r="I147" s="123"/>
      <c r="J147" s="19">
        <f>IF(ISNA(INDEX($A$36:$T$113,MATCH($B147,$B$36:$B$113,0),10)),"",INDEX($A$36:$T$113,MATCH($B147,$B$36:$B$113,0),10))</f>
        <v>4</v>
      </c>
      <c r="K147" s="19">
        <f>IF(ISNA(INDEX($A$36:$T$113,MATCH($B147,$B$36:$B$113,0),11)),"",INDEX($A$36:$T$113,MATCH($B147,$B$36:$B$113,0),11))</f>
        <v>0</v>
      </c>
      <c r="L147" s="19">
        <f>IF(ISNA(INDEX($A$36:$T$113,MATCH($B147,$B$36:$B$113,0),12)),"",INDEX($A$36:$T$113,MATCH($B147,$B$36:$B$113,0),12))</f>
        <v>0</v>
      </c>
      <c r="M147" s="19">
        <f>IF(ISNA(INDEX($A$36:$T$113,MATCH($B147,$B$36:$B$113,0),13)),"",INDEX($A$36:$T$113,MATCH($B147,$B$36:$B$113,0),13))</f>
        <v>3</v>
      </c>
      <c r="N147" s="19">
        <f>IF(ISNA(INDEX($A$36:$T$113,MATCH($B147,$B$36:$B$113,0),14)),"",INDEX($A$36:$T$113,MATCH($B147,$B$36:$B$113,0),14))</f>
        <v>3</v>
      </c>
      <c r="O147" s="19">
        <f>IF(ISNA(INDEX($A$36:$T$113,MATCH($B147,$B$36:$B$113,0),15)),"",INDEX($A$36:$T$113,MATCH($B147,$B$36:$B$113,0),15))</f>
        <v>4</v>
      </c>
      <c r="P147" s="19">
        <f>IF(ISNA(INDEX($A$36:$T$113,MATCH($B147,$B$36:$B$113,0),16)),"",INDEX($A$36:$T$113,MATCH($B147,$B$36:$B$113,0),16))</f>
        <v>7</v>
      </c>
      <c r="Q147" s="28">
        <f>IF(ISNA(INDEX($A$36:$T$113,MATCH($B147,$B$36:$B$113,0),17)),"",INDEX($A$36:$T$113,MATCH($B147,$B$36:$B$113,0),17))</f>
        <v>0</v>
      </c>
      <c r="R147" s="28">
        <f>IF(ISNA(INDEX($A$36:$T$113,MATCH($B147,$B$36:$B$113,0),18)),"",INDEX($A$36:$T$113,MATCH($B147,$B$36:$B$113,0),18))</f>
        <v>0</v>
      </c>
      <c r="S147" s="28" t="str">
        <f>IF(ISNA(INDEX($A$36:$T$113,MATCH($B147,$B$36:$B$113,0),19)),"",INDEX($A$36:$T$113,MATCH($B147,$B$36:$B$113,0),19))</f>
        <v>VP</v>
      </c>
      <c r="T147" s="20" t="s">
        <v>37</v>
      </c>
    </row>
    <row r="148" spans="1:20" s="48" customFormat="1" x14ac:dyDescent="0.2">
      <c r="A148" s="30" t="str">
        <f>IF(ISNA(INDEX($A$36:$T$113,MATCH($B148,$B$36:$B$113,0),1)),"",INDEX($A$36:$T$113,MATCH($B148,$B$36:$B$113,0),1))</f>
        <v>MMX4601</v>
      </c>
      <c r="B148" s="234" t="s">
        <v>134</v>
      </c>
      <c r="C148" s="234"/>
      <c r="D148" s="234"/>
      <c r="E148" s="234"/>
      <c r="F148" s="234"/>
      <c r="G148" s="234"/>
      <c r="H148" s="234"/>
      <c r="I148" s="234"/>
      <c r="J148" s="19">
        <f>IF(ISNA(INDEX($A$36:$T$113,MATCH($B148,$B$36:$B$113,0),10)),"",INDEX($A$36:$T$113,MATCH($B148,$B$36:$B$113,0),10))</f>
        <v>4</v>
      </c>
      <c r="K148" s="19">
        <f>IF(ISNA(INDEX($A$36:$T$113,MATCH($B148,$B$36:$B$113,0),11)),"",INDEX($A$36:$T$113,MATCH($B148,$B$36:$B$113,0),11))</f>
        <v>2</v>
      </c>
      <c r="L148" s="19">
        <f>IF(ISNA(INDEX($A$36:$T$113,MATCH($B148,$B$36:$B$113,0),12)),"",INDEX($A$36:$T$113,MATCH($B148,$B$36:$B$113,0),12))</f>
        <v>1</v>
      </c>
      <c r="M148" s="19">
        <f>IF(ISNA(INDEX($A$36:$T$113,MATCH($B148,$B$36:$B$113,0),13)),"",INDEX($A$36:$T$113,MATCH($B148,$B$36:$B$113,0),13))</f>
        <v>2</v>
      </c>
      <c r="N148" s="19">
        <f>IF(ISNA(INDEX($A$36:$T$113,MATCH($B148,$B$36:$B$113,0),14)),"",INDEX($A$36:$T$113,MATCH($B148,$B$36:$B$113,0),14))</f>
        <v>5</v>
      </c>
      <c r="O148" s="19">
        <f>IF(ISNA(INDEX($A$36:$T$113,MATCH($B148,$B$36:$B$113,0),15)),"",INDEX($A$36:$T$113,MATCH($B148,$B$36:$B$113,0),15))</f>
        <v>2</v>
      </c>
      <c r="P148" s="19">
        <f>IF(ISNA(INDEX($A$36:$T$113,MATCH($B148,$B$36:$B$113,0),16)),"",INDEX($A$36:$T$113,MATCH($B148,$B$36:$B$113,0),16))</f>
        <v>7</v>
      </c>
      <c r="Q148" s="28">
        <f>IF(ISNA(INDEX($A$36:$T$113,MATCH($B148,$B$36:$B$113,0),17)),"",INDEX($A$36:$T$113,MATCH($B148,$B$36:$B$113,0),17))</f>
        <v>0</v>
      </c>
      <c r="R148" s="28" t="str">
        <f>IF(ISNA(INDEX($A$36:$T$113,MATCH($B148,$B$36:$B$113,0),18)),"",INDEX($A$36:$T$113,MATCH($B148,$B$36:$B$113,0),18))</f>
        <v>C</v>
      </c>
      <c r="S148" s="28">
        <f>IF(ISNA(INDEX($A$36:$T$113,MATCH($B148,$B$36:$B$113,0),19)),"",INDEX($A$36:$T$113,MATCH($B148,$B$36:$B$113,0),19))</f>
        <v>0</v>
      </c>
      <c r="T148" s="20" t="s">
        <v>37</v>
      </c>
    </row>
    <row r="149" spans="1:20" s="48" customFormat="1" ht="67.5" customHeight="1" x14ac:dyDescent="0.2">
      <c r="A149" s="54" t="s">
        <v>112</v>
      </c>
      <c r="B149" s="97" t="s">
        <v>115</v>
      </c>
      <c r="C149" s="98"/>
      <c r="D149" s="98"/>
      <c r="E149" s="98"/>
      <c r="F149" s="98"/>
      <c r="G149" s="98"/>
      <c r="H149" s="98"/>
      <c r="I149" s="99"/>
      <c r="J149" s="39">
        <v>5</v>
      </c>
      <c r="K149" s="39">
        <v>2</v>
      </c>
      <c r="L149" s="39">
        <v>1</v>
      </c>
      <c r="M149" s="39">
        <v>0</v>
      </c>
      <c r="N149" s="51">
        <f>K149+L149+M149</f>
        <v>3</v>
      </c>
      <c r="O149" s="51">
        <f>P149-N149</f>
        <v>6</v>
      </c>
      <c r="P149" s="51">
        <f>ROUND(PRODUCT(J149,25)/14,0)</f>
        <v>9</v>
      </c>
      <c r="Q149" s="39" t="s">
        <v>31</v>
      </c>
      <c r="R149" s="39"/>
      <c r="S149" s="39"/>
      <c r="T149" s="39" t="s">
        <v>37</v>
      </c>
    </row>
    <row r="150" spans="1:20" s="48" customFormat="1" ht="12.75" customHeight="1" x14ac:dyDescent="0.2">
      <c r="A150" s="30" t="str">
        <f>IF(ISNA(INDEX($A$36:$T$113,MATCH($B150,$B$36:$B$113,0),1)),"",INDEX($A$36:$T$113,MATCH($B150,$B$36:$B$113,0),1))</f>
        <v>XND1204</v>
      </c>
      <c r="B150" s="234" t="s">
        <v>138</v>
      </c>
      <c r="C150" s="234"/>
      <c r="D150" s="234"/>
      <c r="E150" s="234"/>
      <c r="F150" s="234"/>
      <c r="G150" s="234"/>
      <c r="H150" s="234"/>
      <c r="I150" s="234"/>
      <c r="J150" s="19">
        <f>IF(ISNA(INDEX($A$36:$T$113,MATCH($B150,$B$36:$B$113,0),10)),"",INDEX($A$36:$T$113,MATCH($B150,$B$36:$B$113,0),10))</f>
        <v>5</v>
      </c>
      <c r="K150" s="19">
        <f>IF(ISNA(INDEX($A$36:$T$113,MATCH($B150,$B$36:$B$113,0),11)),"",INDEX($A$36:$T$113,MATCH($B150,$B$36:$B$113,0),11))</f>
        <v>1</v>
      </c>
      <c r="L150" s="19">
        <f>IF(ISNA(INDEX($A$36:$T$113,MATCH($B150,$B$36:$B$113,0),12)),"",INDEX($A$36:$T$113,MATCH($B150,$B$36:$B$113,0),12))</f>
        <v>2</v>
      </c>
      <c r="M150" s="19">
        <f>IF(ISNA(INDEX($A$36:$T$113,MATCH($B150,$B$36:$B$113,0),13)),"",INDEX($A$36:$T$113,MATCH($B150,$B$36:$B$113,0),13))</f>
        <v>0</v>
      </c>
      <c r="N150" s="19">
        <f>IF(ISNA(INDEX($A$36:$T$113,MATCH($B150,$B$36:$B$113,0),14)),"",INDEX($A$36:$T$113,MATCH($B150,$B$36:$B$113,0),14))</f>
        <v>3</v>
      </c>
      <c r="O150" s="19">
        <f>IF(ISNA(INDEX($A$36:$T$113,MATCH($B150,$B$36:$B$113,0),15)),"",INDEX($A$36:$T$113,MATCH($B150,$B$36:$B$113,0),15))</f>
        <v>6</v>
      </c>
      <c r="P150" s="19">
        <f>IF(ISNA(INDEX($A$36:$T$113,MATCH($B150,$B$36:$B$113,0),16)),"",INDEX($A$36:$T$113,MATCH($B150,$B$36:$B$113,0),16))</f>
        <v>9</v>
      </c>
      <c r="Q150" s="28" t="str">
        <f>IF(ISNA(INDEX($A$36:$T$113,MATCH($B150,$B$36:$B$113,0),17)),"",INDEX($A$36:$T$113,MATCH($B150,$B$36:$B$113,0),17))</f>
        <v>E</v>
      </c>
      <c r="R150" s="28">
        <f>IF(ISNA(INDEX($A$36:$T$113,MATCH($B150,$B$36:$B$113,0),18)),"",INDEX($A$36:$T$113,MATCH($B150,$B$36:$B$113,0),18))</f>
        <v>0</v>
      </c>
      <c r="S150" s="28">
        <f>IF(ISNA(INDEX($A$36:$T$113,MATCH($B150,$B$36:$B$113,0),19)),"",INDEX($A$36:$T$113,MATCH($B150,$B$36:$B$113,0),19))</f>
        <v>0</v>
      </c>
      <c r="T150" s="20" t="s">
        <v>37</v>
      </c>
    </row>
    <row r="151" spans="1:20" s="48" customFormat="1" ht="53.25" customHeight="1" x14ac:dyDescent="0.2">
      <c r="A151" s="54" t="s">
        <v>113</v>
      </c>
      <c r="B151" s="97" t="s">
        <v>145</v>
      </c>
      <c r="C151" s="98"/>
      <c r="D151" s="98"/>
      <c r="E151" s="98"/>
      <c r="F151" s="98"/>
      <c r="G151" s="98"/>
      <c r="H151" s="98"/>
      <c r="I151" s="99"/>
      <c r="J151" s="39">
        <v>5</v>
      </c>
      <c r="K151" s="39">
        <v>0</v>
      </c>
      <c r="L151" s="39">
        <v>3</v>
      </c>
      <c r="M151" s="39">
        <v>3</v>
      </c>
      <c r="N151" s="51">
        <f>K151+L151+M151</f>
        <v>6</v>
      </c>
      <c r="O151" s="51">
        <f>P151-N151</f>
        <v>3</v>
      </c>
      <c r="P151" s="51">
        <f>ROUND(PRODUCT(J151,25)/14,0)</f>
        <v>9</v>
      </c>
      <c r="Q151" s="39"/>
      <c r="R151" s="39" t="s">
        <v>27</v>
      </c>
      <c r="S151" s="39"/>
      <c r="T151" s="39" t="s">
        <v>37</v>
      </c>
    </row>
    <row r="152" spans="1:20" ht="12" customHeight="1" x14ac:dyDescent="0.2">
      <c r="A152" s="30" t="str">
        <f>IF(ISNA(INDEX($A$36:$T$113,MATCH($B152,$B$36:$B$113,0),1)),"",INDEX($A$36:$T$113,MATCH($B152,$B$36:$B$113,0),1))</f>
        <v>XND2306</v>
      </c>
      <c r="B152" s="234" t="s">
        <v>140</v>
      </c>
      <c r="C152" s="234"/>
      <c r="D152" s="234"/>
      <c r="E152" s="234"/>
      <c r="F152" s="234"/>
      <c r="G152" s="234"/>
      <c r="H152" s="234"/>
      <c r="I152" s="234"/>
      <c r="J152" s="19">
        <f>IF(ISNA(INDEX($A$36:$T$113,MATCH($B152,$B$36:$B$113,0),10)),"",INDEX($A$36:$T$113,MATCH($B152,$B$36:$B$113,0),10))</f>
        <v>5</v>
      </c>
      <c r="K152" s="19">
        <f>IF(ISNA(INDEX($A$36:$T$113,MATCH($B152,$B$36:$B$113,0),11)),"",INDEX($A$36:$T$113,MATCH($B152,$B$36:$B$113,0),11))</f>
        <v>1</v>
      </c>
      <c r="L152" s="19">
        <f>IF(ISNA(INDEX($A$36:$T$113,MATCH($B152,$B$36:$B$113,0),12)),"",INDEX($A$36:$T$113,MATCH($B152,$B$36:$B$113,0),12))</f>
        <v>2</v>
      </c>
      <c r="M152" s="19">
        <f>IF(ISNA(INDEX($A$36:$T$113,MATCH($B152,$B$36:$B$113,0),13)),"",INDEX($A$36:$T$113,MATCH($B152,$B$36:$B$113,0),13))</f>
        <v>0</v>
      </c>
      <c r="N152" s="19">
        <f>IF(ISNA(INDEX($A$36:$T$113,MATCH($B152,$B$36:$B$113,0),14)),"",INDEX($A$36:$T$113,MATCH($B152,$B$36:$B$113,0),14))</f>
        <v>3</v>
      </c>
      <c r="O152" s="19">
        <f>IF(ISNA(INDEX($A$36:$T$113,MATCH($B152,$B$36:$B$113,0),15)),"",INDEX($A$36:$T$113,MATCH($B152,$B$36:$B$113,0),15))</f>
        <v>6</v>
      </c>
      <c r="P152" s="19">
        <f>IF(ISNA(INDEX($A$36:$T$113,MATCH($B152,$B$36:$B$113,0),16)),"",INDEX($A$36:$T$113,MATCH($B152,$B$36:$B$113,0),16))</f>
        <v>9</v>
      </c>
      <c r="Q152" s="28" t="str">
        <f>IF(ISNA(INDEX($A$36:$T$113,MATCH($B152,$B$36:$B$113,0),17)),"",INDEX($A$36:$T$113,MATCH($B152,$B$36:$B$113,0),17))</f>
        <v>E</v>
      </c>
      <c r="R152" s="28">
        <f>IF(ISNA(INDEX($A$36:$T$113,MATCH($B152,$B$36:$B$113,0),18)),"",INDEX($A$36:$T$113,MATCH($B152,$B$36:$B$113,0),18))</f>
        <v>0</v>
      </c>
      <c r="S152" s="28">
        <f>IF(ISNA(INDEX($A$36:$T$113,MATCH($B152,$B$36:$B$113,0),19)),"",INDEX($A$36:$T$113,MATCH($B152,$B$36:$B$113,0),19))</f>
        <v>0</v>
      </c>
      <c r="T152" s="20" t="s">
        <v>37</v>
      </c>
    </row>
    <row r="153" spans="1:20" x14ac:dyDescent="0.2">
      <c r="A153" s="21" t="s">
        <v>24</v>
      </c>
      <c r="B153" s="178"/>
      <c r="C153" s="179"/>
      <c r="D153" s="179"/>
      <c r="E153" s="179"/>
      <c r="F153" s="179"/>
      <c r="G153" s="179"/>
      <c r="H153" s="179"/>
      <c r="I153" s="180"/>
      <c r="J153" s="23">
        <f>SUM(J146:J152)</f>
        <v>33</v>
      </c>
      <c r="K153" s="23">
        <f t="shared" ref="K153:P153" si="46">SUM(K146:K152)</f>
        <v>8</v>
      </c>
      <c r="L153" s="23">
        <f t="shared" si="46"/>
        <v>10</v>
      </c>
      <c r="M153" s="23">
        <f t="shared" si="46"/>
        <v>10</v>
      </c>
      <c r="N153" s="23">
        <f t="shared" si="46"/>
        <v>28</v>
      </c>
      <c r="O153" s="23">
        <f t="shared" si="46"/>
        <v>31</v>
      </c>
      <c r="P153" s="23">
        <f t="shared" si="46"/>
        <v>59</v>
      </c>
      <c r="Q153" s="21">
        <f>COUNTIF(Q146:Q152,"E")</f>
        <v>3</v>
      </c>
      <c r="R153" s="21">
        <f>COUNTIF(R146:R152,"C")</f>
        <v>2</v>
      </c>
      <c r="S153" s="21">
        <f>COUNTIF(S146:S152,"VP")</f>
        <v>2</v>
      </c>
      <c r="T153" s="18"/>
    </row>
    <row r="154" spans="1:20" ht="10.5" customHeight="1" x14ac:dyDescent="0.2">
      <c r="A154" s="115" t="s">
        <v>62</v>
      </c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7"/>
    </row>
    <row r="155" spans="1:20" ht="32.25" customHeight="1" x14ac:dyDescent="0.2">
      <c r="A155" s="30" t="s">
        <v>87</v>
      </c>
      <c r="B155" s="100" t="s">
        <v>133</v>
      </c>
      <c r="C155" s="101"/>
      <c r="D155" s="101"/>
      <c r="E155" s="101"/>
      <c r="F155" s="101"/>
      <c r="G155" s="101"/>
      <c r="H155" s="101"/>
      <c r="I155" s="102"/>
      <c r="J155" s="19">
        <f>IF(ISNA(INDEX($A$36:$T$113,MATCH($B155,$B$36:$B$113,0),10)),"",INDEX($A$36:$T$113,MATCH($B155,$B$36:$B$113,0),10))</f>
        <v>6</v>
      </c>
      <c r="K155" s="19">
        <f>IF(ISNA(INDEX($A$36:$T$113,MATCH($B155,$B$36:$B$113,0),11)),"",INDEX($A$36:$T$113,MATCH($B155,$B$36:$B$113,0),11))</f>
        <v>2</v>
      </c>
      <c r="L155" s="19">
        <f>IF(ISNA(INDEX($A$36:$T$113,MATCH($B155,$B$36:$B$113,0),12)),"",INDEX($A$36:$T$113,MATCH($B155,$B$36:$B$113,0),12))</f>
        <v>1</v>
      </c>
      <c r="M155" s="19">
        <f>IF(ISNA(INDEX($A$36:$T$113,MATCH($B155,$B$36:$B$113,0),13)),"",INDEX($A$36:$T$113,MATCH($B155,$B$36:$B$113,0),13))</f>
        <v>2</v>
      </c>
      <c r="N155" s="19">
        <f>IF(ISNA(INDEX($A$36:$T$113,MATCH($B155,$B$36:$B$113,0),14)),"",INDEX($A$36:$T$113,MATCH($B155,$B$36:$B$113,0),14))</f>
        <v>5</v>
      </c>
      <c r="O155" s="19">
        <f>IF(ISNA(INDEX($A$36:$T$113,MATCH($B155,$B$36:$B$113,0),15)),"",INDEX($A$36:$T$113,MATCH($B155,$B$36:$B$113,0),15))</f>
        <v>8</v>
      </c>
      <c r="P155" s="19">
        <f>IF(ISNA(INDEX($A$36:$T$113,MATCH($B155,$B$36:$B$113,0),16)),"",INDEX($A$36:$T$113,MATCH($B155,$B$36:$B$113,0),16))</f>
        <v>13</v>
      </c>
      <c r="Q155" s="28" t="str">
        <f>IF(ISNA(INDEX($A$36:$T$113,MATCH($B155,$B$36:$B$113,0),17)),"",INDEX($A$36:$T$113,MATCH($B155,$B$36:$B$113,0),17))</f>
        <v>E</v>
      </c>
      <c r="R155" s="28">
        <f>IF(ISNA(INDEX($A$36:$T$113,MATCH($B155,$B$36:$B$113,0),18)),"",INDEX($A$36:$T$113,MATCH($B155,$B$36:$B$113,0),18))</f>
        <v>0</v>
      </c>
      <c r="S155" s="28">
        <f>IF(ISNA(INDEX($A$36:$T$113,MATCH($B155,$B$36:$B$113,0),19)),"",INDEX($A$36:$T$113,MATCH($B155,$B$36:$B$113,0),19))</f>
        <v>0</v>
      </c>
      <c r="T155" s="20" t="s">
        <v>37</v>
      </c>
    </row>
    <row r="156" spans="1:20" x14ac:dyDescent="0.2">
      <c r="A156" s="30" t="str">
        <f>IF(ISNA(INDEX($A$36:$T$113,MATCH($B156,$B$36:$B$113,0),1)),"",INDEX($A$36:$T$113,MATCH($B156,$B$36:$B$113,0),1))</f>
        <v>MMM3402</v>
      </c>
      <c r="B156" s="127" t="s">
        <v>120</v>
      </c>
      <c r="C156" s="125"/>
      <c r="D156" s="125"/>
      <c r="E156" s="125"/>
      <c r="F156" s="125"/>
      <c r="G156" s="125"/>
      <c r="H156" s="125"/>
      <c r="I156" s="126"/>
      <c r="J156" s="19">
        <f>IF(ISNA(INDEX($A$36:$T$113,MATCH($B156,$B$36:$B$113,0),10)),"",INDEX($A$36:$T$113,MATCH($B156,$B$36:$B$113,0),10))</f>
        <v>4</v>
      </c>
      <c r="K156" s="19">
        <f>IF(ISNA(INDEX($A$36:$T$113,MATCH($B156,$B$36:$B$113,0),11)),"",INDEX($A$36:$T$113,MATCH($B156,$B$36:$B$113,0),11))</f>
        <v>0</v>
      </c>
      <c r="L156" s="19">
        <f>IF(ISNA(INDEX($A$36:$T$113,MATCH($B156,$B$36:$B$113,0),12)),"",INDEX($A$36:$T$113,MATCH($B156,$B$36:$B$113,0),12))</f>
        <v>0</v>
      </c>
      <c r="M156" s="19">
        <f>IF(ISNA(INDEX($A$36:$T$113,MATCH($B156,$B$36:$B$113,0),13)),"",INDEX($A$36:$T$113,MATCH($B156,$B$36:$B$113,0),13))</f>
        <v>3</v>
      </c>
      <c r="N156" s="19">
        <f>IF(ISNA(INDEX($A$36:$T$113,MATCH($B156,$B$36:$B$113,0),14)),"",INDEX($A$36:$T$113,MATCH($B156,$B$36:$B$113,0),14))</f>
        <v>3</v>
      </c>
      <c r="O156" s="19">
        <f>IF(ISNA(INDEX($A$36:$T$113,MATCH($B156,$B$36:$B$113,0),15)),"",INDEX($A$36:$T$113,MATCH($B156,$B$36:$B$113,0),15))</f>
        <v>5</v>
      </c>
      <c r="P156" s="19">
        <f>IF(ISNA(INDEX($A$36:$T$113,MATCH($B156,$B$36:$B$113,0),16)),"",INDEX($A$36:$T$113,MATCH($B156,$B$36:$B$113,0),16))</f>
        <v>8</v>
      </c>
      <c r="Q156" s="28">
        <f>IF(ISNA(INDEX($A$36:$T$113,MATCH($B156,$B$36:$B$113,0),17)),"",INDEX($A$36:$T$113,MATCH($B156,$B$36:$B$113,0),17))</f>
        <v>0</v>
      </c>
      <c r="R156" s="28">
        <f>IF(ISNA(INDEX($A$36:$T$113,MATCH($B156,$B$36:$B$113,0),18)),"",INDEX($A$36:$T$113,MATCH($B156,$B$36:$B$113,0),18))</f>
        <v>0</v>
      </c>
      <c r="S156" s="28" t="str">
        <f>IF(ISNA(INDEX($A$36:$T$113,MATCH($B156,$B$36:$B$113,0),19)),"",INDEX($A$36:$T$113,MATCH($B156,$B$36:$B$113,0),19))</f>
        <v>VP</v>
      </c>
      <c r="T156" s="20" t="s">
        <v>37</v>
      </c>
    </row>
    <row r="157" spans="1:20" ht="13.5" customHeight="1" x14ac:dyDescent="0.2">
      <c r="A157" s="30" t="str">
        <f>IF(ISNA(INDEX($A$36:$T$113,MATCH($B157,$B$36:$B$113,0),1)),"",INDEX($A$36:$T$113,MATCH($B157,$B$36:$B$113,0),1))</f>
        <v>MMX4602</v>
      </c>
      <c r="B157" s="234" t="s">
        <v>139</v>
      </c>
      <c r="C157" s="234"/>
      <c r="D157" s="234"/>
      <c r="E157" s="234"/>
      <c r="F157" s="234"/>
      <c r="G157" s="234"/>
      <c r="H157" s="234"/>
      <c r="I157" s="234"/>
      <c r="J157" s="19">
        <f>IF(ISNA(INDEX($A$36:$T$113,MATCH($B157,$B$36:$B$113,0),10)),"",INDEX($A$36:$T$113,MATCH($B157,$B$36:$B$113,0),10))</f>
        <v>6</v>
      </c>
      <c r="K157" s="19">
        <f>IF(ISNA(INDEX($A$36:$T$113,MATCH($B157,$B$36:$B$113,0),11)),"",INDEX($A$36:$T$113,MATCH($B157,$B$36:$B$113,0),11))</f>
        <v>2</v>
      </c>
      <c r="L157" s="19">
        <f>IF(ISNA(INDEX($A$36:$T$113,MATCH($B157,$B$36:$B$113,0),12)),"",INDEX($A$36:$T$113,MATCH($B157,$B$36:$B$113,0),12))</f>
        <v>1</v>
      </c>
      <c r="M157" s="19">
        <f>IF(ISNA(INDEX($A$36:$T$113,MATCH($B157,$B$36:$B$113,0),13)),"",INDEX($A$36:$T$113,MATCH($B157,$B$36:$B$113,0),13))</f>
        <v>2</v>
      </c>
      <c r="N157" s="19">
        <f>IF(ISNA(INDEX($A$36:$T$113,MATCH($B157,$B$36:$B$113,0),14)),"",INDEX($A$36:$T$113,MATCH($B157,$B$36:$B$113,0),14))</f>
        <v>5</v>
      </c>
      <c r="O157" s="19">
        <f>IF(ISNA(INDEX($A$36:$T$113,MATCH($B157,$B$36:$B$113,0),15)),"",INDEX($A$36:$T$113,MATCH($B157,$B$36:$B$113,0),15))</f>
        <v>8</v>
      </c>
      <c r="P157" s="19">
        <f>IF(ISNA(INDEX($A$36:$T$113,MATCH($B157,$B$36:$B$113,0),16)),"",INDEX($A$36:$T$113,MATCH($B157,$B$36:$B$113,0),16))</f>
        <v>13</v>
      </c>
      <c r="Q157" s="28" t="str">
        <f>IF(ISNA(INDEX($A$36:$T$113,MATCH($B157,$B$36:$B$113,0),17)),"",INDEX($A$36:$T$113,MATCH($B157,$B$36:$B$113,0),17))</f>
        <v>E</v>
      </c>
      <c r="R157" s="28">
        <f>IF(ISNA(INDEX($A$36:$T$113,MATCH($B157,$B$36:$B$113,0),18)),"",INDEX($A$36:$T$113,MATCH($B157,$B$36:$B$113,0),18))</f>
        <v>0</v>
      </c>
      <c r="S157" s="28">
        <f>IF(ISNA(INDEX($A$36:$T$113,MATCH($B157,$B$36:$B$113,0),19)),"",INDEX($A$36:$T$113,MATCH($B157,$B$36:$B$113,0),19))</f>
        <v>0</v>
      </c>
      <c r="T157" s="20" t="s">
        <v>37</v>
      </c>
    </row>
    <row r="158" spans="1:20" x14ac:dyDescent="0.2">
      <c r="A158" s="21" t="s">
        <v>24</v>
      </c>
      <c r="B158" s="242"/>
      <c r="C158" s="242"/>
      <c r="D158" s="242"/>
      <c r="E158" s="242"/>
      <c r="F158" s="242"/>
      <c r="G158" s="242"/>
      <c r="H158" s="242"/>
      <c r="I158" s="242"/>
      <c r="J158" s="23">
        <f>SUM(J155:J157)</f>
        <v>16</v>
      </c>
      <c r="K158" s="23">
        <f t="shared" ref="K158:P158" si="47">SUM(K155:K157)</f>
        <v>4</v>
      </c>
      <c r="L158" s="23">
        <f t="shared" si="47"/>
        <v>2</v>
      </c>
      <c r="M158" s="23">
        <f t="shared" si="47"/>
        <v>7</v>
      </c>
      <c r="N158" s="23">
        <f t="shared" si="47"/>
        <v>13</v>
      </c>
      <c r="O158" s="23">
        <f t="shared" si="47"/>
        <v>21</v>
      </c>
      <c r="P158" s="23">
        <f t="shared" si="47"/>
        <v>34</v>
      </c>
      <c r="Q158" s="21">
        <f>COUNTIF(Q155:Q157,"E")</f>
        <v>2</v>
      </c>
      <c r="R158" s="21">
        <f>COUNTIF(R155:R157,"C")</f>
        <v>0</v>
      </c>
      <c r="S158" s="21">
        <f>COUNTIF(S155:S157,"VP")</f>
        <v>1</v>
      </c>
      <c r="T158" s="22"/>
    </row>
    <row r="159" spans="1:20" ht="30.75" customHeight="1" x14ac:dyDescent="0.2">
      <c r="A159" s="199" t="s">
        <v>66</v>
      </c>
      <c r="B159" s="200"/>
      <c r="C159" s="200"/>
      <c r="D159" s="200"/>
      <c r="E159" s="200"/>
      <c r="F159" s="200"/>
      <c r="G159" s="200"/>
      <c r="H159" s="200"/>
      <c r="I159" s="201"/>
      <c r="J159" s="23">
        <f>SUM(J153,J158)</f>
        <v>49</v>
      </c>
      <c r="K159" s="23">
        <f t="shared" ref="K159:S159" si="48">SUM(K153,K158)</f>
        <v>12</v>
      </c>
      <c r="L159" s="23">
        <f t="shared" si="48"/>
        <v>12</v>
      </c>
      <c r="M159" s="23">
        <f t="shared" si="48"/>
        <v>17</v>
      </c>
      <c r="N159" s="23">
        <f t="shared" si="48"/>
        <v>41</v>
      </c>
      <c r="O159" s="23">
        <f t="shared" si="48"/>
        <v>52</v>
      </c>
      <c r="P159" s="23">
        <f t="shared" si="48"/>
        <v>93</v>
      </c>
      <c r="Q159" s="23">
        <f t="shared" si="48"/>
        <v>5</v>
      </c>
      <c r="R159" s="23">
        <f t="shared" si="48"/>
        <v>2</v>
      </c>
      <c r="S159" s="23">
        <f t="shared" si="48"/>
        <v>3</v>
      </c>
      <c r="T159" s="27"/>
    </row>
    <row r="160" spans="1:20" ht="15.75" customHeight="1" x14ac:dyDescent="0.2">
      <c r="A160" s="181" t="s">
        <v>47</v>
      </c>
      <c r="B160" s="182"/>
      <c r="C160" s="182"/>
      <c r="D160" s="182"/>
      <c r="E160" s="182"/>
      <c r="F160" s="182"/>
      <c r="G160" s="182"/>
      <c r="H160" s="182"/>
      <c r="I160" s="182"/>
      <c r="J160" s="183"/>
      <c r="K160" s="23">
        <f>K153*14+K158*12</f>
        <v>160</v>
      </c>
      <c r="L160" s="23">
        <f t="shared" ref="L160:P160" si="49">L153*14+L158*12</f>
        <v>164</v>
      </c>
      <c r="M160" s="23">
        <f t="shared" si="49"/>
        <v>224</v>
      </c>
      <c r="N160" s="23">
        <f t="shared" si="49"/>
        <v>548</v>
      </c>
      <c r="O160" s="23">
        <f t="shared" si="49"/>
        <v>686</v>
      </c>
      <c r="P160" s="23">
        <f t="shared" si="49"/>
        <v>1234</v>
      </c>
      <c r="Q160" s="187"/>
      <c r="R160" s="188"/>
      <c r="S160" s="188"/>
      <c r="T160" s="189"/>
    </row>
    <row r="161" spans="1:20" ht="17.25" customHeight="1" x14ac:dyDescent="0.2">
      <c r="A161" s="184"/>
      <c r="B161" s="185"/>
      <c r="C161" s="185"/>
      <c r="D161" s="185"/>
      <c r="E161" s="185"/>
      <c r="F161" s="185"/>
      <c r="G161" s="185"/>
      <c r="H161" s="185"/>
      <c r="I161" s="185"/>
      <c r="J161" s="186"/>
      <c r="K161" s="196">
        <f>SUM(K160:M160)</f>
        <v>548</v>
      </c>
      <c r="L161" s="197"/>
      <c r="M161" s="198"/>
      <c r="N161" s="193">
        <f>SUM(N160:O160)</f>
        <v>1234</v>
      </c>
      <c r="O161" s="194"/>
      <c r="P161" s="195"/>
      <c r="Q161" s="190"/>
      <c r="R161" s="191"/>
      <c r="S161" s="191"/>
      <c r="T161" s="192"/>
    </row>
    <row r="162" spans="1:20" ht="8.25" customHeight="1" x14ac:dyDescent="0.2"/>
    <row r="163" spans="1:20" hidden="1" x14ac:dyDescent="0.2">
      <c r="B163" s="2"/>
      <c r="C163" s="2"/>
      <c r="D163" s="2"/>
      <c r="E163" s="2"/>
      <c r="F163" s="2"/>
      <c r="G163" s="2"/>
      <c r="M163" s="7"/>
      <c r="N163" s="7"/>
      <c r="O163" s="7"/>
      <c r="P163" s="7"/>
      <c r="Q163" s="7"/>
      <c r="R163" s="7"/>
      <c r="S163" s="7"/>
    </row>
    <row r="164" spans="1:20" hidden="1" x14ac:dyDescent="0.2">
      <c r="B164" s="7"/>
      <c r="C164" s="7"/>
      <c r="D164" s="7"/>
      <c r="E164" s="7"/>
      <c r="F164" s="7"/>
      <c r="G164" s="7"/>
      <c r="H164" s="16"/>
      <c r="I164" s="16"/>
      <c r="J164" s="16"/>
      <c r="M164" s="7"/>
      <c r="N164" s="7"/>
      <c r="O164" s="7"/>
      <c r="P164" s="7"/>
      <c r="Q164" s="7"/>
      <c r="R164" s="7"/>
      <c r="S164" s="7"/>
    </row>
    <row r="165" spans="1:20" ht="12.75" customHeight="1" x14ac:dyDescent="0.2"/>
    <row r="166" spans="1:20" ht="23.25" customHeight="1" x14ac:dyDescent="0.2">
      <c r="A166" s="119" t="s">
        <v>65</v>
      </c>
      <c r="B166" s="243"/>
      <c r="C166" s="243"/>
      <c r="D166" s="243"/>
      <c r="E166" s="243"/>
      <c r="F166" s="243"/>
      <c r="G166" s="243"/>
      <c r="H166" s="243"/>
      <c r="I166" s="243"/>
      <c r="J166" s="243"/>
      <c r="K166" s="243"/>
      <c r="L166" s="243"/>
      <c r="M166" s="243"/>
      <c r="N166" s="243"/>
      <c r="O166" s="243"/>
      <c r="P166" s="243"/>
      <c r="Q166" s="243"/>
      <c r="R166" s="243"/>
      <c r="S166" s="243"/>
      <c r="T166" s="243"/>
    </row>
    <row r="167" spans="1:20" ht="26.25" customHeight="1" x14ac:dyDescent="0.2">
      <c r="A167" s="119" t="s">
        <v>26</v>
      </c>
      <c r="B167" s="119" t="s">
        <v>25</v>
      </c>
      <c r="C167" s="119"/>
      <c r="D167" s="119"/>
      <c r="E167" s="119"/>
      <c r="F167" s="119"/>
      <c r="G167" s="119"/>
      <c r="H167" s="119"/>
      <c r="I167" s="119"/>
      <c r="J167" s="120" t="s">
        <v>39</v>
      </c>
      <c r="K167" s="120" t="s">
        <v>23</v>
      </c>
      <c r="L167" s="120"/>
      <c r="M167" s="120"/>
      <c r="N167" s="120" t="s">
        <v>40</v>
      </c>
      <c r="O167" s="120"/>
      <c r="P167" s="120"/>
      <c r="Q167" s="120" t="s">
        <v>22</v>
      </c>
      <c r="R167" s="120"/>
      <c r="S167" s="120"/>
      <c r="T167" s="120" t="s">
        <v>21</v>
      </c>
    </row>
    <row r="168" spans="1:20" x14ac:dyDescent="0.2">
      <c r="A168" s="119"/>
      <c r="B168" s="119"/>
      <c r="C168" s="119"/>
      <c r="D168" s="119"/>
      <c r="E168" s="119"/>
      <c r="F168" s="119"/>
      <c r="G168" s="119"/>
      <c r="H168" s="119"/>
      <c r="I168" s="119"/>
      <c r="J168" s="120"/>
      <c r="K168" s="29" t="s">
        <v>27</v>
      </c>
      <c r="L168" s="29" t="s">
        <v>28</v>
      </c>
      <c r="M168" s="29" t="s">
        <v>29</v>
      </c>
      <c r="N168" s="29" t="s">
        <v>33</v>
      </c>
      <c r="O168" s="29" t="s">
        <v>6</v>
      </c>
      <c r="P168" s="29" t="s">
        <v>30</v>
      </c>
      <c r="Q168" s="29" t="s">
        <v>31</v>
      </c>
      <c r="R168" s="29" t="s">
        <v>27</v>
      </c>
      <c r="S168" s="29" t="s">
        <v>32</v>
      </c>
      <c r="T168" s="120"/>
    </row>
    <row r="169" spans="1:20" ht="18.75" customHeight="1" x14ac:dyDescent="0.2">
      <c r="A169" s="115" t="s">
        <v>61</v>
      </c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7"/>
    </row>
    <row r="170" spans="1:20" ht="26.25" customHeight="1" x14ac:dyDescent="0.2">
      <c r="A170" s="30" t="s">
        <v>72</v>
      </c>
      <c r="B170" s="159" t="s">
        <v>116</v>
      </c>
      <c r="C170" s="160"/>
      <c r="D170" s="160"/>
      <c r="E170" s="160"/>
      <c r="F170" s="160"/>
      <c r="G170" s="160"/>
      <c r="H170" s="160"/>
      <c r="I170" s="161"/>
      <c r="J170" s="19">
        <f>IF(ISNA(INDEX($A$36:$T$113,MATCH($B170,$B$36:$B$113,0),10)),"",INDEX($A$36:$T$113,MATCH($B170,$B$36:$B$113,0),10))</f>
        <v>5</v>
      </c>
      <c r="K170" s="19">
        <f>IF(ISNA(INDEX($A$36:$T$113,MATCH($B170,$B$36:$B$113,0),11)),"",INDEX($A$36:$T$113,MATCH($B170,$B$36:$B$113,0),11))</f>
        <v>2</v>
      </c>
      <c r="L170" s="19">
        <f>IF(ISNA(INDEX($A$36:$T$113,MATCH($B170,$B$36:$B$113,0),12)),"",INDEX($A$36:$T$113,MATCH($B170,$B$36:$B$113,0),12))</f>
        <v>1</v>
      </c>
      <c r="M170" s="19">
        <f>IF(ISNA(INDEX($A$36:$T$113,MATCH($B170,$B$36:$B$113,0),13)),"",INDEX($A$36:$T$113,MATCH($B170,$B$36:$B$113,0),13))</f>
        <v>1</v>
      </c>
      <c r="N170" s="19">
        <f>IF(ISNA(INDEX($A$36:$T$113,MATCH($B170,$B$36:$B$113,0),14)),"",INDEX($A$36:$T$113,MATCH($B170,$B$36:$B$113,0),14))</f>
        <v>4</v>
      </c>
      <c r="O170" s="19">
        <f>IF(ISNA(INDEX($A$36:$T$113,MATCH($B170,$B$36:$B$113,0),15)),"",INDEX($A$36:$T$113,MATCH($B170,$B$36:$B$113,0),15))</f>
        <v>5</v>
      </c>
      <c r="P170" s="19">
        <f>IF(ISNA(INDEX($A$36:$T$113,MATCH($B170,$B$36:$B$113,0),16)),"",INDEX($A$36:$T$113,MATCH($B170,$B$36:$B$113,0),16))</f>
        <v>9</v>
      </c>
      <c r="Q170" s="28" t="str">
        <f>IF(ISNA(INDEX($A$36:$T$113,MATCH($B170,$B$36:$B$113,0),17)),"",INDEX($A$36:$T$113,MATCH($B170,$B$36:$B$113,0),17))</f>
        <v>E</v>
      </c>
      <c r="R170" s="28">
        <f>IF(ISNA(INDEX($A$36:$T$113,MATCH($B170,$B$36:$B$113,0),18)),"",INDEX($A$36:$T$113,MATCH($B170,$B$36:$B$113,0),18))</f>
        <v>0</v>
      </c>
      <c r="S170" s="28">
        <f>IF(ISNA(INDEX($A$36:$T$113,MATCH($B170,$B$36:$B$113,0),19)),"",INDEX($A$36:$T$113,MATCH($B170,$B$36:$B$113,0),19))</f>
        <v>0</v>
      </c>
      <c r="T170" s="18" t="s">
        <v>38</v>
      </c>
    </row>
    <row r="171" spans="1:20" x14ac:dyDescent="0.2">
      <c r="A171" s="21" t="s">
        <v>24</v>
      </c>
      <c r="B171" s="178"/>
      <c r="C171" s="179"/>
      <c r="D171" s="179"/>
      <c r="E171" s="179"/>
      <c r="F171" s="179"/>
      <c r="G171" s="179"/>
      <c r="H171" s="179"/>
      <c r="I171" s="180"/>
      <c r="J171" s="23">
        <f t="shared" ref="J171:P171" si="50">SUM(J170:J170)</f>
        <v>5</v>
      </c>
      <c r="K171" s="23">
        <f t="shared" si="50"/>
        <v>2</v>
      </c>
      <c r="L171" s="23">
        <f t="shared" si="50"/>
        <v>1</v>
      </c>
      <c r="M171" s="23">
        <f t="shared" si="50"/>
        <v>1</v>
      </c>
      <c r="N171" s="23">
        <f t="shared" si="50"/>
        <v>4</v>
      </c>
      <c r="O171" s="23">
        <f t="shared" si="50"/>
        <v>5</v>
      </c>
      <c r="P171" s="23">
        <f t="shared" si="50"/>
        <v>9</v>
      </c>
      <c r="Q171" s="21">
        <f>COUNTIF(Q170:Q170,"E")</f>
        <v>1</v>
      </c>
      <c r="R171" s="21">
        <f>COUNTIF(R170:R170,"C")</f>
        <v>0</v>
      </c>
      <c r="S171" s="21">
        <f>COUNTIF(S170:S170,"VP")</f>
        <v>0</v>
      </c>
      <c r="T171" s="18"/>
    </row>
    <row r="172" spans="1:20" ht="18" customHeight="1" x14ac:dyDescent="0.2">
      <c r="A172" s="115" t="s">
        <v>63</v>
      </c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7"/>
    </row>
    <row r="173" spans="1:20" ht="27.75" customHeight="1" x14ac:dyDescent="0.2">
      <c r="A173" s="30" t="s">
        <v>86</v>
      </c>
      <c r="B173" s="244" t="s">
        <v>126</v>
      </c>
      <c r="C173" s="245"/>
      <c r="D173" s="245"/>
      <c r="E173" s="245"/>
      <c r="F173" s="245"/>
      <c r="G173" s="245"/>
      <c r="H173" s="245"/>
      <c r="I173" s="246"/>
      <c r="J173" s="19">
        <f>IF(ISNA(INDEX($A$36:$T$113,MATCH($B173,$B$36:$B$113,0),10)),"",INDEX($A$36:$T$113,MATCH($B173,$B$36:$B$113,0),10))</f>
        <v>7</v>
      </c>
      <c r="K173" s="19">
        <f>IF(ISNA(INDEX($A$36:$T$113,MATCH($B173,$B$36:$B$113,0),11)),"",INDEX($A$36:$T$113,MATCH($B173,$B$36:$B$113,0),11))</f>
        <v>2</v>
      </c>
      <c r="L173" s="19">
        <f>IF(ISNA(INDEX($A$36:$T$113,MATCH($B173,$B$36:$B$113,0),12)),"",INDEX($A$36:$T$113,MATCH($B173,$B$36:$B$113,0),12))</f>
        <v>1</v>
      </c>
      <c r="M173" s="19">
        <f>IF(ISNA(INDEX($A$36:$T$113,MATCH($B173,$B$36:$B$113,0),13)),"",INDEX($A$36:$T$113,MATCH($B173,$B$36:$B$113,0),13))</f>
        <v>2</v>
      </c>
      <c r="N173" s="19">
        <f>IF(ISNA(INDEX($A$36:$T$113,MATCH($B173,$B$36:$B$113,0),14)),"",INDEX($A$36:$T$113,MATCH($B173,$B$36:$B$113,0),14))</f>
        <v>5</v>
      </c>
      <c r="O173" s="19">
        <f>IF(ISNA(INDEX($A$36:$T$113,MATCH($B173,$B$36:$B$113,0),15)),"",INDEX($A$36:$T$113,MATCH($B173,$B$36:$B$113,0),15))</f>
        <v>10</v>
      </c>
      <c r="P173" s="19">
        <f>IF(ISNA(INDEX($A$36:$T$113,MATCH($B173,$B$36:$B$113,0),16)),"",INDEX($A$36:$T$113,MATCH($B173,$B$36:$B$113,0),16))</f>
        <v>15</v>
      </c>
      <c r="Q173" s="28" t="str">
        <f>IF(ISNA(INDEX($A$36:$T$113,MATCH($B173,$B$36:$B$113,0),17)),"",INDEX($A$36:$T$113,MATCH($B173,$B$36:$B$113,0),17))</f>
        <v>E</v>
      </c>
      <c r="R173" s="28">
        <f>IF(ISNA(INDEX($A$36:$T$113,MATCH($B173,$B$36:$B$113,0),18)),"",INDEX($A$36:$T$113,MATCH($B173,$B$36:$B$113,0),18))</f>
        <v>0</v>
      </c>
      <c r="S173" s="28">
        <f>IF(ISNA(INDEX($A$36:$T$113,MATCH($B173,$B$36:$B$113,0),19)),"",INDEX($A$36:$T$113,MATCH($B173,$B$36:$B$113,0),19))</f>
        <v>0</v>
      </c>
      <c r="T173" s="18" t="s">
        <v>38</v>
      </c>
    </row>
    <row r="174" spans="1:20" x14ac:dyDescent="0.2">
      <c r="A174" s="21" t="s">
        <v>24</v>
      </c>
      <c r="B174" s="119"/>
      <c r="C174" s="119"/>
      <c r="D174" s="119"/>
      <c r="E174" s="119"/>
      <c r="F174" s="119"/>
      <c r="G174" s="119"/>
      <c r="H174" s="119"/>
      <c r="I174" s="119"/>
      <c r="J174" s="23">
        <f t="shared" ref="J174:P174" si="51">SUM(J173:J173)</f>
        <v>7</v>
      </c>
      <c r="K174" s="23">
        <f t="shared" si="51"/>
        <v>2</v>
      </c>
      <c r="L174" s="23">
        <f t="shared" si="51"/>
        <v>1</v>
      </c>
      <c r="M174" s="23">
        <f t="shared" si="51"/>
        <v>2</v>
      </c>
      <c r="N174" s="23">
        <f t="shared" si="51"/>
        <v>5</v>
      </c>
      <c r="O174" s="23">
        <f t="shared" si="51"/>
        <v>10</v>
      </c>
      <c r="P174" s="23">
        <f t="shared" si="51"/>
        <v>15</v>
      </c>
      <c r="Q174" s="21">
        <f>COUNTIF(Q173:Q173,"E")</f>
        <v>1</v>
      </c>
      <c r="R174" s="21">
        <f>COUNTIF(R173:R173,"C")</f>
        <v>0</v>
      </c>
      <c r="S174" s="21">
        <f>COUNTIF(S173:S173,"VP")</f>
        <v>0</v>
      </c>
      <c r="T174" s="22"/>
    </row>
    <row r="175" spans="1:20" ht="25.5" customHeight="1" x14ac:dyDescent="0.2">
      <c r="A175" s="199" t="s">
        <v>66</v>
      </c>
      <c r="B175" s="200"/>
      <c r="C175" s="200"/>
      <c r="D175" s="200"/>
      <c r="E175" s="200"/>
      <c r="F175" s="200"/>
      <c r="G175" s="200"/>
      <c r="H175" s="200"/>
      <c r="I175" s="201"/>
      <c r="J175" s="23">
        <f>SUM(J171,J174)</f>
        <v>12</v>
      </c>
      <c r="K175" s="23">
        <f t="shared" ref="K175:S175" si="52">SUM(K171,K174)</f>
        <v>4</v>
      </c>
      <c r="L175" s="23">
        <f t="shared" si="52"/>
        <v>2</v>
      </c>
      <c r="M175" s="23">
        <f t="shared" si="52"/>
        <v>3</v>
      </c>
      <c r="N175" s="23">
        <f t="shared" si="52"/>
        <v>9</v>
      </c>
      <c r="O175" s="23">
        <f t="shared" si="52"/>
        <v>15</v>
      </c>
      <c r="P175" s="23">
        <f t="shared" si="52"/>
        <v>24</v>
      </c>
      <c r="Q175" s="23">
        <f t="shared" si="52"/>
        <v>2</v>
      </c>
      <c r="R175" s="23">
        <f t="shared" si="52"/>
        <v>0</v>
      </c>
      <c r="S175" s="23">
        <f t="shared" si="52"/>
        <v>0</v>
      </c>
      <c r="T175" s="27"/>
    </row>
    <row r="176" spans="1:20" ht="13.5" customHeight="1" x14ac:dyDescent="0.2">
      <c r="A176" s="181" t="s">
        <v>47</v>
      </c>
      <c r="B176" s="182"/>
      <c r="C176" s="182"/>
      <c r="D176" s="182"/>
      <c r="E176" s="182"/>
      <c r="F176" s="182"/>
      <c r="G176" s="182"/>
      <c r="H176" s="182"/>
      <c r="I176" s="182"/>
      <c r="J176" s="183"/>
      <c r="K176" s="23">
        <f t="shared" ref="K176:P176" si="53">K171*14+K174*12</f>
        <v>52</v>
      </c>
      <c r="L176" s="23">
        <f t="shared" si="53"/>
        <v>26</v>
      </c>
      <c r="M176" s="23">
        <f t="shared" si="53"/>
        <v>38</v>
      </c>
      <c r="N176" s="23">
        <f t="shared" si="53"/>
        <v>116</v>
      </c>
      <c r="O176" s="23">
        <f t="shared" si="53"/>
        <v>190</v>
      </c>
      <c r="P176" s="23">
        <f t="shared" si="53"/>
        <v>306</v>
      </c>
      <c r="Q176" s="187"/>
      <c r="R176" s="188"/>
      <c r="S176" s="188"/>
      <c r="T176" s="189"/>
    </row>
    <row r="177" spans="1:20" ht="15" customHeight="1" x14ac:dyDescent="0.2">
      <c r="A177" s="184"/>
      <c r="B177" s="185"/>
      <c r="C177" s="185"/>
      <c r="D177" s="185"/>
      <c r="E177" s="185"/>
      <c r="F177" s="185"/>
      <c r="G177" s="185"/>
      <c r="H177" s="185"/>
      <c r="I177" s="185"/>
      <c r="J177" s="186"/>
      <c r="K177" s="196">
        <f>SUM(K176:M176)</f>
        <v>116</v>
      </c>
      <c r="L177" s="197"/>
      <c r="M177" s="198"/>
      <c r="N177" s="193">
        <f>SUM(N176:O176)</f>
        <v>306</v>
      </c>
      <c r="O177" s="194"/>
      <c r="P177" s="195"/>
      <c r="Q177" s="190"/>
      <c r="R177" s="191"/>
      <c r="S177" s="191"/>
      <c r="T177" s="192"/>
    </row>
    <row r="178" spans="1:20" ht="14.25" customHeight="1" x14ac:dyDescent="0.2"/>
    <row r="179" spans="1:20" s="71" customFormat="1" ht="17.25" customHeight="1" x14ac:dyDescent="0.2">
      <c r="A179" s="119" t="s">
        <v>147</v>
      </c>
      <c r="B179" s="243"/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3"/>
      <c r="N179" s="243"/>
      <c r="O179" s="243"/>
      <c r="P179" s="243"/>
      <c r="Q179" s="243"/>
      <c r="R179" s="243"/>
      <c r="S179" s="243"/>
      <c r="T179" s="243"/>
    </row>
    <row r="180" spans="1:20" s="71" customFormat="1" ht="27" customHeight="1" x14ac:dyDescent="0.2">
      <c r="A180" s="119" t="s">
        <v>26</v>
      </c>
      <c r="B180" s="119" t="s">
        <v>25</v>
      </c>
      <c r="C180" s="119"/>
      <c r="D180" s="119"/>
      <c r="E180" s="119"/>
      <c r="F180" s="119"/>
      <c r="G180" s="119"/>
      <c r="H180" s="119"/>
      <c r="I180" s="119"/>
      <c r="J180" s="120" t="s">
        <v>39</v>
      </c>
      <c r="K180" s="120" t="s">
        <v>23</v>
      </c>
      <c r="L180" s="120"/>
      <c r="M180" s="120"/>
      <c r="N180" s="120" t="s">
        <v>40</v>
      </c>
      <c r="O180" s="120"/>
      <c r="P180" s="120"/>
      <c r="Q180" s="120" t="s">
        <v>22</v>
      </c>
      <c r="R180" s="120"/>
      <c r="S180" s="120"/>
      <c r="T180" s="120" t="s">
        <v>21</v>
      </c>
    </row>
    <row r="181" spans="1:20" s="71" customFormat="1" ht="13.5" customHeight="1" x14ac:dyDescent="0.2">
      <c r="A181" s="119"/>
      <c r="B181" s="119"/>
      <c r="C181" s="119"/>
      <c r="D181" s="119"/>
      <c r="E181" s="119"/>
      <c r="F181" s="119"/>
      <c r="G181" s="119"/>
      <c r="H181" s="119"/>
      <c r="I181" s="119"/>
      <c r="J181" s="120"/>
      <c r="K181" s="68" t="s">
        <v>27</v>
      </c>
      <c r="L181" s="68" t="s">
        <v>28</v>
      </c>
      <c r="M181" s="68" t="s">
        <v>29</v>
      </c>
      <c r="N181" s="68" t="s">
        <v>33</v>
      </c>
      <c r="O181" s="68" t="s">
        <v>6</v>
      </c>
      <c r="P181" s="68" t="s">
        <v>30</v>
      </c>
      <c r="Q181" s="68" t="s">
        <v>31</v>
      </c>
      <c r="R181" s="68" t="s">
        <v>27</v>
      </c>
      <c r="S181" s="68" t="s">
        <v>32</v>
      </c>
      <c r="T181" s="120"/>
    </row>
    <row r="182" spans="1:20" s="71" customFormat="1" ht="15" customHeight="1" x14ac:dyDescent="0.2">
      <c r="A182" s="115" t="s">
        <v>61</v>
      </c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7"/>
    </row>
    <row r="183" spans="1:20" s="71" customFormat="1" ht="60" customHeight="1" x14ac:dyDescent="0.2">
      <c r="A183" s="75" t="str">
        <f>IF(ISNA(INDEX($A$36:$T$113,MATCH($B183,$B$36:$B$113,0),1)),"",INDEX($A$36:$T$113,MATCH($B183,$B$36:$B$113,0),1))</f>
        <v>XND2305</v>
      </c>
      <c r="B183" s="159" t="s">
        <v>145</v>
      </c>
      <c r="C183" s="160"/>
      <c r="D183" s="160"/>
      <c r="E183" s="160"/>
      <c r="F183" s="160"/>
      <c r="G183" s="160"/>
      <c r="H183" s="160"/>
      <c r="I183" s="161"/>
      <c r="J183" s="19">
        <f>IF(ISNA(INDEX($A$36:$T$113,MATCH($B183,$B$36:$B$113,0),10)),"",INDEX($A$36:$T$113,MATCH($B183,$B$36:$B$113,0),10))</f>
        <v>5</v>
      </c>
      <c r="K183" s="19">
        <f>IF(ISNA(INDEX($A$36:$T$113,MATCH($B183,$B$36:$B$113,0),11)),"",INDEX($A$36:$T$113,MATCH($B183,$B$36:$B$113,0),11))</f>
        <v>0</v>
      </c>
      <c r="L183" s="19">
        <f>IF(ISNA(INDEX($A$36:$T$113,MATCH($B183,$B$36:$B$113,0),12)),"",INDEX($A$36:$T$113,MATCH($B183,$B$36:$B$113,0),12))</f>
        <v>0</v>
      </c>
      <c r="M183" s="19">
        <f>IF(ISNA(INDEX($A$36:$T$113,MATCH($B183,$B$36:$B$113,0),13)),"",INDEX($A$36:$T$113,MATCH($B183,$B$36:$B$113,0),13))</f>
        <v>3</v>
      </c>
      <c r="N183" s="19">
        <f>IF(ISNA(INDEX($A$36:$T$113,MATCH($B183,$B$36:$B$113,0),14)),"",INDEX($A$36:$T$113,MATCH($B183,$B$36:$B$113,0),14))</f>
        <v>3</v>
      </c>
      <c r="O183" s="19">
        <f>IF(ISNA(INDEX($A$36:$T$113,MATCH($B183,$B$36:$B$113,0),15)),"",INDEX($A$36:$T$113,MATCH($B183,$B$36:$B$113,0),15))</f>
        <v>6</v>
      </c>
      <c r="P183" s="19">
        <f>IF(ISNA(INDEX($A$36:$T$113,MATCH($B183,$B$36:$B$113,0),16)),"",INDEX($A$36:$T$113,MATCH($B183,$B$36:$B$113,0),16))</f>
        <v>9</v>
      </c>
      <c r="Q183" s="28">
        <f>IF(ISNA(INDEX($A$36:$T$113,MATCH($B183,$B$36:$B$113,0),17)),"",INDEX($A$36:$T$113,MATCH($B183,$B$36:$B$113,0),17))</f>
        <v>0</v>
      </c>
      <c r="R183" s="28" t="str">
        <f>IF(ISNA(INDEX($A$36:$T$113,MATCH($B183,$B$36:$B$113,0),18)),"",INDEX($A$36:$T$113,MATCH($B183,$B$36:$B$113,0),18))</f>
        <v>C</v>
      </c>
      <c r="S183" s="28">
        <f>IF(ISNA(INDEX($A$36:$T$113,MATCH($B183,$B$36:$B$113,0),19)),"",INDEX($A$36:$T$113,MATCH($B183,$B$36:$B$113,0),19))</f>
        <v>0</v>
      </c>
      <c r="T183" s="28" t="str">
        <f>IF(ISNA(INDEX($A$36:$T$113,MATCH($B183,$B$36:$B$113,0),20)),"",INDEX($A$36:$T$113,MATCH($B183,$B$36:$B$113,0),20))</f>
        <v>DP</v>
      </c>
    </row>
    <row r="184" spans="1:20" s="71" customFormat="1" ht="12.75" hidden="1" customHeight="1" x14ac:dyDescent="0.2">
      <c r="A184" s="69" t="s">
        <v>24</v>
      </c>
      <c r="B184" s="178"/>
      <c r="C184" s="179"/>
      <c r="D184" s="179"/>
      <c r="E184" s="179"/>
      <c r="F184" s="179"/>
      <c r="G184" s="179"/>
      <c r="H184" s="179"/>
      <c r="I184" s="180"/>
      <c r="J184" s="23">
        <f t="shared" ref="J184:P184" si="54">SUM(J183:J183)</f>
        <v>5</v>
      </c>
      <c r="K184" s="23">
        <f t="shared" si="54"/>
        <v>0</v>
      </c>
      <c r="L184" s="23">
        <f t="shared" si="54"/>
        <v>0</v>
      </c>
      <c r="M184" s="23">
        <f t="shared" si="54"/>
        <v>3</v>
      </c>
      <c r="N184" s="23">
        <f t="shared" si="54"/>
        <v>3</v>
      </c>
      <c r="O184" s="23">
        <f t="shared" si="54"/>
        <v>6</v>
      </c>
      <c r="P184" s="23">
        <f t="shared" si="54"/>
        <v>9</v>
      </c>
      <c r="Q184" s="69">
        <f>COUNTIF(Q183:Q183,"E")</f>
        <v>0</v>
      </c>
      <c r="R184" s="69">
        <f>COUNTIF(R183:R183,"C")</f>
        <v>1</v>
      </c>
      <c r="S184" s="69">
        <f>COUNTIF(S183:S183,"VP")</f>
        <v>0</v>
      </c>
      <c r="T184" s="70"/>
    </row>
    <row r="185" spans="1:20" s="71" customFormat="1" ht="12.75" hidden="1" customHeight="1" x14ac:dyDescent="0.2">
      <c r="A185" s="115" t="s">
        <v>63</v>
      </c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7"/>
    </row>
    <row r="186" spans="1:20" s="71" customFormat="1" ht="14.25" hidden="1" customHeight="1" x14ac:dyDescent="0.2">
      <c r="A186" s="30"/>
      <c r="B186" s="244"/>
      <c r="C186" s="245"/>
      <c r="D186" s="245"/>
      <c r="E186" s="245"/>
      <c r="F186" s="245"/>
      <c r="G186" s="245"/>
      <c r="H186" s="245"/>
      <c r="I186" s="246"/>
      <c r="J186" s="19"/>
      <c r="K186" s="19"/>
      <c r="L186" s="19"/>
      <c r="M186" s="19"/>
      <c r="N186" s="19"/>
      <c r="O186" s="19"/>
      <c r="P186" s="19"/>
      <c r="Q186" s="28"/>
      <c r="R186" s="28"/>
      <c r="S186" s="28"/>
      <c r="T186" s="70"/>
    </row>
    <row r="187" spans="1:20" s="71" customFormat="1" ht="15" hidden="1" customHeight="1" x14ac:dyDescent="0.2">
      <c r="A187" s="69" t="s">
        <v>24</v>
      </c>
      <c r="B187" s="119"/>
      <c r="C187" s="119"/>
      <c r="D187" s="119"/>
      <c r="E187" s="119"/>
      <c r="F187" s="119"/>
      <c r="G187" s="119"/>
      <c r="H187" s="119"/>
      <c r="I187" s="119"/>
      <c r="J187" s="23">
        <f t="shared" ref="J187:P187" si="55">SUM(J186:J186)</f>
        <v>0</v>
      </c>
      <c r="K187" s="23">
        <f t="shared" si="55"/>
        <v>0</v>
      </c>
      <c r="L187" s="23">
        <f t="shared" si="55"/>
        <v>0</v>
      </c>
      <c r="M187" s="23">
        <f t="shared" si="55"/>
        <v>0</v>
      </c>
      <c r="N187" s="23">
        <f t="shared" si="55"/>
        <v>0</v>
      </c>
      <c r="O187" s="23">
        <f t="shared" si="55"/>
        <v>0</v>
      </c>
      <c r="P187" s="23">
        <f t="shared" si="55"/>
        <v>0</v>
      </c>
      <c r="Q187" s="69">
        <f>COUNTIF(Q186:Q186,"E")</f>
        <v>0</v>
      </c>
      <c r="R187" s="69">
        <f>COUNTIF(R186:R186,"C")</f>
        <v>0</v>
      </c>
      <c r="S187" s="69">
        <f>COUNTIF(S186:S186,"VP")</f>
        <v>0</v>
      </c>
      <c r="T187" s="22"/>
    </row>
    <row r="188" spans="1:20" s="71" customFormat="1" ht="12.75" customHeight="1" x14ac:dyDescent="0.2">
      <c r="A188" s="199" t="s">
        <v>66</v>
      </c>
      <c r="B188" s="200"/>
      <c r="C188" s="200"/>
      <c r="D188" s="200"/>
      <c r="E188" s="200"/>
      <c r="F188" s="200"/>
      <c r="G188" s="200"/>
      <c r="H188" s="200"/>
      <c r="I188" s="201"/>
      <c r="J188" s="23">
        <f>SUM(J183:J183)</f>
        <v>5</v>
      </c>
      <c r="K188" s="23">
        <f t="shared" ref="K188:P188" si="56">SUM(K183:K183)</f>
        <v>0</v>
      </c>
      <c r="L188" s="23">
        <f t="shared" si="56"/>
        <v>0</v>
      </c>
      <c r="M188" s="23">
        <f t="shared" si="56"/>
        <v>3</v>
      </c>
      <c r="N188" s="23">
        <f t="shared" si="56"/>
        <v>3</v>
      </c>
      <c r="O188" s="23">
        <f t="shared" si="56"/>
        <v>6</v>
      </c>
      <c r="P188" s="23">
        <f t="shared" si="56"/>
        <v>9</v>
      </c>
      <c r="Q188" s="23">
        <v>0</v>
      </c>
      <c r="R188" s="23">
        <v>1</v>
      </c>
      <c r="S188" s="23">
        <v>0</v>
      </c>
      <c r="T188" s="27"/>
    </row>
    <row r="189" spans="1:20" s="71" customFormat="1" ht="14.25" customHeight="1" x14ac:dyDescent="0.2">
      <c r="A189" s="181" t="s">
        <v>47</v>
      </c>
      <c r="B189" s="182"/>
      <c r="C189" s="182"/>
      <c r="D189" s="182"/>
      <c r="E189" s="182"/>
      <c r="F189" s="182"/>
      <c r="G189" s="182"/>
      <c r="H189" s="182"/>
      <c r="I189" s="182"/>
      <c r="J189" s="183"/>
      <c r="K189" s="23">
        <f t="shared" ref="K189:P189" si="57">K184*14+K187*12</f>
        <v>0</v>
      </c>
      <c r="L189" s="23">
        <f t="shared" si="57"/>
        <v>0</v>
      </c>
      <c r="M189" s="23">
        <f t="shared" si="57"/>
        <v>42</v>
      </c>
      <c r="N189" s="23">
        <f t="shared" si="57"/>
        <v>42</v>
      </c>
      <c r="O189" s="23">
        <f t="shared" si="57"/>
        <v>84</v>
      </c>
      <c r="P189" s="23">
        <f t="shared" si="57"/>
        <v>126</v>
      </c>
      <c r="Q189" s="187"/>
      <c r="R189" s="188"/>
      <c r="S189" s="188"/>
      <c r="T189" s="189"/>
    </row>
    <row r="190" spans="1:20" s="71" customFormat="1" ht="14.25" customHeight="1" x14ac:dyDescent="0.2">
      <c r="A190" s="184"/>
      <c r="B190" s="185"/>
      <c r="C190" s="185"/>
      <c r="D190" s="185"/>
      <c r="E190" s="185"/>
      <c r="F190" s="185"/>
      <c r="G190" s="185"/>
      <c r="H190" s="185"/>
      <c r="I190" s="185"/>
      <c r="J190" s="186"/>
      <c r="K190" s="196">
        <f>SUM(K189:M189)</f>
        <v>42</v>
      </c>
      <c r="L190" s="197"/>
      <c r="M190" s="198"/>
      <c r="N190" s="193">
        <f>SUM(N189:O189)</f>
        <v>126</v>
      </c>
      <c r="O190" s="194"/>
      <c r="P190" s="195"/>
      <c r="Q190" s="190"/>
      <c r="R190" s="191"/>
      <c r="S190" s="191"/>
      <c r="T190" s="192"/>
    </row>
    <row r="191" spans="1:20" s="71" customFormat="1" ht="8.25" hidden="1" customHeight="1" x14ac:dyDescent="0.2"/>
    <row r="192" spans="1:20" s="71" customFormat="1" ht="8.25" hidden="1" customHeight="1" x14ac:dyDescent="0.2"/>
    <row r="193" spans="1:25" s="71" customFormat="1" ht="8.25" hidden="1" customHeight="1" x14ac:dyDescent="0.2"/>
    <row r="194" spans="1:25" s="71" customFormat="1" ht="8.25" hidden="1" customHeight="1" x14ac:dyDescent="0.2">
      <c r="I194" s="76"/>
    </row>
    <row r="195" spans="1:25" s="71" customFormat="1" ht="8.25" hidden="1" customHeight="1" x14ac:dyDescent="0.2"/>
    <row r="196" spans="1:25" hidden="1" x14ac:dyDescent="0.2">
      <c r="B196" s="2"/>
      <c r="C196" s="2"/>
      <c r="D196" s="2"/>
      <c r="E196" s="2"/>
      <c r="F196" s="2"/>
      <c r="G196" s="2"/>
      <c r="M196" s="7"/>
      <c r="N196" s="7"/>
      <c r="O196" s="7"/>
      <c r="P196" s="7"/>
      <c r="Q196" s="7"/>
      <c r="R196" s="7"/>
      <c r="S196" s="7"/>
    </row>
    <row r="197" spans="1:25" x14ac:dyDescent="0.2">
      <c r="A197" s="236" t="s">
        <v>58</v>
      </c>
      <c r="B197" s="236"/>
    </row>
    <row r="198" spans="1:25" x14ac:dyDescent="0.2">
      <c r="A198" s="247" t="s">
        <v>26</v>
      </c>
      <c r="B198" s="249" t="s">
        <v>50</v>
      </c>
      <c r="C198" s="250"/>
      <c r="D198" s="250"/>
      <c r="E198" s="250"/>
      <c r="F198" s="250"/>
      <c r="G198" s="251"/>
      <c r="H198" s="249" t="s">
        <v>53</v>
      </c>
      <c r="I198" s="251"/>
      <c r="J198" s="255" t="s">
        <v>54</v>
      </c>
      <c r="K198" s="256"/>
      <c r="L198" s="256"/>
      <c r="M198" s="256"/>
      <c r="N198" s="256"/>
      <c r="O198" s="257"/>
      <c r="P198" s="249" t="s">
        <v>46</v>
      </c>
      <c r="Q198" s="251"/>
      <c r="R198" s="255" t="s">
        <v>55</v>
      </c>
      <c r="S198" s="256"/>
      <c r="T198" s="257"/>
    </row>
    <row r="199" spans="1:25" x14ac:dyDescent="0.2">
      <c r="A199" s="248"/>
      <c r="B199" s="252"/>
      <c r="C199" s="253"/>
      <c r="D199" s="253"/>
      <c r="E199" s="253"/>
      <c r="F199" s="253"/>
      <c r="G199" s="254"/>
      <c r="H199" s="252"/>
      <c r="I199" s="254"/>
      <c r="J199" s="255" t="s">
        <v>33</v>
      </c>
      <c r="K199" s="257"/>
      <c r="L199" s="255" t="s">
        <v>6</v>
      </c>
      <c r="M199" s="257"/>
      <c r="N199" s="255" t="s">
        <v>30</v>
      </c>
      <c r="O199" s="257"/>
      <c r="P199" s="252"/>
      <c r="Q199" s="254"/>
      <c r="R199" s="35" t="s">
        <v>56</v>
      </c>
      <c r="S199" s="255" t="s">
        <v>57</v>
      </c>
      <c r="T199" s="257"/>
    </row>
    <row r="200" spans="1:25" x14ac:dyDescent="0.2">
      <c r="A200" s="35">
        <v>1</v>
      </c>
      <c r="B200" s="255" t="s">
        <v>51</v>
      </c>
      <c r="C200" s="256"/>
      <c r="D200" s="256"/>
      <c r="E200" s="256"/>
      <c r="F200" s="256"/>
      <c r="G200" s="257"/>
      <c r="H200" s="262">
        <f>J200</f>
        <v>1112</v>
      </c>
      <c r="I200" s="262"/>
      <c r="J200" s="263">
        <f>SUM((N45+N61+N74)*14+(N84*12)-J201)</f>
        <v>1112</v>
      </c>
      <c r="K200" s="264"/>
      <c r="L200" s="263">
        <f>SUM((O45+O61+O74)*14+(O84*12)-L201)</f>
        <v>1428</v>
      </c>
      <c r="M200" s="264"/>
      <c r="N200" s="265">
        <f>SUM(J200:M200)</f>
        <v>2540</v>
      </c>
      <c r="O200" s="266"/>
      <c r="P200" s="267">
        <f>H200/H202</f>
        <v>0.83861236802413275</v>
      </c>
      <c r="Q200" s="268"/>
      <c r="R200" s="36">
        <f>J45+J61-R201</f>
        <v>51</v>
      </c>
      <c r="S200" s="269">
        <f>J74+J84-S201</f>
        <v>49</v>
      </c>
      <c r="T200" s="270"/>
    </row>
    <row r="201" spans="1:25" x14ac:dyDescent="0.2">
      <c r="A201" s="35">
        <v>2</v>
      </c>
      <c r="B201" s="255" t="s">
        <v>52</v>
      </c>
      <c r="C201" s="256"/>
      <c r="D201" s="256"/>
      <c r="E201" s="256"/>
      <c r="F201" s="256"/>
      <c r="G201" s="257"/>
      <c r="H201" s="262">
        <f>J201</f>
        <v>214</v>
      </c>
      <c r="I201" s="262"/>
      <c r="J201" s="271">
        <f>N110</f>
        <v>214</v>
      </c>
      <c r="K201" s="272"/>
      <c r="L201" s="271">
        <f>O110</f>
        <v>268</v>
      </c>
      <c r="M201" s="272"/>
      <c r="N201" s="273">
        <f>SUM(J201:M201)</f>
        <v>482</v>
      </c>
      <c r="O201" s="266"/>
      <c r="P201" s="267">
        <f>H201/H202</f>
        <v>0.16138763197586728</v>
      </c>
      <c r="Q201" s="268"/>
      <c r="R201" s="17">
        <v>9</v>
      </c>
      <c r="S201" s="274">
        <v>11</v>
      </c>
      <c r="T201" s="275"/>
    </row>
    <row r="202" spans="1:25" x14ac:dyDescent="0.2">
      <c r="A202" s="255" t="s">
        <v>24</v>
      </c>
      <c r="B202" s="256"/>
      <c r="C202" s="256"/>
      <c r="D202" s="256"/>
      <c r="E202" s="256"/>
      <c r="F202" s="256"/>
      <c r="G202" s="257"/>
      <c r="H202" s="120">
        <f>SUM(H200:I201)</f>
        <v>1326</v>
      </c>
      <c r="I202" s="120"/>
      <c r="J202" s="120">
        <f>SUM(J200:K201)</f>
        <v>1326</v>
      </c>
      <c r="K202" s="120"/>
      <c r="L202" s="115">
        <f>SUM(L200:M201)</f>
        <v>1696</v>
      </c>
      <c r="M202" s="117"/>
      <c r="N202" s="115">
        <f>SUM(N200:O201)</f>
        <v>3022</v>
      </c>
      <c r="O202" s="117"/>
      <c r="P202" s="258">
        <f>SUM(P200:Q201)</f>
        <v>1</v>
      </c>
      <c r="Q202" s="259"/>
      <c r="R202" s="37">
        <f>SUM(R200:R201)</f>
        <v>60</v>
      </c>
      <c r="S202" s="260">
        <f>SUM(S200:T201)</f>
        <v>60</v>
      </c>
      <c r="T202" s="261"/>
    </row>
    <row r="204" spans="1:25" x14ac:dyDescent="0.2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</row>
    <row r="205" spans="1:25" x14ac:dyDescent="0.2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</row>
    <row r="206" spans="1:25" ht="12.75" customHeight="1" x14ac:dyDescent="0.2">
      <c r="A206" s="88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6"/>
      <c r="V206" s="86"/>
      <c r="W206" s="86"/>
      <c r="X206" s="86"/>
      <c r="Y206" s="86"/>
    </row>
    <row r="207" spans="1:25" ht="27.75" customHeight="1" x14ac:dyDescent="0.2">
      <c r="A207" s="88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6"/>
      <c r="V207" s="86"/>
      <c r="W207" s="86"/>
      <c r="X207" s="86"/>
      <c r="Y207" s="86"/>
    </row>
    <row r="208" spans="1:25" x14ac:dyDescent="0.2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7"/>
      <c r="V208" s="87"/>
      <c r="W208" s="87"/>
      <c r="X208" s="87"/>
      <c r="Y208" s="87"/>
    </row>
    <row r="209" spans="1:25" x14ac:dyDescent="0.2">
      <c r="A209" s="88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7"/>
      <c r="V209" s="87"/>
      <c r="W209" s="87"/>
      <c r="X209" s="87"/>
      <c r="Y209" s="87"/>
    </row>
    <row r="210" spans="1:25" s="40" customFormat="1" x14ac:dyDescent="0.2">
      <c r="A210" s="88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7"/>
      <c r="V210" s="87"/>
      <c r="W210" s="87"/>
      <c r="X210" s="87"/>
      <c r="Y210" s="87"/>
    </row>
    <row r="211" spans="1:25" x14ac:dyDescent="0.2">
      <c r="A211" s="88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7"/>
      <c r="V211" s="87"/>
      <c r="W211" s="87"/>
      <c r="X211" s="87"/>
      <c r="Y211" s="87"/>
    </row>
    <row r="212" spans="1:25" x14ac:dyDescent="0.2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7"/>
      <c r="V212" s="87"/>
      <c r="W212" s="87"/>
      <c r="X212" s="87"/>
      <c r="Y212" s="87"/>
    </row>
    <row r="213" spans="1:25" ht="36" customHeight="1" x14ac:dyDescent="0.2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7"/>
      <c r="V213" s="87"/>
      <c r="W213" s="87"/>
      <c r="X213" s="87"/>
      <c r="Y213" s="87"/>
    </row>
    <row r="214" spans="1:25" s="40" customFormat="1" ht="15" customHeight="1" x14ac:dyDescent="0.2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7"/>
      <c r="V214" s="87"/>
      <c r="W214" s="87"/>
      <c r="X214" s="87"/>
      <c r="Y214" s="87"/>
    </row>
    <row r="215" spans="1:25" x14ac:dyDescent="0.2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7"/>
      <c r="V215" s="87"/>
      <c r="W215" s="87"/>
      <c r="X215" s="87"/>
      <c r="Y215" s="87"/>
    </row>
    <row r="216" spans="1:25" s="40" customFormat="1" ht="29.25" customHeight="1" x14ac:dyDescent="0.2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7"/>
      <c r="V216" s="87"/>
      <c r="W216" s="87"/>
      <c r="X216" s="87"/>
      <c r="Y216" s="87"/>
    </row>
    <row r="217" spans="1:25" ht="18" customHeight="1" x14ac:dyDescent="0.2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7"/>
      <c r="V217" s="87"/>
      <c r="W217" s="87"/>
      <c r="X217" s="87"/>
      <c r="Y217" s="87"/>
    </row>
    <row r="218" spans="1:25" x14ac:dyDescent="0.2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7"/>
      <c r="V218" s="87"/>
      <c r="W218" s="87"/>
      <c r="X218" s="87"/>
      <c r="Y218" s="87"/>
    </row>
    <row r="219" spans="1:25" ht="18.75" customHeight="1" x14ac:dyDescent="0.2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7"/>
      <c r="V219" s="87"/>
      <c r="W219" s="87"/>
      <c r="X219" s="87"/>
      <c r="Y219" s="87"/>
    </row>
    <row r="220" spans="1:25" ht="20.25" customHeight="1" x14ac:dyDescent="0.2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7"/>
      <c r="V220" s="87"/>
      <c r="W220" s="87"/>
      <c r="X220" s="87"/>
      <c r="Y220" s="87"/>
    </row>
    <row r="221" spans="1:25" ht="20.25" customHeight="1" x14ac:dyDescent="0.2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7"/>
      <c r="V221" s="87"/>
      <c r="W221" s="87"/>
      <c r="X221" s="87"/>
      <c r="Y221" s="87"/>
    </row>
    <row r="222" spans="1:25" ht="20.25" customHeight="1" x14ac:dyDescent="0.2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7"/>
      <c r="V222" s="87"/>
      <c r="W222" s="87"/>
      <c r="X222" s="87"/>
      <c r="Y222" s="87"/>
    </row>
    <row r="223" spans="1:25" x14ac:dyDescent="0.2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7"/>
      <c r="V223" s="87"/>
      <c r="W223" s="87"/>
      <c r="X223" s="87"/>
      <c r="Y223" s="87"/>
    </row>
    <row r="224" spans="1:25" x14ac:dyDescent="0.2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7"/>
      <c r="V224" s="87"/>
      <c r="W224" s="87"/>
      <c r="X224" s="87"/>
      <c r="Y224" s="87"/>
    </row>
    <row r="225" spans="1:25" x14ac:dyDescent="0.2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7"/>
      <c r="V225" s="87"/>
      <c r="W225" s="87"/>
      <c r="X225" s="87"/>
      <c r="Y225" s="87"/>
    </row>
    <row r="226" spans="1:25" x14ac:dyDescent="0.2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7"/>
      <c r="V226" s="87"/>
      <c r="W226" s="87"/>
      <c r="X226" s="87"/>
      <c r="Y226" s="87"/>
    </row>
    <row r="227" spans="1:25" x14ac:dyDescent="0.2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7"/>
      <c r="V227" s="87"/>
      <c r="W227" s="87"/>
      <c r="X227" s="87"/>
      <c r="Y227" s="87"/>
    </row>
    <row r="228" spans="1:25" x14ac:dyDescent="0.2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7"/>
      <c r="V228" s="87"/>
      <c r="W228" s="87"/>
      <c r="X228" s="87"/>
      <c r="Y228" s="87"/>
    </row>
    <row r="229" spans="1:25" x14ac:dyDescent="0.2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7"/>
      <c r="V229" s="87"/>
      <c r="W229" s="87"/>
      <c r="X229" s="87"/>
      <c r="Y229" s="87"/>
    </row>
    <row r="230" spans="1:25" x14ac:dyDescent="0.2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7"/>
      <c r="V230" s="87"/>
      <c r="W230" s="87"/>
      <c r="X230" s="87"/>
      <c r="Y230" s="87"/>
    </row>
    <row r="231" spans="1:25" x14ac:dyDescent="0.2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7"/>
      <c r="V231" s="87"/>
      <c r="W231" s="87"/>
      <c r="X231" s="87"/>
      <c r="Y231" s="87"/>
    </row>
    <row r="232" spans="1:25" x14ac:dyDescent="0.2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</row>
    <row r="233" spans="1:25" x14ac:dyDescent="0.2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</row>
  </sheetData>
  <sheetProtection formatCells="0" formatRows="0" insertRows="0"/>
  <mergeCells count="258">
    <mergeCell ref="A189:J190"/>
    <mergeCell ref="Q189:T190"/>
    <mergeCell ref="K190:M190"/>
    <mergeCell ref="N190:P190"/>
    <mergeCell ref="A179:T179"/>
    <mergeCell ref="A180:A181"/>
    <mergeCell ref="B180:I181"/>
    <mergeCell ref="J180:J181"/>
    <mergeCell ref="K180:M180"/>
    <mergeCell ref="N180:P180"/>
    <mergeCell ref="Q180:S180"/>
    <mergeCell ref="T180:T181"/>
    <mergeCell ref="A182:T182"/>
    <mergeCell ref="A202:G202"/>
    <mergeCell ref="H202:I202"/>
    <mergeCell ref="J202:K202"/>
    <mergeCell ref="L202:M202"/>
    <mergeCell ref="N202:O202"/>
    <mergeCell ref="P202:Q202"/>
    <mergeCell ref="S202:T202"/>
    <mergeCell ref="B200:G200"/>
    <mergeCell ref="H200:I200"/>
    <mergeCell ref="J200:K200"/>
    <mergeCell ref="L200:M200"/>
    <mergeCell ref="N200:O200"/>
    <mergeCell ref="P200:Q200"/>
    <mergeCell ref="S200:T200"/>
    <mergeCell ref="B201:G201"/>
    <mergeCell ref="H201:I201"/>
    <mergeCell ref="J201:K201"/>
    <mergeCell ref="L201:M201"/>
    <mergeCell ref="N201:O201"/>
    <mergeCell ref="P201:Q201"/>
    <mergeCell ref="S201:T201"/>
    <mergeCell ref="B173:I173"/>
    <mergeCell ref="B174:I174"/>
    <mergeCell ref="A175:I175"/>
    <mergeCell ref="K177:M177"/>
    <mergeCell ref="N177:P177"/>
    <mergeCell ref="A176:J177"/>
    <mergeCell ref="Q176:T177"/>
    <mergeCell ref="A197:B197"/>
    <mergeCell ref="A198:A199"/>
    <mergeCell ref="B198:G199"/>
    <mergeCell ref="H198:I199"/>
    <mergeCell ref="J198:O198"/>
    <mergeCell ref="P198:Q199"/>
    <mergeCell ref="R198:T198"/>
    <mergeCell ref="J199:K199"/>
    <mergeCell ref="L199:M199"/>
    <mergeCell ref="N199:O199"/>
    <mergeCell ref="S199:T199"/>
    <mergeCell ref="B183:I183"/>
    <mergeCell ref="B184:I184"/>
    <mergeCell ref="A185:T185"/>
    <mergeCell ref="B186:I186"/>
    <mergeCell ref="B187:I187"/>
    <mergeCell ref="A188:I188"/>
    <mergeCell ref="B170:I170"/>
    <mergeCell ref="B171:I171"/>
    <mergeCell ref="A172:T172"/>
    <mergeCell ref="A160:J161"/>
    <mergeCell ref="A167:A168"/>
    <mergeCell ref="A166:T166"/>
    <mergeCell ref="J167:J168"/>
    <mergeCell ref="K167:M167"/>
    <mergeCell ref="N167:P167"/>
    <mergeCell ref="Q160:T161"/>
    <mergeCell ref="K161:M161"/>
    <mergeCell ref="N161:P161"/>
    <mergeCell ref="B167:I168"/>
    <mergeCell ref="Q167:S167"/>
    <mergeCell ref="T167:T168"/>
    <mergeCell ref="A169:T169"/>
    <mergeCell ref="A145:T145"/>
    <mergeCell ref="B146:I146"/>
    <mergeCell ref="B152:I152"/>
    <mergeCell ref="T143:T144"/>
    <mergeCell ref="B148:I148"/>
    <mergeCell ref="B149:I149"/>
    <mergeCell ref="B150:I150"/>
    <mergeCell ref="B158:I158"/>
    <mergeCell ref="N143:P143"/>
    <mergeCell ref="T52:T53"/>
    <mergeCell ref="Q37:S37"/>
    <mergeCell ref="A2:K2"/>
    <mergeCell ref="A6:K6"/>
    <mergeCell ref="A159:I159"/>
    <mergeCell ref="Q143:S143"/>
    <mergeCell ref="B156:I156"/>
    <mergeCell ref="B157:I157"/>
    <mergeCell ref="B153:I153"/>
    <mergeCell ref="A154:T154"/>
    <mergeCell ref="B155:I155"/>
    <mergeCell ref="B147:I147"/>
    <mergeCell ref="M8:T10"/>
    <mergeCell ref="B42:I42"/>
    <mergeCell ref="B39:I39"/>
    <mergeCell ref="B40:I40"/>
    <mergeCell ref="B41:I41"/>
    <mergeCell ref="A23:G23"/>
    <mergeCell ref="G24:G25"/>
    <mergeCell ref="A13:K13"/>
    <mergeCell ref="A14:K14"/>
    <mergeCell ref="A16:K16"/>
    <mergeCell ref="O5:Q5"/>
    <mergeCell ref="O6:Q6"/>
    <mergeCell ref="A1:K1"/>
    <mergeCell ref="A3:K3"/>
    <mergeCell ref="K52:M52"/>
    <mergeCell ref="M1:T1"/>
    <mergeCell ref="M14:T14"/>
    <mergeCell ref="A4:K5"/>
    <mergeCell ref="A34:T34"/>
    <mergeCell ref="A17:K17"/>
    <mergeCell ref="M3:N3"/>
    <mergeCell ref="M5:N5"/>
    <mergeCell ref="D24:F24"/>
    <mergeCell ref="A18:K18"/>
    <mergeCell ref="N52:P52"/>
    <mergeCell ref="Q52:S52"/>
    <mergeCell ref="R3:T3"/>
    <mergeCell ref="R4:T4"/>
    <mergeCell ref="R5:T5"/>
    <mergeCell ref="T37:T38"/>
    <mergeCell ref="N37:P37"/>
    <mergeCell ref="K37:M37"/>
    <mergeCell ref="A11:K11"/>
    <mergeCell ref="A12:K12"/>
    <mergeCell ref="B24:C24"/>
    <mergeCell ref="H24:H25"/>
    <mergeCell ref="O3:Q3"/>
    <mergeCell ref="O4:Q4"/>
    <mergeCell ref="M4:N4"/>
    <mergeCell ref="A10:K10"/>
    <mergeCell ref="M6:N6"/>
    <mergeCell ref="A7:K7"/>
    <mergeCell ref="A8:K8"/>
    <mergeCell ref="A9:K9"/>
    <mergeCell ref="M17:T17"/>
    <mergeCell ref="M18:T18"/>
    <mergeCell ref="M13:T13"/>
    <mergeCell ref="M16:T16"/>
    <mergeCell ref="B131:I131"/>
    <mergeCell ref="M15:T15"/>
    <mergeCell ref="R6:T6"/>
    <mergeCell ref="A15:K15"/>
    <mergeCell ref="J37:J38"/>
    <mergeCell ref="A36:T36"/>
    <mergeCell ref="M23:T29"/>
    <mergeCell ref="A19:K22"/>
    <mergeCell ref="M20:T22"/>
    <mergeCell ref="I24:K24"/>
    <mergeCell ref="A77:A78"/>
    <mergeCell ref="A65:T65"/>
    <mergeCell ref="J66:J67"/>
    <mergeCell ref="K66:M66"/>
    <mergeCell ref="N66:P66"/>
    <mergeCell ref="Q66:S66"/>
    <mergeCell ref="T66:T67"/>
    <mergeCell ref="A66:A67"/>
    <mergeCell ref="B66:I67"/>
    <mergeCell ref="B73:I73"/>
    <mergeCell ref="A51:T51"/>
    <mergeCell ref="J52:J53"/>
    <mergeCell ref="A52:A53"/>
    <mergeCell ref="B45:I45"/>
    <mergeCell ref="B52:I53"/>
    <mergeCell ref="T77:T78"/>
    <mergeCell ref="B43:I43"/>
    <mergeCell ref="B44:I44"/>
    <mergeCell ref="B37:I38"/>
    <mergeCell ref="A37:A38"/>
    <mergeCell ref="B54:I54"/>
    <mergeCell ref="B55:I55"/>
    <mergeCell ref="B132:I132"/>
    <mergeCell ref="A137:J138"/>
    <mergeCell ref="Q137:T138"/>
    <mergeCell ref="B127:I127"/>
    <mergeCell ref="N138:P138"/>
    <mergeCell ref="K138:M138"/>
    <mergeCell ref="A136:I136"/>
    <mergeCell ref="B135:I135"/>
    <mergeCell ref="Q118:S118"/>
    <mergeCell ref="A120:T120"/>
    <mergeCell ref="T118:T119"/>
    <mergeCell ref="A117:T117"/>
    <mergeCell ref="A116:T116"/>
    <mergeCell ref="K118:M118"/>
    <mergeCell ref="B130:I130"/>
    <mergeCell ref="B107:I107"/>
    <mergeCell ref="N118:P118"/>
    <mergeCell ref="A118:A119"/>
    <mergeCell ref="B118:I119"/>
    <mergeCell ref="J118:J119"/>
    <mergeCell ref="B129:I129"/>
    <mergeCell ref="B125:I125"/>
    <mergeCell ref="B126:I126"/>
    <mergeCell ref="A142:T142"/>
    <mergeCell ref="J77:J78"/>
    <mergeCell ref="K77:M77"/>
    <mergeCell ref="N77:P77"/>
    <mergeCell ref="Q77:S77"/>
    <mergeCell ref="B58:I58"/>
    <mergeCell ref="B59:I59"/>
    <mergeCell ref="B71:I71"/>
    <mergeCell ref="B72:I72"/>
    <mergeCell ref="B83:I83"/>
    <mergeCell ref="B134:I134"/>
    <mergeCell ref="B124:I124"/>
    <mergeCell ref="B74:I74"/>
    <mergeCell ref="B77:I78"/>
    <mergeCell ref="A76:T76"/>
    <mergeCell ref="B108:I108"/>
    <mergeCell ref="A95:T95"/>
    <mergeCell ref="J96:J97"/>
    <mergeCell ref="B79:I79"/>
    <mergeCell ref="B80:I80"/>
    <mergeCell ref="B81:I81"/>
    <mergeCell ref="B123:I123"/>
    <mergeCell ref="A101:T101"/>
    <mergeCell ref="B61:I61"/>
    <mergeCell ref="B122:I122"/>
    <mergeCell ref="Q96:S96"/>
    <mergeCell ref="K111:M111"/>
    <mergeCell ref="N111:P111"/>
    <mergeCell ref="Q110:T111"/>
    <mergeCell ref="A109:I109"/>
    <mergeCell ref="A110:J111"/>
    <mergeCell ref="T96:T97"/>
    <mergeCell ref="B96:I97"/>
    <mergeCell ref="K96:M96"/>
    <mergeCell ref="N96:P96"/>
    <mergeCell ref="A96:A97"/>
    <mergeCell ref="B56:I56"/>
    <mergeCell ref="B60:I60"/>
    <mergeCell ref="B151:I151"/>
    <mergeCell ref="B128:I128"/>
    <mergeCell ref="B82:I82"/>
    <mergeCell ref="B99:I99"/>
    <mergeCell ref="B100:I100"/>
    <mergeCell ref="B106:I106"/>
    <mergeCell ref="A98:T98"/>
    <mergeCell ref="A105:T105"/>
    <mergeCell ref="B84:I84"/>
    <mergeCell ref="B121:I121"/>
    <mergeCell ref="A143:A144"/>
    <mergeCell ref="B143:I144"/>
    <mergeCell ref="A133:T133"/>
    <mergeCell ref="J143:J144"/>
    <mergeCell ref="K143:M143"/>
    <mergeCell ref="B102:I102"/>
    <mergeCell ref="A103:T103"/>
    <mergeCell ref="B104:I104"/>
    <mergeCell ref="B57:I57"/>
    <mergeCell ref="B68:I68"/>
    <mergeCell ref="B69:I69"/>
    <mergeCell ref="B70:I70"/>
  </mergeCells>
  <phoneticPr fontId="6" type="noConversion"/>
  <dataValidations disablePrompts="1" count="9">
    <dataValidation type="list" allowBlank="1" showInputMessage="1" showErrorMessage="1" sqref="R54:R58 R99:R100 R79:R83 R106:R108 R128 R39:R42 R68:R71">
      <formula1>$R$38</formula1>
    </dataValidation>
    <dataValidation type="list" allowBlank="1" showInputMessage="1" showErrorMessage="1" sqref="Q54:Q58 Q99:Q100 Q79:Q83 Q106:Q108 Q128 Q39:Q42 Q68:Q71">
      <formula1>$Q$38</formula1>
    </dataValidation>
    <dataValidation type="list" allowBlank="1" showInputMessage="1" showErrorMessage="1" sqref="S128 S99:S100 S79:S83 S106:S108 S39:S42 S54:S58 S68:S71">
      <formula1>$S$38</formula1>
    </dataValidation>
    <dataValidation type="list" allowBlank="1" showInputMessage="1" showErrorMessage="1" sqref="T68:T71 T186 T99:T100 T152 T121:T129 T146:T148 T170 T79:T83 T54:T58 T173 T106:T108 T150 T39:T42 T155:T157 T134">
      <formula1>$O$35:$S$35</formula1>
    </dataValidation>
    <dataValidation type="list" allowBlank="1" showInputMessage="1" showErrorMessage="1" sqref="T153 T184 T171 T132">
      <formula1>$P$35:$S$35</formula1>
    </dataValidation>
    <dataValidation type="list" allowBlank="1" showInputMessage="1" showErrorMessage="1" sqref="B134:I134 B157:I157 B150:I150 B152:I152 B146:I146 B121:I123 B170:I170 B148:I148 B125:I127 B173:I173 B129:I129 B183:I183 B186:I186">
      <formula1>$B$37:$B$113</formula1>
    </dataValidation>
    <dataValidation type="list" allowBlank="1" showInputMessage="1" showErrorMessage="1" sqref="S102 S214 S151 S149 S130:S131 S72:S73 S59:S60 S43:S44 S219 S104 S216:S217">
      <formula1>$S$40</formula1>
    </dataValidation>
    <dataValidation type="list" allowBlank="1" showInputMessage="1" showErrorMessage="1" sqref="Q102 Q214 Q151 Q149 Q130:Q131 Q72:Q73 Q59:Q60 Q43:Q44 Q219 Q104 Q216:Q217">
      <formula1>$Q$40</formula1>
    </dataValidation>
    <dataValidation type="list" allowBlank="1" showInputMessage="1" showErrorMessage="1" sqref="R102 R214 R151 R149 R130:R131 R72:R73 R59:R60 R43:R44 R219 R104 R216:R217">
      <formula1>$R$40</formula1>
    </dataValidation>
  </dataValidations>
  <pageMargins left="0.7" right="0.7" top="0.75" bottom="0.75" header="0.3" footer="0.3"/>
  <pageSetup paperSize="9" orientation="landscape" r:id="rId1"/>
  <headerFooter>
    <oddHeader>&amp;C
&amp;R&amp;P</oddHeader>
    <oddFooter>&amp;LRECTOR,
Acad.Prof.univ.dr. Ioan Aurel POP&amp;CDECAN,
Prof.univ.dr. Adrian Olimpiu PETRUȘEL&amp;R                                           DIRECTOR DE DEPARTAMENT,
Conf. univ. dr. ANDRÁS Szilárd-Károly</oddFooter>
  </headerFooter>
  <ignoredErrors>
    <ignoredError sqref="J201 L201" unlockedFormula="1"/>
    <ignoredError sqref="N128:P1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A436C8AF41D44994AA64A6708AB5AD" ma:contentTypeVersion="0" ma:contentTypeDescription="Create a new document." ma:contentTypeScope="" ma:versionID="1e145a0201785cf80eb881b8ccf1c55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ADFC1A-6B8E-4F61-8635-340D36DE0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A47E3DA-5698-49A4-92EA-B6C4521E51D0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54E7A1D-D733-4215-B5BA-4564572BE7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Gelu</dc:creator>
  <cp:lastModifiedBy>Liliana Pop</cp:lastModifiedBy>
  <cp:lastPrinted>2020-03-30T08:09:32Z</cp:lastPrinted>
  <dcterms:created xsi:type="dcterms:W3CDTF">2013-06-27T08:19:59Z</dcterms:created>
  <dcterms:modified xsi:type="dcterms:W3CDTF">2020-04-14T07:04:23Z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0x010100DBA436C8AF41D44994AA64A6708AB5AD</vt:lpwstr>
  </property>
</Properties>
</file>