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6" i="1" l="1"/>
  <c r="A137" i="1"/>
  <c r="A138" i="1"/>
  <c r="A139" i="1"/>
  <c r="A140" i="1"/>
  <c r="M273" i="1" l="1"/>
  <c r="L273" i="1"/>
  <c r="K273" i="1"/>
  <c r="S272" i="1"/>
  <c r="R272" i="1"/>
  <c r="Q272" i="1"/>
  <c r="M272" i="1"/>
  <c r="L272" i="1"/>
  <c r="K272" i="1"/>
  <c r="J272" i="1"/>
  <c r="P269" i="1"/>
  <c r="N269" i="1"/>
  <c r="P268" i="1"/>
  <c r="N268" i="1"/>
  <c r="P266" i="1"/>
  <c r="N266" i="1"/>
  <c r="P265" i="1"/>
  <c r="N265" i="1"/>
  <c r="P263" i="1"/>
  <c r="N263" i="1"/>
  <c r="P262" i="1"/>
  <c r="N262" i="1"/>
  <c r="O265" i="1" l="1"/>
  <c r="O262" i="1"/>
  <c r="O263" i="1"/>
  <c r="O268" i="1"/>
  <c r="P273" i="1"/>
  <c r="O269" i="1"/>
  <c r="K274" i="1"/>
  <c r="O266" i="1"/>
  <c r="P272" i="1"/>
  <c r="N272" i="1"/>
  <c r="N273" i="1"/>
  <c r="O273" i="1" l="1"/>
  <c r="N274" i="1" s="1"/>
  <c r="O272" i="1"/>
  <c r="Q114" i="1"/>
  <c r="Q113" i="1"/>
  <c r="Q112" i="1"/>
  <c r="T232" i="1"/>
  <c r="S232" i="1"/>
  <c r="R232" i="1"/>
  <c r="Q232" i="1"/>
  <c r="P232" i="1"/>
  <c r="O232" i="1"/>
  <c r="N232" i="1"/>
  <c r="M232" i="1"/>
  <c r="M236" i="1" s="1"/>
  <c r="L232" i="1"/>
  <c r="K232" i="1"/>
  <c r="J232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J229" i="1"/>
  <c r="K229" i="1"/>
  <c r="L229" i="1"/>
  <c r="M229" i="1"/>
  <c r="N229" i="1"/>
  <c r="O229" i="1"/>
  <c r="P229" i="1"/>
  <c r="Q229" i="1"/>
  <c r="R229" i="1"/>
  <c r="S229" i="1"/>
  <c r="T229" i="1"/>
  <c r="T213" i="1"/>
  <c r="S213" i="1"/>
  <c r="R213" i="1"/>
  <c r="N213" i="1"/>
  <c r="M213" i="1"/>
  <c r="L213" i="1"/>
  <c r="K213" i="1"/>
  <c r="J213" i="1"/>
  <c r="J194" i="1"/>
  <c r="K194" i="1"/>
  <c r="L194" i="1"/>
  <c r="M194" i="1"/>
  <c r="N194" i="1"/>
  <c r="R194" i="1"/>
  <c r="S194" i="1"/>
  <c r="T194" i="1"/>
  <c r="J195" i="1"/>
  <c r="K195" i="1"/>
  <c r="L195" i="1"/>
  <c r="M195" i="1"/>
  <c r="N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T193" i="1"/>
  <c r="S193" i="1"/>
  <c r="R193" i="1"/>
  <c r="N193" i="1"/>
  <c r="M193" i="1"/>
  <c r="L193" i="1"/>
  <c r="K193" i="1"/>
  <c r="K197" i="1" s="1"/>
  <c r="J193" i="1"/>
  <c r="J177" i="1"/>
  <c r="K177" i="1"/>
  <c r="L177" i="1"/>
  <c r="M177" i="1"/>
  <c r="N177" i="1"/>
  <c r="R177" i="1"/>
  <c r="S177" i="1"/>
  <c r="T177" i="1"/>
  <c r="J178" i="1"/>
  <c r="K178" i="1"/>
  <c r="L178" i="1"/>
  <c r="M178" i="1"/>
  <c r="N178" i="1"/>
  <c r="R178" i="1"/>
  <c r="S178" i="1"/>
  <c r="T178" i="1"/>
  <c r="J179" i="1"/>
  <c r="K179" i="1"/>
  <c r="L179" i="1"/>
  <c r="M179" i="1"/>
  <c r="N179" i="1"/>
  <c r="R179" i="1"/>
  <c r="S179" i="1"/>
  <c r="T179" i="1"/>
  <c r="J180" i="1"/>
  <c r="K180" i="1"/>
  <c r="L180" i="1"/>
  <c r="M180" i="1"/>
  <c r="N180" i="1"/>
  <c r="O180" i="1"/>
  <c r="P180" i="1"/>
  <c r="Q180" i="1"/>
  <c r="R180" i="1"/>
  <c r="S180" i="1"/>
  <c r="T180" i="1"/>
  <c r="J181" i="1"/>
  <c r="K181" i="1"/>
  <c r="L181" i="1"/>
  <c r="M181" i="1"/>
  <c r="N181" i="1"/>
  <c r="O181" i="1"/>
  <c r="P181" i="1"/>
  <c r="Q181" i="1"/>
  <c r="R181" i="1"/>
  <c r="S181" i="1"/>
  <c r="T181" i="1"/>
  <c r="J182" i="1"/>
  <c r="K182" i="1"/>
  <c r="L182" i="1"/>
  <c r="M182" i="1"/>
  <c r="N182" i="1"/>
  <c r="O182" i="1"/>
  <c r="P182" i="1"/>
  <c r="Q182" i="1"/>
  <c r="R182" i="1"/>
  <c r="S182" i="1"/>
  <c r="T182" i="1"/>
  <c r="J183" i="1"/>
  <c r="K183" i="1"/>
  <c r="L183" i="1"/>
  <c r="M183" i="1"/>
  <c r="N183" i="1"/>
  <c r="O183" i="1"/>
  <c r="P183" i="1"/>
  <c r="Q183" i="1"/>
  <c r="R183" i="1"/>
  <c r="S183" i="1"/>
  <c r="T183" i="1"/>
  <c r="J184" i="1"/>
  <c r="K184" i="1"/>
  <c r="L184" i="1"/>
  <c r="M184" i="1"/>
  <c r="N184" i="1"/>
  <c r="O184" i="1"/>
  <c r="P184" i="1"/>
  <c r="Q184" i="1"/>
  <c r="R184" i="1"/>
  <c r="S184" i="1"/>
  <c r="T184" i="1"/>
  <c r="J185" i="1"/>
  <c r="K185" i="1"/>
  <c r="L185" i="1"/>
  <c r="M185" i="1"/>
  <c r="N185" i="1"/>
  <c r="O185" i="1"/>
  <c r="P185" i="1"/>
  <c r="Q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T176" i="1"/>
  <c r="S176" i="1"/>
  <c r="R176" i="1"/>
  <c r="N176" i="1"/>
  <c r="M176" i="1"/>
  <c r="L176" i="1"/>
  <c r="K176" i="1"/>
  <c r="J176" i="1"/>
  <c r="J154" i="1"/>
  <c r="K154" i="1"/>
  <c r="L154" i="1"/>
  <c r="M154" i="1"/>
  <c r="N154" i="1"/>
  <c r="O154" i="1"/>
  <c r="P154" i="1"/>
  <c r="Q154" i="1"/>
  <c r="R154" i="1"/>
  <c r="S154" i="1"/>
  <c r="T154" i="1"/>
  <c r="J155" i="1"/>
  <c r="K155" i="1"/>
  <c r="L155" i="1"/>
  <c r="M155" i="1"/>
  <c r="N155" i="1"/>
  <c r="O155" i="1"/>
  <c r="P155" i="1"/>
  <c r="Q155" i="1"/>
  <c r="R155" i="1"/>
  <c r="S155" i="1"/>
  <c r="T155" i="1"/>
  <c r="J156" i="1"/>
  <c r="K156" i="1"/>
  <c r="L156" i="1"/>
  <c r="M156" i="1"/>
  <c r="N156" i="1"/>
  <c r="O156" i="1"/>
  <c r="P156" i="1"/>
  <c r="Q156" i="1"/>
  <c r="R156" i="1"/>
  <c r="S156" i="1"/>
  <c r="T156" i="1"/>
  <c r="T153" i="1"/>
  <c r="S153" i="1"/>
  <c r="R153" i="1"/>
  <c r="Q153" i="1"/>
  <c r="P153" i="1"/>
  <c r="O153" i="1"/>
  <c r="N153" i="1"/>
  <c r="M153" i="1"/>
  <c r="L153" i="1"/>
  <c r="K153" i="1"/>
  <c r="J153" i="1"/>
  <c r="J136" i="1"/>
  <c r="K136" i="1"/>
  <c r="L136" i="1"/>
  <c r="M136" i="1"/>
  <c r="N136" i="1"/>
  <c r="R136" i="1"/>
  <c r="S136" i="1"/>
  <c r="T136" i="1"/>
  <c r="J137" i="1"/>
  <c r="K137" i="1"/>
  <c r="L137" i="1"/>
  <c r="M137" i="1"/>
  <c r="N137" i="1"/>
  <c r="R137" i="1"/>
  <c r="S137" i="1"/>
  <c r="T137" i="1"/>
  <c r="J138" i="1"/>
  <c r="K138" i="1"/>
  <c r="L138" i="1"/>
  <c r="M138" i="1"/>
  <c r="N138" i="1"/>
  <c r="R138" i="1"/>
  <c r="S138" i="1"/>
  <c r="T138" i="1"/>
  <c r="J139" i="1"/>
  <c r="K139" i="1"/>
  <c r="L139" i="1"/>
  <c r="M139" i="1"/>
  <c r="N139" i="1"/>
  <c r="R139" i="1"/>
  <c r="S139" i="1"/>
  <c r="T139" i="1"/>
  <c r="J140" i="1"/>
  <c r="K140" i="1"/>
  <c r="L140" i="1"/>
  <c r="M140" i="1"/>
  <c r="N140" i="1"/>
  <c r="R140" i="1"/>
  <c r="S140" i="1"/>
  <c r="T140" i="1"/>
  <c r="J141" i="1"/>
  <c r="K141" i="1"/>
  <c r="L141" i="1"/>
  <c r="M141" i="1"/>
  <c r="N141" i="1"/>
  <c r="O141" i="1"/>
  <c r="P141" i="1"/>
  <c r="Q141" i="1"/>
  <c r="R141" i="1"/>
  <c r="S141" i="1"/>
  <c r="T141" i="1"/>
  <c r="J142" i="1"/>
  <c r="K142" i="1"/>
  <c r="L142" i="1"/>
  <c r="M142" i="1"/>
  <c r="N142" i="1"/>
  <c r="O142" i="1"/>
  <c r="P142" i="1"/>
  <c r="Q142" i="1"/>
  <c r="R142" i="1"/>
  <c r="S142" i="1"/>
  <c r="T142" i="1"/>
  <c r="J143" i="1"/>
  <c r="K143" i="1"/>
  <c r="L143" i="1"/>
  <c r="M143" i="1"/>
  <c r="N143" i="1"/>
  <c r="O143" i="1"/>
  <c r="P143" i="1"/>
  <c r="Q143" i="1"/>
  <c r="R143" i="1"/>
  <c r="S143" i="1"/>
  <c r="T143" i="1"/>
  <c r="J144" i="1"/>
  <c r="K144" i="1"/>
  <c r="L144" i="1"/>
  <c r="M144" i="1"/>
  <c r="N144" i="1"/>
  <c r="O144" i="1"/>
  <c r="P144" i="1"/>
  <c r="Q144" i="1"/>
  <c r="R144" i="1"/>
  <c r="S144" i="1"/>
  <c r="T144" i="1"/>
  <c r="J145" i="1"/>
  <c r="K145" i="1"/>
  <c r="L145" i="1"/>
  <c r="M145" i="1"/>
  <c r="N145" i="1"/>
  <c r="O145" i="1"/>
  <c r="P145" i="1"/>
  <c r="Q145" i="1"/>
  <c r="R145" i="1"/>
  <c r="S145" i="1"/>
  <c r="T145" i="1"/>
  <c r="J146" i="1"/>
  <c r="K146" i="1"/>
  <c r="L146" i="1"/>
  <c r="M146" i="1"/>
  <c r="N146" i="1"/>
  <c r="O146" i="1"/>
  <c r="P146" i="1"/>
  <c r="Q146" i="1"/>
  <c r="R146" i="1"/>
  <c r="S146" i="1"/>
  <c r="T146" i="1"/>
  <c r="J147" i="1"/>
  <c r="K147" i="1"/>
  <c r="L147" i="1"/>
  <c r="M147" i="1"/>
  <c r="N147" i="1"/>
  <c r="O147" i="1"/>
  <c r="P147" i="1"/>
  <c r="Q147" i="1"/>
  <c r="R147" i="1"/>
  <c r="S147" i="1"/>
  <c r="T147" i="1"/>
  <c r="J148" i="1"/>
  <c r="K148" i="1"/>
  <c r="L148" i="1"/>
  <c r="M148" i="1"/>
  <c r="N148" i="1"/>
  <c r="O148" i="1"/>
  <c r="P148" i="1"/>
  <c r="Q148" i="1"/>
  <c r="R148" i="1"/>
  <c r="S148" i="1"/>
  <c r="T148" i="1"/>
  <c r="J149" i="1"/>
  <c r="K149" i="1"/>
  <c r="L149" i="1"/>
  <c r="M149" i="1"/>
  <c r="N149" i="1"/>
  <c r="O149" i="1"/>
  <c r="P149" i="1"/>
  <c r="Q149" i="1"/>
  <c r="R149" i="1"/>
  <c r="S149" i="1"/>
  <c r="T149" i="1"/>
  <c r="J150" i="1"/>
  <c r="K150" i="1"/>
  <c r="L150" i="1"/>
  <c r="M150" i="1"/>
  <c r="N150" i="1"/>
  <c r="O150" i="1"/>
  <c r="P150" i="1"/>
  <c r="Q150" i="1"/>
  <c r="R150" i="1"/>
  <c r="S150" i="1"/>
  <c r="T150" i="1"/>
  <c r="T135" i="1"/>
  <c r="S135" i="1"/>
  <c r="R135" i="1"/>
  <c r="N135" i="1"/>
  <c r="M135" i="1"/>
  <c r="M125" i="1"/>
  <c r="M124" i="1"/>
  <c r="L124" i="1"/>
  <c r="O119" i="1"/>
  <c r="O120" i="1"/>
  <c r="O121" i="1"/>
  <c r="O122" i="1"/>
  <c r="O123" i="1"/>
  <c r="O118" i="1"/>
  <c r="O113" i="1"/>
  <c r="O114" i="1"/>
  <c r="P114" i="1" s="1"/>
  <c r="O115" i="1"/>
  <c r="O116" i="1"/>
  <c r="O112" i="1"/>
  <c r="O107" i="1"/>
  <c r="O108" i="1"/>
  <c r="O109" i="1"/>
  <c r="O110" i="1"/>
  <c r="O106" i="1"/>
  <c r="O101" i="1"/>
  <c r="O102" i="1"/>
  <c r="O103" i="1"/>
  <c r="O104" i="1"/>
  <c r="O100" i="1"/>
  <c r="M93" i="1"/>
  <c r="O83" i="1"/>
  <c r="O194" i="1" s="1"/>
  <c r="O84" i="1"/>
  <c r="O195" i="1" s="1"/>
  <c r="O85" i="1"/>
  <c r="O86" i="1"/>
  <c r="O87" i="1"/>
  <c r="O88" i="1"/>
  <c r="O89" i="1"/>
  <c r="O90" i="1"/>
  <c r="O91" i="1"/>
  <c r="O92" i="1"/>
  <c r="O82" i="1"/>
  <c r="M78" i="1"/>
  <c r="O68" i="1"/>
  <c r="O140" i="1" s="1"/>
  <c r="O40" i="1"/>
  <c r="O177" i="1" s="1"/>
  <c r="O69" i="1"/>
  <c r="O179" i="1" s="1"/>
  <c r="O55" i="1"/>
  <c r="O178" i="1" s="1"/>
  <c r="O70" i="1"/>
  <c r="O215" i="1" s="1"/>
  <c r="O71" i="1"/>
  <c r="O72" i="1"/>
  <c r="O73" i="1"/>
  <c r="O74" i="1"/>
  <c r="O75" i="1"/>
  <c r="O76" i="1"/>
  <c r="O77" i="1"/>
  <c r="O67" i="1"/>
  <c r="O214" i="1" s="1"/>
  <c r="M63" i="1"/>
  <c r="O53" i="1"/>
  <c r="O213" i="1" s="1"/>
  <c r="O54" i="1"/>
  <c r="O139" i="1" s="1"/>
  <c r="O39" i="1"/>
  <c r="O176" i="1" s="1"/>
  <c r="O56" i="1"/>
  <c r="O57" i="1"/>
  <c r="O58" i="1"/>
  <c r="O59" i="1"/>
  <c r="O60" i="1"/>
  <c r="O61" i="1"/>
  <c r="O62" i="1"/>
  <c r="O52" i="1"/>
  <c r="O138" i="1" s="1"/>
  <c r="O38" i="1"/>
  <c r="O136" i="1" s="1"/>
  <c r="O41" i="1"/>
  <c r="O137" i="1" s="1"/>
  <c r="O42" i="1"/>
  <c r="O43" i="1"/>
  <c r="O44" i="1"/>
  <c r="O45" i="1"/>
  <c r="O46" i="1"/>
  <c r="O47" i="1"/>
  <c r="O37" i="1"/>
  <c r="O135" i="1" s="1"/>
  <c r="M48" i="1"/>
  <c r="Q116" i="1"/>
  <c r="P116" i="1" s="1"/>
  <c r="Q115" i="1"/>
  <c r="Q82" i="1"/>
  <c r="Q193" i="1" s="1"/>
  <c r="U93" i="1"/>
  <c r="J124" i="1"/>
  <c r="U78" i="1"/>
  <c r="U63" i="1"/>
  <c r="U48" i="1"/>
  <c r="N125" i="1"/>
  <c r="L125" i="1"/>
  <c r="K125" i="1"/>
  <c r="T124" i="1"/>
  <c r="S124" i="1"/>
  <c r="R124" i="1"/>
  <c r="N124" i="1"/>
  <c r="K124" i="1"/>
  <c r="Q123" i="1"/>
  <c r="Q122" i="1"/>
  <c r="Q121" i="1"/>
  <c r="Q120" i="1"/>
  <c r="Q119" i="1"/>
  <c r="Q118" i="1"/>
  <c r="Q108" i="1"/>
  <c r="Q107" i="1"/>
  <c r="Q103" i="1"/>
  <c r="Q102" i="1"/>
  <c r="Q101" i="1"/>
  <c r="Q92" i="1"/>
  <c r="Q91" i="1"/>
  <c r="Q90" i="1"/>
  <c r="Q89" i="1"/>
  <c r="Q88" i="1"/>
  <c r="Q87" i="1"/>
  <c r="Q86" i="1"/>
  <c r="Q85" i="1"/>
  <c r="Q84" i="1"/>
  <c r="Q195" i="1" s="1"/>
  <c r="Q83" i="1"/>
  <c r="Q194" i="1" s="1"/>
  <c r="Q47" i="1"/>
  <c r="Q62" i="1"/>
  <c r="T235" i="1"/>
  <c r="S235" i="1"/>
  <c r="R235" i="1"/>
  <c r="Q235" i="1"/>
  <c r="P235" i="1"/>
  <c r="O235" i="1"/>
  <c r="N235" i="1"/>
  <c r="L235" i="1"/>
  <c r="K235" i="1"/>
  <c r="J235" i="1"/>
  <c r="A235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N233" i="1"/>
  <c r="L233" i="1"/>
  <c r="K233" i="1"/>
  <c r="J233" i="1"/>
  <c r="A233" i="1"/>
  <c r="A232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196" i="1"/>
  <c r="A190" i="1"/>
  <c r="A189" i="1"/>
  <c r="A188" i="1"/>
  <c r="A187" i="1"/>
  <c r="A186" i="1"/>
  <c r="A185" i="1"/>
  <c r="A184" i="1"/>
  <c r="A183" i="1"/>
  <c r="A182" i="1"/>
  <c r="A181" i="1"/>
  <c r="A180" i="1"/>
  <c r="A156" i="1"/>
  <c r="A155" i="1"/>
  <c r="A154" i="1"/>
  <c r="A153" i="1"/>
  <c r="A150" i="1"/>
  <c r="A149" i="1"/>
  <c r="A148" i="1"/>
  <c r="A147" i="1"/>
  <c r="A146" i="1"/>
  <c r="A145" i="1"/>
  <c r="A144" i="1"/>
  <c r="A143" i="1"/>
  <c r="A142" i="1"/>
  <c r="A141" i="1"/>
  <c r="L135" i="1"/>
  <c r="K135" i="1"/>
  <c r="J135" i="1"/>
  <c r="A135" i="1"/>
  <c r="Q40" i="1"/>
  <c r="Q177" i="1" s="1"/>
  <c r="Q106" i="1"/>
  <c r="Q109" i="1"/>
  <c r="P109" i="1" s="1"/>
  <c r="Q104" i="1"/>
  <c r="P104" i="1" s="1"/>
  <c r="Q77" i="1"/>
  <c r="Q76" i="1"/>
  <c r="Q75" i="1"/>
  <c r="P75" i="1" s="1"/>
  <c r="Q57" i="1"/>
  <c r="Q44" i="1"/>
  <c r="Q56" i="1"/>
  <c r="Q43" i="1"/>
  <c r="Q110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P73" i="1" s="1"/>
  <c r="Q72" i="1"/>
  <c r="Q71" i="1"/>
  <c r="Q70" i="1"/>
  <c r="Q215" i="1" s="1"/>
  <c r="Q69" i="1"/>
  <c r="Q179" i="1" s="1"/>
  <c r="Q55" i="1"/>
  <c r="P55" i="1" s="1"/>
  <c r="P178" i="1" s="1"/>
  <c r="Q68" i="1"/>
  <c r="Q140" i="1" s="1"/>
  <c r="Q67" i="1"/>
  <c r="T63" i="1"/>
  <c r="S63" i="1"/>
  <c r="R63" i="1"/>
  <c r="N63" i="1"/>
  <c r="L63" i="1"/>
  <c r="K63" i="1"/>
  <c r="J63" i="1"/>
  <c r="Q61" i="1"/>
  <c r="Q60" i="1"/>
  <c r="Q59" i="1"/>
  <c r="Q58" i="1"/>
  <c r="Q39" i="1"/>
  <c r="Q54" i="1"/>
  <c r="Q53" i="1"/>
  <c r="Q52" i="1"/>
  <c r="Q138" i="1" s="1"/>
  <c r="Q42" i="1"/>
  <c r="K48" i="1"/>
  <c r="Q46" i="1"/>
  <c r="Q45" i="1"/>
  <c r="Q41" i="1"/>
  <c r="Q137" i="1" s="1"/>
  <c r="Q38" i="1"/>
  <c r="Q136" i="1" s="1"/>
  <c r="T48" i="1"/>
  <c r="S48" i="1"/>
  <c r="R48" i="1"/>
  <c r="Q37" i="1"/>
  <c r="Q135" i="1" s="1"/>
  <c r="N48" i="1"/>
  <c r="L48" i="1"/>
  <c r="J48" i="1"/>
  <c r="Q139" i="1"/>
  <c r="O233" i="1"/>
  <c r="P112" i="1"/>
  <c r="Q233" i="1"/>
  <c r="P233" i="1"/>
  <c r="P45" i="1" l="1"/>
  <c r="P115" i="1"/>
  <c r="P88" i="1"/>
  <c r="P86" i="1"/>
  <c r="P102" i="1"/>
  <c r="P54" i="1"/>
  <c r="P139" i="1" s="1"/>
  <c r="P40" i="1"/>
  <c r="P177" i="1" s="1"/>
  <c r="P90" i="1"/>
  <c r="P120" i="1"/>
  <c r="P123" i="1"/>
  <c r="P89" i="1"/>
  <c r="P121" i="1"/>
  <c r="P61" i="1"/>
  <c r="P74" i="1"/>
  <c r="P46" i="1"/>
  <c r="P59" i="1"/>
  <c r="P103" i="1"/>
  <c r="P71" i="1"/>
  <c r="P107" i="1"/>
  <c r="L197" i="1"/>
  <c r="P113" i="1"/>
  <c r="P106" i="1"/>
  <c r="P92" i="1"/>
  <c r="P53" i="1"/>
  <c r="P213" i="1" s="1"/>
  <c r="P72" i="1"/>
  <c r="P56" i="1"/>
  <c r="P85" i="1"/>
  <c r="P70" i="1"/>
  <c r="P215" i="1" s="1"/>
  <c r="P101" i="1"/>
  <c r="P60" i="1"/>
  <c r="P44" i="1"/>
  <c r="P122" i="1"/>
  <c r="P39" i="1"/>
  <c r="P176" i="1" s="1"/>
  <c r="P119" i="1"/>
  <c r="J197" i="1"/>
  <c r="P108" i="1"/>
  <c r="P58" i="1"/>
  <c r="P68" i="1"/>
  <c r="P140" i="1" s="1"/>
  <c r="P42" i="1"/>
  <c r="P67" i="1"/>
  <c r="P214" i="1" s="1"/>
  <c r="Q157" i="1"/>
  <c r="J236" i="1"/>
  <c r="S244" i="1"/>
  <c r="S246" i="1" s="1"/>
  <c r="Q176" i="1"/>
  <c r="P91" i="1"/>
  <c r="P37" i="1"/>
  <c r="P135" i="1" s="1"/>
  <c r="P82" i="1"/>
  <c r="P193" i="1" s="1"/>
  <c r="P57" i="1"/>
  <c r="Q125" i="1"/>
  <c r="P83" i="1"/>
  <c r="P194" i="1" s="1"/>
  <c r="Q124" i="1"/>
  <c r="P77" i="1"/>
  <c r="P62" i="1"/>
  <c r="P84" i="1"/>
  <c r="P195" i="1" s="1"/>
  <c r="P110" i="1"/>
  <c r="P47" i="1"/>
  <c r="Q178" i="1"/>
  <c r="T244" i="1"/>
  <c r="T246" i="1" s="1"/>
  <c r="R230" i="1"/>
  <c r="Q236" i="1"/>
  <c r="R197" i="1"/>
  <c r="S197" i="1"/>
  <c r="N236" i="1"/>
  <c r="R157" i="1"/>
  <c r="Q78" i="1"/>
  <c r="P43" i="1"/>
  <c r="O124" i="1"/>
  <c r="N197" i="1"/>
  <c r="P118" i="1"/>
  <c r="P41" i="1"/>
  <c r="P137" i="1" s="1"/>
  <c r="S236" i="1"/>
  <c r="P87" i="1"/>
  <c r="K126" i="1"/>
  <c r="O93" i="1"/>
  <c r="O63" i="1"/>
  <c r="P76" i="1"/>
  <c r="K151" i="1"/>
  <c r="L157" i="1"/>
  <c r="T157" i="1"/>
  <c r="P157" i="1"/>
  <c r="S157" i="1"/>
  <c r="K157" i="1"/>
  <c r="N157" i="1"/>
  <c r="J157" i="1"/>
  <c r="O157" i="1"/>
  <c r="L191" i="1"/>
  <c r="J191" i="1"/>
  <c r="J198" i="1" s="1"/>
  <c r="L230" i="1"/>
  <c r="R151" i="1"/>
  <c r="M157" i="1"/>
  <c r="S191" i="1"/>
  <c r="M191" i="1"/>
  <c r="K191" i="1"/>
  <c r="K198" i="1" s="1"/>
  <c r="N191" i="1"/>
  <c r="T191" i="1"/>
  <c r="M230" i="1"/>
  <c r="M237" i="1" s="1"/>
  <c r="S230" i="1"/>
  <c r="T230" i="1"/>
  <c r="T151" i="1"/>
  <c r="O236" i="1"/>
  <c r="R191" i="1"/>
  <c r="T197" i="1"/>
  <c r="M197" i="1"/>
  <c r="N230" i="1"/>
  <c r="J230" i="1"/>
  <c r="K230" i="1"/>
  <c r="L236" i="1"/>
  <c r="S151" i="1"/>
  <c r="M151" i="1"/>
  <c r="Q197" i="1"/>
  <c r="O151" i="1"/>
  <c r="N151" i="1"/>
  <c r="P236" i="1"/>
  <c r="J151" i="1"/>
  <c r="R236" i="1"/>
  <c r="K236" i="1"/>
  <c r="O191" i="1"/>
  <c r="L151" i="1"/>
  <c r="T236" i="1"/>
  <c r="Q151" i="1"/>
  <c r="O230" i="1"/>
  <c r="P100" i="1"/>
  <c r="Q214" i="1"/>
  <c r="O193" i="1"/>
  <c r="O197" i="1" s="1"/>
  <c r="P38" i="1"/>
  <c r="P136" i="1" s="1"/>
  <c r="O78" i="1"/>
  <c r="Q63" i="1"/>
  <c r="Q93" i="1"/>
  <c r="P52" i="1"/>
  <c r="P69" i="1"/>
  <c r="P179" i="1" s="1"/>
  <c r="Q48" i="1"/>
  <c r="O48" i="1"/>
  <c r="O125" i="1"/>
  <c r="Q213" i="1"/>
  <c r="P230" i="1" l="1"/>
  <c r="P238" i="1" s="1"/>
  <c r="P191" i="1"/>
  <c r="L198" i="1"/>
  <c r="P124" i="1"/>
  <c r="J237" i="1"/>
  <c r="M158" i="1"/>
  <c r="R198" i="1"/>
  <c r="J158" i="1"/>
  <c r="N237" i="1"/>
  <c r="Q191" i="1"/>
  <c r="Q199" i="1" s="1"/>
  <c r="S198" i="1"/>
  <c r="R237" i="1"/>
  <c r="L159" i="1"/>
  <c r="T198" i="1"/>
  <c r="P197" i="1"/>
  <c r="P93" i="1"/>
  <c r="K158" i="1"/>
  <c r="O158" i="1"/>
  <c r="M238" i="1"/>
  <c r="R158" i="1"/>
  <c r="O199" i="1"/>
  <c r="K199" i="1"/>
  <c r="N238" i="1"/>
  <c r="O159" i="1"/>
  <c r="L199" i="1"/>
  <c r="L237" i="1"/>
  <c r="T158" i="1"/>
  <c r="N199" i="1"/>
  <c r="S158" i="1"/>
  <c r="N159" i="1"/>
  <c r="K159" i="1"/>
  <c r="M159" i="1"/>
  <c r="L158" i="1"/>
  <c r="S237" i="1"/>
  <c r="M198" i="1"/>
  <c r="L238" i="1"/>
  <c r="N158" i="1"/>
  <c r="K238" i="1"/>
  <c r="M199" i="1"/>
  <c r="N198" i="1"/>
  <c r="K237" i="1"/>
  <c r="T237" i="1"/>
  <c r="O237" i="1"/>
  <c r="O238" i="1"/>
  <c r="P63" i="1"/>
  <c r="P138" i="1"/>
  <c r="P151" i="1" s="1"/>
  <c r="Q159" i="1"/>
  <c r="Q158" i="1"/>
  <c r="P125" i="1"/>
  <c r="L245" i="1" s="1"/>
  <c r="O198" i="1"/>
  <c r="P78" i="1"/>
  <c r="Q230" i="1"/>
  <c r="J245" i="1"/>
  <c r="J244" i="1"/>
  <c r="P48" i="1"/>
  <c r="P237" i="1" l="1"/>
  <c r="P198" i="1"/>
  <c r="Q198" i="1"/>
  <c r="P199" i="1"/>
  <c r="O200" i="1" s="1"/>
  <c r="L244" i="1"/>
  <c r="L246" i="1" s="1"/>
  <c r="K200" i="1"/>
  <c r="K160" i="1"/>
  <c r="K239" i="1"/>
  <c r="O126" i="1"/>
  <c r="O239" i="1"/>
  <c r="P158" i="1"/>
  <c r="P159" i="1"/>
  <c r="O160" i="1" s="1"/>
  <c r="J246" i="1"/>
  <c r="H244" i="1"/>
  <c r="H245" i="1"/>
  <c r="O245" i="1"/>
  <c r="Q237" i="1"/>
  <c r="Q238" i="1"/>
  <c r="O244" i="1" l="1"/>
  <c r="O246" i="1" s="1"/>
  <c r="H246" i="1"/>
  <c r="Q244" i="1" s="1"/>
  <c r="Q245" i="1" l="1"/>
  <c r="Q246" i="1" s="1"/>
</calcChain>
</file>

<file path=xl/sharedStrings.xml><?xml version="1.0" encoding="utf-8"?>
<sst xmlns="http://schemas.openxmlformats.org/spreadsheetml/2006/main" count="475" uniqueCount="168">
  <si>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</si>
  <si>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</si>
  <si>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</si>
  <si>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</si>
  <si>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</si>
  <si>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</si>
  <si>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</si>
  <si>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</si>
  <si>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</si>
  <si>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</si>
  <si>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</si>
  <si>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</si>
  <si>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</si>
  <si>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</si>
  <si>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</si>
  <si>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</si>
  <si>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</si>
  <si>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</si>
  <si>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</si>
  <si>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</si>
  <si>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</si>
  <si>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</si>
  <si>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</si>
  <si>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</si>
  <si>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</si>
  <si>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</si>
  <si>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</si>
  <si>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</si>
  <si>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</si>
  <si>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</si>
  <si>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</si>
  <si>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</si>
  <si>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</si>
  <si>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</si>
  <si>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</si>
  <si>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</si>
  <si>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</si>
  <si>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</si>
  <si>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</si>
  <si>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</si>
  <si>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</si>
  <si>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</si>
  <si>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</si>
  <si>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</si>
  <si>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</si>
  <si>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</si>
  <si>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</si>
  <si>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</si>
  <si>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</si>
  <si>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</si>
  <si>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</si>
  <si>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</si>
  <si>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</si>
  <si>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</si>
  <si>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</si>
  <si>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</si>
  <si>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</si>
  <si>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</si>
  <si>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</si>
  <si>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</si>
  <si>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</si>
  <si>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</si>
  <si>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</si>
  <si>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</si>
  <si>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</si>
  <si>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</si>
  <si>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</si>
  <si>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</si>
  <si>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</si>
  <si>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</si>
  <si>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</si>
  <si>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</si>
  <si>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</si>
  <si>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</si>
  <si>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</si>
  <si>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</si>
  <si>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</si>
  <si>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</si>
  <si>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</si>
  <si>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</si>
  <si>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</si>
  <si>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</si>
  <si>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</si>
  <si>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</si>
  <si>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</si>
  <si>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</si>
  <si>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</si>
  <si>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</si>
  <si>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</si>
  <si>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</si>
  <si>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</si>
  <si>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</si>
  <si>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</si>
  <si>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</si>
  <si>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</si>
  <si>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</si>
  <si>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</si>
  <si>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</si>
  <si>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MME8048</t>
  </si>
  <si>
    <t>MME9012</t>
  </si>
  <si>
    <t>MME3042</t>
  </si>
  <si>
    <t>MME8051</t>
  </si>
  <si>
    <t>MME8009</t>
  </si>
  <si>
    <t>MME8143</t>
  </si>
  <si>
    <t>MME8028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</si>
  <si>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</si>
  <si>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</si>
  <si>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Sem. 2: Se alege  o disciplină din pachetul: MMX9701</t>
  </si>
  <si>
    <t>Sem. 3: Se alege  o disciplină din pachetul: MMX9702</t>
  </si>
  <si>
    <t>Sem. 3: Se alege  o disciplină din pachetul: MMX9703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</si>
  <si>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Paul Sabatier Toulouse III, Johannes Keppler Univ.Linz, Wayne State Univ. Detroit, ELTE Univ. Budapest.
Planul reflectă recomandările Association of Computing Machinery şi IEEE Computer Society</t>
    </r>
  </si>
  <si>
    <t>MME8005</t>
  </si>
  <si>
    <t>MME8025</t>
  </si>
  <si>
    <t>MME8023</t>
  </si>
  <si>
    <t>MME8024</t>
  </si>
  <si>
    <t>MME8022</t>
  </si>
  <si>
    <t>MMX9701</t>
  </si>
  <si>
    <t>MME8026</t>
  </si>
  <si>
    <t>MME8027</t>
  </si>
  <si>
    <t>MMX9702</t>
  </si>
  <si>
    <t>MMX9703</t>
  </si>
  <si>
    <t>MME9009</t>
  </si>
  <si>
    <t>CURS OPȚIONAL 2 (An I, Semestrul 3)- (MMX9702)</t>
  </si>
  <si>
    <t>CURS OPȚIONAL 1 (An I, Semestrul 2) - (MMX9701)</t>
  </si>
  <si>
    <t>CURS OPȚIONAL 3 (An II, Semestrul 3)- (MMX9703)</t>
  </si>
  <si>
    <t>MME8065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</si>
  <si>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</si>
  <si>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</si>
  <si>
    <t>PLAN DE ÎNVĂŢĂMÂNT  valabil începând din anul universitar 2020-2021</t>
  </si>
  <si>
    <t>LP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</si>
  <si>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</si>
  <si>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</si>
  <si>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</si>
  <si>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Disciplină opțională 1/Optional discipline (1)</t>
  </si>
  <si>
    <t>Practică pedagogică (în învăţământul liceal, postliceal şi universitar)/Pre-service teaching practice (at high school, post-high school, higher education level)</t>
  </si>
  <si>
    <t>Disciplină opțională 2/Optional discipline (2)</t>
  </si>
  <si>
    <t>Examen de absolvire: Nivelul II/Graduation exam: Level II</t>
  </si>
  <si>
    <t>MMR8087</t>
  </si>
  <si>
    <t>MME8148</t>
  </si>
  <si>
    <t>MME8158</t>
  </si>
  <si>
    <t>MMR8159</t>
  </si>
  <si>
    <t>Paradigme de programare / Programming paradigms</t>
  </si>
  <si>
    <t>Metode formale in programare / Formal methods in programming</t>
  </si>
  <si>
    <t>Metodologii agile de dezvoltare a aplicatiilor software / Agile methodologies for software application development</t>
  </si>
  <si>
    <t>Ingineria cerintelor / Requirements engineering</t>
  </si>
  <si>
    <t>Calitatea sistemelor software / Software quality</t>
  </si>
  <si>
    <t>Proiectarea sistemelor software interactive / Interaction design</t>
  </si>
  <si>
    <t>Metodologii pentru procese software / Methodologies for software processes</t>
  </si>
  <si>
    <t>Curs optional 1 / Optional course 1</t>
  </si>
  <si>
    <t>Curs optional 2 / Optional course 2</t>
  </si>
  <si>
    <t>Curs optional 3 / Optional course 3</t>
  </si>
  <si>
    <t>Modele de calcul pentru sisteme embedded / Computational models for embedded systems</t>
  </si>
  <si>
    <t>Arhitecturi orientate pe servicii / Service oriented architecture</t>
  </si>
  <si>
    <t>Practica de specialitate / Internship in specialization</t>
  </si>
  <si>
    <t>Proiect de cercetare in Ingineria Software / Research project in software engineering</t>
  </si>
  <si>
    <t>Elaborarea lucrarii de dizertatie / Elaboration of the dissertation thesis</t>
  </si>
  <si>
    <t>Proiectarea sistemelor software /Software design</t>
  </si>
  <si>
    <t>Proiectarea cadrelor de aplicatii / Framework design</t>
  </si>
  <si>
    <t>Fluxuri de date / Data streams</t>
  </si>
  <si>
    <t>Antreprenoriat in IT / Entrepreneurship in IT</t>
  </si>
  <si>
    <t>Procesare si Aplicatii Big Data / Big data processing and applications</t>
  </si>
  <si>
    <t>Instrumente inteligente pentru bunăstarea socială / Intelligent tools for social good</t>
  </si>
  <si>
    <t>Sisteme pentru fundamentarea deciziilor / Decision support systems</t>
  </si>
  <si>
    <t>Metode avansate de analiza datelor / Advanced methods in data analysis</t>
  </si>
  <si>
    <t>MME3150</t>
  </si>
  <si>
    <t>Etică și integritate academică. Metodologia cercetării ştiinţifice / Academic ethics and integrity. Methodology of scientific research</t>
  </si>
  <si>
    <t>Specializarea/Programul de studiu: Inginerie software/Software Engineering</t>
  </si>
  <si>
    <t>În contul a cel mult o disciplină opţională, studentul are dreptul să aleagă o disciplină de la alte specializări ale facultăţilor din Universitatea „Babeş-Bolyai”, respectând condiționările din planurile de învățământ ale respectivelor specializări şi numărul de credite alocat.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</si>
</sst>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3" borderId="12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8" fillId="0" borderId="0" xfId="0" applyFont="1"/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tabSelected="1" view="pageLayout" zoomScaleNormal="100" workbookViewId="0">
      <selection activeCell="AA9" sqref="AA9"/>
    </sheetView>
  </sheetViews>
  <sheetFormatPr defaultColWidth="9.140625" defaultRowHeight="12.75" x14ac:dyDescent="0.2"/>
  <cols>
    <col min="1" max="1" width="9.42578125" style="1" customWidth="1"/>
    <col min="2" max="2" width="7.140625" style="1" customWidth="1"/>
    <col min="3" max="3" width="7.42578125" style="1" customWidth="1"/>
    <col min="4" max="5" width="4.5703125" style="1" customWidth="1"/>
    <col min="6" max="6" width="4.42578125" style="1" customWidth="1"/>
    <col min="7" max="7" width="8.140625" style="1" customWidth="1"/>
    <col min="8" max="8" width="8.42578125" style="1" customWidth="1"/>
    <col min="9" max="9" width="5.85546875" style="1" customWidth="1"/>
    <col min="10" max="10" width="7.42578125" style="1" customWidth="1"/>
    <col min="11" max="11" width="5.5703125" style="1" customWidth="1"/>
    <col min="12" max="12" width="6.140625" style="1" customWidth="1"/>
    <col min="13" max="13" width="6.140625" style="50" customWidth="1"/>
    <col min="14" max="14" width="5.42578125" style="1" customWidth="1"/>
    <col min="15" max="19" width="6" style="1" customWidth="1"/>
    <col min="20" max="20" width="6.140625" style="1" customWidth="1"/>
    <col min="21" max="21" width="9.42578125" style="1" customWidth="1"/>
    <col min="22" max="16384" width="9.140625" style="1"/>
  </cols>
  <sheetData>
    <row r="1" spans="1:21" ht="15.75" customHeight="1" x14ac:dyDescent="0.2">
      <c r="A1" s="202" t="s">
        <v>128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N1" s="224" t="s">
        <v>19</v>
      </c>
      <c r="O1" s="224"/>
      <c r="P1" s="224"/>
      <c r="Q1" s="224"/>
      <c r="R1" s="224"/>
      <c r="S1" s="224"/>
      <c r="T1" s="224"/>
      <c r="U1" s="224"/>
    </row>
    <row r="2" spans="1:21" ht="6.75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21" ht="39" customHeight="1" x14ac:dyDescent="0.2">
      <c r="A3" s="220" t="s">
        <v>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N3" s="230"/>
      <c r="O3" s="231"/>
      <c r="P3" s="234" t="s">
        <v>34</v>
      </c>
      <c r="Q3" s="235"/>
      <c r="R3" s="236"/>
      <c r="S3" s="234" t="s">
        <v>35</v>
      </c>
      <c r="T3" s="235"/>
      <c r="U3" s="236"/>
    </row>
    <row r="4" spans="1:21" ht="17.25" customHeight="1" x14ac:dyDescent="0.2">
      <c r="A4" s="226" t="s">
        <v>93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N4" s="232" t="s">
        <v>14</v>
      </c>
      <c r="O4" s="233"/>
      <c r="P4" s="240">
        <v>20</v>
      </c>
      <c r="Q4" s="241"/>
      <c r="R4" s="242"/>
      <c r="S4" s="240">
        <v>16</v>
      </c>
      <c r="T4" s="241"/>
      <c r="U4" s="242"/>
    </row>
    <row r="5" spans="1:21" ht="16.5" customHeight="1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N5" s="232" t="s">
        <v>15</v>
      </c>
      <c r="O5" s="233"/>
      <c r="P5" s="240">
        <v>16</v>
      </c>
      <c r="Q5" s="241"/>
      <c r="R5" s="242"/>
      <c r="S5" s="240">
        <v>24</v>
      </c>
      <c r="T5" s="241"/>
      <c r="U5" s="242"/>
    </row>
    <row r="6" spans="1:21" ht="15" customHeight="1" x14ac:dyDescent="0.2">
      <c r="A6" s="239" t="s">
        <v>94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N6" s="217"/>
      <c r="O6" s="217"/>
      <c r="P6" s="243"/>
      <c r="Q6" s="243"/>
      <c r="R6" s="243"/>
      <c r="S6" s="243"/>
      <c r="T6" s="243"/>
      <c r="U6" s="243"/>
    </row>
    <row r="7" spans="1:21" ht="18" customHeight="1" x14ac:dyDescent="0.2">
      <c r="A7" s="218" t="s">
        <v>166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</row>
    <row r="8" spans="1:21" ht="18.75" customHeight="1" x14ac:dyDescent="0.2">
      <c r="A8" s="219" t="s">
        <v>95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N8" s="244" t="s">
        <v>85</v>
      </c>
      <c r="O8" s="244"/>
      <c r="P8" s="244"/>
      <c r="Q8" s="244"/>
      <c r="R8" s="244"/>
      <c r="S8" s="244"/>
      <c r="T8" s="244"/>
      <c r="U8" s="244"/>
    </row>
    <row r="9" spans="1:21" ht="15" customHeight="1" x14ac:dyDescent="0.2">
      <c r="A9" s="229" t="s">
        <v>87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N9" s="244"/>
      <c r="O9" s="244"/>
      <c r="P9" s="244"/>
      <c r="Q9" s="244"/>
      <c r="R9" s="244"/>
      <c r="S9" s="244"/>
      <c r="T9" s="244"/>
      <c r="U9" s="244"/>
    </row>
    <row r="10" spans="1:21" ht="16.5" customHeight="1" x14ac:dyDescent="0.2">
      <c r="A10" s="229" t="s">
        <v>59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N10" s="244"/>
      <c r="O10" s="244"/>
      <c r="P10" s="244"/>
      <c r="Q10" s="244"/>
      <c r="R10" s="244"/>
      <c r="S10" s="244"/>
      <c r="T10" s="244"/>
      <c r="U10" s="244"/>
    </row>
    <row r="11" spans="1:21" ht="12.75" customHeight="1" x14ac:dyDescent="0.2">
      <c r="A11" s="229" t="s">
        <v>17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N11" s="244"/>
      <c r="O11" s="244"/>
      <c r="P11" s="244"/>
      <c r="Q11" s="244"/>
      <c r="R11" s="244"/>
      <c r="S11" s="244"/>
      <c r="T11" s="244"/>
      <c r="U11" s="244"/>
    </row>
    <row r="12" spans="1:21" ht="10.5" customHeight="1" x14ac:dyDescent="0.2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N12" s="2"/>
      <c r="O12" s="2"/>
      <c r="P12" s="2"/>
      <c r="Q12" s="2"/>
      <c r="R12" s="2"/>
      <c r="S12" s="2"/>
    </row>
    <row r="13" spans="1:21" x14ac:dyDescent="0.2">
      <c r="A13" s="245" t="s">
        <v>64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N13" s="251" t="s">
        <v>20</v>
      </c>
      <c r="O13" s="251"/>
      <c r="P13" s="251"/>
      <c r="Q13" s="251"/>
      <c r="R13" s="251"/>
      <c r="S13" s="251"/>
      <c r="T13" s="251"/>
      <c r="U13" s="251"/>
    </row>
    <row r="14" spans="1:21" ht="12.75" customHeight="1" x14ac:dyDescent="0.2">
      <c r="A14" s="245" t="s">
        <v>60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N14" s="225" t="s">
        <v>107</v>
      </c>
      <c r="O14" s="225"/>
      <c r="P14" s="225"/>
      <c r="Q14" s="225"/>
      <c r="R14" s="225"/>
      <c r="S14" s="225"/>
      <c r="T14" s="225"/>
      <c r="U14" s="225"/>
    </row>
    <row r="15" spans="1:21" ht="12.75" customHeight="1" x14ac:dyDescent="0.2">
      <c r="A15" s="219" t="s">
        <v>105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N15" s="225" t="s">
        <v>108</v>
      </c>
      <c r="O15" s="225"/>
      <c r="P15" s="225"/>
      <c r="Q15" s="225"/>
      <c r="R15" s="225"/>
      <c r="S15" s="225"/>
      <c r="T15" s="225"/>
      <c r="U15" s="225"/>
    </row>
    <row r="16" spans="1:21" ht="12.75" customHeight="1" x14ac:dyDescent="0.2">
      <c r="A16" s="219" t="s">
        <v>106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N16" s="225" t="s">
        <v>109</v>
      </c>
      <c r="O16" s="225"/>
      <c r="P16" s="225"/>
      <c r="Q16" s="225"/>
      <c r="R16" s="225"/>
      <c r="S16" s="225"/>
      <c r="T16" s="225"/>
      <c r="U16" s="225"/>
    </row>
    <row r="17" spans="1:21" ht="12.75" customHeight="1" x14ac:dyDescent="0.2">
      <c r="A17" s="219" t="s">
        <v>1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N17" s="223"/>
      <c r="O17" s="223"/>
      <c r="P17" s="223"/>
      <c r="Q17" s="223"/>
      <c r="R17" s="223"/>
      <c r="S17" s="223"/>
      <c r="T17" s="223"/>
      <c r="U17" s="223"/>
    </row>
    <row r="18" spans="1:21" ht="14.25" customHeight="1" x14ac:dyDescent="0.2">
      <c r="A18" s="229" t="s">
        <v>65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N18" s="223"/>
      <c r="O18" s="223"/>
      <c r="P18" s="223"/>
      <c r="Q18" s="223"/>
      <c r="R18" s="223"/>
      <c r="S18" s="223"/>
      <c r="T18" s="223"/>
      <c r="U18" s="223"/>
    </row>
    <row r="19" spans="1:21" ht="12" customHeight="1" x14ac:dyDescent="0.2">
      <c r="A19" s="229" t="s">
        <v>127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N19" s="223"/>
      <c r="O19" s="223"/>
      <c r="P19" s="223"/>
      <c r="Q19" s="223"/>
      <c r="R19" s="223"/>
      <c r="S19" s="223"/>
      <c r="T19" s="223"/>
      <c r="U19" s="223"/>
    </row>
    <row r="20" spans="1:21" ht="7.5" customHeight="1" x14ac:dyDescent="0.2">
      <c r="A20" s="250" t="s">
        <v>126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N20" s="2"/>
      <c r="O20" s="2"/>
      <c r="P20" s="2"/>
      <c r="Q20" s="2"/>
      <c r="R20" s="2"/>
      <c r="S20" s="2"/>
    </row>
    <row r="21" spans="1:21" ht="15" customHeight="1" x14ac:dyDescent="0.2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N21" s="249" t="s">
        <v>167</v>
      </c>
      <c r="O21" s="249"/>
      <c r="P21" s="249"/>
      <c r="Q21" s="249"/>
      <c r="R21" s="249"/>
      <c r="S21" s="249"/>
      <c r="T21" s="249"/>
      <c r="U21" s="249"/>
    </row>
    <row r="22" spans="1:21" ht="15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N22" s="249"/>
      <c r="O22" s="249"/>
      <c r="P22" s="249"/>
      <c r="Q22" s="249"/>
      <c r="R22" s="249"/>
      <c r="S22" s="249"/>
      <c r="T22" s="249"/>
      <c r="U22" s="249"/>
    </row>
    <row r="23" spans="1:21" ht="33" customHeight="1" x14ac:dyDescent="0.2">
      <c r="A23" s="250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N23" s="249"/>
      <c r="O23" s="249"/>
      <c r="P23" s="249"/>
      <c r="Q23" s="249"/>
      <c r="R23" s="249"/>
      <c r="S23" s="249"/>
      <c r="T23" s="249"/>
      <c r="U23" s="249"/>
    </row>
    <row r="24" spans="1:21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1" ht="13.15" customHeight="1" x14ac:dyDescent="0.2">
      <c r="A25" s="155" t="s">
        <v>16</v>
      </c>
      <c r="B25" s="155"/>
      <c r="C25" s="155"/>
      <c r="D25" s="155"/>
      <c r="E25" s="155"/>
      <c r="F25" s="155"/>
      <c r="G25" s="155"/>
      <c r="N25" s="249" t="s">
        <v>110</v>
      </c>
      <c r="O25" s="249"/>
      <c r="P25" s="249"/>
      <c r="Q25" s="249"/>
      <c r="R25" s="249"/>
      <c r="S25" s="249"/>
      <c r="T25" s="249"/>
      <c r="U25" s="249"/>
    </row>
    <row r="26" spans="1:21" ht="26.25" customHeight="1" x14ac:dyDescent="0.2">
      <c r="A26" s="4"/>
      <c r="B26" s="234" t="s">
        <v>2</v>
      </c>
      <c r="C26" s="236"/>
      <c r="D26" s="234" t="s">
        <v>3</v>
      </c>
      <c r="E26" s="235"/>
      <c r="F26" s="236"/>
      <c r="G26" s="237" t="s">
        <v>18</v>
      </c>
      <c r="H26" s="237" t="s">
        <v>10</v>
      </c>
      <c r="I26" s="234" t="s">
        <v>4</v>
      </c>
      <c r="J26" s="235"/>
      <c r="K26" s="236"/>
      <c r="N26" s="249"/>
      <c r="O26" s="249"/>
      <c r="P26" s="249"/>
      <c r="Q26" s="249"/>
      <c r="R26" s="249"/>
      <c r="S26" s="249"/>
      <c r="T26" s="249"/>
      <c r="U26" s="249"/>
    </row>
    <row r="27" spans="1:21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38"/>
      <c r="H27" s="238"/>
      <c r="I27" s="5" t="s">
        <v>11</v>
      </c>
      <c r="J27" s="5" t="s">
        <v>12</v>
      </c>
      <c r="K27" s="5" t="s">
        <v>13</v>
      </c>
      <c r="N27" s="249"/>
      <c r="O27" s="249"/>
      <c r="P27" s="249"/>
      <c r="Q27" s="249"/>
      <c r="R27" s="249"/>
      <c r="S27" s="249"/>
      <c r="T27" s="249"/>
      <c r="U27" s="249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49"/>
      <c r="O28" s="249"/>
      <c r="P28" s="249"/>
      <c r="Q28" s="249"/>
      <c r="R28" s="249"/>
      <c r="S28" s="249"/>
      <c r="T28" s="249"/>
      <c r="U28" s="249"/>
    </row>
    <row r="29" spans="1:21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96</v>
      </c>
      <c r="I29" s="24">
        <v>3</v>
      </c>
      <c r="J29" s="24">
        <v>1</v>
      </c>
      <c r="K29" s="24">
        <v>12</v>
      </c>
      <c r="N29" s="249"/>
      <c r="O29" s="249"/>
      <c r="P29" s="249"/>
      <c r="Q29" s="249"/>
      <c r="R29" s="249"/>
      <c r="S29" s="249"/>
      <c r="T29" s="249"/>
      <c r="U29" s="249"/>
    </row>
    <row r="30" spans="1:21" ht="15.75" customHeight="1" x14ac:dyDescent="0.2">
      <c r="A30" s="37" t="s">
        <v>97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49"/>
      <c r="O30" s="249"/>
      <c r="P30" s="249"/>
      <c r="Q30" s="249"/>
      <c r="R30" s="249"/>
      <c r="S30" s="249"/>
      <c r="T30" s="249"/>
      <c r="U30" s="249"/>
    </row>
    <row r="31" spans="1:21" ht="21" customHeight="1" x14ac:dyDescent="0.2">
      <c r="A31" s="36"/>
      <c r="B31" s="36"/>
      <c r="C31" s="36"/>
      <c r="D31" s="36"/>
      <c r="E31" s="36"/>
      <c r="F31" s="36"/>
      <c r="G31" s="36"/>
      <c r="N31" s="84"/>
      <c r="O31" s="84"/>
      <c r="P31" s="84"/>
      <c r="Q31" s="84"/>
      <c r="R31" s="84"/>
      <c r="S31" s="84"/>
      <c r="T31" s="84"/>
      <c r="U31" s="84"/>
    </row>
    <row r="32" spans="1:21" ht="20.25" customHeight="1" x14ac:dyDescent="0.2">
      <c r="A32" s="227" t="s">
        <v>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</row>
    <row r="33" spans="1:21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88</v>
      </c>
      <c r="T33" s="10" t="s">
        <v>89</v>
      </c>
      <c r="U33" s="10"/>
    </row>
    <row r="34" spans="1:21" ht="20.25" customHeight="1" x14ac:dyDescent="0.2">
      <c r="A34" s="103" t="s">
        <v>41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</row>
    <row r="35" spans="1:21" ht="18" customHeight="1" x14ac:dyDescent="0.2">
      <c r="A35" s="247" t="s">
        <v>27</v>
      </c>
      <c r="B35" s="211" t="s">
        <v>26</v>
      </c>
      <c r="C35" s="212"/>
      <c r="D35" s="212"/>
      <c r="E35" s="212"/>
      <c r="F35" s="212"/>
      <c r="G35" s="212"/>
      <c r="H35" s="212"/>
      <c r="I35" s="213"/>
      <c r="J35" s="237" t="s">
        <v>39</v>
      </c>
      <c r="K35" s="203" t="s">
        <v>24</v>
      </c>
      <c r="L35" s="221"/>
      <c r="M35" s="221"/>
      <c r="N35" s="222"/>
      <c r="O35" s="203" t="s">
        <v>40</v>
      </c>
      <c r="P35" s="204"/>
      <c r="Q35" s="205"/>
      <c r="R35" s="203" t="s">
        <v>23</v>
      </c>
      <c r="S35" s="221"/>
      <c r="T35" s="222"/>
      <c r="U35" s="246" t="s">
        <v>22</v>
      </c>
    </row>
    <row r="36" spans="1:21" ht="12.75" customHeight="1" x14ac:dyDescent="0.2">
      <c r="A36" s="248"/>
      <c r="B36" s="214"/>
      <c r="C36" s="215"/>
      <c r="D36" s="215"/>
      <c r="E36" s="215"/>
      <c r="F36" s="215"/>
      <c r="G36" s="215"/>
      <c r="H36" s="215"/>
      <c r="I36" s="216"/>
      <c r="J36" s="238"/>
      <c r="K36" s="5" t="s">
        <v>28</v>
      </c>
      <c r="L36" s="5" t="s">
        <v>29</v>
      </c>
      <c r="M36" s="49" t="s">
        <v>91</v>
      </c>
      <c r="N36" s="5" t="s">
        <v>92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38"/>
    </row>
    <row r="37" spans="1:21" x14ac:dyDescent="0.2">
      <c r="A37" s="60" t="s">
        <v>104</v>
      </c>
      <c r="B37" s="194" t="s">
        <v>141</v>
      </c>
      <c r="C37" s="194"/>
      <c r="D37" s="194"/>
      <c r="E37" s="194"/>
      <c r="F37" s="194"/>
      <c r="G37" s="194"/>
      <c r="H37" s="194"/>
      <c r="I37" s="194"/>
      <c r="J37" s="61">
        <v>7</v>
      </c>
      <c r="K37" s="61">
        <v>2</v>
      </c>
      <c r="L37" s="61">
        <v>1</v>
      </c>
      <c r="M37" s="61">
        <v>0</v>
      </c>
      <c r="N37" s="61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61" t="s">
        <v>31</v>
      </c>
      <c r="S37" s="64"/>
      <c r="T37" s="65"/>
      <c r="U37" s="11" t="s">
        <v>36</v>
      </c>
    </row>
    <row r="38" spans="1:21" x14ac:dyDescent="0.2">
      <c r="A38" s="62" t="s">
        <v>111</v>
      </c>
      <c r="B38" s="179" t="s">
        <v>142</v>
      </c>
      <c r="C38" s="179"/>
      <c r="D38" s="179"/>
      <c r="E38" s="179"/>
      <c r="F38" s="179"/>
      <c r="G38" s="179"/>
      <c r="H38" s="179"/>
      <c r="I38" s="180"/>
      <c r="J38" s="63">
        <v>6</v>
      </c>
      <c r="K38" s="63">
        <v>2</v>
      </c>
      <c r="L38" s="63">
        <v>1</v>
      </c>
      <c r="M38" s="63">
        <v>0</v>
      </c>
      <c r="N38" s="63">
        <v>1</v>
      </c>
      <c r="O38" s="53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36</v>
      </c>
    </row>
    <row r="39" spans="1:21" ht="27" customHeight="1" x14ac:dyDescent="0.2">
      <c r="A39" s="62" t="s">
        <v>103</v>
      </c>
      <c r="B39" s="194" t="s">
        <v>143</v>
      </c>
      <c r="C39" s="194"/>
      <c r="D39" s="194"/>
      <c r="E39" s="194"/>
      <c r="F39" s="194"/>
      <c r="G39" s="194"/>
      <c r="H39" s="194"/>
      <c r="I39" s="194"/>
      <c r="J39" s="63">
        <v>7</v>
      </c>
      <c r="K39" s="63">
        <v>2</v>
      </c>
      <c r="L39" s="63">
        <v>1</v>
      </c>
      <c r="M39" s="63">
        <v>0</v>
      </c>
      <c r="N39" s="63">
        <v>1</v>
      </c>
      <c r="O39" s="53">
        <f t="shared" si="1"/>
        <v>4</v>
      </c>
      <c r="P39" s="18">
        <f t="shared" si="2"/>
        <v>9</v>
      </c>
      <c r="Q39" s="18">
        <f t="shared" si="0"/>
        <v>13</v>
      </c>
      <c r="R39" s="63" t="s">
        <v>31</v>
      </c>
      <c r="S39" s="66"/>
      <c r="T39" s="24"/>
      <c r="U39" s="11" t="s">
        <v>37</v>
      </c>
    </row>
    <row r="40" spans="1:21" x14ac:dyDescent="0.2">
      <c r="A40" s="62" t="s">
        <v>112</v>
      </c>
      <c r="B40" s="179" t="s">
        <v>144</v>
      </c>
      <c r="C40" s="179"/>
      <c r="D40" s="179"/>
      <c r="E40" s="179"/>
      <c r="F40" s="179"/>
      <c r="G40" s="179"/>
      <c r="H40" s="179"/>
      <c r="I40" s="180"/>
      <c r="J40" s="63">
        <v>6</v>
      </c>
      <c r="K40" s="63">
        <v>2</v>
      </c>
      <c r="L40" s="63">
        <v>1</v>
      </c>
      <c r="M40" s="63">
        <v>0</v>
      </c>
      <c r="N40" s="63">
        <v>1</v>
      </c>
      <c r="O40" s="53">
        <f t="shared" si="1"/>
        <v>4</v>
      </c>
      <c r="P40" s="18">
        <f t="shared" si="2"/>
        <v>7</v>
      </c>
      <c r="Q40" s="18">
        <f t="shared" si="0"/>
        <v>11</v>
      </c>
      <c r="R40" s="63" t="s">
        <v>31</v>
      </c>
      <c r="S40" s="11"/>
      <c r="T40" s="24"/>
      <c r="U40" s="11" t="s">
        <v>37</v>
      </c>
    </row>
    <row r="41" spans="1:21" ht="26.1" customHeight="1" x14ac:dyDescent="0.2">
      <c r="A41" s="62" t="s">
        <v>164</v>
      </c>
      <c r="B41" s="194" t="s">
        <v>165</v>
      </c>
      <c r="C41" s="194"/>
      <c r="D41" s="194"/>
      <c r="E41" s="194"/>
      <c r="F41" s="194"/>
      <c r="G41" s="194"/>
      <c r="H41" s="194"/>
      <c r="I41" s="194"/>
      <c r="J41" s="63">
        <v>4</v>
      </c>
      <c r="K41" s="63">
        <v>2</v>
      </c>
      <c r="L41" s="63">
        <v>1</v>
      </c>
      <c r="M41" s="63">
        <v>0</v>
      </c>
      <c r="N41" s="63">
        <v>1</v>
      </c>
      <c r="O41" s="53">
        <f t="shared" si="1"/>
        <v>4</v>
      </c>
      <c r="P41" s="18">
        <f t="shared" si="2"/>
        <v>3</v>
      </c>
      <c r="Q41" s="18">
        <f t="shared" si="0"/>
        <v>7</v>
      </c>
      <c r="R41" s="23"/>
      <c r="S41" s="11" t="s">
        <v>28</v>
      </c>
      <c r="T41" s="24"/>
      <c r="U41" s="11" t="s">
        <v>36</v>
      </c>
    </row>
    <row r="42" spans="1:21" hidden="1" x14ac:dyDescent="0.2">
      <c r="A42" s="30"/>
      <c r="B42" s="191"/>
      <c r="C42" s="188"/>
      <c r="D42" s="188"/>
      <c r="E42" s="188"/>
      <c r="F42" s="188"/>
      <c r="G42" s="188"/>
      <c r="H42" s="188"/>
      <c r="I42" s="189"/>
      <c r="J42" s="11">
        <v>0</v>
      </c>
      <c r="K42" s="11">
        <v>0</v>
      </c>
      <c r="L42" s="11">
        <v>0</v>
      </c>
      <c r="M42" s="11"/>
      <c r="N42" s="11">
        <v>0</v>
      </c>
      <c r="O42" s="53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1" hidden="1" x14ac:dyDescent="0.2">
      <c r="A43" s="30"/>
      <c r="B43" s="191"/>
      <c r="C43" s="188"/>
      <c r="D43" s="188"/>
      <c r="E43" s="188"/>
      <c r="F43" s="188"/>
      <c r="G43" s="188"/>
      <c r="H43" s="188"/>
      <c r="I43" s="189"/>
      <c r="J43" s="11">
        <v>0</v>
      </c>
      <c r="K43" s="11">
        <v>0</v>
      </c>
      <c r="L43" s="11">
        <v>0</v>
      </c>
      <c r="M43" s="11"/>
      <c r="N43" s="11">
        <v>0</v>
      </c>
      <c r="O43" s="53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1" hidden="1" x14ac:dyDescent="0.2">
      <c r="A44" s="30"/>
      <c r="B44" s="191"/>
      <c r="C44" s="188"/>
      <c r="D44" s="188"/>
      <c r="E44" s="188"/>
      <c r="F44" s="188"/>
      <c r="G44" s="188"/>
      <c r="H44" s="188"/>
      <c r="I44" s="189"/>
      <c r="J44" s="11">
        <v>0</v>
      </c>
      <c r="K44" s="11">
        <v>0</v>
      </c>
      <c r="L44" s="11">
        <v>0</v>
      </c>
      <c r="M44" s="11"/>
      <c r="N44" s="11">
        <v>0</v>
      </c>
      <c r="O44" s="53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1" hidden="1" x14ac:dyDescent="0.2">
      <c r="A45" s="30"/>
      <c r="B45" s="191"/>
      <c r="C45" s="188"/>
      <c r="D45" s="188"/>
      <c r="E45" s="188"/>
      <c r="F45" s="188"/>
      <c r="G45" s="188"/>
      <c r="H45" s="188"/>
      <c r="I45" s="189"/>
      <c r="J45" s="11">
        <v>0</v>
      </c>
      <c r="K45" s="11">
        <v>0</v>
      </c>
      <c r="L45" s="11">
        <v>0</v>
      </c>
      <c r="M45" s="11"/>
      <c r="N45" s="11">
        <v>0</v>
      </c>
      <c r="O45" s="53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1" hidden="1" x14ac:dyDescent="0.2">
      <c r="A46" s="30"/>
      <c r="B46" s="191"/>
      <c r="C46" s="188"/>
      <c r="D46" s="188"/>
      <c r="E46" s="188"/>
      <c r="F46" s="188"/>
      <c r="G46" s="188"/>
      <c r="H46" s="188"/>
      <c r="I46" s="189"/>
      <c r="J46" s="11">
        <v>0</v>
      </c>
      <c r="K46" s="11">
        <v>0</v>
      </c>
      <c r="L46" s="11">
        <v>0</v>
      </c>
      <c r="M46" s="11"/>
      <c r="N46" s="11">
        <v>0</v>
      </c>
      <c r="O46" s="53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1" hidden="1" x14ac:dyDescent="0.2">
      <c r="A47" s="33"/>
      <c r="B47" s="191"/>
      <c r="C47" s="188"/>
      <c r="D47" s="188"/>
      <c r="E47" s="188"/>
      <c r="F47" s="188"/>
      <c r="G47" s="188"/>
      <c r="H47" s="188"/>
      <c r="I47" s="189"/>
      <c r="J47" s="11">
        <v>0</v>
      </c>
      <c r="K47" s="11">
        <v>0</v>
      </c>
      <c r="L47" s="11">
        <v>0</v>
      </c>
      <c r="M47" s="11"/>
      <c r="N47" s="11">
        <v>0</v>
      </c>
      <c r="O47" s="53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1" x14ac:dyDescent="0.2">
      <c r="A48" s="20" t="s">
        <v>25</v>
      </c>
      <c r="B48" s="124"/>
      <c r="C48" s="125"/>
      <c r="D48" s="125"/>
      <c r="E48" s="125"/>
      <c r="F48" s="125"/>
      <c r="G48" s="125"/>
      <c r="H48" s="125"/>
      <c r="I48" s="126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1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48">
        <f>COUNTA(U37:U47)</f>
        <v>5</v>
      </c>
    </row>
    <row r="49" spans="1:21" ht="16.5" customHeight="1" x14ac:dyDescent="0.2">
      <c r="A49" s="103" t="s">
        <v>42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</row>
    <row r="50" spans="1:21" ht="18" customHeight="1" x14ac:dyDescent="0.2">
      <c r="A50" s="247" t="s">
        <v>27</v>
      </c>
      <c r="B50" s="211" t="s">
        <v>26</v>
      </c>
      <c r="C50" s="212"/>
      <c r="D50" s="212"/>
      <c r="E50" s="212"/>
      <c r="F50" s="212"/>
      <c r="G50" s="212"/>
      <c r="H50" s="212"/>
      <c r="I50" s="213"/>
      <c r="J50" s="237" t="s">
        <v>39</v>
      </c>
      <c r="K50" s="203" t="s">
        <v>24</v>
      </c>
      <c r="L50" s="221"/>
      <c r="M50" s="221"/>
      <c r="N50" s="222"/>
      <c r="O50" s="203" t="s">
        <v>40</v>
      </c>
      <c r="P50" s="204"/>
      <c r="Q50" s="205"/>
      <c r="R50" s="203" t="s">
        <v>23</v>
      </c>
      <c r="S50" s="221"/>
      <c r="T50" s="222"/>
      <c r="U50" s="246" t="s">
        <v>22</v>
      </c>
    </row>
    <row r="51" spans="1:21" ht="12.75" customHeight="1" x14ac:dyDescent="0.2">
      <c r="A51" s="248"/>
      <c r="B51" s="214"/>
      <c r="C51" s="215"/>
      <c r="D51" s="215"/>
      <c r="E51" s="215"/>
      <c r="F51" s="215"/>
      <c r="G51" s="215"/>
      <c r="H51" s="215"/>
      <c r="I51" s="216"/>
      <c r="J51" s="238"/>
      <c r="K51" s="5" t="s">
        <v>28</v>
      </c>
      <c r="L51" s="5" t="s">
        <v>29</v>
      </c>
      <c r="M51" s="49" t="s">
        <v>91</v>
      </c>
      <c r="N51" s="5" t="s">
        <v>92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38"/>
    </row>
    <row r="52" spans="1:21" x14ac:dyDescent="0.2">
      <c r="A52" s="62" t="s">
        <v>113</v>
      </c>
      <c r="B52" s="188" t="s">
        <v>145</v>
      </c>
      <c r="C52" s="188"/>
      <c r="D52" s="188"/>
      <c r="E52" s="188"/>
      <c r="F52" s="188"/>
      <c r="G52" s="188"/>
      <c r="H52" s="188"/>
      <c r="I52" s="189"/>
      <c r="J52" s="63">
        <v>8</v>
      </c>
      <c r="K52" s="63">
        <v>2</v>
      </c>
      <c r="L52" s="63">
        <v>1</v>
      </c>
      <c r="M52" s="63">
        <v>0</v>
      </c>
      <c r="N52" s="63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63" t="s">
        <v>31</v>
      </c>
      <c r="S52" s="11"/>
      <c r="T52" s="24"/>
      <c r="U52" s="11" t="s">
        <v>36</v>
      </c>
    </row>
    <row r="53" spans="1:21" x14ac:dyDescent="0.2">
      <c r="A53" s="62" t="s">
        <v>114</v>
      </c>
      <c r="B53" s="179" t="s">
        <v>146</v>
      </c>
      <c r="C53" s="188"/>
      <c r="D53" s="188"/>
      <c r="E53" s="188"/>
      <c r="F53" s="188"/>
      <c r="G53" s="188"/>
      <c r="H53" s="188"/>
      <c r="I53" s="189"/>
      <c r="J53" s="63">
        <v>7</v>
      </c>
      <c r="K53" s="63">
        <v>2</v>
      </c>
      <c r="L53" s="63">
        <v>1</v>
      </c>
      <c r="M53" s="63">
        <v>0</v>
      </c>
      <c r="N53" s="63">
        <v>1</v>
      </c>
      <c r="O53" s="53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63" t="s">
        <v>31</v>
      </c>
      <c r="S53" s="11"/>
      <c r="T53" s="24"/>
      <c r="U53" s="11" t="s">
        <v>38</v>
      </c>
    </row>
    <row r="54" spans="1:21" ht="26.1" customHeight="1" x14ac:dyDescent="0.2">
      <c r="A54" s="62" t="s">
        <v>115</v>
      </c>
      <c r="B54" s="206" t="s">
        <v>147</v>
      </c>
      <c r="C54" s="206"/>
      <c r="D54" s="206"/>
      <c r="E54" s="206"/>
      <c r="F54" s="206"/>
      <c r="G54" s="206"/>
      <c r="H54" s="206"/>
      <c r="I54" s="207"/>
      <c r="J54" s="63">
        <v>8</v>
      </c>
      <c r="K54" s="63">
        <v>2</v>
      </c>
      <c r="L54" s="63">
        <v>1</v>
      </c>
      <c r="M54" s="63">
        <v>0</v>
      </c>
      <c r="N54" s="63">
        <v>1</v>
      </c>
      <c r="O54" s="53">
        <f t="shared" si="6"/>
        <v>4</v>
      </c>
      <c r="P54" s="18">
        <f t="shared" si="7"/>
        <v>10</v>
      </c>
      <c r="Q54" s="18">
        <f t="shared" si="5"/>
        <v>14</v>
      </c>
      <c r="R54" s="63" t="s">
        <v>31</v>
      </c>
      <c r="S54" s="11"/>
      <c r="T54" s="24"/>
      <c r="U54" s="11" t="s">
        <v>36</v>
      </c>
    </row>
    <row r="55" spans="1:21" x14ac:dyDescent="0.2">
      <c r="A55" s="62" t="s">
        <v>116</v>
      </c>
      <c r="B55" s="186" t="s">
        <v>148</v>
      </c>
      <c r="C55" s="186"/>
      <c r="D55" s="186"/>
      <c r="E55" s="186"/>
      <c r="F55" s="186"/>
      <c r="G55" s="186"/>
      <c r="H55" s="186"/>
      <c r="I55" s="186"/>
      <c r="J55" s="63">
        <v>7</v>
      </c>
      <c r="K55" s="63">
        <v>2</v>
      </c>
      <c r="L55" s="63">
        <v>1</v>
      </c>
      <c r="M55" s="63">
        <v>0</v>
      </c>
      <c r="N55" s="63">
        <v>1</v>
      </c>
      <c r="O55" s="53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1" hidden="1" x14ac:dyDescent="0.2">
      <c r="A56" s="30"/>
      <c r="B56" s="191"/>
      <c r="C56" s="188"/>
      <c r="D56" s="188"/>
      <c r="E56" s="188"/>
      <c r="F56" s="188"/>
      <c r="G56" s="188"/>
      <c r="H56" s="188"/>
      <c r="I56" s="189"/>
      <c r="J56" s="11">
        <v>0</v>
      </c>
      <c r="K56" s="11">
        <v>0</v>
      </c>
      <c r="L56" s="11">
        <v>0</v>
      </c>
      <c r="M56" s="11"/>
      <c r="N56" s="11">
        <v>0</v>
      </c>
      <c r="O56" s="53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1" hidden="1" x14ac:dyDescent="0.2">
      <c r="A57" s="30"/>
      <c r="B57" s="191"/>
      <c r="C57" s="188"/>
      <c r="D57" s="188"/>
      <c r="E57" s="188"/>
      <c r="F57" s="188"/>
      <c r="G57" s="188"/>
      <c r="H57" s="188"/>
      <c r="I57" s="189"/>
      <c r="J57" s="11">
        <v>0</v>
      </c>
      <c r="K57" s="11">
        <v>0</v>
      </c>
      <c r="L57" s="11">
        <v>0</v>
      </c>
      <c r="M57" s="11"/>
      <c r="N57" s="11">
        <v>0</v>
      </c>
      <c r="O57" s="53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1" hidden="1" x14ac:dyDescent="0.2">
      <c r="A58" s="30"/>
      <c r="B58" s="191"/>
      <c r="C58" s="188"/>
      <c r="D58" s="188"/>
      <c r="E58" s="188"/>
      <c r="F58" s="188"/>
      <c r="G58" s="188"/>
      <c r="H58" s="188"/>
      <c r="I58" s="189"/>
      <c r="J58" s="11">
        <v>0</v>
      </c>
      <c r="K58" s="11">
        <v>0</v>
      </c>
      <c r="L58" s="11">
        <v>0</v>
      </c>
      <c r="M58" s="11"/>
      <c r="N58" s="11">
        <v>0</v>
      </c>
      <c r="O58" s="53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1" hidden="1" x14ac:dyDescent="0.2">
      <c r="A59" s="30"/>
      <c r="B59" s="191"/>
      <c r="C59" s="188"/>
      <c r="D59" s="188"/>
      <c r="E59" s="188"/>
      <c r="F59" s="188"/>
      <c r="G59" s="188"/>
      <c r="H59" s="188"/>
      <c r="I59" s="189"/>
      <c r="J59" s="11">
        <v>0</v>
      </c>
      <c r="K59" s="11">
        <v>0</v>
      </c>
      <c r="L59" s="11">
        <v>0</v>
      </c>
      <c r="M59" s="11"/>
      <c r="N59" s="11">
        <v>0</v>
      </c>
      <c r="O59" s="53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1" hidden="1" x14ac:dyDescent="0.2">
      <c r="A60" s="30"/>
      <c r="B60" s="191"/>
      <c r="C60" s="188"/>
      <c r="D60" s="188"/>
      <c r="E60" s="188"/>
      <c r="F60" s="188"/>
      <c r="G60" s="188"/>
      <c r="H60" s="188"/>
      <c r="I60" s="189"/>
      <c r="J60" s="11">
        <v>0</v>
      </c>
      <c r="K60" s="11">
        <v>0</v>
      </c>
      <c r="L60" s="11">
        <v>0</v>
      </c>
      <c r="M60" s="11"/>
      <c r="N60" s="11">
        <v>0</v>
      </c>
      <c r="O60" s="53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1" hidden="1" x14ac:dyDescent="0.2">
      <c r="A61" s="30"/>
      <c r="B61" s="191"/>
      <c r="C61" s="188"/>
      <c r="D61" s="188"/>
      <c r="E61" s="188"/>
      <c r="F61" s="188"/>
      <c r="G61" s="188"/>
      <c r="H61" s="188"/>
      <c r="I61" s="189"/>
      <c r="J61" s="11">
        <v>0</v>
      </c>
      <c r="K61" s="11">
        <v>0</v>
      </c>
      <c r="L61" s="11">
        <v>0</v>
      </c>
      <c r="M61" s="11"/>
      <c r="N61" s="11">
        <v>0</v>
      </c>
      <c r="O61" s="53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1" hidden="1" x14ac:dyDescent="0.2">
      <c r="A62" s="33"/>
      <c r="B62" s="191"/>
      <c r="C62" s="188"/>
      <c r="D62" s="188"/>
      <c r="E62" s="188"/>
      <c r="F62" s="188"/>
      <c r="G62" s="188"/>
      <c r="H62" s="188"/>
      <c r="I62" s="189"/>
      <c r="J62" s="11">
        <v>0</v>
      </c>
      <c r="K62" s="11">
        <v>0</v>
      </c>
      <c r="L62" s="11">
        <v>0</v>
      </c>
      <c r="M62" s="11"/>
      <c r="N62" s="11">
        <v>0</v>
      </c>
      <c r="O62" s="53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1" x14ac:dyDescent="0.2">
      <c r="A63" s="20" t="s">
        <v>25</v>
      </c>
      <c r="B63" s="124"/>
      <c r="C63" s="125"/>
      <c r="D63" s="125"/>
      <c r="E63" s="125"/>
      <c r="F63" s="125"/>
      <c r="G63" s="125"/>
      <c r="H63" s="125"/>
      <c r="I63" s="126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1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48">
        <f>COUNTA(U52:U62)</f>
        <v>4</v>
      </c>
    </row>
    <row r="64" spans="1:21" ht="18" customHeight="1" x14ac:dyDescent="0.2">
      <c r="A64" s="103" t="s">
        <v>43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</row>
    <row r="65" spans="1:21" ht="18" customHeight="1" x14ac:dyDescent="0.2">
      <c r="A65" s="247" t="s">
        <v>27</v>
      </c>
      <c r="B65" s="211" t="s">
        <v>26</v>
      </c>
      <c r="C65" s="212"/>
      <c r="D65" s="212"/>
      <c r="E65" s="212"/>
      <c r="F65" s="212"/>
      <c r="G65" s="212"/>
      <c r="H65" s="212"/>
      <c r="I65" s="213"/>
      <c r="J65" s="237" t="s">
        <v>39</v>
      </c>
      <c r="K65" s="203" t="s">
        <v>24</v>
      </c>
      <c r="L65" s="221"/>
      <c r="M65" s="221"/>
      <c r="N65" s="222"/>
      <c r="O65" s="203" t="s">
        <v>40</v>
      </c>
      <c r="P65" s="204"/>
      <c r="Q65" s="205"/>
      <c r="R65" s="203" t="s">
        <v>23</v>
      </c>
      <c r="S65" s="221"/>
      <c r="T65" s="222"/>
      <c r="U65" s="246" t="s">
        <v>22</v>
      </c>
    </row>
    <row r="66" spans="1:21" ht="12.75" customHeight="1" x14ac:dyDescent="0.2">
      <c r="A66" s="248"/>
      <c r="B66" s="214"/>
      <c r="C66" s="215"/>
      <c r="D66" s="215"/>
      <c r="E66" s="215"/>
      <c r="F66" s="215"/>
      <c r="G66" s="215"/>
      <c r="H66" s="215"/>
      <c r="I66" s="216"/>
      <c r="J66" s="238"/>
      <c r="K66" s="5" t="s">
        <v>28</v>
      </c>
      <c r="L66" s="5" t="s">
        <v>29</v>
      </c>
      <c r="M66" s="49" t="s">
        <v>91</v>
      </c>
      <c r="N66" s="5" t="s">
        <v>92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38"/>
    </row>
    <row r="67" spans="1:21" x14ac:dyDescent="0.2">
      <c r="A67" s="62" t="s">
        <v>117</v>
      </c>
      <c r="B67" s="181" t="s">
        <v>151</v>
      </c>
      <c r="C67" s="179"/>
      <c r="D67" s="179"/>
      <c r="E67" s="179"/>
      <c r="F67" s="179"/>
      <c r="G67" s="179"/>
      <c r="H67" s="179"/>
      <c r="I67" s="182"/>
      <c r="J67" s="63">
        <v>8</v>
      </c>
      <c r="K67" s="63">
        <v>2</v>
      </c>
      <c r="L67" s="63">
        <v>1</v>
      </c>
      <c r="M67" s="63">
        <v>0</v>
      </c>
      <c r="N67" s="63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38</v>
      </c>
    </row>
    <row r="68" spans="1:21" x14ac:dyDescent="0.2">
      <c r="A68" s="62" t="s">
        <v>118</v>
      </c>
      <c r="B68" s="188" t="s">
        <v>152</v>
      </c>
      <c r="C68" s="188"/>
      <c r="D68" s="188"/>
      <c r="E68" s="188"/>
      <c r="F68" s="188"/>
      <c r="G68" s="188"/>
      <c r="H68" s="188"/>
      <c r="I68" s="189"/>
      <c r="J68" s="63">
        <v>8</v>
      </c>
      <c r="K68" s="63">
        <v>2</v>
      </c>
      <c r="L68" s="63">
        <v>1</v>
      </c>
      <c r="M68" s="63">
        <v>0</v>
      </c>
      <c r="N68" s="63">
        <v>1</v>
      </c>
      <c r="O68" s="53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36</v>
      </c>
    </row>
    <row r="69" spans="1:21" x14ac:dyDescent="0.2">
      <c r="A69" s="62" t="s">
        <v>119</v>
      </c>
      <c r="B69" s="186" t="s">
        <v>149</v>
      </c>
      <c r="C69" s="186"/>
      <c r="D69" s="186"/>
      <c r="E69" s="186"/>
      <c r="F69" s="186"/>
      <c r="G69" s="186"/>
      <c r="H69" s="186"/>
      <c r="I69" s="186"/>
      <c r="J69" s="63">
        <v>7</v>
      </c>
      <c r="K69" s="63">
        <v>2</v>
      </c>
      <c r="L69" s="63">
        <v>1</v>
      </c>
      <c r="M69" s="63">
        <v>0</v>
      </c>
      <c r="N69" s="63">
        <v>1</v>
      </c>
      <c r="O69" s="53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1" x14ac:dyDescent="0.2">
      <c r="A70" s="67" t="s">
        <v>120</v>
      </c>
      <c r="B70" s="186" t="s">
        <v>150</v>
      </c>
      <c r="C70" s="186"/>
      <c r="D70" s="186"/>
      <c r="E70" s="186"/>
      <c r="F70" s="186"/>
      <c r="G70" s="186"/>
      <c r="H70" s="186"/>
      <c r="I70" s="186"/>
      <c r="J70" s="63">
        <v>7</v>
      </c>
      <c r="K70" s="63">
        <v>2</v>
      </c>
      <c r="L70" s="63">
        <v>1</v>
      </c>
      <c r="M70" s="63">
        <v>0</v>
      </c>
      <c r="N70" s="63">
        <v>1</v>
      </c>
      <c r="O70" s="53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38</v>
      </c>
    </row>
    <row r="71" spans="1:21" hidden="1" x14ac:dyDescent="0.2">
      <c r="A71" s="30"/>
      <c r="B71" s="191"/>
      <c r="C71" s="188"/>
      <c r="D71" s="188"/>
      <c r="E71" s="188"/>
      <c r="F71" s="188"/>
      <c r="G71" s="188"/>
      <c r="H71" s="188"/>
      <c r="I71" s="189"/>
      <c r="J71" s="11">
        <v>0</v>
      </c>
      <c r="K71" s="11">
        <v>0</v>
      </c>
      <c r="L71" s="11">
        <v>0</v>
      </c>
      <c r="M71" s="11"/>
      <c r="N71" s="11">
        <v>0</v>
      </c>
      <c r="O71" s="53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1" hidden="1" x14ac:dyDescent="0.2">
      <c r="A72" s="30"/>
      <c r="B72" s="191"/>
      <c r="C72" s="188"/>
      <c r="D72" s="188"/>
      <c r="E72" s="188"/>
      <c r="F72" s="188"/>
      <c r="G72" s="188"/>
      <c r="H72" s="188"/>
      <c r="I72" s="189"/>
      <c r="J72" s="11">
        <v>0</v>
      </c>
      <c r="K72" s="11">
        <v>0</v>
      </c>
      <c r="L72" s="11">
        <v>0</v>
      </c>
      <c r="M72" s="11"/>
      <c r="N72" s="11">
        <v>0</v>
      </c>
      <c r="O72" s="53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1" hidden="1" x14ac:dyDescent="0.2">
      <c r="A73" s="30"/>
      <c r="B73" s="191"/>
      <c r="C73" s="188"/>
      <c r="D73" s="188"/>
      <c r="E73" s="188"/>
      <c r="F73" s="188"/>
      <c r="G73" s="188"/>
      <c r="H73" s="188"/>
      <c r="I73" s="189"/>
      <c r="J73" s="11">
        <v>0</v>
      </c>
      <c r="K73" s="11">
        <v>0</v>
      </c>
      <c r="L73" s="11">
        <v>0</v>
      </c>
      <c r="M73" s="11"/>
      <c r="N73" s="11">
        <v>0</v>
      </c>
      <c r="O73" s="53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1" hidden="1" x14ac:dyDescent="0.2">
      <c r="A74" s="30"/>
      <c r="B74" s="191"/>
      <c r="C74" s="188"/>
      <c r="D74" s="188"/>
      <c r="E74" s="188"/>
      <c r="F74" s="188"/>
      <c r="G74" s="188"/>
      <c r="H74" s="188"/>
      <c r="I74" s="189"/>
      <c r="J74" s="11">
        <v>0</v>
      </c>
      <c r="K74" s="11">
        <v>0</v>
      </c>
      <c r="L74" s="11">
        <v>0</v>
      </c>
      <c r="M74" s="11"/>
      <c r="N74" s="11">
        <v>0</v>
      </c>
      <c r="O74" s="53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1" hidden="1" x14ac:dyDescent="0.2">
      <c r="A75" s="30"/>
      <c r="B75" s="191"/>
      <c r="C75" s="188"/>
      <c r="D75" s="188"/>
      <c r="E75" s="188"/>
      <c r="F75" s="188"/>
      <c r="G75" s="188"/>
      <c r="H75" s="188"/>
      <c r="I75" s="189"/>
      <c r="J75" s="11">
        <v>0</v>
      </c>
      <c r="K75" s="11">
        <v>0</v>
      </c>
      <c r="L75" s="11">
        <v>0</v>
      </c>
      <c r="M75" s="11"/>
      <c r="N75" s="11">
        <v>0</v>
      </c>
      <c r="O75" s="53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1" hidden="1" x14ac:dyDescent="0.2">
      <c r="A76" s="30"/>
      <c r="B76" s="191"/>
      <c r="C76" s="188"/>
      <c r="D76" s="188"/>
      <c r="E76" s="188"/>
      <c r="F76" s="188"/>
      <c r="G76" s="188"/>
      <c r="H76" s="188"/>
      <c r="I76" s="189"/>
      <c r="J76" s="11">
        <v>0</v>
      </c>
      <c r="K76" s="11">
        <v>0</v>
      </c>
      <c r="L76" s="11">
        <v>0</v>
      </c>
      <c r="M76" s="11"/>
      <c r="N76" s="11">
        <v>0</v>
      </c>
      <c r="O76" s="53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1" hidden="1" x14ac:dyDescent="0.2">
      <c r="A77" s="30"/>
      <c r="B77" s="191"/>
      <c r="C77" s="188"/>
      <c r="D77" s="188"/>
      <c r="E77" s="188"/>
      <c r="F77" s="188"/>
      <c r="G77" s="188"/>
      <c r="H77" s="188"/>
      <c r="I77" s="189"/>
      <c r="J77" s="11">
        <v>0</v>
      </c>
      <c r="K77" s="11">
        <v>0</v>
      </c>
      <c r="L77" s="11">
        <v>0</v>
      </c>
      <c r="M77" s="11"/>
      <c r="N77" s="11">
        <v>0</v>
      </c>
      <c r="O77" s="53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1" x14ac:dyDescent="0.2">
      <c r="A78" s="20" t="s">
        <v>25</v>
      </c>
      <c r="B78" s="124"/>
      <c r="C78" s="125"/>
      <c r="D78" s="125"/>
      <c r="E78" s="125"/>
      <c r="F78" s="125"/>
      <c r="G78" s="125"/>
      <c r="H78" s="125"/>
      <c r="I78" s="126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1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48">
        <f>COUNTA(U67:U77)</f>
        <v>4</v>
      </c>
    </row>
    <row r="79" spans="1:21" ht="18.75" customHeight="1" x14ac:dyDescent="0.2">
      <c r="A79" s="103" t="s">
        <v>44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</row>
    <row r="80" spans="1:21" ht="18" customHeight="1" x14ac:dyDescent="0.2">
      <c r="A80" s="247" t="s">
        <v>27</v>
      </c>
      <c r="B80" s="211" t="s">
        <v>26</v>
      </c>
      <c r="C80" s="212"/>
      <c r="D80" s="212"/>
      <c r="E80" s="212"/>
      <c r="F80" s="212"/>
      <c r="G80" s="212"/>
      <c r="H80" s="212"/>
      <c r="I80" s="213"/>
      <c r="J80" s="237" t="s">
        <v>39</v>
      </c>
      <c r="K80" s="203" t="s">
        <v>24</v>
      </c>
      <c r="L80" s="221"/>
      <c r="M80" s="221"/>
      <c r="N80" s="222"/>
      <c r="O80" s="203" t="s">
        <v>40</v>
      </c>
      <c r="P80" s="204"/>
      <c r="Q80" s="205"/>
      <c r="R80" s="203" t="s">
        <v>23</v>
      </c>
      <c r="S80" s="221"/>
      <c r="T80" s="222"/>
      <c r="U80" s="246" t="s">
        <v>22</v>
      </c>
    </row>
    <row r="81" spans="1:21" x14ac:dyDescent="0.2">
      <c r="A81" s="248"/>
      <c r="B81" s="214"/>
      <c r="C81" s="215"/>
      <c r="D81" s="215"/>
      <c r="E81" s="215"/>
      <c r="F81" s="215"/>
      <c r="G81" s="215"/>
      <c r="H81" s="215"/>
      <c r="I81" s="216"/>
      <c r="J81" s="238"/>
      <c r="K81" s="5" t="s">
        <v>28</v>
      </c>
      <c r="L81" s="5" t="s">
        <v>29</v>
      </c>
      <c r="M81" s="49" t="s">
        <v>91</v>
      </c>
      <c r="N81" s="5" t="s">
        <v>92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38"/>
    </row>
    <row r="82" spans="1:21" x14ac:dyDescent="0.2">
      <c r="A82" s="47" t="s">
        <v>99</v>
      </c>
      <c r="B82" s="191" t="s">
        <v>153</v>
      </c>
      <c r="C82" s="188"/>
      <c r="D82" s="188"/>
      <c r="E82" s="188"/>
      <c r="F82" s="188"/>
      <c r="G82" s="188"/>
      <c r="H82" s="188"/>
      <c r="I82" s="189"/>
      <c r="J82" s="11">
        <v>20</v>
      </c>
      <c r="K82" s="11">
        <v>0</v>
      </c>
      <c r="L82" s="11">
        <v>0</v>
      </c>
      <c r="M82" s="11">
        <v>4</v>
      </c>
      <c r="N82" s="11">
        <v>12</v>
      </c>
      <c r="O82" s="46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1" ht="25.5" customHeight="1" x14ac:dyDescent="0.2">
      <c r="A83" s="79" t="s">
        <v>121</v>
      </c>
      <c r="B83" s="179" t="s">
        <v>154</v>
      </c>
      <c r="C83" s="188"/>
      <c r="D83" s="188"/>
      <c r="E83" s="188"/>
      <c r="F83" s="188"/>
      <c r="G83" s="188"/>
      <c r="H83" s="188"/>
      <c r="I83" s="189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53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1" ht="24.6" customHeight="1" x14ac:dyDescent="0.2">
      <c r="A84" s="80" t="s">
        <v>100</v>
      </c>
      <c r="B84" s="190" t="s">
        <v>155</v>
      </c>
      <c r="C84" s="179"/>
      <c r="D84" s="179"/>
      <c r="E84" s="179"/>
      <c r="F84" s="179"/>
      <c r="G84" s="179"/>
      <c r="H84" s="179"/>
      <c r="I84" s="180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53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1" hidden="1" x14ac:dyDescent="0.2">
      <c r="A85" s="30"/>
      <c r="B85" s="191"/>
      <c r="C85" s="188"/>
      <c r="D85" s="188"/>
      <c r="E85" s="188"/>
      <c r="F85" s="188"/>
      <c r="G85" s="188"/>
      <c r="H85" s="188"/>
      <c r="I85" s="189"/>
      <c r="J85" s="11">
        <v>0</v>
      </c>
      <c r="K85" s="11">
        <v>0</v>
      </c>
      <c r="L85" s="11">
        <v>0</v>
      </c>
      <c r="M85" s="11"/>
      <c r="N85" s="11">
        <v>0</v>
      </c>
      <c r="O85" s="53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1" hidden="1" x14ac:dyDescent="0.2">
      <c r="A86" s="30"/>
      <c r="B86" s="191"/>
      <c r="C86" s="188"/>
      <c r="D86" s="188"/>
      <c r="E86" s="188"/>
      <c r="F86" s="188"/>
      <c r="G86" s="188"/>
      <c r="H86" s="188"/>
      <c r="I86" s="189"/>
      <c r="J86" s="11">
        <v>0</v>
      </c>
      <c r="K86" s="11">
        <v>0</v>
      </c>
      <c r="L86" s="11">
        <v>0</v>
      </c>
      <c r="M86" s="11"/>
      <c r="N86" s="11">
        <v>0</v>
      </c>
      <c r="O86" s="53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1" hidden="1" x14ac:dyDescent="0.2">
      <c r="A87" s="30"/>
      <c r="B87" s="191"/>
      <c r="C87" s="188"/>
      <c r="D87" s="188"/>
      <c r="E87" s="188"/>
      <c r="F87" s="188"/>
      <c r="G87" s="188"/>
      <c r="H87" s="188"/>
      <c r="I87" s="189"/>
      <c r="J87" s="11">
        <v>0</v>
      </c>
      <c r="K87" s="11">
        <v>0</v>
      </c>
      <c r="L87" s="11">
        <v>0</v>
      </c>
      <c r="M87" s="11"/>
      <c r="N87" s="11">
        <v>0</v>
      </c>
      <c r="O87" s="53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1" hidden="1" x14ac:dyDescent="0.2">
      <c r="A88" s="30"/>
      <c r="B88" s="191"/>
      <c r="C88" s="188"/>
      <c r="D88" s="188"/>
      <c r="E88" s="188"/>
      <c r="F88" s="188"/>
      <c r="G88" s="188"/>
      <c r="H88" s="188"/>
      <c r="I88" s="189"/>
      <c r="J88" s="11">
        <v>0</v>
      </c>
      <c r="K88" s="11">
        <v>0</v>
      </c>
      <c r="L88" s="11">
        <v>0</v>
      </c>
      <c r="M88" s="11"/>
      <c r="N88" s="11">
        <v>0</v>
      </c>
      <c r="O88" s="53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1" hidden="1" x14ac:dyDescent="0.2">
      <c r="A89" s="30"/>
      <c r="B89" s="191"/>
      <c r="C89" s="188"/>
      <c r="D89" s="188"/>
      <c r="E89" s="188"/>
      <c r="F89" s="188"/>
      <c r="G89" s="188"/>
      <c r="H89" s="188"/>
      <c r="I89" s="189"/>
      <c r="J89" s="11">
        <v>0</v>
      </c>
      <c r="K89" s="11">
        <v>0</v>
      </c>
      <c r="L89" s="11">
        <v>0</v>
      </c>
      <c r="M89" s="11"/>
      <c r="N89" s="11">
        <v>0</v>
      </c>
      <c r="O89" s="53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1" hidden="1" x14ac:dyDescent="0.2">
      <c r="A90" s="30"/>
      <c r="B90" s="191"/>
      <c r="C90" s="188"/>
      <c r="D90" s="188"/>
      <c r="E90" s="188"/>
      <c r="F90" s="188"/>
      <c r="G90" s="188"/>
      <c r="H90" s="188"/>
      <c r="I90" s="189"/>
      <c r="J90" s="11">
        <v>0</v>
      </c>
      <c r="K90" s="11">
        <v>0</v>
      </c>
      <c r="L90" s="11">
        <v>0</v>
      </c>
      <c r="M90" s="11"/>
      <c r="N90" s="11">
        <v>0</v>
      </c>
      <c r="O90" s="53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1" hidden="1" x14ac:dyDescent="0.2">
      <c r="A91" s="30"/>
      <c r="B91" s="191"/>
      <c r="C91" s="188"/>
      <c r="D91" s="188"/>
      <c r="E91" s="188"/>
      <c r="F91" s="188"/>
      <c r="G91" s="188"/>
      <c r="H91" s="188"/>
      <c r="I91" s="189"/>
      <c r="J91" s="11">
        <v>0</v>
      </c>
      <c r="K91" s="11">
        <v>0</v>
      </c>
      <c r="L91" s="11">
        <v>0</v>
      </c>
      <c r="M91" s="11"/>
      <c r="N91" s="11">
        <v>0</v>
      </c>
      <c r="O91" s="53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1" hidden="1" x14ac:dyDescent="0.2">
      <c r="A92" s="30"/>
      <c r="B92" s="252"/>
      <c r="C92" s="253"/>
      <c r="D92" s="253"/>
      <c r="E92" s="253"/>
      <c r="F92" s="253"/>
      <c r="G92" s="253"/>
      <c r="H92" s="253"/>
      <c r="I92" s="254"/>
      <c r="J92" s="11">
        <v>0</v>
      </c>
      <c r="K92" s="11">
        <v>0</v>
      </c>
      <c r="L92" s="11">
        <v>0</v>
      </c>
      <c r="M92" s="11"/>
      <c r="N92" s="11">
        <v>0</v>
      </c>
      <c r="O92" s="53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1" x14ac:dyDescent="0.2">
      <c r="A93" s="20" t="s">
        <v>25</v>
      </c>
      <c r="B93" s="124"/>
      <c r="C93" s="125"/>
      <c r="D93" s="125"/>
      <c r="E93" s="125"/>
      <c r="F93" s="125"/>
      <c r="G93" s="125"/>
      <c r="H93" s="125"/>
      <c r="I93" s="126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1">
        <f>SUM(M82:M92)</f>
        <v>5</v>
      </c>
      <c r="N93" s="20">
        <f t="shared" si="17"/>
        <v>19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48">
        <f>COUNTA(U82:U92)</f>
        <v>3</v>
      </c>
    </row>
    <row r="94" spans="1:21" ht="9" customHeight="1" x14ac:dyDescent="0.2"/>
    <row r="95" spans="1:21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1" ht="19.5" customHeight="1" x14ac:dyDescent="0.2">
      <c r="A96" s="228" t="s">
        <v>45</v>
      </c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</row>
    <row r="97" spans="1:21" ht="27.75" customHeight="1" x14ac:dyDescent="0.2">
      <c r="A97" s="247" t="s">
        <v>27</v>
      </c>
      <c r="B97" s="211" t="s">
        <v>26</v>
      </c>
      <c r="C97" s="212"/>
      <c r="D97" s="212"/>
      <c r="E97" s="212"/>
      <c r="F97" s="212"/>
      <c r="G97" s="212"/>
      <c r="H97" s="212"/>
      <c r="I97" s="213"/>
      <c r="J97" s="237" t="s">
        <v>39</v>
      </c>
      <c r="K97" s="104" t="s">
        <v>24</v>
      </c>
      <c r="L97" s="104"/>
      <c r="M97" s="104"/>
      <c r="N97" s="104"/>
      <c r="O97" s="104" t="s">
        <v>40</v>
      </c>
      <c r="P97" s="255"/>
      <c r="Q97" s="255"/>
      <c r="R97" s="104" t="s">
        <v>23</v>
      </c>
      <c r="S97" s="104"/>
      <c r="T97" s="104"/>
      <c r="U97" s="104" t="s">
        <v>22</v>
      </c>
    </row>
    <row r="98" spans="1:21" ht="12.75" customHeight="1" x14ac:dyDescent="0.2">
      <c r="A98" s="248"/>
      <c r="B98" s="214"/>
      <c r="C98" s="215"/>
      <c r="D98" s="215"/>
      <c r="E98" s="215"/>
      <c r="F98" s="215"/>
      <c r="G98" s="215"/>
      <c r="H98" s="215"/>
      <c r="I98" s="216"/>
      <c r="J98" s="238"/>
      <c r="K98" s="5" t="s">
        <v>28</v>
      </c>
      <c r="L98" s="5" t="s">
        <v>29</v>
      </c>
      <c r="M98" s="49" t="s">
        <v>91</v>
      </c>
      <c r="N98" s="5" t="s">
        <v>92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04"/>
    </row>
    <row r="99" spans="1:21" x14ac:dyDescent="0.2">
      <c r="A99" s="257" t="s">
        <v>123</v>
      </c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9"/>
    </row>
    <row r="100" spans="1:21" x14ac:dyDescent="0.2">
      <c r="A100" s="62" t="s">
        <v>125</v>
      </c>
      <c r="B100" s="188" t="s">
        <v>156</v>
      </c>
      <c r="C100" s="188"/>
      <c r="D100" s="188"/>
      <c r="E100" s="188"/>
      <c r="F100" s="188"/>
      <c r="G100" s="188"/>
      <c r="H100" s="188"/>
      <c r="I100" s="189"/>
      <c r="J100" s="63">
        <v>7</v>
      </c>
      <c r="K100" s="63">
        <v>2</v>
      </c>
      <c r="L100" s="63">
        <v>1</v>
      </c>
      <c r="M100" s="63">
        <v>0</v>
      </c>
      <c r="N100" s="63">
        <v>1</v>
      </c>
      <c r="O100" s="18">
        <f>K100+L100+N100+M100</f>
        <v>4</v>
      </c>
      <c r="P100" s="18">
        <f>Q100-O100</f>
        <v>9</v>
      </c>
      <c r="Q100" s="18">
        <f t="shared" ref="Q100:Q104" si="18">ROUND(PRODUCT(J100,25)/14,0)</f>
        <v>13</v>
      </c>
      <c r="R100" s="63" t="s">
        <v>31</v>
      </c>
      <c r="S100" s="11"/>
      <c r="T100" s="24"/>
      <c r="U100" s="11" t="s">
        <v>37</v>
      </c>
    </row>
    <row r="101" spans="1:21" x14ac:dyDescent="0.2">
      <c r="A101" s="62" t="s">
        <v>101</v>
      </c>
      <c r="B101" s="200" t="s">
        <v>157</v>
      </c>
      <c r="C101" s="200"/>
      <c r="D101" s="200"/>
      <c r="E101" s="200"/>
      <c r="F101" s="200"/>
      <c r="G101" s="200"/>
      <c r="H101" s="200"/>
      <c r="I101" s="201"/>
      <c r="J101" s="25">
        <v>7</v>
      </c>
      <c r="K101" s="63">
        <v>2</v>
      </c>
      <c r="L101" s="63">
        <v>1</v>
      </c>
      <c r="M101" s="63">
        <v>0</v>
      </c>
      <c r="N101" s="63">
        <v>1</v>
      </c>
      <c r="O101" s="18">
        <f t="shared" ref="O101:O104" si="19">K101+L101+N101+M101</f>
        <v>4</v>
      </c>
      <c r="P101" s="18">
        <f t="shared" ref="P101:P103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37</v>
      </c>
    </row>
    <row r="102" spans="1:21" x14ac:dyDescent="0.2">
      <c r="A102" s="68" t="s">
        <v>137</v>
      </c>
      <c r="B102" s="199" t="s">
        <v>158</v>
      </c>
      <c r="C102" s="200"/>
      <c r="D102" s="200"/>
      <c r="E102" s="200"/>
      <c r="F102" s="200"/>
      <c r="G102" s="200"/>
      <c r="H102" s="200"/>
      <c r="I102" s="201"/>
      <c r="J102" s="25">
        <v>7</v>
      </c>
      <c r="K102" s="63">
        <v>2</v>
      </c>
      <c r="L102" s="63">
        <v>1</v>
      </c>
      <c r="M102" s="63">
        <v>0</v>
      </c>
      <c r="N102" s="63">
        <v>1</v>
      </c>
      <c r="O102" s="18">
        <f t="shared" si="19"/>
        <v>4</v>
      </c>
      <c r="P102" s="18">
        <f t="shared" si="20"/>
        <v>9</v>
      </c>
      <c r="Q102" s="18">
        <f t="shared" si="18"/>
        <v>13</v>
      </c>
      <c r="R102" s="25" t="s">
        <v>31</v>
      </c>
      <c r="S102" s="25"/>
      <c r="T102" s="26"/>
      <c r="U102" s="11" t="s">
        <v>37</v>
      </c>
    </row>
    <row r="103" spans="1:21" hidden="1" x14ac:dyDescent="0.2">
      <c r="A103" s="34"/>
      <c r="B103" s="199"/>
      <c r="C103" s="200"/>
      <c r="D103" s="200"/>
      <c r="E103" s="200"/>
      <c r="F103" s="200"/>
      <c r="G103" s="200"/>
      <c r="H103" s="200"/>
      <c r="I103" s="201"/>
      <c r="J103" s="25">
        <v>0</v>
      </c>
      <c r="K103" s="25">
        <v>0</v>
      </c>
      <c r="L103" s="25">
        <v>0</v>
      </c>
      <c r="M103" s="25"/>
      <c r="N103" s="25">
        <v>0</v>
      </c>
      <c r="O103" s="18">
        <f t="shared" si="19"/>
        <v>0</v>
      </c>
      <c r="P103" s="18">
        <f t="shared" si="20"/>
        <v>0</v>
      </c>
      <c r="Q103" s="18">
        <f t="shared" si="18"/>
        <v>0</v>
      </c>
      <c r="R103" s="25"/>
      <c r="S103" s="25"/>
      <c r="T103" s="26"/>
      <c r="U103" s="11"/>
    </row>
    <row r="104" spans="1:21" hidden="1" x14ac:dyDescent="0.2">
      <c r="A104" s="31"/>
      <c r="B104" s="199"/>
      <c r="C104" s="200"/>
      <c r="D104" s="200"/>
      <c r="E104" s="200"/>
      <c r="F104" s="200"/>
      <c r="G104" s="200"/>
      <c r="H104" s="200"/>
      <c r="I104" s="201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>Q104-O104</f>
        <v>0</v>
      </c>
      <c r="Q104" s="18">
        <f t="shared" si="18"/>
        <v>0</v>
      </c>
      <c r="R104" s="25"/>
      <c r="S104" s="25"/>
      <c r="T104" s="26"/>
      <c r="U104" s="11"/>
    </row>
    <row r="105" spans="1:21" x14ac:dyDescent="0.2">
      <c r="A105" s="196" t="s">
        <v>122</v>
      </c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10"/>
    </row>
    <row r="106" spans="1:21" x14ac:dyDescent="0.2">
      <c r="A106" s="68" t="s">
        <v>138</v>
      </c>
      <c r="B106" s="195" t="s">
        <v>159</v>
      </c>
      <c r="C106" s="195"/>
      <c r="D106" s="195"/>
      <c r="E106" s="195"/>
      <c r="F106" s="195"/>
      <c r="G106" s="195"/>
      <c r="H106" s="195"/>
      <c r="I106" s="195"/>
      <c r="J106" s="63">
        <v>7</v>
      </c>
      <c r="K106" s="63">
        <v>2</v>
      </c>
      <c r="L106" s="63">
        <v>1</v>
      </c>
      <c r="M106" s="63">
        <v>0</v>
      </c>
      <c r="N106" s="63">
        <v>1</v>
      </c>
      <c r="O106" s="18">
        <f>K106+L106+N106+M112</f>
        <v>4</v>
      </c>
      <c r="P106" s="18">
        <f t="shared" ref="P106:P116" si="21">Q106-O106</f>
        <v>9</v>
      </c>
      <c r="Q106" s="18">
        <f t="shared" ref="Q106:Q110" si="22">ROUND(PRODUCT(J106,25)/14,0)</f>
        <v>13</v>
      </c>
      <c r="R106" s="23" t="s">
        <v>31</v>
      </c>
      <c r="S106" s="25"/>
      <c r="T106" s="26"/>
      <c r="U106" s="11" t="s">
        <v>37</v>
      </c>
    </row>
    <row r="107" spans="1:21" x14ac:dyDescent="0.2">
      <c r="A107" s="62" t="s">
        <v>139</v>
      </c>
      <c r="B107" s="186" t="s">
        <v>160</v>
      </c>
      <c r="C107" s="186"/>
      <c r="D107" s="186"/>
      <c r="E107" s="186"/>
      <c r="F107" s="186"/>
      <c r="G107" s="186"/>
      <c r="H107" s="186"/>
      <c r="I107" s="186"/>
      <c r="J107" s="63">
        <v>7</v>
      </c>
      <c r="K107" s="63">
        <v>2</v>
      </c>
      <c r="L107" s="63">
        <v>1</v>
      </c>
      <c r="M107" s="63">
        <v>0</v>
      </c>
      <c r="N107" s="63">
        <v>1</v>
      </c>
      <c r="O107" s="18">
        <f>K107+L107+N107+M113</f>
        <v>4</v>
      </c>
      <c r="P107" s="18">
        <f t="shared" ref="P107:P108" si="23">Q107-O107</f>
        <v>9</v>
      </c>
      <c r="Q107" s="18">
        <f t="shared" si="22"/>
        <v>13</v>
      </c>
      <c r="R107" s="23" t="s">
        <v>31</v>
      </c>
      <c r="S107" s="25"/>
      <c r="T107" s="26"/>
      <c r="U107" s="11" t="s">
        <v>37</v>
      </c>
    </row>
    <row r="108" spans="1:21" hidden="1" x14ac:dyDescent="0.2">
      <c r="A108" s="34"/>
      <c r="B108" s="199"/>
      <c r="C108" s="200"/>
      <c r="D108" s="200"/>
      <c r="E108" s="200"/>
      <c r="F108" s="200"/>
      <c r="G108" s="200"/>
      <c r="H108" s="200"/>
      <c r="I108" s="201"/>
      <c r="J108" s="25">
        <v>0</v>
      </c>
      <c r="K108" s="25">
        <v>0</v>
      </c>
      <c r="L108" s="25">
        <v>0</v>
      </c>
      <c r="M108" s="25"/>
      <c r="N108" s="25">
        <v>0</v>
      </c>
      <c r="O108" s="18" t="e">
        <f>K108+L108+N108+#REF!</f>
        <v>#REF!</v>
      </c>
      <c r="P108" s="18" t="e">
        <f t="shared" si="23"/>
        <v>#REF!</v>
      </c>
      <c r="Q108" s="18">
        <f t="shared" si="22"/>
        <v>0</v>
      </c>
      <c r="R108" s="25"/>
      <c r="S108" s="25"/>
      <c r="T108" s="26"/>
      <c r="U108" s="11"/>
    </row>
    <row r="109" spans="1:21" hidden="1" x14ac:dyDescent="0.2">
      <c r="A109" s="31"/>
      <c r="B109" s="199"/>
      <c r="C109" s="200"/>
      <c r="D109" s="200"/>
      <c r="E109" s="200"/>
      <c r="F109" s="200"/>
      <c r="G109" s="200"/>
      <c r="H109" s="200"/>
      <c r="I109" s="201"/>
      <c r="J109" s="25">
        <v>0</v>
      </c>
      <c r="K109" s="25">
        <v>0</v>
      </c>
      <c r="L109" s="25">
        <v>0</v>
      </c>
      <c r="M109" s="25"/>
      <c r="N109" s="25">
        <v>0</v>
      </c>
      <c r="O109" s="18">
        <f>K109+L109+N109+M115</f>
        <v>0</v>
      </c>
      <c r="P109" s="18">
        <f>Q109-O109</f>
        <v>0</v>
      </c>
      <c r="Q109" s="18">
        <f t="shared" si="22"/>
        <v>0</v>
      </c>
      <c r="R109" s="25"/>
      <c r="S109" s="25"/>
      <c r="T109" s="26"/>
      <c r="U109" s="11"/>
    </row>
    <row r="110" spans="1:21" hidden="1" x14ac:dyDescent="0.2">
      <c r="A110" s="31"/>
      <c r="B110" s="199"/>
      <c r="C110" s="200"/>
      <c r="D110" s="200"/>
      <c r="E110" s="200"/>
      <c r="F110" s="200"/>
      <c r="G110" s="200"/>
      <c r="H110" s="200"/>
      <c r="I110" s="201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>K110+L110+N110+M116</f>
        <v>0</v>
      </c>
      <c r="P110" s="18">
        <f t="shared" si="21"/>
        <v>0</v>
      </c>
      <c r="Q110" s="18">
        <f t="shared" si="22"/>
        <v>0</v>
      </c>
      <c r="R110" s="25"/>
      <c r="S110" s="25"/>
      <c r="T110" s="26"/>
      <c r="U110" s="11"/>
    </row>
    <row r="111" spans="1:21" x14ac:dyDescent="0.2">
      <c r="A111" s="196" t="s">
        <v>124</v>
      </c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10"/>
    </row>
    <row r="112" spans="1:21" ht="26.45" customHeight="1" x14ac:dyDescent="0.2">
      <c r="A112" s="68" t="s">
        <v>140</v>
      </c>
      <c r="B112" s="208" t="s">
        <v>161</v>
      </c>
      <c r="C112" s="208"/>
      <c r="D112" s="208"/>
      <c r="E112" s="208"/>
      <c r="F112" s="208"/>
      <c r="G112" s="208"/>
      <c r="H112" s="208"/>
      <c r="I112" s="208"/>
      <c r="J112" s="63">
        <v>7</v>
      </c>
      <c r="K112" s="63">
        <v>2</v>
      </c>
      <c r="L112" s="63">
        <v>1</v>
      </c>
      <c r="M112" s="63">
        <v>0</v>
      </c>
      <c r="N112" s="63">
        <v>1</v>
      </c>
      <c r="O112" s="18">
        <f>K112+L112+N112+M112</f>
        <v>4</v>
      </c>
      <c r="P112" s="18">
        <f t="shared" si="21"/>
        <v>9</v>
      </c>
      <c r="Q112" s="18">
        <f>ROUND(PRODUCT(J112,25)/14,0)</f>
        <v>13</v>
      </c>
      <c r="R112" s="23" t="s">
        <v>31</v>
      </c>
      <c r="S112" s="11"/>
      <c r="T112" s="24"/>
      <c r="U112" s="11" t="s">
        <v>38</v>
      </c>
    </row>
    <row r="113" spans="1:21" x14ac:dyDescent="0.2">
      <c r="A113" s="62" t="s">
        <v>102</v>
      </c>
      <c r="B113" s="208" t="s">
        <v>162</v>
      </c>
      <c r="C113" s="208"/>
      <c r="D113" s="208"/>
      <c r="E113" s="208"/>
      <c r="F113" s="208"/>
      <c r="G113" s="208"/>
      <c r="H113" s="208"/>
      <c r="I113" s="208"/>
      <c r="J113" s="63">
        <v>7</v>
      </c>
      <c r="K113" s="63">
        <v>2</v>
      </c>
      <c r="L113" s="63">
        <v>1</v>
      </c>
      <c r="M113" s="63">
        <v>0</v>
      </c>
      <c r="N113" s="63">
        <v>1</v>
      </c>
      <c r="O113" s="18">
        <f t="shared" ref="O113:O116" si="24">K113+L113+N113+M113</f>
        <v>4</v>
      </c>
      <c r="P113" s="18">
        <f t="shared" ref="P113:P114" si="25">Q113-O113</f>
        <v>9</v>
      </c>
      <c r="Q113" s="18">
        <f>ROUND(PRODUCT(J113,25)/14,0)</f>
        <v>13</v>
      </c>
      <c r="R113" s="23" t="s">
        <v>31</v>
      </c>
      <c r="S113" s="11"/>
      <c r="T113" s="24"/>
      <c r="U113" s="11" t="s">
        <v>38</v>
      </c>
    </row>
    <row r="114" spans="1:21" ht="26.45" customHeight="1" x14ac:dyDescent="0.2">
      <c r="A114" s="47" t="s">
        <v>98</v>
      </c>
      <c r="B114" s="192" t="s">
        <v>163</v>
      </c>
      <c r="C114" s="192"/>
      <c r="D114" s="192"/>
      <c r="E114" s="192"/>
      <c r="F114" s="192"/>
      <c r="G114" s="192"/>
      <c r="H114" s="192"/>
      <c r="I114" s="182"/>
      <c r="J114" s="63">
        <v>7</v>
      </c>
      <c r="K114" s="63">
        <v>2</v>
      </c>
      <c r="L114" s="63">
        <v>1</v>
      </c>
      <c r="M114" s="63">
        <v>0</v>
      </c>
      <c r="N114" s="63">
        <v>1</v>
      </c>
      <c r="O114" s="18">
        <f t="shared" si="24"/>
        <v>4</v>
      </c>
      <c r="P114" s="18">
        <f t="shared" si="25"/>
        <v>9</v>
      </c>
      <c r="Q114" s="18">
        <f>ROUND(PRODUCT(J114,25)/14,0)</f>
        <v>13</v>
      </c>
      <c r="R114" s="23" t="s">
        <v>31</v>
      </c>
      <c r="S114" s="11"/>
      <c r="T114" s="24"/>
      <c r="U114" s="11" t="s">
        <v>38</v>
      </c>
    </row>
    <row r="115" spans="1:21" hidden="1" x14ac:dyDescent="0.2">
      <c r="A115" s="31"/>
      <c r="B115" s="199"/>
      <c r="C115" s="200"/>
      <c r="D115" s="200"/>
      <c r="E115" s="200"/>
      <c r="F115" s="200"/>
      <c r="G115" s="200"/>
      <c r="H115" s="200"/>
      <c r="I115" s="201"/>
      <c r="J115" s="25">
        <v>0</v>
      </c>
      <c r="K115" s="25">
        <v>0</v>
      </c>
      <c r="L115" s="25">
        <v>0</v>
      </c>
      <c r="M115" s="25"/>
      <c r="N115" s="25">
        <v>0</v>
      </c>
      <c r="O115" s="18">
        <f t="shared" si="24"/>
        <v>0</v>
      </c>
      <c r="P115" s="18">
        <f t="shared" si="21"/>
        <v>0</v>
      </c>
      <c r="Q115" s="18">
        <f t="shared" ref="Q115:Q116" si="26">ROUND(PRODUCT(J115,25)/12,0)</f>
        <v>0</v>
      </c>
      <c r="R115" s="25"/>
      <c r="S115" s="25"/>
      <c r="T115" s="26"/>
      <c r="U115" s="11"/>
    </row>
    <row r="116" spans="1:21" hidden="1" x14ac:dyDescent="0.2">
      <c r="A116" s="31"/>
      <c r="B116" s="199"/>
      <c r="C116" s="200"/>
      <c r="D116" s="200"/>
      <c r="E116" s="200"/>
      <c r="F116" s="200"/>
      <c r="G116" s="200"/>
      <c r="H116" s="200"/>
      <c r="I116" s="201"/>
      <c r="J116" s="25">
        <v>0</v>
      </c>
      <c r="K116" s="25">
        <v>0</v>
      </c>
      <c r="L116" s="25">
        <v>0</v>
      </c>
      <c r="M116" s="25"/>
      <c r="N116" s="25">
        <v>0</v>
      </c>
      <c r="O116" s="18">
        <f t="shared" si="24"/>
        <v>0</v>
      </c>
      <c r="P116" s="18">
        <f t="shared" si="21"/>
        <v>0</v>
      </c>
      <c r="Q116" s="18">
        <f t="shared" si="26"/>
        <v>0</v>
      </c>
      <c r="R116" s="25"/>
      <c r="S116" s="25"/>
      <c r="T116" s="26"/>
      <c r="U116" s="11"/>
    </row>
    <row r="117" spans="1:21" hidden="1" x14ac:dyDescent="0.2">
      <c r="A117" s="196" t="s">
        <v>86</v>
      </c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8"/>
    </row>
    <row r="118" spans="1:21" hidden="1" x14ac:dyDescent="0.2">
      <c r="A118" s="31"/>
      <c r="B118" s="195"/>
      <c r="C118" s="195"/>
      <c r="D118" s="195"/>
      <c r="E118" s="195"/>
      <c r="F118" s="195"/>
      <c r="G118" s="195"/>
      <c r="H118" s="195"/>
      <c r="I118" s="195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>K118+L118+N118+M118</f>
        <v>0</v>
      </c>
      <c r="P118" s="18">
        <f t="shared" ref="P118:P123" si="27">Q118-O118</f>
        <v>0</v>
      </c>
      <c r="Q118" s="18">
        <f t="shared" ref="Q118:Q123" si="28">ROUND(PRODUCT(J118,25)/12,0)</f>
        <v>0</v>
      </c>
      <c r="R118" s="25"/>
      <c r="S118" s="25"/>
      <c r="T118" s="26"/>
      <c r="U118" s="11"/>
    </row>
    <row r="119" spans="1:21" hidden="1" x14ac:dyDescent="0.2">
      <c r="A119" s="34"/>
      <c r="B119" s="195"/>
      <c r="C119" s="195"/>
      <c r="D119" s="195"/>
      <c r="E119" s="195"/>
      <c r="F119" s="195"/>
      <c r="G119" s="195"/>
      <c r="H119" s="195"/>
      <c r="I119" s="195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ref="O119:O123" si="29">K119+L119+N119+M119</f>
        <v>0</v>
      </c>
      <c r="P119" s="18">
        <f t="shared" si="27"/>
        <v>0</v>
      </c>
      <c r="Q119" s="18">
        <f t="shared" si="28"/>
        <v>0</v>
      </c>
      <c r="R119" s="25"/>
      <c r="S119" s="25"/>
      <c r="T119" s="26"/>
      <c r="U119" s="11"/>
    </row>
    <row r="120" spans="1:21" hidden="1" x14ac:dyDescent="0.2">
      <c r="A120" s="34"/>
      <c r="B120" s="195"/>
      <c r="C120" s="195"/>
      <c r="D120" s="195"/>
      <c r="E120" s="195"/>
      <c r="F120" s="195"/>
      <c r="G120" s="195"/>
      <c r="H120" s="195"/>
      <c r="I120" s="195"/>
      <c r="J120" s="25">
        <v>0</v>
      </c>
      <c r="K120" s="25">
        <v>0</v>
      </c>
      <c r="L120" s="25">
        <v>0</v>
      </c>
      <c r="M120" s="25"/>
      <c r="N120" s="25">
        <v>0</v>
      </c>
      <c r="O120" s="18">
        <f t="shared" si="29"/>
        <v>0</v>
      </c>
      <c r="P120" s="18">
        <f t="shared" si="27"/>
        <v>0</v>
      </c>
      <c r="Q120" s="18">
        <f t="shared" si="28"/>
        <v>0</v>
      </c>
      <c r="R120" s="25"/>
      <c r="S120" s="25"/>
      <c r="T120" s="26"/>
      <c r="U120" s="11"/>
    </row>
    <row r="121" spans="1:21" hidden="1" x14ac:dyDescent="0.2">
      <c r="A121" s="34"/>
      <c r="B121" s="195"/>
      <c r="C121" s="195"/>
      <c r="D121" s="195"/>
      <c r="E121" s="195"/>
      <c r="F121" s="195"/>
      <c r="G121" s="195"/>
      <c r="H121" s="195"/>
      <c r="I121" s="195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 t="shared" si="29"/>
        <v>0</v>
      </c>
      <c r="P121" s="18">
        <f t="shared" si="27"/>
        <v>0</v>
      </c>
      <c r="Q121" s="18">
        <f t="shared" si="28"/>
        <v>0</v>
      </c>
      <c r="R121" s="25"/>
      <c r="S121" s="25"/>
      <c r="T121" s="26"/>
      <c r="U121" s="11"/>
    </row>
    <row r="122" spans="1:21" hidden="1" x14ac:dyDescent="0.2">
      <c r="A122" s="34"/>
      <c r="B122" s="195"/>
      <c r="C122" s="195"/>
      <c r="D122" s="195"/>
      <c r="E122" s="195"/>
      <c r="F122" s="195"/>
      <c r="G122" s="195"/>
      <c r="H122" s="195"/>
      <c r="I122" s="195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si="29"/>
        <v>0</v>
      </c>
      <c r="P122" s="18">
        <f t="shared" si="27"/>
        <v>0</v>
      </c>
      <c r="Q122" s="18">
        <f t="shared" si="28"/>
        <v>0</v>
      </c>
      <c r="R122" s="25"/>
      <c r="S122" s="25"/>
      <c r="T122" s="26"/>
      <c r="U122" s="11"/>
    </row>
    <row r="123" spans="1:21" hidden="1" x14ac:dyDescent="0.2">
      <c r="A123" s="34"/>
      <c r="B123" s="195"/>
      <c r="C123" s="195"/>
      <c r="D123" s="195"/>
      <c r="E123" s="195"/>
      <c r="F123" s="195"/>
      <c r="G123" s="195"/>
      <c r="H123" s="195"/>
      <c r="I123" s="195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29"/>
        <v>0</v>
      </c>
      <c r="P123" s="18">
        <f t="shared" si="27"/>
        <v>0</v>
      </c>
      <c r="Q123" s="18">
        <f t="shared" si="28"/>
        <v>0</v>
      </c>
      <c r="R123" s="25"/>
      <c r="S123" s="25"/>
      <c r="T123" s="26"/>
      <c r="U123" s="11"/>
    </row>
    <row r="124" spans="1:21" ht="24.75" customHeight="1" x14ac:dyDescent="0.2">
      <c r="A124" s="170" t="s">
        <v>71</v>
      </c>
      <c r="B124" s="171"/>
      <c r="C124" s="171"/>
      <c r="D124" s="171"/>
      <c r="E124" s="171"/>
      <c r="F124" s="171"/>
      <c r="G124" s="171"/>
      <c r="H124" s="171"/>
      <c r="I124" s="172"/>
      <c r="J124" s="22">
        <f t="shared" ref="J124:Q124" si="30">SUM(J100,J106,J112,J118)</f>
        <v>21</v>
      </c>
      <c r="K124" s="22">
        <f t="shared" si="30"/>
        <v>6</v>
      </c>
      <c r="L124" s="22">
        <f t="shared" si="30"/>
        <v>3</v>
      </c>
      <c r="M124" s="22">
        <f t="shared" si="30"/>
        <v>0</v>
      </c>
      <c r="N124" s="22">
        <f t="shared" si="30"/>
        <v>3</v>
      </c>
      <c r="O124" s="22">
        <f t="shared" si="30"/>
        <v>12</v>
      </c>
      <c r="P124" s="22">
        <f t="shared" si="30"/>
        <v>27</v>
      </c>
      <c r="Q124" s="22">
        <f t="shared" si="30"/>
        <v>39</v>
      </c>
      <c r="R124" s="22">
        <f>COUNTIF(R100,"E")+COUNTIF(R106,"E")+COUNTIF(R112,"E")+COUNTIF(R118,"E")</f>
        <v>3</v>
      </c>
      <c r="S124" s="22">
        <f>COUNTIF(S100,"C")+COUNTIF(S106,"C")+COUNTIF(S112,"C")+COUNTIF(S118,"C")</f>
        <v>0</v>
      </c>
      <c r="T124" s="22">
        <f>COUNTIF(T100,"VP")+COUNTIF(T106,"VP")+COUNTIF(T112,"VP")+COUNTIF(T118,"VP")</f>
        <v>0</v>
      </c>
      <c r="U124" s="27"/>
    </row>
    <row r="125" spans="1:21" ht="13.5" customHeight="1" x14ac:dyDescent="0.2">
      <c r="A125" s="156" t="s">
        <v>47</v>
      </c>
      <c r="B125" s="157"/>
      <c r="C125" s="157"/>
      <c r="D125" s="157"/>
      <c r="E125" s="157"/>
      <c r="F125" s="157"/>
      <c r="G125" s="157"/>
      <c r="H125" s="157"/>
      <c r="I125" s="157"/>
      <c r="J125" s="158"/>
      <c r="K125" s="22">
        <f t="shared" ref="K125:Q125" si="31">SUM(K100,K106,K112)*14+K118*12</f>
        <v>84</v>
      </c>
      <c r="L125" s="22">
        <f t="shared" si="31"/>
        <v>42</v>
      </c>
      <c r="M125" s="22">
        <f t="shared" si="31"/>
        <v>0</v>
      </c>
      <c r="N125" s="22">
        <f t="shared" si="31"/>
        <v>42</v>
      </c>
      <c r="O125" s="22">
        <f t="shared" si="31"/>
        <v>168</v>
      </c>
      <c r="P125" s="22">
        <f t="shared" si="31"/>
        <v>378</v>
      </c>
      <c r="Q125" s="22">
        <f t="shared" si="31"/>
        <v>546</v>
      </c>
      <c r="R125" s="162"/>
      <c r="S125" s="163"/>
      <c r="T125" s="163"/>
      <c r="U125" s="164"/>
    </row>
    <row r="126" spans="1:21" x14ac:dyDescent="0.2">
      <c r="A126" s="159"/>
      <c r="B126" s="160"/>
      <c r="C126" s="160"/>
      <c r="D126" s="160"/>
      <c r="E126" s="160"/>
      <c r="F126" s="160"/>
      <c r="G126" s="160"/>
      <c r="H126" s="160"/>
      <c r="I126" s="160"/>
      <c r="J126" s="161"/>
      <c r="K126" s="173">
        <f>SUM(K125:N125)</f>
        <v>168</v>
      </c>
      <c r="L126" s="174"/>
      <c r="M126" s="174"/>
      <c r="N126" s="175"/>
      <c r="O126" s="176">
        <f>SUM(O125:P125)</f>
        <v>546</v>
      </c>
      <c r="P126" s="177"/>
      <c r="Q126" s="178"/>
      <c r="R126" s="165"/>
      <c r="S126" s="166"/>
      <c r="T126" s="166"/>
      <c r="U126" s="167"/>
    </row>
    <row r="127" spans="1:2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4"/>
      <c r="P127" s="14"/>
      <c r="Q127" s="14"/>
      <c r="R127" s="15"/>
      <c r="S127" s="15"/>
      <c r="T127" s="15"/>
      <c r="U127" s="15"/>
    </row>
    <row r="128" spans="1:21" s="83" customForma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4"/>
      <c r="P128" s="14"/>
      <c r="Q128" s="14"/>
      <c r="R128" s="15"/>
      <c r="S128" s="15"/>
      <c r="T128" s="15"/>
      <c r="U128" s="15"/>
    </row>
    <row r="129" spans="1:21" s="54" customForma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4"/>
      <c r="P129" s="14"/>
      <c r="Q129" s="14"/>
      <c r="R129" s="15"/>
      <c r="S129" s="15"/>
      <c r="T129" s="15"/>
      <c r="U129" s="15"/>
    </row>
    <row r="130" spans="1:21" ht="24" customHeight="1" x14ac:dyDescent="0.2">
      <c r="A130" s="215" t="s">
        <v>48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</row>
    <row r="131" spans="1:21" ht="16.5" customHeight="1" x14ac:dyDescent="0.2">
      <c r="A131" s="124" t="s">
        <v>49</v>
      </c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6"/>
    </row>
    <row r="132" spans="1:21" ht="34.5" customHeight="1" x14ac:dyDescent="0.2">
      <c r="A132" s="169" t="s">
        <v>27</v>
      </c>
      <c r="B132" s="169" t="s">
        <v>26</v>
      </c>
      <c r="C132" s="169"/>
      <c r="D132" s="169"/>
      <c r="E132" s="169"/>
      <c r="F132" s="169"/>
      <c r="G132" s="169"/>
      <c r="H132" s="169"/>
      <c r="I132" s="169"/>
      <c r="J132" s="123" t="s">
        <v>39</v>
      </c>
      <c r="K132" s="123" t="s">
        <v>24</v>
      </c>
      <c r="L132" s="123"/>
      <c r="M132" s="123"/>
      <c r="N132" s="123"/>
      <c r="O132" s="123" t="s">
        <v>40</v>
      </c>
      <c r="P132" s="123"/>
      <c r="Q132" s="123"/>
      <c r="R132" s="123" t="s">
        <v>23</v>
      </c>
      <c r="S132" s="123"/>
      <c r="T132" s="123"/>
      <c r="U132" s="123" t="s">
        <v>22</v>
      </c>
    </row>
    <row r="133" spans="1:21" x14ac:dyDescent="0.2">
      <c r="A133" s="169"/>
      <c r="B133" s="169"/>
      <c r="C133" s="169"/>
      <c r="D133" s="169"/>
      <c r="E133" s="169"/>
      <c r="F133" s="169"/>
      <c r="G133" s="169"/>
      <c r="H133" s="169"/>
      <c r="I133" s="169"/>
      <c r="J133" s="123"/>
      <c r="K133" s="29" t="s">
        <v>28</v>
      </c>
      <c r="L133" s="29" t="s">
        <v>29</v>
      </c>
      <c r="M133" s="52" t="s">
        <v>91</v>
      </c>
      <c r="N133" s="29" t="s">
        <v>92</v>
      </c>
      <c r="O133" s="29" t="s">
        <v>33</v>
      </c>
      <c r="P133" s="29" t="s">
        <v>7</v>
      </c>
      <c r="Q133" s="29" t="s">
        <v>30</v>
      </c>
      <c r="R133" s="29" t="s">
        <v>31</v>
      </c>
      <c r="S133" s="29" t="s">
        <v>28</v>
      </c>
      <c r="T133" s="29" t="s">
        <v>32</v>
      </c>
      <c r="U133" s="123"/>
    </row>
    <row r="134" spans="1:21" ht="17.25" customHeight="1" x14ac:dyDescent="0.2">
      <c r="A134" s="124" t="s">
        <v>61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6"/>
    </row>
    <row r="135" spans="1:21" x14ac:dyDescent="0.2">
      <c r="A135" s="32" t="str">
        <f t="shared" ref="A135:A150" si="32">IF(ISNA(INDEX($A$34:$U$129,MATCH($B135,$B$34:$B$129,0),1)),"",INDEX($A$34:$U$129,MATCH($B135,$B$34:$B$129,0),1))</f>
        <v>MME8028</v>
      </c>
      <c r="B135" s="194" t="s">
        <v>141</v>
      </c>
      <c r="C135" s="194"/>
      <c r="D135" s="194"/>
      <c r="E135" s="194"/>
      <c r="F135" s="194"/>
      <c r="G135" s="194"/>
      <c r="H135" s="194"/>
      <c r="I135" s="194"/>
      <c r="J135" s="18">
        <f t="shared" ref="J135:J150" si="33">IF(ISNA(INDEX($A$34:$U$129,MATCH($B135,$B$34:$B$129,0),10)),"",INDEX($A$34:$U$129,MATCH($B135,$B$34:$B$129,0),10))</f>
        <v>7</v>
      </c>
      <c r="K135" s="18">
        <f t="shared" ref="K135:K150" si="34">IF(ISNA(INDEX($A$34:$U$129,MATCH($B135,$B$34:$B$129,0),11)),"",INDEX($A$34:$U$129,MATCH($B135,$B$34:$B$129,0),11))</f>
        <v>2</v>
      </c>
      <c r="L135" s="18">
        <f t="shared" ref="L135:L150" si="35">IF(ISNA(INDEX($A$34:$U$129,MATCH($B135,$B$34:$B$129,0),12)),"",INDEX($A$34:$U$129,MATCH($B135,$B$34:$B$129,0),12))</f>
        <v>1</v>
      </c>
      <c r="M135" s="18">
        <f t="shared" ref="M135:M150" si="36">IF(ISNA(INDEX($A$34:$U$129,MATCH($B135,$B$34:$B$129,0),13)),"",INDEX($A$34:$U$129,MATCH($B135,$B$34:$B$129,0),13))</f>
        <v>0</v>
      </c>
      <c r="N135" s="18">
        <f t="shared" ref="N135:N150" si="37">IF(ISNA(INDEX($A$34:$U$129,MATCH($B135,$B$34:$B$129,0),14)),"",INDEX($A$34:$U$129,MATCH($B135,$B$34:$B$129,0),14))</f>
        <v>1</v>
      </c>
      <c r="O135" s="18">
        <f t="shared" ref="O135:O150" si="38">IF(ISNA(INDEX($A$34:$U$129,MATCH($B135,$B$34:$B$129,0),15)),"",INDEX($A$34:$U$129,MATCH($B135,$B$34:$B$129,0),15))</f>
        <v>4</v>
      </c>
      <c r="P135" s="18">
        <f t="shared" ref="P135:P150" si="39">IF(ISNA(INDEX($A$34:$U$129,MATCH($B135,$B$34:$B$129,0),16)),"",INDEX($A$34:$U$129,MATCH($B135,$B$34:$B$129,0),16))</f>
        <v>9</v>
      </c>
      <c r="Q135" s="18">
        <f t="shared" ref="Q135:Q150" si="40">IF(ISNA(INDEX($A$34:$U$129,MATCH($B135,$B$34:$B$129,0),17)),"",INDEX($A$34:$U$129,MATCH($B135,$B$34:$B$129,0),17))</f>
        <v>13</v>
      </c>
      <c r="R135" s="28" t="str">
        <f t="shared" ref="R135:R150" si="41">IF(ISNA(INDEX($A$34:$U$129,MATCH($B135,$B$34:$B$129,0),18)),"",INDEX($A$34:$U$129,MATCH($B135,$B$34:$B$129,0),18))</f>
        <v>E</v>
      </c>
      <c r="S135" s="28">
        <f t="shared" ref="S135:S150" si="42">IF(ISNA(INDEX($A$34:$U$129,MATCH($B135,$B$34:$B$129,0),19)),"",INDEX($A$34:$U$129,MATCH($B135,$B$34:$B$129,0),19))</f>
        <v>0</v>
      </c>
      <c r="T135" s="28">
        <f t="shared" ref="T135:T150" si="43">IF(ISNA(INDEX($A$34:$U$129,MATCH($B135,$B$34:$B$129,0),20)),"",INDEX($A$34:$U$129,MATCH($B135,$B$34:$B$129,0),20))</f>
        <v>0</v>
      </c>
      <c r="U135" s="19" t="s">
        <v>36</v>
      </c>
    </row>
    <row r="136" spans="1:21" ht="12.95" customHeight="1" x14ac:dyDescent="0.2">
      <c r="A136" s="32" t="str">
        <f t="shared" si="32"/>
        <v>MME8005</v>
      </c>
      <c r="B136" s="179" t="s">
        <v>142</v>
      </c>
      <c r="C136" s="179"/>
      <c r="D136" s="179"/>
      <c r="E136" s="179"/>
      <c r="F136" s="179"/>
      <c r="G136" s="179"/>
      <c r="H136" s="179"/>
      <c r="I136" s="180"/>
      <c r="J136" s="18">
        <f t="shared" si="33"/>
        <v>6</v>
      </c>
      <c r="K136" s="18">
        <f t="shared" si="34"/>
        <v>2</v>
      </c>
      <c r="L136" s="18">
        <f t="shared" si="35"/>
        <v>1</v>
      </c>
      <c r="M136" s="18">
        <f t="shared" si="36"/>
        <v>0</v>
      </c>
      <c r="N136" s="18">
        <f t="shared" si="37"/>
        <v>1</v>
      </c>
      <c r="O136" s="18">
        <f t="shared" si="38"/>
        <v>4</v>
      </c>
      <c r="P136" s="18">
        <f t="shared" si="39"/>
        <v>7</v>
      </c>
      <c r="Q136" s="18">
        <f t="shared" si="40"/>
        <v>11</v>
      </c>
      <c r="R136" s="28" t="str">
        <f t="shared" si="41"/>
        <v>E</v>
      </c>
      <c r="S136" s="28">
        <f t="shared" si="42"/>
        <v>0</v>
      </c>
      <c r="T136" s="28">
        <f t="shared" si="43"/>
        <v>0</v>
      </c>
      <c r="U136" s="19" t="s">
        <v>36</v>
      </c>
    </row>
    <row r="137" spans="1:21" ht="26.1" customHeight="1" x14ac:dyDescent="0.2">
      <c r="A137" s="32" t="str">
        <f t="shared" si="32"/>
        <v>MME3150</v>
      </c>
      <c r="B137" s="194" t="s">
        <v>165</v>
      </c>
      <c r="C137" s="194"/>
      <c r="D137" s="194"/>
      <c r="E137" s="194"/>
      <c r="F137" s="194"/>
      <c r="G137" s="194"/>
      <c r="H137" s="194"/>
      <c r="I137" s="194"/>
      <c r="J137" s="18">
        <f t="shared" si="33"/>
        <v>4</v>
      </c>
      <c r="K137" s="18">
        <f t="shared" si="34"/>
        <v>2</v>
      </c>
      <c r="L137" s="18">
        <f t="shared" si="35"/>
        <v>1</v>
      </c>
      <c r="M137" s="18">
        <f t="shared" si="36"/>
        <v>0</v>
      </c>
      <c r="N137" s="18">
        <f t="shared" si="37"/>
        <v>1</v>
      </c>
      <c r="O137" s="18">
        <f t="shared" si="38"/>
        <v>4</v>
      </c>
      <c r="P137" s="18">
        <f t="shared" si="39"/>
        <v>3</v>
      </c>
      <c r="Q137" s="18">
        <f t="shared" si="40"/>
        <v>7</v>
      </c>
      <c r="R137" s="28">
        <f t="shared" si="41"/>
        <v>0</v>
      </c>
      <c r="S137" s="28" t="str">
        <f t="shared" si="42"/>
        <v>C</v>
      </c>
      <c r="T137" s="28">
        <f t="shared" si="43"/>
        <v>0</v>
      </c>
      <c r="U137" s="19" t="s">
        <v>36</v>
      </c>
    </row>
    <row r="138" spans="1:21" x14ac:dyDescent="0.2">
      <c r="A138" s="32" t="str">
        <f t="shared" si="32"/>
        <v>MME8023</v>
      </c>
      <c r="B138" s="179" t="s">
        <v>145</v>
      </c>
      <c r="C138" s="179"/>
      <c r="D138" s="179"/>
      <c r="E138" s="179"/>
      <c r="F138" s="179"/>
      <c r="G138" s="179"/>
      <c r="H138" s="179"/>
      <c r="I138" s="180"/>
      <c r="J138" s="18">
        <f t="shared" si="33"/>
        <v>8</v>
      </c>
      <c r="K138" s="18">
        <f t="shared" si="34"/>
        <v>2</v>
      </c>
      <c r="L138" s="18">
        <f t="shared" si="35"/>
        <v>1</v>
      </c>
      <c r="M138" s="18">
        <f t="shared" si="36"/>
        <v>0</v>
      </c>
      <c r="N138" s="18">
        <f t="shared" si="37"/>
        <v>1</v>
      </c>
      <c r="O138" s="18">
        <f t="shared" si="38"/>
        <v>4</v>
      </c>
      <c r="P138" s="18">
        <f t="shared" si="39"/>
        <v>10</v>
      </c>
      <c r="Q138" s="18">
        <f t="shared" si="40"/>
        <v>14</v>
      </c>
      <c r="R138" s="28" t="str">
        <f t="shared" si="41"/>
        <v>E</v>
      </c>
      <c r="S138" s="28">
        <f t="shared" si="42"/>
        <v>0</v>
      </c>
      <c r="T138" s="28">
        <f t="shared" si="43"/>
        <v>0</v>
      </c>
      <c r="U138" s="19" t="s">
        <v>36</v>
      </c>
    </row>
    <row r="139" spans="1:21" ht="26.45" customHeight="1" x14ac:dyDescent="0.2">
      <c r="A139" s="32" t="str">
        <f t="shared" si="32"/>
        <v>MME8022</v>
      </c>
      <c r="B139" s="206" t="s">
        <v>147</v>
      </c>
      <c r="C139" s="206"/>
      <c r="D139" s="206"/>
      <c r="E139" s="206"/>
      <c r="F139" s="206"/>
      <c r="G139" s="206"/>
      <c r="H139" s="206"/>
      <c r="I139" s="207"/>
      <c r="J139" s="18">
        <f t="shared" si="33"/>
        <v>8</v>
      </c>
      <c r="K139" s="18">
        <f t="shared" si="34"/>
        <v>2</v>
      </c>
      <c r="L139" s="18">
        <f t="shared" si="35"/>
        <v>1</v>
      </c>
      <c r="M139" s="18">
        <f t="shared" si="36"/>
        <v>0</v>
      </c>
      <c r="N139" s="18">
        <f t="shared" si="37"/>
        <v>1</v>
      </c>
      <c r="O139" s="18">
        <f t="shared" si="38"/>
        <v>4</v>
      </c>
      <c r="P139" s="18">
        <f t="shared" si="39"/>
        <v>10</v>
      </c>
      <c r="Q139" s="18">
        <f t="shared" si="40"/>
        <v>14</v>
      </c>
      <c r="R139" s="28" t="str">
        <f t="shared" si="41"/>
        <v>E</v>
      </c>
      <c r="S139" s="28">
        <f t="shared" si="42"/>
        <v>0</v>
      </c>
      <c r="T139" s="28">
        <f t="shared" si="43"/>
        <v>0</v>
      </c>
      <c r="U139" s="19" t="s">
        <v>36</v>
      </c>
    </row>
    <row r="140" spans="1:21" x14ac:dyDescent="0.2">
      <c r="A140" s="32" t="str">
        <f t="shared" si="32"/>
        <v>MME8027</v>
      </c>
      <c r="B140" s="179" t="s">
        <v>152</v>
      </c>
      <c r="C140" s="179"/>
      <c r="D140" s="179"/>
      <c r="E140" s="179"/>
      <c r="F140" s="179"/>
      <c r="G140" s="179"/>
      <c r="H140" s="179"/>
      <c r="I140" s="180"/>
      <c r="J140" s="18">
        <f t="shared" si="33"/>
        <v>8</v>
      </c>
      <c r="K140" s="18">
        <f t="shared" si="34"/>
        <v>2</v>
      </c>
      <c r="L140" s="18">
        <f t="shared" si="35"/>
        <v>1</v>
      </c>
      <c r="M140" s="18">
        <f t="shared" si="36"/>
        <v>0</v>
      </c>
      <c r="N140" s="18">
        <f t="shared" si="37"/>
        <v>1</v>
      </c>
      <c r="O140" s="18">
        <f t="shared" si="38"/>
        <v>4</v>
      </c>
      <c r="P140" s="18">
        <f t="shared" si="39"/>
        <v>10</v>
      </c>
      <c r="Q140" s="18">
        <f t="shared" si="40"/>
        <v>14</v>
      </c>
      <c r="R140" s="28" t="str">
        <f t="shared" si="41"/>
        <v>E</v>
      </c>
      <c r="S140" s="28">
        <f t="shared" si="42"/>
        <v>0</v>
      </c>
      <c r="T140" s="28">
        <f t="shared" si="43"/>
        <v>0</v>
      </c>
      <c r="U140" s="19" t="s">
        <v>36</v>
      </c>
    </row>
    <row r="141" spans="1:21" hidden="1" x14ac:dyDescent="0.2">
      <c r="A141" s="32" t="str">
        <f t="shared" si="32"/>
        <v/>
      </c>
      <c r="B141" s="168"/>
      <c r="C141" s="168"/>
      <c r="D141" s="168"/>
      <c r="E141" s="168"/>
      <c r="F141" s="168"/>
      <c r="G141" s="168"/>
      <c r="H141" s="168"/>
      <c r="I141" s="168"/>
      <c r="J141" s="18" t="str">
        <f t="shared" si="33"/>
        <v/>
      </c>
      <c r="K141" s="18" t="str">
        <f t="shared" si="34"/>
        <v/>
      </c>
      <c r="L141" s="18" t="str">
        <f t="shared" si="35"/>
        <v/>
      </c>
      <c r="M141" s="18" t="str">
        <f t="shared" si="36"/>
        <v/>
      </c>
      <c r="N141" s="18" t="str">
        <f t="shared" si="37"/>
        <v/>
      </c>
      <c r="O141" s="18" t="str">
        <f t="shared" si="38"/>
        <v/>
      </c>
      <c r="P141" s="18" t="str">
        <f t="shared" si="39"/>
        <v/>
      </c>
      <c r="Q141" s="18" t="str">
        <f t="shared" si="40"/>
        <v/>
      </c>
      <c r="R141" s="28" t="str">
        <f t="shared" si="41"/>
        <v/>
      </c>
      <c r="S141" s="28" t="str">
        <f t="shared" si="42"/>
        <v/>
      </c>
      <c r="T141" s="28" t="str">
        <f t="shared" si="43"/>
        <v/>
      </c>
      <c r="U141" s="19" t="s">
        <v>36</v>
      </c>
    </row>
    <row r="142" spans="1:21" hidden="1" x14ac:dyDescent="0.2">
      <c r="A142" s="32" t="str">
        <f t="shared" si="32"/>
        <v/>
      </c>
      <c r="B142" s="168"/>
      <c r="C142" s="168"/>
      <c r="D142" s="168"/>
      <c r="E142" s="168"/>
      <c r="F142" s="168"/>
      <c r="G142" s="168"/>
      <c r="H142" s="168"/>
      <c r="I142" s="168"/>
      <c r="J142" s="18" t="str">
        <f t="shared" si="33"/>
        <v/>
      </c>
      <c r="K142" s="18" t="str">
        <f t="shared" si="34"/>
        <v/>
      </c>
      <c r="L142" s="18" t="str">
        <f t="shared" si="35"/>
        <v/>
      </c>
      <c r="M142" s="18" t="str">
        <f t="shared" si="36"/>
        <v/>
      </c>
      <c r="N142" s="18" t="str">
        <f t="shared" si="37"/>
        <v/>
      </c>
      <c r="O142" s="18" t="str">
        <f t="shared" si="38"/>
        <v/>
      </c>
      <c r="P142" s="18" t="str">
        <f t="shared" si="39"/>
        <v/>
      </c>
      <c r="Q142" s="18" t="str">
        <f t="shared" si="40"/>
        <v/>
      </c>
      <c r="R142" s="28" t="str">
        <f t="shared" si="41"/>
        <v/>
      </c>
      <c r="S142" s="28" t="str">
        <f t="shared" si="42"/>
        <v/>
      </c>
      <c r="T142" s="28" t="str">
        <f t="shared" si="43"/>
        <v/>
      </c>
      <c r="U142" s="19" t="s">
        <v>36</v>
      </c>
    </row>
    <row r="143" spans="1:21" hidden="1" x14ac:dyDescent="0.2">
      <c r="A143" s="32" t="str">
        <f t="shared" si="32"/>
        <v/>
      </c>
      <c r="B143" s="168"/>
      <c r="C143" s="168"/>
      <c r="D143" s="168"/>
      <c r="E143" s="168"/>
      <c r="F143" s="168"/>
      <c r="G143" s="168"/>
      <c r="H143" s="168"/>
      <c r="I143" s="168"/>
      <c r="J143" s="18" t="str">
        <f t="shared" si="33"/>
        <v/>
      </c>
      <c r="K143" s="18" t="str">
        <f t="shared" si="34"/>
        <v/>
      </c>
      <c r="L143" s="18" t="str">
        <f t="shared" si="35"/>
        <v/>
      </c>
      <c r="M143" s="18" t="str">
        <f t="shared" si="36"/>
        <v/>
      </c>
      <c r="N143" s="18" t="str">
        <f t="shared" si="37"/>
        <v/>
      </c>
      <c r="O143" s="18" t="str">
        <f t="shared" si="38"/>
        <v/>
      </c>
      <c r="P143" s="18" t="str">
        <f t="shared" si="39"/>
        <v/>
      </c>
      <c r="Q143" s="18" t="str">
        <f t="shared" si="40"/>
        <v/>
      </c>
      <c r="R143" s="28" t="str">
        <f t="shared" si="41"/>
        <v/>
      </c>
      <c r="S143" s="28" t="str">
        <f t="shared" si="42"/>
        <v/>
      </c>
      <c r="T143" s="28" t="str">
        <f t="shared" si="43"/>
        <v/>
      </c>
      <c r="U143" s="19" t="s">
        <v>36</v>
      </c>
    </row>
    <row r="144" spans="1:21" hidden="1" x14ac:dyDescent="0.2">
      <c r="A144" s="32" t="str">
        <f t="shared" si="32"/>
        <v/>
      </c>
      <c r="B144" s="168"/>
      <c r="C144" s="168"/>
      <c r="D144" s="168"/>
      <c r="E144" s="168"/>
      <c r="F144" s="168"/>
      <c r="G144" s="168"/>
      <c r="H144" s="168"/>
      <c r="I144" s="168"/>
      <c r="J144" s="18" t="str">
        <f t="shared" si="33"/>
        <v/>
      </c>
      <c r="K144" s="18" t="str">
        <f t="shared" si="34"/>
        <v/>
      </c>
      <c r="L144" s="18" t="str">
        <f t="shared" si="35"/>
        <v/>
      </c>
      <c r="M144" s="18" t="str">
        <f t="shared" si="36"/>
        <v/>
      </c>
      <c r="N144" s="18" t="str">
        <f t="shared" si="37"/>
        <v/>
      </c>
      <c r="O144" s="18" t="str">
        <f t="shared" si="38"/>
        <v/>
      </c>
      <c r="P144" s="18" t="str">
        <f t="shared" si="39"/>
        <v/>
      </c>
      <c r="Q144" s="18" t="str">
        <f t="shared" si="40"/>
        <v/>
      </c>
      <c r="R144" s="28" t="str">
        <f t="shared" si="41"/>
        <v/>
      </c>
      <c r="S144" s="28" t="str">
        <f t="shared" si="42"/>
        <v/>
      </c>
      <c r="T144" s="28" t="str">
        <f t="shared" si="43"/>
        <v/>
      </c>
      <c r="U144" s="19" t="s">
        <v>36</v>
      </c>
    </row>
    <row r="145" spans="1:21" hidden="1" x14ac:dyDescent="0.2">
      <c r="A145" s="32" t="str">
        <f t="shared" si="32"/>
        <v/>
      </c>
      <c r="B145" s="168"/>
      <c r="C145" s="168"/>
      <c r="D145" s="168"/>
      <c r="E145" s="168"/>
      <c r="F145" s="168"/>
      <c r="G145" s="168"/>
      <c r="H145" s="168"/>
      <c r="I145" s="168"/>
      <c r="J145" s="18" t="str">
        <f t="shared" si="33"/>
        <v/>
      </c>
      <c r="K145" s="18" t="str">
        <f t="shared" si="34"/>
        <v/>
      </c>
      <c r="L145" s="18" t="str">
        <f t="shared" si="35"/>
        <v/>
      </c>
      <c r="M145" s="18" t="str">
        <f t="shared" si="36"/>
        <v/>
      </c>
      <c r="N145" s="18" t="str">
        <f t="shared" si="37"/>
        <v/>
      </c>
      <c r="O145" s="18" t="str">
        <f t="shared" si="38"/>
        <v/>
      </c>
      <c r="P145" s="18" t="str">
        <f t="shared" si="39"/>
        <v/>
      </c>
      <c r="Q145" s="18" t="str">
        <f t="shared" si="40"/>
        <v/>
      </c>
      <c r="R145" s="28" t="str">
        <f t="shared" si="41"/>
        <v/>
      </c>
      <c r="S145" s="28" t="str">
        <f t="shared" si="42"/>
        <v/>
      </c>
      <c r="T145" s="28" t="str">
        <f t="shared" si="43"/>
        <v/>
      </c>
      <c r="U145" s="19" t="s">
        <v>36</v>
      </c>
    </row>
    <row r="146" spans="1:21" hidden="1" x14ac:dyDescent="0.2">
      <c r="A146" s="32" t="str">
        <f t="shared" si="32"/>
        <v/>
      </c>
      <c r="B146" s="168"/>
      <c r="C146" s="168"/>
      <c r="D146" s="168"/>
      <c r="E146" s="168"/>
      <c r="F146" s="168"/>
      <c r="G146" s="168"/>
      <c r="H146" s="168"/>
      <c r="I146" s="168"/>
      <c r="J146" s="18" t="str">
        <f t="shared" si="33"/>
        <v/>
      </c>
      <c r="K146" s="18" t="str">
        <f t="shared" si="34"/>
        <v/>
      </c>
      <c r="L146" s="18" t="str">
        <f t="shared" si="35"/>
        <v/>
      </c>
      <c r="M146" s="18" t="str">
        <f t="shared" si="36"/>
        <v/>
      </c>
      <c r="N146" s="18" t="str">
        <f t="shared" si="37"/>
        <v/>
      </c>
      <c r="O146" s="18" t="str">
        <f t="shared" si="38"/>
        <v/>
      </c>
      <c r="P146" s="18" t="str">
        <f t="shared" si="39"/>
        <v/>
      </c>
      <c r="Q146" s="18" t="str">
        <f t="shared" si="40"/>
        <v/>
      </c>
      <c r="R146" s="28" t="str">
        <f t="shared" si="41"/>
        <v/>
      </c>
      <c r="S146" s="28" t="str">
        <f t="shared" si="42"/>
        <v/>
      </c>
      <c r="T146" s="28" t="str">
        <f t="shared" si="43"/>
        <v/>
      </c>
      <c r="U146" s="19" t="s">
        <v>36</v>
      </c>
    </row>
    <row r="147" spans="1:21" hidden="1" x14ac:dyDescent="0.2">
      <c r="A147" s="32" t="str">
        <f t="shared" si="32"/>
        <v/>
      </c>
      <c r="B147" s="168"/>
      <c r="C147" s="168"/>
      <c r="D147" s="168"/>
      <c r="E147" s="168"/>
      <c r="F147" s="168"/>
      <c r="G147" s="168"/>
      <c r="H147" s="168"/>
      <c r="I147" s="168"/>
      <c r="J147" s="18" t="str">
        <f t="shared" si="33"/>
        <v/>
      </c>
      <c r="K147" s="18" t="str">
        <f t="shared" si="34"/>
        <v/>
      </c>
      <c r="L147" s="18" t="str">
        <f t="shared" si="35"/>
        <v/>
      </c>
      <c r="M147" s="18" t="str">
        <f t="shared" si="36"/>
        <v/>
      </c>
      <c r="N147" s="18" t="str">
        <f t="shared" si="37"/>
        <v/>
      </c>
      <c r="O147" s="18" t="str">
        <f t="shared" si="38"/>
        <v/>
      </c>
      <c r="P147" s="18" t="str">
        <f t="shared" si="39"/>
        <v/>
      </c>
      <c r="Q147" s="18" t="str">
        <f t="shared" si="40"/>
        <v/>
      </c>
      <c r="R147" s="28" t="str">
        <f t="shared" si="41"/>
        <v/>
      </c>
      <c r="S147" s="28" t="str">
        <f t="shared" si="42"/>
        <v/>
      </c>
      <c r="T147" s="28" t="str">
        <f t="shared" si="43"/>
        <v/>
      </c>
      <c r="U147" s="19" t="s">
        <v>36</v>
      </c>
    </row>
    <row r="148" spans="1:21" hidden="1" x14ac:dyDescent="0.2">
      <c r="A148" s="32" t="str">
        <f t="shared" si="32"/>
        <v/>
      </c>
      <c r="B148" s="168"/>
      <c r="C148" s="168"/>
      <c r="D148" s="168"/>
      <c r="E148" s="168"/>
      <c r="F148" s="168"/>
      <c r="G148" s="168"/>
      <c r="H148" s="168"/>
      <c r="I148" s="168"/>
      <c r="J148" s="18" t="str">
        <f t="shared" si="33"/>
        <v/>
      </c>
      <c r="K148" s="18" t="str">
        <f t="shared" si="34"/>
        <v/>
      </c>
      <c r="L148" s="18" t="str">
        <f t="shared" si="35"/>
        <v/>
      </c>
      <c r="M148" s="18" t="str">
        <f t="shared" si="36"/>
        <v/>
      </c>
      <c r="N148" s="18" t="str">
        <f t="shared" si="37"/>
        <v/>
      </c>
      <c r="O148" s="18" t="str">
        <f t="shared" si="38"/>
        <v/>
      </c>
      <c r="P148" s="18" t="str">
        <f t="shared" si="39"/>
        <v/>
      </c>
      <c r="Q148" s="18" t="str">
        <f t="shared" si="40"/>
        <v/>
      </c>
      <c r="R148" s="28" t="str">
        <f t="shared" si="41"/>
        <v/>
      </c>
      <c r="S148" s="28" t="str">
        <f t="shared" si="42"/>
        <v/>
      </c>
      <c r="T148" s="28" t="str">
        <f t="shared" si="43"/>
        <v/>
      </c>
      <c r="U148" s="19" t="s">
        <v>36</v>
      </c>
    </row>
    <row r="149" spans="1:21" hidden="1" x14ac:dyDescent="0.2">
      <c r="A149" s="32" t="str">
        <f t="shared" si="32"/>
        <v/>
      </c>
      <c r="B149" s="168"/>
      <c r="C149" s="168"/>
      <c r="D149" s="168"/>
      <c r="E149" s="168"/>
      <c r="F149" s="168"/>
      <c r="G149" s="168"/>
      <c r="H149" s="168"/>
      <c r="I149" s="168"/>
      <c r="J149" s="18" t="str">
        <f t="shared" si="33"/>
        <v/>
      </c>
      <c r="K149" s="18" t="str">
        <f t="shared" si="34"/>
        <v/>
      </c>
      <c r="L149" s="18" t="str">
        <f t="shared" si="35"/>
        <v/>
      </c>
      <c r="M149" s="18" t="str">
        <f t="shared" si="36"/>
        <v/>
      </c>
      <c r="N149" s="18" t="str">
        <f t="shared" si="37"/>
        <v/>
      </c>
      <c r="O149" s="18" t="str">
        <f t="shared" si="38"/>
        <v/>
      </c>
      <c r="P149" s="18" t="str">
        <f t="shared" si="39"/>
        <v/>
      </c>
      <c r="Q149" s="18" t="str">
        <f t="shared" si="40"/>
        <v/>
      </c>
      <c r="R149" s="28" t="str">
        <f t="shared" si="41"/>
        <v/>
      </c>
      <c r="S149" s="28" t="str">
        <f t="shared" si="42"/>
        <v/>
      </c>
      <c r="T149" s="28" t="str">
        <f t="shared" si="43"/>
        <v/>
      </c>
      <c r="U149" s="19" t="s">
        <v>36</v>
      </c>
    </row>
    <row r="150" spans="1:21" hidden="1" x14ac:dyDescent="0.2">
      <c r="A150" s="32" t="str">
        <f t="shared" si="32"/>
        <v/>
      </c>
      <c r="B150" s="168"/>
      <c r="C150" s="168"/>
      <c r="D150" s="168"/>
      <c r="E150" s="168"/>
      <c r="F150" s="168"/>
      <c r="G150" s="168"/>
      <c r="H150" s="168"/>
      <c r="I150" s="168"/>
      <c r="J150" s="18" t="str">
        <f t="shared" si="33"/>
        <v/>
      </c>
      <c r="K150" s="18" t="str">
        <f t="shared" si="34"/>
        <v/>
      </c>
      <c r="L150" s="18" t="str">
        <f t="shared" si="35"/>
        <v/>
      </c>
      <c r="M150" s="18" t="str">
        <f t="shared" si="36"/>
        <v/>
      </c>
      <c r="N150" s="18" t="str">
        <f t="shared" si="37"/>
        <v/>
      </c>
      <c r="O150" s="18" t="str">
        <f t="shared" si="38"/>
        <v/>
      </c>
      <c r="P150" s="18" t="str">
        <f t="shared" si="39"/>
        <v/>
      </c>
      <c r="Q150" s="18" t="str">
        <f t="shared" si="40"/>
        <v/>
      </c>
      <c r="R150" s="28" t="str">
        <f t="shared" si="41"/>
        <v/>
      </c>
      <c r="S150" s="28" t="str">
        <f t="shared" si="42"/>
        <v/>
      </c>
      <c r="T150" s="28" t="str">
        <f t="shared" si="43"/>
        <v/>
      </c>
      <c r="U150" s="19" t="s">
        <v>36</v>
      </c>
    </row>
    <row r="151" spans="1:21" x14ac:dyDescent="0.2">
      <c r="A151" s="20" t="s">
        <v>25</v>
      </c>
      <c r="B151" s="183"/>
      <c r="C151" s="184"/>
      <c r="D151" s="184"/>
      <c r="E151" s="184"/>
      <c r="F151" s="184"/>
      <c r="G151" s="184"/>
      <c r="H151" s="184"/>
      <c r="I151" s="185"/>
      <c r="J151" s="22">
        <f>IF(ISNA(SUM(J135:J150)),"",SUM(J135:J150))</f>
        <v>41</v>
      </c>
      <c r="K151" s="22">
        <f t="shared" ref="K151:Q151" si="44">SUM(K135:K150)</f>
        <v>12</v>
      </c>
      <c r="L151" s="22">
        <f>SUM(L135:L150)</f>
        <v>6</v>
      </c>
      <c r="M151" s="22">
        <f>SUM(M135:M150)</f>
        <v>0</v>
      </c>
      <c r="N151" s="22">
        <f t="shared" si="44"/>
        <v>6</v>
      </c>
      <c r="O151" s="22">
        <f t="shared" si="44"/>
        <v>24</v>
      </c>
      <c r="P151" s="22">
        <f t="shared" si="44"/>
        <v>49</v>
      </c>
      <c r="Q151" s="22">
        <f t="shared" si="44"/>
        <v>73</v>
      </c>
      <c r="R151" s="20">
        <f>COUNTIF(R135:R150,"E")</f>
        <v>5</v>
      </c>
      <c r="S151" s="20">
        <f>COUNTIF(S135:S150,"C")</f>
        <v>1</v>
      </c>
      <c r="T151" s="20">
        <f>COUNTIF(T135:T150,"VP")</f>
        <v>0</v>
      </c>
      <c r="U151" s="19"/>
    </row>
    <row r="152" spans="1:21" ht="17.25" customHeight="1" x14ac:dyDescent="0.2">
      <c r="A152" s="124" t="s">
        <v>62</v>
      </c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6"/>
    </row>
    <row r="153" spans="1:21" x14ac:dyDescent="0.2">
      <c r="A153" s="32" t="str">
        <f>IF(ISNA(INDEX($A$34:$U$129,MATCH($B153,$B$34:$B$129,0),1)),"",INDEX($A$34:$U$129,MATCH($B153,$B$34:$B$129,0),1))</f>
        <v/>
      </c>
      <c r="B153" s="168"/>
      <c r="C153" s="168"/>
      <c r="D153" s="168"/>
      <c r="E153" s="168"/>
      <c r="F153" s="168"/>
      <c r="G153" s="168"/>
      <c r="H153" s="168"/>
      <c r="I153" s="168"/>
      <c r="J153" s="18" t="str">
        <f>IF(ISNA(INDEX($A$34:$U$129,MATCH($B153,$B$34:$B$129,0),10)),"",INDEX($A$34:$U$129,MATCH($B153,$B$34:$B$129,0),10))</f>
        <v/>
      </c>
      <c r="K153" s="18" t="str">
        <f>IF(ISNA(INDEX($A$34:$U$129,MATCH($B153,$B$34:$B$129,0),11)),"",INDEX($A$34:$U$129,MATCH($B153,$B$34:$B$129,0),11))</f>
        <v/>
      </c>
      <c r="L153" s="18" t="str">
        <f>IF(ISNA(INDEX($A$34:$U$129,MATCH($B153,$B$34:$B$129,0),12)),"",INDEX($A$34:$U$129,MATCH($B153,$B$34:$B$129,0),12))</f>
        <v/>
      </c>
      <c r="M153" s="18" t="str">
        <f>IF(ISNA(INDEX($A$34:$U$129,MATCH($B153,$B$34:$B$129,0),13)),"",INDEX($A$34:$U$129,MATCH($B153,$B$34:$B$129,0),13))</f>
        <v/>
      </c>
      <c r="N153" s="18" t="str">
        <f>IF(ISNA(INDEX($A$34:$U$129,MATCH($B153,$B$34:$B$129,0),14)),"",INDEX($A$34:$U$129,MATCH($B153,$B$34:$B$129,0),14))</f>
        <v/>
      </c>
      <c r="O153" s="18" t="str">
        <f>IF(ISNA(INDEX($A$34:$U$129,MATCH($B153,$B$34:$B$129,0),15)),"",INDEX($A$34:$U$129,MATCH($B153,$B$34:$B$129,0),15))</f>
        <v/>
      </c>
      <c r="P153" s="18" t="str">
        <f>IF(ISNA(INDEX($A$34:$U$129,MATCH($B153,$B$34:$B$129,0),16)),"",INDEX($A$34:$U$129,MATCH($B153,$B$34:$B$129,0),16))</f>
        <v/>
      </c>
      <c r="Q153" s="18" t="str">
        <f>IF(ISNA(INDEX($A$34:$U$129,MATCH($B153,$B$34:$B$129,0),17)),"",INDEX($A$34:$U$129,MATCH($B153,$B$34:$B$129,0),17))</f>
        <v/>
      </c>
      <c r="R153" s="28" t="str">
        <f>IF(ISNA(INDEX($A$34:$U$129,MATCH($B153,$B$34:$B$129,0),18)),"",INDEX($A$34:$U$129,MATCH($B153,$B$34:$B$129,0),18))</f>
        <v/>
      </c>
      <c r="S153" s="28" t="str">
        <f>IF(ISNA(INDEX($A$34:$U$129,MATCH($B153,$B$34:$B$129,0),19)),"",INDEX($A$34:$U$129,MATCH($B153,$B$34:$B$129,0),19))</f>
        <v/>
      </c>
      <c r="T153" s="28" t="str">
        <f>IF(ISNA(INDEX($A$34:$U$129,MATCH($B153,$B$34:$B$129,0),20)),"",INDEX($A$34:$U$129,MATCH($B153,$B$34:$B$129,0),20))</f>
        <v/>
      </c>
      <c r="U153" s="19" t="s">
        <v>36</v>
      </c>
    </row>
    <row r="154" spans="1:21" hidden="1" x14ac:dyDescent="0.2">
      <c r="A154" s="32" t="str">
        <f>IF(ISNA(INDEX($A$34:$U$129,MATCH($B154,$B$34:$B$129,0),1)),"",INDEX($A$34:$U$129,MATCH($B154,$B$34:$B$129,0),1))</f>
        <v/>
      </c>
      <c r="B154" s="168"/>
      <c r="C154" s="168"/>
      <c r="D154" s="168"/>
      <c r="E154" s="168"/>
      <c r="F154" s="168"/>
      <c r="G154" s="168"/>
      <c r="H154" s="168"/>
      <c r="I154" s="168"/>
      <c r="J154" s="18" t="str">
        <f>IF(ISNA(INDEX($A$34:$U$129,MATCH($B154,$B$34:$B$129,0),10)),"",INDEX($A$34:$U$129,MATCH($B154,$B$34:$B$129,0),10))</f>
        <v/>
      </c>
      <c r="K154" s="18" t="str">
        <f>IF(ISNA(INDEX($A$34:$U$129,MATCH($B154,$B$34:$B$129,0),11)),"",INDEX($A$34:$U$129,MATCH($B154,$B$34:$B$129,0),11))</f>
        <v/>
      </c>
      <c r="L154" s="18" t="str">
        <f>IF(ISNA(INDEX($A$34:$U$129,MATCH($B154,$B$34:$B$129,0),12)),"",INDEX($A$34:$U$129,MATCH($B154,$B$34:$B$129,0),12))</f>
        <v/>
      </c>
      <c r="M154" s="18" t="str">
        <f>IF(ISNA(INDEX($A$34:$U$129,MATCH($B154,$B$34:$B$129,0),13)),"",INDEX($A$34:$U$129,MATCH($B154,$B$34:$B$129,0),13))</f>
        <v/>
      </c>
      <c r="N154" s="18" t="str">
        <f>IF(ISNA(INDEX($A$34:$U$129,MATCH($B154,$B$34:$B$129,0),14)),"",INDEX($A$34:$U$129,MATCH($B154,$B$34:$B$129,0),14))</f>
        <v/>
      </c>
      <c r="O154" s="18" t="str">
        <f>IF(ISNA(INDEX($A$34:$U$129,MATCH($B154,$B$34:$B$129,0),15)),"",INDEX($A$34:$U$129,MATCH($B154,$B$34:$B$129,0),15))</f>
        <v/>
      </c>
      <c r="P154" s="18" t="str">
        <f>IF(ISNA(INDEX($A$34:$U$129,MATCH($B154,$B$34:$B$129,0),16)),"",INDEX($A$34:$U$129,MATCH($B154,$B$34:$B$129,0),16))</f>
        <v/>
      </c>
      <c r="Q154" s="18" t="str">
        <f>IF(ISNA(INDEX($A$34:$U$129,MATCH($B154,$B$34:$B$129,0),17)),"",INDEX($A$34:$U$129,MATCH($B154,$B$34:$B$129,0),17))</f>
        <v/>
      </c>
      <c r="R154" s="28" t="str">
        <f>IF(ISNA(INDEX($A$34:$U$129,MATCH($B154,$B$34:$B$129,0),18)),"",INDEX($A$34:$U$129,MATCH($B154,$B$34:$B$129,0),18))</f>
        <v/>
      </c>
      <c r="S154" s="28" t="str">
        <f>IF(ISNA(INDEX($A$34:$U$129,MATCH($B154,$B$34:$B$129,0),19)),"",INDEX($A$34:$U$129,MATCH($B154,$B$34:$B$129,0),19))</f>
        <v/>
      </c>
      <c r="T154" s="28" t="str">
        <f>IF(ISNA(INDEX($A$34:$U$129,MATCH($B154,$B$34:$B$129,0),20)),"",INDEX($A$34:$U$129,MATCH($B154,$B$34:$B$129,0),20))</f>
        <v/>
      </c>
      <c r="U154" s="19" t="s">
        <v>36</v>
      </c>
    </row>
    <row r="155" spans="1:21" hidden="1" x14ac:dyDescent="0.2">
      <c r="A155" s="32" t="str">
        <f>IF(ISNA(INDEX($A$34:$U$129,MATCH($B155,$B$34:$B$129,0),1)),"",INDEX($A$34:$U$129,MATCH($B155,$B$34:$B$129,0),1))</f>
        <v/>
      </c>
      <c r="B155" s="168"/>
      <c r="C155" s="168"/>
      <c r="D155" s="168"/>
      <c r="E155" s="168"/>
      <c r="F155" s="168"/>
      <c r="G155" s="168"/>
      <c r="H155" s="168"/>
      <c r="I155" s="168"/>
      <c r="J155" s="18" t="str">
        <f>IF(ISNA(INDEX($A$34:$U$129,MATCH($B155,$B$34:$B$129,0),10)),"",INDEX($A$34:$U$129,MATCH($B155,$B$34:$B$129,0),10))</f>
        <v/>
      </c>
      <c r="K155" s="18" t="str">
        <f>IF(ISNA(INDEX($A$34:$U$129,MATCH($B155,$B$34:$B$129,0),11)),"",INDEX($A$34:$U$129,MATCH($B155,$B$34:$B$129,0),11))</f>
        <v/>
      </c>
      <c r="L155" s="18" t="str">
        <f>IF(ISNA(INDEX($A$34:$U$129,MATCH($B155,$B$34:$B$129,0),12)),"",INDEX($A$34:$U$129,MATCH($B155,$B$34:$B$129,0),12))</f>
        <v/>
      </c>
      <c r="M155" s="18" t="str">
        <f>IF(ISNA(INDEX($A$34:$U$129,MATCH($B155,$B$34:$B$129,0),13)),"",INDEX($A$34:$U$129,MATCH($B155,$B$34:$B$129,0),13))</f>
        <v/>
      </c>
      <c r="N155" s="18" t="str">
        <f>IF(ISNA(INDEX($A$34:$U$129,MATCH($B155,$B$34:$B$129,0),14)),"",INDEX($A$34:$U$129,MATCH($B155,$B$34:$B$129,0),14))</f>
        <v/>
      </c>
      <c r="O155" s="18" t="str">
        <f>IF(ISNA(INDEX($A$34:$U$129,MATCH($B155,$B$34:$B$129,0),15)),"",INDEX($A$34:$U$129,MATCH($B155,$B$34:$B$129,0),15))</f>
        <v/>
      </c>
      <c r="P155" s="18" t="str">
        <f>IF(ISNA(INDEX($A$34:$U$129,MATCH($B155,$B$34:$B$129,0),16)),"",INDEX($A$34:$U$129,MATCH($B155,$B$34:$B$129,0),16))</f>
        <v/>
      </c>
      <c r="Q155" s="18" t="str">
        <f>IF(ISNA(INDEX($A$34:$U$129,MATCH($B155,$B$34:$B$129,0),17)),"",INDEX($A$34:$U$129,MATCH($B155,$B$34:$B$129,0),17))</f>
        <v/>
      </c>
      <c r="R155" s="28" t="str">
        <f>IF(ISNA(INDEX($A$34:$U$129,MATCH($B155,$B$34:$B$129,0),18)),"",INDEX($A$34:$U$129,MATCH($B155,$B$34:$B$129,0),18))</f>
        <v/>
      </c>
      <c r="S155" s="28" t="str">
        <f>IF(ISNA(INDEX($A$34:$U$129,MATCH($B155,$B$34:$B$129,0),19)),"",INDEX($A$34:$U$129,MATCH($B155,$B$34:$B$129,0),19))</f>
        <v/>
      </c>
      <c r="T155" s="28" t="str">
        <f>IF(ISNA(INDEX($A$34:$U$129,MATCH($B155,$B$34:$B$129,0),20)),"",INDEX($A$34:$U$129,MATCH($B155,$B$34:$B$129,0),20))</f>
        <v/>
      </c>
      <c r="U155" s="19" t="s">
        <v>36</v>
      </c>
    </row>
    <row r="156" spans="1:21" hidden="1" x14ac:dyDescent="0.2">
      <c r="A156" s="32" t="str">
        <f>IF(ISNA(INDEX($A$34:$U$129,MATCH($B156,$B$34:$B$129,0),1)),"",INDEX($A$34:$U$129,MATCH($B156,$B$34:$B$129,0),1))</f>
        <v/>
      </c>
      <c r="B156" s="168"/>
      <c r="C156" s="168"/>
      <c r="D156" s="168"/>
      <c r="E156" s="168"/>
      <c r="F156" s="168"/>
      <c r="G156" s="168"/>
      <c r="H156" s="168"/>
      <c r="I156" s="168"/>
      <c r="J156" s="18" t="str">
        <f>IF(ISNA(INDEX($A$34:$U$129,MATCH($B156,$B$34:$B$129,0),10)),"",INDEX($A$34:$U$129,MATCH($B156,$B$34:$B$129,0),10))</f>
        <v/>
      </c>
      <c r="K156" s="18" t="str">
        <f>IF(ISNA(INDEX($A$34:$U$129,MATCH($B156,$B$34:$B$129,0),11)),"",INDEX($A$34:$U$129,MATCH($B156,$B$34:$B$129,0),11))</f>
        <v/>
      </c>
      <c r="L156" s="18" t="str">
        <f>IF(ISNA(INDEX($A$34:$U$129,MATCH($B156,$B$34:$B$129,0),12)),"",INDEX($A$34:$U$129,MATCH($B156,$B$34:$B$129,0),12))</f>
        <v/>
      </c>
      <c r="M156" s="18" t="str">
        <f>IF(ISNA(INDEX($A$34:$U$129,MATCH($B156,$B$34:$B$129,0),13)),"",INDEX($A$34:$U$129,MATCH($B156,$B$34:$B$129,0),13))</f>
        <v/>
      </c>
      <c r="N156" s="18" t="str">
        <f>IF(ISNA(INDEX($A$34:$U$129,MATCH($B156,$B$34:$B$129,0),14)),"",INDEX($A$34:$U$129,MATCH($B156,$B$34:$B$129,0),14))</f>
        <v/>
      </c>
      <c r="O156" s="18" t="str">
        <f>IF(ISNA(INDEX($A$34:$U$129,MATCH($B156,$B$34:$B$129,0),15)),"",INDEX($A$34:$U$129,MATCH($B156,$B$34:$B$129,0),15))</f>
        <v/>
      </c>
      <c r="P156" s="18" t="str">
        <f>IF(ISNA(INDEX($A$34:$U$129,MATCH($B156,$B$34:$B$129,0),16)),"",INDEX($A$34:$U$129,MATCH($B156,$B$34:$B$129,0),16))</f>
        <v/>
      </c>
      <c r="Q156" s="18" t="str">
        <f>IF(ISNA(INDEX($A$34:$U$129,MATCH($B156,$B$34:$B$129,0),17)),"",INDEX($A$34:$U$129,MATCH($B156,$B$34:$B$129,0),17))</f>
        <v/>
      </c>
      <c r="R156" s="28" t="str">
        <f>IF(ISNA(INDEX($A$34:$U$129,MATCH($B156,$B$34:$B$129,0),18)),"",INDEX($A$34:$U$129,MATCH($B156,$B$34:$B$129,0),18))</f>
        <v/>
      </c>
      <c r="S156" s="28" t="str">
        <f>IF(ISNA(INDEX($A$34:$U$129,MATCH($B156,$B$34:$B$129,0),19)),"",INDEX($A$34:$U$129,MATCH($B156,$B$34:$B$129,0),19))</f>
        <v/>
      </c>
      <c r="T156" s="28" t="str">
        <f>IF(ISNA(INDEX($A$34:$U$129,MATCH($B156,$B$34:$B$129,0),20)),"",INDEX($A$34:$U$129,MATCH($B156,$B$34:$B$129,0),20))</f>
        <v/>
      </c>
      <c r="U156" s="19" t="s">
        <v>36</v>
      </c>
    </row>
    <row r="157" spans="1:21" x14ac:dyDescent="0.2">
      <c r="A157" s="20" t="s">
        <v>25</v>
      </c>
      <c r="B157" s="169"/>
      <c r="C157" s="169"/>
      <c r="D157" s="169"/>
      <c r="E157" s="169"/>
      <c r="F157" s="169"/>
      <c r="G157" s="169"/>
      <c r="H157" s="169"/>
      <c r="I157" s="169"/>
      <c r="J157" s="22">
        <f t="shared" ref="J157:Q157" si="45">SUM(J153:J156)</f>
        <v>0</v>
      </c>
      <c r="K157" s="22">
        <f t="shared" si="45"/>
        <v>0</v>
      </c>
      <c r="L157" s="22">
        <f>SUM(L153:L156)</f>
        <v>0</v>
      </c>
      <c r="M157" s="22">
        <f>SUM(M153:M156)</f>
        <v>0</v>
      </c>
      <c r="N157" s="22">
        <f t="shared" si="45"/>
        <v>0</v>
      </c>
      <c r="O157" s="22">
        <f t="shared" si="45"/>
        <v>0</v>
      </c>
      <c r="P157" s="22">
        <f t="shared" si="45"/>
        <v>0</v>
      </c>
      <c r="Q157" s="22">
        <f t="shared" si="45"/>
        <v>0</v>
      </c>
      <c r="R157" s="20">
        <f>COUNTIF(R153:R156,"E")</f>
        <v>0</v>
      </c>
      <c r="S157" s="20">
        <f>COUNTIF(S153:S156,"C")</f>
        <v>0</v>
      </c>
      <c r="T157" s="20">
        <f>COUNTIF(T153:T156,"VP")</f>
        <v>0</v>
      </c>
      <c r="U157" s="21"/>
    </row>
    <row r="158" spans="1:21" ht="27" customHeight="1" x14ac:dyDescent="0.2">
      <c r="A158" s="170" t="s">
        <v>71</v>
      </c>
      <c r="B158" s="171"/>
      <c r="C158" s="171"/>
      <c r="D158" s="171"/>
      <c r="E158" s="171"/>
      <c r="F158" s="171"/>
      <c r="G158" s="171"/>
      <c r="H158" s="171"/>
      <c r="I158" s="172"/>
      <c r="J158" s="22">
        <f t="shared" ref="J158:T158" si="46">SUM(J151,J157)</f>
        <v>41</v>
      </c>
      <c r="K158" s="22">
        <f t="shared" si="46"/>
        <v>12</v>
      </c>
      <c r="L158" s="22">
        <f>SUM(L151,L157)</f>
        <v>6</v>
      </c>
      <c r="M158" s="22">
        <f>SUM(M151,M157)</f>
        <v>0</v>
      </c>
      <c r="N158" s="22">
        <f t="shared" si="46"/>
        <v>6</v>
      </c>
      <c r="O158" s="22">
        <f t="shared" si="46"/>
        <v>24</v>
      </c>
      <c r="P158" s="22">
        <f t="shared" si="46"/>
        <v>49</v>
      </c>
      <c r="Q158" s="22">
        <f t="shared" si="46"/>
        <v>73</v>
      </c>
      <c r="R158" s="22">
        <f t="shared" si="46"/>
        <v>5</v>
      </c>
      <c r="S158" s="22">
        <f t="shared" si="46"/>
        <v>1</v>
      </c>
      <c r="T158" s="22">
        <f t="shared" si="46"/>
        <v>0</v>
      </c>
      <c r="U158" s="27"/>
    </row>
    <row r="159" spans="1:21" x14ac:dyDescent="0.2">
      <c r="A159" s="156" t="s">
        <v>47</v>
      </c>
      <c r="B159" s="157"/>
      <c r="C159" s="157"/>
      <c r="D159" s="157"/>
      <c r="E159" s="157"/>
      <c r="F159" s="157"/>
      <c r="G159" s="157"/>
      <c r="H159" s="157"/>
      <c r="I159" s="157"/>
      <c r="J159" s="158"/>
      <c r="K159" s="22">
        <f t="shared" ref="K159:Q159" si="47">K151*14+K157*12</f>
        <v>168</v>
      </c>
      <c r="L159" s="22">
        <f t="shared" si="47"/>
        <v>84</v>
      </c>
      <c r="M159" s="22">
        <f t="shared" si="47"/>
        <v>0</v>
      </c>
      <c r="N159" s="22">
        <f t="shared" si="47"/>
        <v>84</v>
      </c>
      <c r="O159" s="22">
        <f t="shared" si="47"/>
        <v>336</v>
      </c>
      <c r="P159" s="22">
        <f t="shared" si="47"/>
        <v>686</v>
      </c>
      <c r="Q159" s="22">
        <f t="shared" si="47"/>
        <v>1022</v>
      </c>
      <c r="R159" s="162"/>
      <c r="S159" s="163"/>
      <c r="T159" s="163"/>
      <c r="U159" s="164"/>
    </row>
    <row r="160" spans="1:21" x14ac:dyDescent="0.2">
      <c r="A160" s="159"/>
      <c r="B160" s="160"/>
      <c r="C160" s="160"/>
      <c r="D160" s="160"/>
      <c r="E160" s="160"/>
      <c r="F160" s="160"/>
      <c r="G160" s="160"/>
      <c r="H160" s="160"/>
      <c r="I160" s="160"/>
      <c r="J160" s="161"/>
      <c r="K160" s="173">
        <f>SUM(K159:N159)</f>
        <v>336</v>
      </c>
      <c r="L160" s="174"/>
      <c r="M160" s="174"/>
      <c r="N160" s="175"/>
      <c r="O160" s="176">
        <f>SUM(O159:P159)</f>
        <v>1022</v>
      </c>
      <c r="P160" s="177"/>
      <c r="Q160" s="178"/>
      <c r="R160" s="165"/>
      <c r="S160" s="166"/>
      <c r="T160" s="166"/>
      <c r="U160" s="167"/>
    </row>
    <row r="161" spans="1:21" s="83" customFormat="1" x14ac:dyDescent="0.2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6"/>
      <c r="L161" s="86"/>
      <c r="M161" s="86"/>
      <c r="N161" s="86"/>
      <c r="O161" s="87"/>
      <c r="P161" s="87"/>
      <c r="Q161" s="87"/>
      <c r="R161" s="88"/>
      <c r="S161" s="88"/>
      <c r="T161" s="88"/>
      <c r="U161" s="88"/>
    </row>
    <row r="162" spans="1:21" s="83" customFormat="1" x14ac:dyDescent="0.2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6"/>
      <c r="L162" s="86"/>
      <c r="M162" s="86"/>
      <c r="N162" s="86"/>
      <c r="O162" s="87"/>
      <c r="P162" s="87"/>
      <c r="Q162" s="87"/>
      <c r="R162" s="88"/>
      <c r="S162" s="88"/>
      <c r="T162" s="88"/>
      <c r="U162" s="88"/>
    </row>
    <row r="163" spans="1:21" s="83" customFormat="1" x14ac:dyDescent="0.2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6"/>
      <c r="L163" s="86"/>
      <c r="M163" s="86"/>
      <c r="N163" s="86"/>
      <c r="O163" s="87"/>
      <c r="P163" s="87"/>
      <c r="Q163" s="87"/>
      <c r="R163" s="88"/>
      <c r="S163" s="88"/>
      <c r="T163" s="88"/>
      <c r="U163" s="88"/>
    </row>
    <row r="164" spans="1:21" s="83" customFormat="1" x14ac:dyDescent="0.2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6"/>
      <c r="L164" s="86"/>
      <c r="M164" s="86"/>
      <c r="N164" s="86"/>
      <c r="O164" s="87"/>
      <c r="P164" s="87"/>
      <c r="Q164" s="87"/>
      <c r="R164" s="88"/>
      <c r="S164" s="88"/>
      <c r="T164" s="88"/>
      <c r="U164" s="88"/>
    </row>
    <row r="165" spans="1:21" s="83" customFormat="1" x14ac:dyDescent="0.2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6"/>
      <c r="L165" s="86"/>
      <c r="M165" s="86"/>
      <c r="N165" s="86"/>
      <c r="O165" s="87"/>
      <c r="P165" s="87"/>
      <c r="Q165" s="87"/>
      <c r="R165" s="88"/>
      <c r="S165" s="88"/>
      <c r="T165" s="88"/>
      <c r="U165" s="88"/>
    </row>
    <row r="166" spans="1:21" s="83" customFormat="1" x14ac:dyDescent="0.2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6"/>
      <c r="L166" s="86"/>
      <c r="M166" s="86"/>
      <c r="N166" s="86"/>
      <c r="O166" s="87"/>
      <c r="P166" s="87"/>
      <c r="Q166" s="87"/>
      <c r="R166" s="88"/>
      <c r="S166" s="88"/>
      <c r="T166" s="88"/>
      <c r="U166" s="88"/>
    </row>
    <row r="167" spans="1:21" s="83" customFormat="1" x14ac:dyDescent="0.2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6"/>
      <c r="L167" s="86"/>
      <c r="M167" s="86"/>
      <c r="N167" s="86"/>
      <c r="O167" s="87"/>
      <c r="P167" s="87"/>
      <c r="Q167" s="87"/>
      <c r="R167" s="88"/>
      <c r="S167" s="88"/>
      <c r="T167" s="88"/>
      <c r="U167" s="88"/>
    </row>
    <row r="168" spans="1:21" s="83" customFormat="1" x14ac:dyDescent="0.2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6"/>
      <c r="L168" s="86"/>
      <c r="M168" s="86"/>
      <c r="N168" s="86"/>
      <c r="O168" s="87"/>
      <c r="P168" s="87"/>
      <c r="Q168" s="87"/>
      <c r="R168" s="88"/>
      <c r="S168" s="88"/>
      <c r="T168" s="88"/>
      <c r="U168" s="88"/>
    </row>
    <row r="169" spans="1:21" s="83" customFormat="1" x14ac:dyDescent="0.2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6"/>
      <c r="L169" s="86"/>
      <c r="M169" s="86"/>
      <c r="N169" s="86"/>
      <c r="O169" s="87"/>
      <c r="P169" s="87"/>
      <c r="Q169" s="87"/>
      <c r="R169" s="88"/>
      <c r="S169" s="88"/>
      <c r="T169" s="88"/>
      <c r="U169" s="88"/>
    </row>
    <row r="170" spans="1:21" s="83" customFormat="1" x14ac:dyDescent="0.2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6"/>
      <c r="L170" s="86"/>
      <c r="M170" s="86"/>
      <c r="N170" s="86"/>
      <c r="O170" s="87"/>
      <c r="P170" s="87"/>
      <c r="Q170" s="87"/>
      <c r="R170" s="88"/>
      <c r="S170" s="88"/>
      <c r="T170" s="88"/>
      <c r="U170" s="88"/>
    </row>
    <row r="172" spans="1:21" ht="28.5" customHeight="1" x14ac:dyDescent="0.2">
      <c r="A172" s="104" t="s">
        <v>90</v>
      </c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</row>
    <row r="173" spans="1:21" ht="27.75" customHeight="1" x14ac:dyDescent="0.2">
      <c r="A173" s="169" t="s">
        <v>27</v>
      </c>
      <c r="B173" s="169" t="s">
        <v>26</v>
      </c>
      <c r="C173" s="169"/>
      <c r="D173" s="169"/>
      <c r="E173" s="169"/>
      <c r="F173" s="169"/>
      <c r="G173" s="169"/>
      <c r="H173" s="169"/>
      <c r="I173" s="169"/>
      <c r="J173" s="123" t="s">
        <v>39</v>
      </c>
      <c r="K173" s="123" t="s">
        <v>24</v>
      </c>
      <c r="L173" s="123"/>
      <c r="M173" s="123"/>
      <c r="N173" s="123"/>
      <c r="O173" s="123" t="s">
        <v>40</v>
      </c>
      <c r="P173" s="123"/>
      <c r="Q173" s="123"/>
      <c r="R173" s="123" t="s">
        <v>23</v>
      </c>
      <c r="S173" s="123"/>
      <c r="T173" s="123"/>
      <c r="U173" s="123" t="s">
        <v>22</v>
      </c>
    </row>
    <row r="174" spans="1:21" ht="16.5" customHeight="1" x14ac:dyDescent="0.2">
      <c r="A174" s="169"/>
      <c r="B174" s="169"/>
      <c r="C174" s="169"/>
      <c r="D174" s="169"/>
      <c r="E174" s="169"/>
      <c r="F174" s="169"/>
      <c r="G174" s="169"/>
      <c r="H174" s="169"/>
      <c r="I174" s="169"/>
      <c r="J174" s="123"/>
      <c r="K174" s="29" t="s">
        <v>28</v>
      </c>
      <c r="L174" s="29" t="s">
        <v>29</v>
      </c>
      <c r="M174" s="52" t="s">
        <v>91</v>
      </c>
      <c r="N174" s="29" t="s">
        <v>92</v>
      </c>
      <c r="O174" s="29" t="s">
        <v>33</v>
      </c>
      <c r="P174" s="29" t="s">
        <v>7</v>
      </c>
      <c r="Q174" s="29" t="s">
        <v>30</v>
      </c>
      <c r="R174" s="29" t="s">
        <v>31</v>
      </c>
      <c r="S174" s="29" t="s">
        <v>28</v>
      </c>
      <c r="T174" s="29" t="s">
        <v>32</v>
      </c>
      <c r="U174" s="123"/>
    </row>
    <row r="175" spans="1:21" ht="17.25" customHeight="1" x14ac:dyDescent="0.2">
      <c r="A175" s="124" t="s">
        <v>61</v>
      </c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6"/>
    </row>
    <row r="176" spans="1:21" ht="25.5" customHeight="1" x14ac:dyDescent="0.2">
      <c r="A176" s="81" t="s">
        <v>103</v>
      </c>
      <c r="B176" s="194" t="s">
        <v>143</v>
      </c>
      <c r="C176" s="194"/>
      <c r="D176" s="194"/>
      <c r="E176" s="194"/>
      <c r="F176" s="194"/>
      <c r="G176" s="194"/>
      <c r="H176" s="194"/>
      <c r="I176" s="194"/>
      <c r="J176" s="18">
        <f t="shared" ref="J176:J190" si="48">IF(ISNA(INDEX($A$34:$U$129,MATCH($B176,$B$34:$B$129,0),10)),"",INDEX($A$34:$U$129,MATCH($B176,$B$34:$B$129,0),10))</f>
        <v>7</v>
      </c>
      <c r="K176" s="18">
        <f t="shared" ref="K176:K190" si="49">IF(ISNA(INDEX($A$34:$U$129,MATCH($B176,$B$34:$B$129,0),11)),"",INDEX($A$34:$U$129,MATCH($B176,$B$34:$B$129,0),11))</f>
        <v>2</v>
      </c>
      <c r="L176" s="18">
        <f t="shared" ref="L176:L190" si="50">IF(ISNA(INDEX($A$34:$U$129,MATCH($B176,$B$34:$B$129,0),12)),"",INDEX($A$34:$U$129,MATCH($B176,$B$34:$B$129,0),12))</f>
        <v>1</v>
      </c>
      <c r="M176" s="18">
        <f t="shared" ref="M176:M190" si="51">IF(ISNA(INDEX($A$34:$U$129,MATCH($B176,$B$34:$B$129,0),13)),"",INDEX($A$34:$U$129,MATCH($B176,$B$34:$B$129,0),13))</f>
        <v>0</v>
      </c>
      <c r="N176" s="18">
        <f t="shared" ref="N176:N190" si="52">IF(ISNA(INDEX($A$34:$U$129,MATCH($B176,$B$34:$B$129,0),14)),"",INDEX($A$34:$U$129,MATCH($B176,$B$34:$B$129,0),14))</f>
        <v>1</v>
      </c>
      <c r="O176" s="18">
        <f t="shared" ref="O176:O190" si="53">IF(ISNA(INDEX($A$34:$U$129,MATCH($B176,$B$34:$B$129,0),15)),"",INDEX($A$34:$U$129,MATCH($B176,$B$34:$B$129,0),15))</f>
        <v>4</v>
      </c>
      <c r="P176" s="18">
        <f t="shared" ref="P176:P190" si="54">IF(ISNA(INDEX($A$34:$U$129,MATCH($B176,$B$34:$B$129,0),16)),"",INDEX($A$34:$U$129,MATCH($B176,$B$34:$B$129,0),16))</f>
        <v>9</v>
      </c>
      <c r="Q176" s="18">
        <f t="shared" ref="Q176:Q190" si="55">IF(ISNA(INDEX($A$34:$U$129,MATCH($B176,$B$34:$B$129,0),17)),"",INDEX($A$34:$U$129,MATCH($B176,$B$34:$B$129,0),17))</f>
        <v>13</v>
      </c>
      <c r="R176" s="28" t="str">
        <f t="shared" ref="R176:R190" si="56">IF(ISNA(INDEX($A$34:$U$129,MATCH($B176,$B$34:$B$129,0),18)),"",INDEX($A$34:$U$129,MATCH($B176,$B$34:$B$129,0),18))</f>
        <v>E</v>
      </c>
      <c r="S176" s="28">
        <f t="shared" ref="S176:S190" si="57">IF(ISNA(INDEX($A$34:$U$129,MATCH($B176,$B$34:$B$129,0),19)),"",INDEX($A$34:$U$129,MATCH($B176,$B$34:$B$129,0),19))</f>
        <v>0</v>
      </c>
      <c r="T176" s="28">
        <f t="shared" ref="T176:T190" si="58">IF(ISNA(INDEX($A$34:$U$129,MATCH($B176,$B$34:$B$129,0),20)),"",INDEX($A$34:$U$129,MATCH($B176,$B$34:$B$129,0),20))</f>
        <v>0</v>
      </c>
      <c r="U176" s="19" t="s">
        <v>37</v>
      </c>
    </row>
    <row r="177" spans="1:21" x14ac:dyDescent="0.2">
      <c r="A177" s="76" t="s">
        <v>112</v>
      </c>
      <c r="B177" s="188" t="s">
        <v>144</v>
      </c>
      <c r="C177" s="188"/>
      <c r="D177" s="188"/>
      <c r="E177" s="188"/>
      <c r="F177" s="188"/>
      <c r="G177" s="188"/>
      <c r="H177" s="188"/>
      <c r="I177" s="189"/>
      <c r="J177" s="18">
        <f t="shared" si="48"/>
        <v>6</v>
      </c>
      <c r="K177" s="18">
        <f t="shared" si="49"/>
        <v>2</v>
      </c>
      <c r="L177" s="18">
        <f t="shared" si="50"/>
        <v>1</v>
      </c>
      <c r="M177" s="18">
        <f t="shared" si="51"/>
        <v>0</v>
      </c>
      <c r="N177" s="18">
        <f t="shared" si="52"/>
        <v>1</v>
      </c>
      <c r="O177" s="18">
        <f t="shared" si="53"/>
        <v>4</v>
      </c>
      <c r="P177" s="18">
        <f t="shared" si="54"/>
        <v>7</v>
      </c>
      <c r="Q177" s="18">
        <f t="shared" si="55"/>
        <v>11</v>
      </c>
      <c r="R177" s="28" t="str">
        <f t="shared" si="56"/>
        <v>E</v>
      </c>
      <c r="S177" s="28">
        <f t="shared" si="57"/>
        <v>0</v>
      </c>
      <c r="T177" s="28">
        <f t="shared" si="58"/>
        <v>0</v>
      </c>
      <c r="U177" s="19" t="s">
        <v>37</v>
      </c>
    </row>
    <row r="178" spans="1:21" x14ac:dyDescent="0.2">
      <c r="A178" s="76" t="s">
        <v>116</v>
      </c>
      <c r="B178" s="186" t="s">
        <v>148</v>
      </c>
      <c r="C178" s="186"/>
      <c r="D178" s="186"/>
      <c r="E178" s="186"/>
      <c r="F178" s="186"/>
      <c r="G178" s="186"/>
      <c r="H178" s="186"/>
      <c r="I178" s="186"/>
      <c r="J178" s="18">
        <f t="shared" si="48"/>
        <v>7</v>
      </c>
      <c r="K178" s="18">
        <f t="shared" si="49"/>
        <v>2</v>
      </c>
      <c r="L178" s="18">
        <f t="shared" si="50"/>
        <v>1</v>
      </c>
      <c r="M178" s="18">
        <f t="shared" si="51"/>
        <v>0</v>
      </c>
      <c r="N178" s="18">
        <f t="shared" si="52"/>
        <v>1</v>
      </c>
      <c r="O178" s="18">
        <f t="shared" si="53"/>
        <v>4</v>
      </c>
      <c r="P178" s="18">
        <f t="shared" si="54"/>
        <v>9</v>
      </c>
      <c r="Q178" s="18">
        <f t="shared" si="55"/>
        <v>13</v>
      </c>
      <c r="R178" s="28" t="str">
        <f t="shared" si="56"/>
        <v>E</v>
      </c>
      <c r="S178" s="28">
        <f t="shared" si="57"/>
        <v>0</v>
      </c>
      <c r="T178" s="28">
        <f t="shared" si="58"/>
        <v>0</v>
      </c>
      <c r="U178" s="19" t="s">
        <v>37</v>
      </c>
    </row>
    <row r="179" spans="1:21" x14ac:dyDescent="0.2">
      <c r="A179" s="76" t="s">
        <v>119</v>
      </c>
      <c r="B179" s="186" t="s">
        <v>149</v>
      </c>
      <c r="C179" s="186"/>
      <c r="D179" s="186"/>
      <c r="E179" s="186"/>
      <c r="F179" s="186"/>
      <c r="G179" s="186"/>
      <c r="H179" s="186"/>
      <c r="I179" s="186"/>
      <c r="J179" s="18">
        <f t="shared" si="48"/>
        <v>7</v>
      </c>
      <c r="K179" s="18">
        <f t="shared" si="49"/>
        <v>2</v>
      </c>
      <c r="L179" s="18">
        <f t="shared" si="50"/>
        <v>1</v>
      </c>
      <c r="M179" s="18">
        <f t="shared" si="51"/>
        <v>0</v>
      </c>
      <c r="N179" s="18">
        <f t="shared" si="52"/>
        <v>1</v>
      </c>
      <c r="O179" s="18">
        <f t="shared" si="53"/>
        <v>4</v>
      </c>
      <c r="P179" s="18">
        <f t="shared" si="54"/>
        <v>9</v>
      </c>
      <c r="Q179" s="18">
        <f t="shared" si="55"/>
        <v>13</v>
      </c>
      <c r="R179" s="28" t="str">
        <f t="shared" si="56"/>
        <v>E</v>
      </c>
      <c r="S179" s="28">
        <f t="shared" si="57"/>
        <v>0</v>
      </c>
      <c r="T179" s="28">
        <f t="shared" si="58"/>
        <v>0</v>
      </c>
      <c r="U179" s="19" t="s">
        <v>37</v>
      </c>
    </row>
    <row r="180" spans="1:21" hidden="1" x14ac:dyDescent="0.2">
      <c r="A180" s="32" t="str">
        <f t="shared" ref="A180:A190" si="59">IF(ISNA(INDEX($A$34:$U$129,MATCH($B180,$B$34:$B$129,0),1)),"",INDEX($A$34:$U$129,MATCH($B180,$B$34:$B$129,0),1))</f>
        <v/>
      </c>
      <c r="B180" s="168"/>
      <c r="C180" s="168"/>
      <c r="D180" s="168"/>
      <c r="E180" s="168"/>
      <c r="F180" s="168"/>
      <c r="G180" s="168"/>
      <c r="H180" s="168"/>
      <c r="I180" s="168"/>
      <c r="J180" s="18" t="str">
        <f t="shared" si="48"/>
        <v/>
      </c>
      <c r="K180" s="18" t="str">
        <f t="shared" si="49"/>
        <v/>
      </c>
      <c r="L180" s="18" t="str">
        <f t="shared" si="50"/>
        <v/>
      </c>
      <c r="M180" s="18" t="str">
        <f t="shared" si="51"/>
        <v/>
      </c>
      <c r="N180" s="18" t="str">
        <f t="shared" si="52"/>
        <v/>
      </c>
      <c r="O180" s="18" t="str">
        <f t="shared" si="53"/>
        <v/>
      </c>
      <c r="P180" s="18" t="str">
        <f t="shared" si="54"/>
        <v/>
      </c>
      <c r="Q180" s="18" t="str">
        <f t="shared" si="55"/>
        <v/>
      </c>
      <c r="R180" s="28" t="str">
        <f t="shared" si="56"/>
        <v/>
      </c>
      <c r="S180" s="28" t="str">
        <f t="shared" si="57"/>
        <v/>
      </c>
      <c r="T180" s="28" t="str">
        <f t="shared" si="58"/>
        <v/>
      </c>
      <c r="U180" s="19" t="s">
        <v>37</v>
      </c>
    </row>
    <row r="181" spans="1:21" hidden="1" x14ac:dyDescent="0.2">
      <c r="A181" s="32" t="str">
        <f t="shared" si="59"/>
        <v/>
      </c>
      <c r="B181" s="168"/>
      <c r="C181" s="168"/>
      <c r="D181" s="168"/>
      <c r="E181" s="168"/>
      <c r="F181" s="168"/>
      <c r="G181" s="168"/>
      <c r="H181" s="168"/>
      <c r="I181" s="168"/>
      <c r="J181" s="18" t="str">
        <f t="shared" si="48"/>
        <v/>
      </c>
      <c r="K181" s="18" t="str">
        <f t="shared" si="49"/>
        <v/>
      </c>
      <c r="L181" s="18" t="str">
        <f t="shared" si="50"/>
        <v/>
      </c>
      <c r="M181" s="18" t="str">
        <f t="shared" si="51"/>
        <v/>
      </c>
      <c r="N181" s="18" t="str">
        <f t="shared" si="52"/>
        <v/>
      </c>
      <c r="O181" s="18" t="str">
        <f t="shared" si="53"/>
        <v/>
      </c>
      <c r="P181" s="18" t="str">
        <f t="shared" si="54"/>
        <v/>
      </c>
      <c r="Q181" s="18" t="str">
        <f t="shared" si="55"/>
        <v/>
      </c>
      <c r="R181" s="28" t="str">
        <f t="shared" si="56"/>
        <v/>
      </c>
      <c r="S181" s="28" t="str">
        <f t="shared" si="57"/>
        <v/>
      </c>
      <c r="T181" s="28" t="str">
        <f t="shared" si="58"/>
        <v/>
      </c>
      <c r="U181" s="19" t="s">
        <v>37</v>
      </c>
    </row>
    <row r="182" spans="1:21" hidden="1" x14ac:dyDescent="0.2">
      <c r="A182" s="32" t="str">
        <f t="shared" si="59"/>
        <v/>
      </c>
      <c r="B182" s="168"/>
      <c r="C182" s="168"/>
      <c r="D182" s="168"/>
      <c r="E182" s="168"/>
      <c r="F182" s="168"/>
      <c r="G182" s="168"/>
      <c r="H182" s="168"/>
      <c r="I182" s="168"/>
      <c r="J182" s="18" t="str">
        <f t="shared" si="48"/>
        <v/>
      </c>
      <c r="K182" s="18" t="str">
        <f t="shared" si="49"/>
        <v/>
      </c>
      <c r="L182" s="18" t="str">
        <f t="shared" si="50"/>
        <v/>
      </c>
      <c r="M182" s="18" t="str">
        <f t="shared" si="51"/>
        <v/>
      </c>
      <c r="N182" s="18" t="str">
        <f t="shared" si="52"/>
        <v/>
      </c>
      <c r="O182" s="18" t="str">
        <f t="shared" si="53"/>
        <v/>
      </c>
      <c r="P182" s="18" t="str">
        <f t="shared" si="54"/>
        <v/>
      </c>
      <c r="Q182" s="18" t="str">
        <f t="shared" si="55"/>
        <v/>
      </c>
      <c r="R182" s="28" t="str">
        <f t="shared" si="56"/>
        <v/>
      </c>
      <c r="S182" s="28" t="str">
        <f t="shared" si="57"/>
        <v/>
      </c>
      <c r="T182" s="28" t="str">
        <f t="shared" si="58"/>
        <v/>
      </c>
      <c r="U182" s="19" t="s">
        <v>37</v>
      </c>
    </row>
    <row r="183" spans="1:21" hidden="1" x14ac:dyDescent="0.2">
      <c r="A183" s="32" t="str">
        <f t="shared" si="59"/>
        <v/>
      </c>
      <c r="B183" s="168"/>
      <c r="C183" s="168"/>
      <c r="D183" s="168"/>
      <c r="E183" s="168"/>
      <c r="F183" s="168"/>
      <c r="G183" s="168"/>
      <c r="H183" s="168"/>
      <c r="I183" s="168"/>
      <c r="J183" s="18" t="str">
        <f t="shared" si="48"/>
        <v/>
      </c>
      <c r="K183" s="18" t="str">
        <f t="shared" si="49"/>
        <v/>
      </c>
      <c r="L183" s="18" t="str">
        <f t="shared" si="50"/>
        <v/>
      </c>
      <c r="M183" s="18" t="str">
        <f t="shared" si="51"/>
        <v/>
      </c>
      <c r="N183" s="18" t="str">
        <f t="shared" si="52"/>
        <v/>
      </c>
      <c r="O183" s="18" t="str">
        <f t="shared" si="53"/>
        <v/>
      </c>
      <c r="P183" s="18" t="str">
        <f t="shared" si="54"/>
        <v/>
      </c>
      <c r="Q183" s="18" t="str">
        <f t="shared" si="55"/>
        <v/>
      </c>
      <c r="R183" s="28" t="str">
        <f t="shared" si="56"/>
        <v/>
      </c>
      <c r="S183" s="28" t="str">
        <f t="shared" si="57"/>
        <v/>
      </c>
      <c r="T183" s="28" t="str">
        <f t="shared" si="58"/>
        <v/>
      </c>
      <c r="U183" s="19" t="s">
        <v>37</v>
      </c>
    </row>
    <row r="184" spans="1:21" hidden="1" x14ac:dyDescent="0.2">
      <c r="A184" s="32" t="str">
        <f t="shared" si="59"/>
        <v/>
      </c>
      <c r="B184" s="168"/>
      <c r="C184" s="168"/>
      <c r="D184" s="168"/>
      <c r="E184" s="168"/>
      <c r="F184" s="168"/>
      <c r="G184" s="168"/>
      <c r="H184" s="168"/>
      <c r="I184" s="168"/>
      <c r="J184" s="18" t="str">
        <f t="shared" si="48"/>
        <v/>
      </c>
      <c r="K184" s="18" t="str">
        <f t="shared" si="49"/>
        <v/>
      </c>
      <c r="L184" s="18" t="str">
        <f t="shared" si="50"/>
        <v/>
      </c>
      <c r="M184" s="18" t="str">
        <f t="shared" si="51"/>
        <v/>
      </c>
      <c r="N184" s="18" t="str">
        <f t="shared" si="52"/>
        <v/>
      </c>
      <c r="O184" s="18" t="str">
        <f t="shared" si="53"/>
        <v/>
      </c>
      <c r="P184" s="18" t="str">
        <f t="shared" si="54"/>
        <v/>
      </c>
      <c r="Q184" s="18" t="str">
        <f t="shared" si="55"/>
        <v/>
      </c>
      <c r="R184" s="28" t="str">
        <f t="shared" si="56"/>
        <v/>
      </c>
      <c r="S184" s="28" t="str">
        <f t="shared" si="57"/>
        <v/>
      </c>
      <c r="T184" s="28" t="str">
        <f t="shared" si="58"/>
        <v/>
      </c>
      <c r="U184" s="19" t="s">
        <v>37</v>
      </c>
    </row>
    <row r="185" spans="1:21" hidden="1" x14ac:dyDescent="0.2">
      <c r="A185" s="32" t="str">
        <f t="shared" si="59"/>
        <v/>
      </c>
      <c r="B185" s="168"/>
      <c r="C185" s="168"/>
      <c r="D185" s="168"/>
      <c r="E185" s="168"/>
      <c r="F185" s="168"/>
      <c r="G185" s="168"/>
      <c r="H185" s="168"/>
      <c r="I185" s="168"/>
      <c r="J185" s="18" t="str">
        <f t="shared" si="48"/>
        <v/>
      </c>
      <c r="K185" s="18" t="str">
        <f t="shared" si="49"/>
        <v/>
      </c>
      <c r="L185" s="18" t="str">
        <f t="shared" si="50"/>
        <v/>
      </c>
      <c r="M185" s="18" t="str">
        <f t="shared" si="51"/>
        <v/>
      </c>
      <c r="N185" s="18" t="str">
        <f t="shared" si="52"/>
        <v/>
      </c>
      <c r="O185" s="18" t="str">
        <f t="shared" si="53"/>
        <v/>
      </c>
      <c r="P185" s="18" t="str">
        <f t="shared" si="54"/>
        <v/>
      </c>
      <c r="Q185" s="18" t="str">
        <f t="shared" si="55"/>
        <v/>
      </c>
      <c r="R185" s="28" t="str">
        <f t="shared" si="56"/>
        <v/>
      </c>
      <c r="S185" s="28" t="str">
        <f t="shared" si="57"/>
        <v/>
      </c>
      <c r="T185" s="28" t="str">
        <f t="shared" si="58"/>
        <v/>
      </c>
      <c r="U185" s="19" t="s">
        <v>37</v>
      </c>
    </row>
    <row r="186" spans="1:21" hidden="1" x14ac:dyDescent="0.2">
      <c r="A186" s="32" t="str">
        <f t="shared" si="59"/>
        <v/>
      </c>
      <c r="B186" s="168"/>
      <c r="C186" s="168"/>
      <c r="D186" s="168"/>
      <c r="E186" s="168"/>
      <c r="F186" s="168"/>
      <c r="G186" s="168"/>
      <c r="H186" s="168"/>
      <c r="I186" s="168"/>
      <c r="J186" s="18" t="str">
        <f t="shared" si="48"/>
        <v/>
      </c>
      <c r="K186" s="18" t="str">
        <f t="shared" si="49"/>
        <v/>
      </c>
      <c r="L186" s="18" t="str">
        <f t="shared" si="50"/>
        <v/>
      </c>
      <c r="M186" s="18" t="str">
        <f t="shared" si="51"/>
        <v/>
      </c>
      <c r="N186" s="18" t="str">
        <f t="shared" si="52"/>
        <v/>
      </c>
      <c r="O186" s="18" t="str">
        <f t="shared" si="53"/>
        <v/>
      </c>
      <c r="P186" s="18" t="str">
        <f t="shared" si="54"/>
        <v/>
      </c>
      <c r="Q186" s="18" t="str">
        <f t="shared" si="55"/>
        <v/>
      </c>
      <c r="R186" s="28" t="str">
        <f t="shared" si="56"/>
        <v/>
      </c>
      <c r="S186" s="28" t="str">
        <f t="shared" si="57"/>
        <v/>
      </c>
      <c r="T186" s="28" t="str">
        <f t="shared" si="58"/>
        <v/>
      </c>
      <c r="U186" s="19" t="s">
        <v>37</v>
      </c>
    </row>
    <row r="187" spans="1:21" hidden="1" x14ac:dyDescent="0.2">
      <c r="A187" s="32" t="str">
        <f t="shared" si="59"/>
        <v/>
      </c>
      <c r="B187" s="168"/>
      <c r="C187" s="168"/>
      <c r="D187" s="168"/>
      <c r="E187" s="168"/>
      <c r="F187" s="168"/>
      <c r="G187" s="168"/>
      <c r="H187" s="168"/>
      <c r="I187" s="168"/>
      <c r="J187" s="18" t="str">
        <f t="shared" si="48"/>
        <v/>
      </c>
      <c r="K187" s="18" t="str">
        <f t="shared" si="49"/>
        <v/>
      </c>
      <c r="L187" s="18" t="str">
        <f t="shared" si="50"/>
        <v/>
      </c>
      <c r="M187" s="18" t="str">
        <f t="shared" si="51"/>
        <v/>
      </c>
      <c r="N187" s="18" t="str">
        <f t="shared" si="52"/>
        <v/>
      </c>
      <c r="O187" s="18" t="str">
        <f t="shared" si="53"/>
        <v/>
      </c>
      <c r="P187" s="18" t="str">
        <f t="shared" si="54"/>
        <v/>
      </c>
      <c r="Q187" s="18" t="str">
        <f t="shared" si="55"/>
        <v/>
      </c>
      <c r="R187" s="28" t="str">
        <f t="shared" si="56"/>
        <v/>
      </c>
      <c r="S187" s="28" t="str">
        <f t="shared" si="57"/>
        <v/>
      </c>
      <c r="T187" s="28" t="str">
        <f t="shared" si="58"/>
        <v/>
      </c>
      <c r="U187" s="19" t="s">
        <v>37</v>
      </c>
    </row>
    <row r="188" spans="1:21" hidden="1" x14ac:dyDescent="0.2">
      <c r="A188" s="32" t="str">
        <f t="shared" si="59"/>
        <v/>
      </c>
      <c r="B188" s="168"/>
      <c r="C188" s="168"/>
      <c r="D188" s="168"/>
      <c r="E188" s="168"/>
      <c r="F188" s="168"/>
      <c r="G188" s="168"/>
      <c r="H188" s="168"/>
      <c r="I188" s="168"/>
      <c r="J188" s="18" t="str">
        <f t="shared" si="48"/>
        <v/>
      </c>
      <c r="K188" s="18" t="str">
        <f t="shared" si="49"/>
        <v/>
      </c>
      <c r="L188" s="18" t="str">
        <f t="shared" si="50"/>
        <v/>
      </c>
      <c r="M188" s="18" t="str">
        <f t="shared" si="51"/>
        <v/>
      </c>
      <c r="N188" s="18" t="str">
        <f t="shared" si="52"/>
        <v/>
      </c>
      <c r="O188" s="18" t="str">
        <f t="shared" si="53"/>
        <v/>
      </c>
      <c r="P188" s="18" t="str">
        <f t="shared" si="54"/>
        <v/>
      </c>
      <c r="Q188" s="18" t="str">
        <f t="shared" si="55"/>
        <v/>
      </c>
      <c r="R188" s="28" t="str">
        <f t="shared" si="56"/>
        <v/>
      </c>
      <c r="S188" s="28" t="str">
        <f t="shared" si="57"/>
        <v/>
      </c>
      <c r="T188" s="28" t="str">
        <f t="shared" si="58"/>
        <v/>
      </c>
      <c r="U188" s="19" t="s">
        <v>37</v>
      </c>
    </row>
    <row r="189" spans="1:21" hidden="1" x14ac:dyDescent="0.2">
      <c r="A189" s="32" t="str">
        <f t="shared" si="59"/>
        <v/>
      </c>
      <c r="B189" s="168"/>
      <c r="C189" s="168"/>
      <c r="D189" s="168"/>
      <c r="E189" s="168"/>
      <c r="F189" s="168"/>
      <c r="G189" s="168"/>
      <c r="H189" s="168"/>
      <c r="I189" s="168"/>
      <c r="J189" s="18" t="str">
        <f t="shared" si="48"/>
        <v/>
      </c>
      <c r="K189" s="18" t="str">
        <f t="shared" si="49"/>
        <v/>
      </c>
      <c r="L189" s="18" t="str">
        <f t="shared" si="50"/>
        <v/>
      </c>
      <c r="M189" s="18" t="str">
        <f t="shared" si="51"/>
        <v/>
      </c>
      <c r="N189" s="18" t="str">
        <f t="shared" si="52"/>
        <v/>
      </c>
      <c r="O189" s="18" t="str">
        <f t="shared" si="53"/>
        <v/>
      </c>
      <c r="P189" s="18" t="str">
        <f t="shared" si="54"/>
        <v/>
      </c>
      <c r="Q189" s="18" t="str">
        <f t="shared" si="55"/>
        <v/>
      </c>
      <c r="R189" s="28" t="str">
        <f t="shared" si="56"/>
        <v/>
      </c>
      <c r="S189" s="28" t="str">
        <f t="shared" si="57"/>
        <v/>
      </c>
      <c r="T189" s="28" t="str">
        <f t="shared" si="58"/>
        <v/>
      </c>
      <c r="U189" s="19" t="s">
        <v>37</v>
      </c>
    </row>
    <row r="190" spans="1:21" hidden="1" x14ac:dyDescent="0.2">
      <c r="A190" s="32" t="str">
        <f t="shared" si="59"/>
        <v/>
      </c>
      <c r="B190" s="168"/>
      <c r="C190" s="168"/>
      <c r="D190" s="168"/>
      <c r="E190" s="168"/>
      <c r="F190" s="168"/>
      <c r="G190" s="168"/>
      <c r="H190" s="168"/>
      <c r="I190" s="168"/>
      <c r="J190" s="18" t="str">
        <f t="shared" si="48"/>
        <v/>
      </c>
      <c r="K190" s="18" t="str">
        <f t="shared" si="49"/>
        <v/>
      </c>
      <c r="L190" s="18" t="str">
        <f t="shared" si="50"/>
        <v/>
      </c>
      <c r="M190" s="18" t="str">
        <f t="shared" si="51"/>
        <v/>
      </c>
      <c r="N190" s="18" t="str">
        <f t="shared" si="52"/>
        <v/>
      </c>
      <c r="O190" s="18" t="str">
        <f t="shared" si="53"/>
        <v/>
      </c>
      <c r="P190" s="18" t="str">
        <f t="shared" si="54"/>
        <v/>
      </c>
      <c r="Q190" s="18" t="str">
        <f t="shared" si="55"/>
        <v/>
      </c>
      <c r="R190" s="28" t="str">
        <f t="shared" si="56"/>
        <v/>
      </c>
      <c r="S190" s="28" t="str">
        <f t="shared" si="57"/>
        <v/>
      </c>
      <c r="T190" s="28" t="str">
        <f t="shared" si="58"/>
        <v/>
      </c>
      <c r="U190" s="19" t="s">
        <v>37</v>
      </c>
    </row>
    <row r="191" spans="1:21" x14ac:dyDescent="0.2">
      <c r="A191" s="20" t="s">
        <v>25</v>
      </c>
      <c r="B191" s="183"/>
      <c r="C191" s="184"/>
      <c r="D191" s="184"/>
      <c r="E191" s="184"/>
      <c r="F191" s="184"/>
      <c r="G191" s="184"/>
      <c r="H191" s="184"/>
      <c r="I191" s="185"/>
      <c r="J191" s="22">
        <f t="shared" ref="J191:Q191" si="60">SUM(J176:J190)</f>
        <v>27</v>
      </c>
      <c r="K191" s="22">
        <f t="shared" si="60"/>
        <v>8</v>
      </c>
      <c r="L191" s="22">
        <f t="shared" si="60"/>
        <v>4</v>
      </c>
      <c r="M191" s="22">
        <f t="shared" si="60"/>
        <v>0</v>
      </c>
      <c r="N191" s="22">
        <f t="shared" si="60"/>
        <v>4</v>
      </c>
      <c r="O191" s="22">
        <f t="shared" si="60"/>
        <v>16</v>
      </c>
      <c r="P191" s="22">
        <f t="shared" si="60"/>
        <v>34</v>
      </c>
      <c r="Q191" s="22">
        <f t="shared" si="60"/>
        <v>50</v>
      </c>
      <c r="R191" s="20">
        <f>COUNTIF(R176:R190,"E")</f>
        <v>4</v>
      </c>
      <c r="S191" s="20">
        <f>COUNTIF(S176:S190,"C")</f>
        <v>0</v>
      </c>
      <c r="T191" s="20">
        <f>COUNTIF(T176:T190,"VP")</f>
        <v>0</v>
      </c>
      <c r="U191" s="17"/>
    </row>
    <row r="192" spans="1:21" ht="18.75" customHeight="1" x14ac:dyDescent="0.2">
      <c r="A192" s="124" t="s">
        <v>62</v>
      </c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6"/>
    </row>
    <row r="193" spans="1:21" x14ac:dyDescent="0.2">
      <c r="A193" s="77" t="s">
        <v>99</v>
      </c>
      <c r="B193" s="191" t="s">
        <v>153</v>
      </c>
      <c r="C193" s="188"/>
      <c r="D193" s="188"/>
      <c r="E193" s="188"/>
      <c r="F193" s="188"/>
      <c r="G193" s="188"/>
      <c r="H193" s="188"/>
      <c r="I193" s="189"/>
      <c r="J193" s="18">
        <f>IF(ISNA(INDEX($A$34:$U$129,MATCH($B193,$B$34:$B$129,0),10)),"",INDEX($A$34:$U$129,MATCH($B193,$B$34:$B$129,0),10))</f>
        <v>20</v>
      </c>
      <c r="K193" s="18">
        <f>IF(ISNA(INDEX($A$34:$U$129,MATCH($B193,$B$34:$B$129,0),11)),"",INDEX($A$34:$U$129,MATCH($B193,$B$34:$B$129,0),11))</f>
        <v>0</v>
      </c>
      <c r="L193" s="18">
        <f>IF(ISNA(INDEX($A$34:$U$129,MATCH($B193,$B$34:$B$129,0),12)),"",INDEX($A$34:$U$129,MATCH($B193,$B$34:$B$129,0),12))</f>
        <v>0</v>
      </c>
      <c r="M193" s="18">
        <f>IF(ISNA(INDEX($A$34:$U$129,MATCH($B193,$B$34:$B$129,0),13)),"",INDEX($A$34:$U$129,MATCH($B193,$B$34:$B$129,0),13))</f>
        <v>4</v>
      </c>
      <c r="N193" s="18">
        <f>IF(ISNA(INDEX($A$34:$U$129,MATCH($B193,$B$34:$B$129,0),14)),"",INDEX($A$34:$U$129,MATCH($B193,$B$34:$B$129,0),14))</f>
        <v>12</v>
      </c>
      <c r="O193" s="18">
        <f>IF(ISNA(INDEX($A$34:$U$129,MATCH($B193,$B$34:$B$129,0),15)),"",INDEX($A$34:$U$129,MATCH($B193,$B$34:$B$129,0),15))</f>
        <v>16</v>
      </c>
      <c r="P193" s="18">
        <f>IF(ISNA(INDEX($A$34:$U$129,MATCH($B193,$B$34:$B$129,0),16)),"",INDEX($A$34:$U$129,MATCH($B193,$B$34:$B$129,0),16))</f>
        <v>26</v>
      </c>
      <c r="Q193" s="18">
        <f>IF(ISNA(INDEX($A$34:$U$129,MATCH($B193,$B$34:$B$129,0),17)),"",INDEX($A$34:$U$129,MATCH($B193,$B$34:$B$129,0),17))</f>
        <v>42</v>
      </c>
      <c r="R193" s="28">
        <f>IF(ISNA(INDEX($A$34:$U$129,MATCH($B193,$B$34:$B$129,0),18)),"",INDEX($A$34:$U$129,MATCH($B193,$B$34:$B$129,0),18))</f>
        <v>0</v>
      </c>
      <c r="S193" s="28" t="str">
        <f>IF(ISNA(INDEX($A$34:$U$129,MATCH($B193,$B$34:$B$129,0),19)),"",INDEX($A$34:$U$129,MATCH($B193,$B$34:$B$129,0),19))</f>
        <v>C</v>
      </c>
      <c r="T193" s="28">
        <f>IF(ISNA(INDEX($A$34:$U$129,MATCH($B193,$B$34:$B$129,0),20)),"",INDEX($A$34:$U$129,MATCH($B193,$B$34:$B$129,0),20))</f>
        <v>0</v>
      </c>
      <c r="U193" s="19" t="s">
        <v>37</v>
      </c>
    </row>
    <row r="194" spans="1:21" ht="27.95" customHeight="1" x14ac:dyDescent="0.2">
      <c r="A194" s="81" t="s">
        <v>121</v>
      </c>
      <c r="B194" s="179" t="s">
        <v>154</v>
      </c>
      <c r="C194" s="188"/>
      <c r="D194" s="188"/>
      <c r="E194" s="188"/>
      <c r="F194" s="188"/>
      <c r="G194" s="188"/>
      <c r="H194" s="188"/>
      <c r="I194" s="189"/>
      <c r="J194" s="18">
        <f>IF(ISNA(INDEX($A$34:$U$129,MATCH($B194,$B$34:$B$129,0),10)),"",INDEX($A$34:$U$129,MATCH($B194,$B$34:$B$129,0),10))</f>
        <v>6</v>
      </c>
      <c r="K194" s="18">
        <f>IF(ISNA(INDEX($A$34:$U$129,MATCH($B194,$B$34:$B$129,0),11)),"",INDEX($A$34:$U$129,MATCH($B194,$B$34:$B$129,0),11))</f>
        <v>0</v>
      </c>
      <c r="L194" s="18">
        <f>IF(ISNA(INDEX($A$34:$U$129,MATCH($B194,$B$34:$B$129,0),12)),"",INDEX($A$34:$U$129,MATCH($B194,$B$34:$B$129,0),12))</f>
        <v>0</v>
      </c>
      <c r="M194" s="18">
        <f>IF(ISNA(INDEX($A$34:$U$129,MATCH($B194,$B$34:$B$129,0),13)),"",INDEX($A$34:$U$129,MATCH($B194,$B$34:$B$129,0),13))</f>
        <v>1</v>
      </c>
      <c r="N194" s="18">
        <f>IF(ISNA(INDEX($A$34:$U$129,MATCH($B194,$B$34:$B$129,0),14)),"",INDEX($A$34:$U$129,MATCH($B194,$B$34:$B$129,0),14))</f>
        <v>2</v>
      </c>
      <c r="O194" s="18">
        <f>IF(ISNA(INDEX($A$34:$U$129,MATCH($B194,$B$34:$B$129,0),15)),"",INDEX($A$34:$U$129,MATCH($B194,$B$34:$B$129,0),15))</f>
        <v>3</v>
      </c>
      <c r="P194" s="18">
        <f>IF(ISNA(INDEX($A$34:$U$129,MATCH($B194,$B$34:$B$129,0),16)),"",INDEX($A$34:$U$129,MATCH($B194,$B$34:$B$129,0),16))</f>
        <v>10</v>
      </c>
      <c r="Q194" s="18">
        <f>IF(ISNA(INDEX($A$34:$U$129,MATCH($B194,$B$34:$B$129,0),17)),"",INDEX($A$34:$U$129,MATCH($B194,$B$34:$B$129,0),17))</f>
        <v>13</v>
      </c>
      <c r="R194" s="28">
        <f>IF(ISNA(INDEX($A$34:$U$129,MATCH($B194,$B$34:$B$129,0),18)),"",INDEX($A$34:$U$129,MATCH($B194,$B$34:$B$129,0),18))</f>
        <v>0</v>
      </c>
      <c r="S194" s="28" t="str">
        <f>IF(ISNA(INDEX($A$34:$U$129,MATCH($B194,$B$34:$B$129,0),19)),"",INDEX($A$34:$U$129,MATCH($B194,$B$34:$B$129,0),19))</f>
        <v>C</v>
      </c>
      <c r="T194" s="28">
        <f>IF(ISNA(INDEX($A$34:$U$129,MATCH($B194,$B$34:$B$129,0),20)),"",INDEX($A$34:$U$129,MATCH($B194,$B$34:$B$129,0),20))</f>
        <v>0</v>
      </c>
      <c r="U194" s="19" t="s">
        <v>37</v>
      </c>
    </row>
    <row r="195" spans="1:21" ht="24.6" customHeight="1" x14ac:dyDescent="0.2">
      <c r="A195" s="82" t="s">
        <v>100</v>
      </c>
      <c r="B195" s="190" t="s">
        <v>155</v>
      </c>
      <c r="C195" s="179"/>
      <c r="D195" s="179"/>
      <c r="E195" s="179"/>
      <c r="F195" s="179"/>
      <c r="G195" s="179"/>
      <c r="H195" s="179"/>
      <c r="I195" s="180"/>
      <c r="J195" s="18">
        <f>IF(ISNA(INDEX($A$34:$U$129,MATCH($B195,$B$34:$B$129,0),10)),"",INDEX($A$34:$U$129,MATCH($B195,$B$34:$B$129,0),10))</f>
        <v>4</v>
      </c>
      <c r="K195" s="18">
        <f>IF(ISNA(INDEX($A$34:$U$129,MATCH($B195,$B$34:$B$129,0),11)),"",INDEX($A$34:$U$129,MATCH($B195,$B$34:$B$129,0),11))</f>
        <v>0</v>
      </c>
      <c r="L195" s="18">
        <f>IF(ISNA(INDEX($A$34:$U$129,MATCH($B195,$B$34:$B$129,0),12)),"",INDEX($A$34:$U$129,MATCH($B195,$B$34:$B$129,0),12))</f>
        <v>0</v>
      </c>
      <c r="M195" s="18">
        <f>IF(ISNA(INDEX($A$34:$U$129,MATCH($B195,$B$34:$B$129,0),13)),"",INDEX($A$34:$U$129,MATCH($B195,$B$34:$B$129,0),13))</f>
        <v>0</v>
      </c>
      <c r="N195" s="18">
        <f>IF(ISNA(INDEX($A$34:$U$129,MATCH($B195,$B$34:$B$129,0),14)),"",INDEX($A$34:$U$129,MATCH($B195,$B$34:$B$129,0),14))</f>
        <v>5</v>
      </c>
      <c r="O195" s="18">
        <f>IF(ISNA(INDEX($A$34:$U$129,MATCH($B195,$B$34:$B$129,0),15)),"",INDEX($A$34:$U$129,MATCH($B195,$B$34:$B$129,0),15))</f>
        <v>5</v>
      </c>
      <c r="P195" s="18">
        <f>IF(ISNA(INDEX($A$34:$U$129,MATCH($B195,$B$34:$B$129,0),16)),"",INDEX($A$34:$U$129,MATCH($B195,$B$34:$B$129,0),16))</f>
        <v>3</v>
      </c>
      <c r="Q195" s="18">
        <f>IF(ISNA(INDEX($A$34:$U$129,MATCH($B195,$B$34:$B$129,0),17)),"",INDEX($A$34:$U$129,MATCH($B195,$B$34:$B$129,0),17))</f>
        <v>8</v>
      </c>
      <c r="R195" s="28">
        <f>IF(ISNA(INDEX($A$34:$U$129,MATCH($B195,$B$34:$B$129,0),18)),"",INDEX($A$34:$U$129,MATCH($B195,$B$34:$B$129,0),18))</f>
        <v>0</v>
      </c>
      <c r="S195" s="28">
        <f>IF(ISNA(INDEX($A$34:$U$129,MATCH($B195,$B$34:$B$129,0),19)),"",INDEX($A$34:$U$129,MATCH($B195,$B$34:$B$129,0),19))</f>
        <v>0</v>
      </c>
      <c r="T195" s="28" t="str">
        <f>IF(ISNA(INDEX($A$34:$U$129,MATCH($B195,$B$34:$B$129,0),20)),"",INDEX($A$34:$U$129,MATCH($B195,$B$34:$B$129,0),20))</f>
        <v>VP</v>
      </c>
      <c r="U195" s="19" t="s">
        <v>37</v>
      </c>
    </row>
    <row r="196" spans="1:21" hidden="1" x14ac:dyDescent="0.2">
      <c r="A196" s="32" t="str">
        <f>IF(ISNA(INDEX($A$34:$U$129,MATCH($B196,$B$34:$B$129,0),1)),"",INDEX($A$34:$U$129,MATCH($B196,$B$34:$B$129,0),1))</f>
        <v/>
      </c>
      <c r="B196" s="168"/>
      <c r="C196" s="168"/>
      <c r="D196" s="168"/>
      <c r="E196" s="168"/>
      <c r="F196" s="168"/>
      <c r="G196" s="168"/>
      <c r="H196" s="168"/>
      <c r="I196" s="168"/>
      <c r="J196" s="18" t="str">
        <f>IF(ISNA(INDEX($A$34:$U$129,MATCH($B196,$B$34:$B$129,0),10)),"",INDEX($A$34:$U$129,MATCH($B196,$B$34:$B$129,0),10))</f>
        <v/>
      </c>
      <c r="K196" s="18" t="str">
        <f>IF(ISNA(INDEX($A$34:$U$129,MATCH($B196,$B$34:$B$129,0),11)),"",INDEX($A$34:$U$129,MATCH($B196,$B$34:$B$129,0),11))</f>
        <v/>
      </c>
      <c r="L196" s="18" t="str">
        <f>IF(ISNA(INDEX($A$34:$U$129,MATCH($B196,$B$34:$B$129,0),12)),"",INDEX($A$34:$U$129,MATCH($B196,$B$34:$B$129,0),12))</f>
        <v/>
      </c>
      <c r="M196" s="18" t="str">
        <f>IF(ISNA(INDEX($A$34:$U$129,MATCH($B196,$B$34:$B$129,0),13)),"",INDEX($A$34:$U$129,MATCH($B196,$B$34:$B$129,0),13))</f>
        <v/>
      </c>
      <c r="N196" s="18" t="str">
        <f>IF(ISNA(INDEX($A$34:$U$129,MATCH($B196,$B$34:$B$129,0),14)),"",INDEX($A$34:$U$129,MATCH($B196,$B$34:$B$129,0),14))</f>
        <v/>
      </c>
      <c r="O196" s="18" t="str">
        <f>IF(ISNA(INDEX($A$34:$U$129,MATCH($B196,$B$34:$B$129,0),15)),"",INDEX($A$34:$U$129,MATCH($B196,$B$34:$B$129,0),15))</f>
        <v/>
      </c>
      <c r="P196" s="18" t="str">
        <f>IF(ISNA(INDEX($A$34:$U$129,MATCH($B196,$B$34:$B$129,0),16)),"",INDEX($A$34:$U$129,MATCH($B196,$B$34:$B$129,0),16))</f>
        <v/>
      </c>
      <c r="Q196" s="18" t="str">
        <f>IF(ISNA(INDEX($A$34:$U$129,MATCH($B196,$B$34:$B$129,0),17)),"",INDEX($A$34:$U$129,MATCH($B196,$B$34:$B$129,0),17))</f>
        <v/>
      </c>
      <c r="R196" s="28" t="str">
        <f>IF(ISNA(INDEX($A$34:$U$129,MATCH($B196,$B$34:$B$129,0),18)),"",INDEX($A$34:$U$129,MATCH($B196,$B$34:$B$129,0),18))</f>
        <v/>
      </c>
      <c r="S196" s="28" t="str">
        <f>IF(ISNA(INDEX($A$34:$U$129,MATCH($B196,$B$34:$B$129,0),19)),"",INDEX($A$34:$U$129,MATCH($B196,$B$34:$B$129,0),19))</f>
        <v/>
      </c>
      <c r="T196" s="28" t="str">
        <f>IF(ISNA(INDEX($A$34:$U$129,MATCH($B196,$B$34:$B$129,0),20)),"",INDEX($A$34:$U$129,MATCH($B196,$B$34:$B$129,0),20))</f>
        <v/>
      </c>
      <c r="U196" s="19" t="s">
        <v>37</v>
      </c>
    </row>
    <row r="197" spans="1:21" x14ac:dyDescent="0.2">
      <c r="A197" s="20" t="s">
        <v>25</v>
      </c>
      <c r="B197" s="169"/>
      <c r="C197" s="169"/>
      <c r="D197" s="169"/>
      <c r="E197" s="169"/>
      <c r="F197" s="169"/>
      <c r="G197" s="169"/>
      <c r="H197" s="169"/>
      <c r="I197" s="169"/>
      <c r="J197" s="22">
        <f t="shared" ref="J197:Q197" si="61">SUM(J193:J196)</f>
        <v>30</v>
      </c>
      <c r="K197" s="22">
        <f t="shared" si="61"/>
        <v>0</v>
      </c>
      <c r="L197" s="22">
        <f t="shared" si="61"/>
        <v>0</v>
      </c>
      <c r="M197" s="22">
        <f t="shared" si="61"/>
        <v>5</v>
      </c>
      <c r="N197" s="22">
        <f t="shared" si="61"/>
        <v>19</v>
      </c>
      <c r="O197" s="22">
        <f t="shared" si="61"/>
        <v>24</v>
      </c>
      <c r="P197" s="22">
        <f t="shared" si="61"/>
        <v>39</v>
      </c>
      <c r="Q197" s="22">
        <f t="shared" si="61"/>
        <v>63</v>
      </c>
      <c r="R197" s="20">
        <f>COUNTIF(R193:R196,"E")</f>
        <v>0</v>
      </c>
      <c r="S197" s="20">
        <f>COUNTIF(S193:S196,"C")</f>
        <v>2</v>
      </c>
      <c r="T197" s="20">
        <f>COUNTIF(T193:T196,"VP")</f>
        <v>1</v>
      </c>
      <c r="U197" s="21"/>
    </row>
    <row r="198" spans="1:21" ht="30.75" customHeight="1" x14ac:dyDescent="0.2">
      <c r="A198" s="170" t="s">
        <v>71</v>
      </c>
      <c r="B198" s="171"/>
      <c r="C198" s="171"/>
      <c r="D198" s="171"/>
      <c r="E198" s="171"/>
      <c r="F198" s="171"/>
      <c r="G198" s="171"/>
      <c r="H198" s="171"/>
      <c r="I198" s="172"/>
      <c r="J198" s="22">
        <f t="shared" ref="J198:T198" si="62">SUM(J191,J197)</f>
        <v>57</v>
      </c>
      <c r="K198" s="22">
        <f t="shared" si="62"/>
        <v>8</v>
      </c>
      <c r="L198" s="22">
        <f t="shared" si="62"/>
        <v>4</v>
      </c>
      <c r="M198" s="22">
        <f t="shared" si="62"/>
        <v>5</v>
      </c>
      <c r="N198" s="22">
        <f t="shared" si="62"/>
        <v>23</v>
      </c>
      <c r="O198" s="22">
        <f t="shared" si="62"/>
        <v>40</v>
      </c>
      <c r="P198" s="22">
        <f t="shared" si="62"/>
        <v>73</v>
      </c>
      <c r="Q198" s="22">
        <f t="shared" si="62"/>
        <v>113</v>
      </c>
      <c r="R198" s="22">
        <f t="shared" si="62"/>
        <v>4</v>
      </c>
      <c r="S198" s="22">
        <f t="shared" si="62"/>
        <v>2</v>
      </c>
      <c r="T198" s="22">
        <f t="shared" si="62"/>
        <v>1</v>
      </c>
      <c r="U198" s="27"/>
    </row>
    <row r="199" spans="1:21" ht="15.75" customHeight="1" x14ac:dyDescent="0.2">
      <c r="A199" s="156" t="s">
        <v>47</v>
      </c>
      <c r="B199" s="157"/>
      <c r="C199" s="157"/>
      <c r="D199" s="157"/>
      <c r="E199" s="157"/>
      <c r="F199" s="157"/>
      <c r="G199" s="157"/>
      <c r="H199" s="157"/>
      <c r="I199" s="157"/>
      <c r="J199" s="158"/>
      <c r="K199" s="22">
        <f t="shared" ref="K199:Q199" si="63">K191*14+K197*12</f>
        <v>112</v>
      </c>
      <c r="L199" s="22">
        <f t="shared" si="63"/>
        <v>56</v>
      </c>
      <c r="M199" s="22">
        <f t="shared" si="63"/>
        <v>60</v>
      </c>
      <c r="N199" s="22">
        <f t="shared" si="63"/>
        <v>284</v>
      </c>
      <c r="O199" s="22">
        <f t="shared" si="63"/>
        <v>512</v>
      </c>
      <c r="P199" s="22">
        <f t="shared" si="63"/>
        <v>944</v>
      </c>
      <c r="Q199" s="22">
        <f t="shared" si="63"/>
        <v>1456</v>
      </c>
      <c r="R199" s="162"/>
      <c r="S199" s="163"/>
      <c r="T199" s="163"/>
      <c r="U199" s="164"/>
    </row>
    <row r="200" spans="1:21" ht="17.25" customHeight="1" x14ac:dyDescent="0.2">
      <c r="A200" s="159"/>
      <c r="B200" s="160"/>
      <c r="C200" s="160"/>
      <c r="D200" s="160"/>
      <c r="E200" s="160"/>
      <c r="F200" s="160"/>
      <c r="G200" s="160"/>
      <c r="H200" s="160"/>
      <c r="I200" s="160"/>
      <c r="J200" s="161"/>
      <c r="K200" s="173">
        <f>SUM(K199:N199)</f>
        <v>512</v>
      </c>
      <c r="L200" s="174"/>
      <c r="M200" s="174"/>
      <c r="N200" s="175"/>
      <c r="O200" s="176">
        <f>SUM(O199:P199)</f>
        <v>1456</v>
      </c>
      <c r="P200" s="177"/>
      <c r="Q200" s="178"/>
      <c r="R200" s="165"/>
      <c r="S200" s="166"/>
      <c r="T200" s="166"/>
      <c r="U200" s="167"/>
    </row>
    <row r="201" spans="1:21" s="83" customFormat="1" ht="17.25" customHeight="1" x14ac:dyDescent="0.2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6"/>
      <c r="L201" s="86"/>
      <c r="M201" s="86"/>
      <c r="N201" s="86"/>
      <c r="O201" s="87"/>
      <c r="P201" s="87"/>
      <c r="Q201" s="87"/>
      <c r="R201" s="88"/>
      <c r="S201" s="88"/>
      <c r="T201" s="88"/>
      <c r="U201" s="88"/>
    </row>
    <row r="202" spans="1:21" s="83" customFormat="1" ht="17.25" customHeight="1" x14ac:dyDescent="0.2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6"/>
      <c r="L202" s="86"/>
      <c r="M202" s="86"/>
      <c r="N202" s="86"/>
      <c r="O202" s="87"/>
      <c r="P202" s="87"/>
      <c r="Q202" s="87"/>
      <c r="R202" s="88"/>
      <c r="S202" s="88"/>
      <c r="T202" s="88"/>
      <c r="U202" s="88"/>
    </row>
    <row r="203" spans="1:21" s="83" customFormat="1" ht="17.25" customHeight="1" x14ac:dyDescent="0.2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6"/>
      <c r="L203" s="86"/>
      <c r="M203" s="86"/>
      <c r="N203" s="86"/>
      <c r="O203" s="87"/>
      <c r="P203" s="87"/>
      <c r="Q203" s="87"/>
      <c r="R203" s="88"/>
      <c r="S203" s="88"/>
      <c r="T203" s="88"/>
      <c r="U203" s="88"/>
    </row>
    <row r="204" spans="1:21" s="83" customFormat="1" ht="17.25" customHeight="1" x14ac:dyDescent="0.2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6"/>
      <c r="L204" s="86"/>
      <c r="M204" s="86"/>
      <c r="N204" s="86"/>
      <c r="O204" s="87"/>
      <c r="P204" s="87"/>
      <c r="Q204" s="87"/>
      <c r="R204" s="88"/>
      <c r="S204" s="88"/>
      <c r="T204" s="88"/>
      <c r="U204" s="88"/>
    </row>
    <row r="205" spans="1:21" s="83" customFormat="1" x14ac:dyDescent="0.2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6"/>
      <c r="L205" s="86"/>
      <c r="M205" s="86"/>
      <c r="N205" s="86"/>
      <c r="O205" s="87"/>
      <c r="P205" s="87"/>
      <c r="Q205" s="87"/>
      <c r="R205" s="88"/>
      <c r="S205" s="88"/>
      <c r="T205" s="88"/>
      <c r="U205" s="88"/>
    </row>
    <row r="206" spans="1:21" s="83" customFormat="1" x14ac:dyDescent="0.2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6"/>
      <c r="L206" s="86"/>
      <c r="M206" s="86"/>
      <c r="N206" s="86"/>
      <c r="O206" s="87"/>
      <c r="P206" s="87"/>
      <c r="Q206" s="87"/>
      <c r="R206" s="88"/>
      <c r="S206" s="88"/>
      <c r="T206" s="88"/>
      <c r="U206" s="88"/>
    </row>
    <row r="207" spans="1:21" s="83" customFormat="1" x14ac:dyDescent="0.2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6"/>
      <c r="L207" s="86"/>
      <c r="M207" s="86"/>
      <c r="N207" s="86"/>
      <c r="O207" s="87"/>
      <c r="P207" s="87"/>
      <c r="Q207" s="87"/>
      <c r="R207" s="88"/>
      <c r="S207" s="88"/>
      <c r="T207" s="88"/>
      <c r="U207" s="88"/>
    </row>
    <row r="209" spans="1:21" ht="23.25" customHeight="1" x14ac:dyDescent="0.2">
      <c r="A209" s="169" t="s">
        <v>66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</row>
    <row r="210" spans="1:21" ht="26.25" customHeight="1" x14ac:dyDescent="0.2">
      <c r="A210" s="169" t="s">
        <v>27</v>
      </c>
      <c r="B210" s="169" t="s">
        <v>26</v>
      </c>
      <c r="C210" s="169"/>
      <c r="D210" s="169"/>
      <c r="E210" s="169"/>
      <c r="F210" s="169"/>
      <c r="G210" s="169"/>
      <c r="H210" s="169"/>
      <c r="I210" s="169"/>
      <c r="J210" s="123" t="s">
        <v>39</v>
      </c>
      <c r="K210" s="123" t="s">
        <v>24</v>
      </c>
      <c r="L210" s="123"/>
      <c r="M210" s="123"/>
      <c r="N210" s="123"/>
      <c r="O210" s="123" t="s">
        <v>40</v>
      </c>
      <c r="P210" s="123"/>
      <c r="Q210" s="123"/>
      <c r="R210" s="123" t="s">
        <v>23</v>
      </c>
      <c r="S210" s="123"/>
      <c r="T210" s="123"/>
      <c r="U210" s="123" t="s">
        <v>22</v>
      </c>
    </row>
    <row r="211" spans="1:21" x14ac:dyDescent="0.2">
      <c r="A211" s="169"/>
      <c r="B211" s="169"/>
      <c r="C211" s="169"/>
      <c r="D211" s="169"/>
      <c r="E211" s="169"/>
      <c r="F211" s="169"/>
      <c r="G211" s="169"/>
      <c r="H211" s="169"/>
      <c r="I211" s="169"/>
      <c r="J211" s="123"/>
      <c r="K211" s="29" t="s">
        <v>28</v>
      </c>
      <c r="L211" s="29" t="s">
        <v>29</v>
      </c>
      <c r="M211" s="52" t="s">
        <v>91</v>
      </c>
      <c r="N211" s="29" t="s">
        <v>92</v>
      </c>
      <c r="O211" s="29" t="s">
        <v>33</v>
      </c>
      <c r="P211" s="29" t="s">
        <v>7</v>
      </c>
      <c r="Q211" s="29" t="s">
        <v>30</v>
      </c>
      <c r="R211" s="29" t="s">
        <v>31</v>
      </c>
      <c r="S211" s="29" t="s">
        <v>28</v>
      </c>
      <c r="T211" s="29" t="s">
        <v>32</v>
      </c>
      <c r="U211" s="123"/>
    </row>
    <row r="212" spans="1:21" ht="18.75" customHeight="1" x14ac:dyDescent="0.2">
      <c r="A212" s="124" t="s">
        <v>61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6"/>
    </row>
    <row r="213" spans="1:21" ht="12.95" customHeight="1" x14ac:dyDescent="0.2">
      <c r="A213" s="76" t="s">
        <v>114</v>
      </c>
      <c r="B213" s="179" t="s">
        <v>146</v>
      </c>
      <c r="C213" s="179"/>
      <c r="D213" s="179"/>
      <c r="E213" s="179"/>
      <c r="F213" s="179"/>
      <c r="G213" s="179"/>
      <c r="H213" s="179"/>
      <c r="I213" s="180"/>
      <c r="J213" s="18">
        <f t="shared" ref="J213:J229" si="64">IF(ISNA(INDEX($A$34:$U$129,MATCH($B213,$B$34:$B$129,0),10)),"",INDEX($A$34:$U$129,MATCH($B213,$B$34:$B$129,0),10))</f>
        <v>7</v>
      </c>
      <c r="K213" s="18">
        <f t="shared" ref="K213:K229" si="65">IF(ISNA(INDEX($A$34:$U$129,MATCH($B213,$B$34:$B$129,0),11)),"",INDEX($A$34:$U$129,MATCH($B213,$B$34:$B$129,0),11))</f>
        <v>2</v>
      </c>
      <c r="L213" s="18">
        <f t="shared" ref="L213:L229" si="66">IF(ISNA(INDEX($A$34:$U$129,MATCH($B213,$B$34:$B$129,0),12)),"",INDEX($A$34:$U$129,MATCH($B213,$B$34:$B$129,0),12))</f>
        <v>1</v>
      </c>
      <c r="M213" s="18">
        <f t="shared" ref="M213:M229" si="67">IF(ISNA(INDEX($A$34:$U$129,MATCH($B213,$B$34:$B$129,0),13)),"",INDEX($A$34:$U$129,MATCH($B213,$B$34:$B$129,0),13))</f>
        <v>0</v>
      </c>
      <c r="N213" s="18">
        <f t="shared" ref="N213:N229" si="68">IF(ISNA(INDEX($A$34:$U$129,MATCH($B213,$B$34:$B$129,0),14)),"",INDEX($A$34:$U$129,MATCH($B213,$B$34:$B$129,0),14))</f>
        <v>1</v>
      </c>
      <c r="O213" s="18">
        <f t="shared" ref="O213:O229" si="69">IF(ISNA(INDEX($A$34:$U$129,MATCH($B213,$B$34:$B$129,0),15)),"",INDEX($A$34:$U$129,MATCH($B213,$B$34:$B$129,0),15))</f>
        <v>4</v>
      </c>
      <c r="P213" s="18">
        <f t="shared" ref="P213:P229" si="70">IF(ISNA(INDEX($A$34:$U$129,MATCH($B213,$B$34:$B$129,0),16)),"",INDEX($A$34:$U$129,MATCH($B213,$B$34:$B$129,0),16))</f>
        <v>9</v>
      </c>
      <c r="Q213" s="18">
        <f t="shared" ref="Q213:Q229" si="71">IF(ISNA(INDEX($A$34:$U$129,MATCH($B213,$B$34:$B$129,0),17)),"",INDEX($A$34:$U$129,MATCH($B213,$B$34:$B$129,0),17))</f>
        <v>13</v>
      </c>
      <c r="R213" s="28" t="str">
        <f t="shared" ref="R213:R229" si="72">IF(ISNA(INDEX($A$34:$U$129,MATCH($B213,$B$34:$B$129,0),18)),"",INDEX($A$34:$U$129,MATCH($B213,$B$34:$B$129,0),18))</f>
        <v>E</v>
      </c>
      <c r="S213" s="28">
        <f t="shared" ref="S213:S229" si="73">IF(ISNA(INDEX($A$34:$U$129,MATCH($B213,$B$34:$B$129,0),19)),"",INDEX($A$34:$U$129,MATCH($B213,$B$34:$B$129,0),19))</f>
        <v>0</v>
      </c>
      <c r="T213" s="28">
        <f t="shared" ref="T213:T229" si="74">IF(ISNA(INDEX($A$34:$U$129,MATCH($B213,$B$34:$B$129,0),20)),"",INDEX($A$34:$U$129,MATCH($B213,$B$34:$B$129,0),20))</f>
        <v>0</v>
      </c>
      <c r="U213" s="17" t="s">
        <v>38</v>
      </c>
    </row>
    <row r="214" spans="1:21" ht="26.45" customHeight="1" x14ac:dyDescent="0.2">
      <c r="A214" s="76" t="s">
        <v>117</v>
      </c>
      <c r="B214" s="181" t="s">
        <v>151</v>
      </c>
      <c r="C214" s="179"/>
      <c r="D214" s="179"/>
      <c r="E214" s="179"/>
      <c r="F214" s="179"/>
      <c r="G214" s="179"/>
      <c r="H214" s="179"/>
      <c r="I214" s="182"/>
      <c r="J214" s="18">
        <f t="shared" si="64"/>
        <v>8</v>
      </c>
      <c r="K214" s="18">
        <f t="shared" si="65"/>
        <v>2</v>
      </c>
      <c r="L214" s="18">
        <f t="shared" si="66"/>
        <v>1</v>
      </c>
      <c r="M214" s="18">
        <f t="shared" si="67"/>
        <v>0</v>
      </c>
      <c r="N214" s="18">
        <f t="shared" si="68"/>
        <v>1</v>
      </c>
      <c r="O214" s="18">
        <f t="shared" si="69"/>
        <v>4</v>
      </c>
      <c r="P214" s="18">
        <f t="shared" si="70"/>
        <v>10</v>
      </c>
      <c r="Q214" s="18">
        <f t="shared" si="71"/>
        <v>14</v>
      </c>
      <c r="R214" s="28" t="str">
        <f t="shared" si="72"/>
        <v>E</v>
      </c>
      <c r="S214" s="28">
        <f t="shared" si="73"/>
        <v>0</v>
      </c>
      <c r="T214" s="28">
        <f t="shared" si="74"/>
        <v>0</v>
      </c>
      <c r="U214" s="17" t="s">
        <v>38</v>
      </c>
    </row>
    <row r="215" spans="1:21" x14ac:dyDescent="0.2">
      <c r="A215" s="78" t="s">
        <v>120</v>
      </c>
      <c r="B215" s="186" t="s">
        <v>150</v>
      </c>
      <c r="C215" s="186"/>
      <c r="D215" s="186"/>
      <c r="E215" s="186"/>
      <c r="F215" s="186"/>
      <c r="G215" s="186"/>
      <c r="H215" s="186"/>
      <c r="I215" s="186"/>
      <c r="J215" s="18">
        <f t="shared" si="64"/>
        <v>7</v>
      </c>
      <c r="K215" s="18">
        <f t="shared" si="65"/>
        <v>2</v>
      </c>
      <c r="L215" s="18">
        <f t="shared" si="66"/>
        <v>1</v>
      </c>
      <c r="M215" s="18">
        <f t="shared" si="67"/>
        <v>0</v>
      </c>
      <c r="N215" s="18">
        <f t="shared" si="68"/>
        <v>1</v>
      </c>
      <c r="O215" s="18">
        <f t="shared" si="69"/>
        <v>4</v>
      </c>
      <c r="P215" s="18">
        <f t="shared" si="70"/>
        <v>9</v>
      </c>
      <c r="Q215" s="18">
        <f t="shared" si="71"/>
        <v>13</v>
      </c>
      <c r="R215" s="28" t="str">
        <f t="shared" si="72"/>
        <v>E</v>
      </c>
      <c r="S215" s="28">
        <f t="shared" si="73"/>
        <v>0</v>
      </c>
      <c r="T215" s="28">
        <f t="shared" si="74"/>
        <v>0</v>
      </c>
      <c r="U215" s="17" t="s">
        <v>38</v>
      </c>
    </row>
    <row r="216" spans="1:21" hidden="1" x14ac:dyDescent="0.2">
      <c r="A216" s="32" t="str">
        <f t="shared" ref="A216:A229" si="75">IF(ISNA(INDEX($A$34:$U$129,MATCH($B216,$B$34:$B$129,0),1)),"",INDEX($A$34:$U$129,MATCH($B216,$B$34:$B$129,0),1))</f>
        <v/>
      </c>
      <c r="B216" s="168"/>
      <c r="C216" s="168"/>
      <c r="D216" s="168"/>
      <c r="E216" s="168"/>
      <c r="F216" s="168"/>
      <c r="G216" s="168"/>
      <c r="H216" s="168"/>
      <c r="I216" s="168"/>
      <c r="J216" s="18" t="str">
        <f t="shared" si="64"/>
        <v/>
      </c>
      <c r="K216" s="18" t="str">
        <f t="shared" si="65"/>
        <v/>
      </c>
      <c r="L216" s="18" t="str">
        <f t="shared" si="66"/>
        <v/>
      </c>
      <c r="M216" s="18" t="str">
        <f t="shared" si="67"/>
        <v/>
      </c>
      <c r="N216" s="18" t="str">
        <f t="shared" si="68"/>
        <v/>
      </c>
      <c r="O216" s="18" t="str">
        <f t="shared" si="69"/>
        <v/>
      </c>
      <c r="P216" s="18" t="str">
        <f t="shared" si="70"/>
        <v/>
      </c>
      <c r="Q216" s="18" t="str">
        <f t="shared" si="71"/>
        <v/>
      </c>
      <c r="R216" s="28" t="str">
        <f t="shared" si="72"/>
        <v/>
      </c>
      <c r="S216" s="28" t="str">
        <f t="shared" si="73"/>
        <v/>
      </c>
      <c r="T216" s="28" t="str">
        <f t="shared" si="74"/>
        <v/>
      </c>
      <c r="U216" s="17" t="s">
        <v>38</v>
      </c>
    </row>
    <row r="217" spans="1:21" hidden="1" x14ac:dyDescent="0.2">
      <c r="A217" s="32" t="str">
        <f t="shared" si="75"/>
        <v/>
      </c>
      <c r="B217" s="168"/>
      <c r="C217" s="168"/>
      <c r="D217" s="168"/>
      <c r="E217" s="168"/>
      <c r="F217" s="168"/>
      <c r="G217" s="168"/>
      <c r="H217" s="168"/>
      <c r="I217" s="168"/>
      <c r="J217" s="18" t="str">
        <f t="shared" si="64"/>
        <v/>
      </c>
      <c r="K217" s="18" t="str">
        <f t="shared" si="65"/>
        <v/>
      </c>
      <c r="L217" s="18" t="str">
        <f t="shared" si="66"/>
        <v/>
      </c>
      <c r="M217" s="18" t="str">
        <f t="shared" si="67"/>
        <v/>
      </c>
      <c r="N217" s="18" t="str">
        <f t="shared" si="68"/>
        <v/>
      </c>
      <c r="O217" s="18" t="str">
        <f t="shared" si="69"/>
        <v/>
      </c>
      <c r="P217" s="18" t="str">
        <f t="shared" si="70"/>
        <v/>
      </c>
      <c r="Q217" s="18" t="str">
        <f t="shared" si="71"/>
        <v/>
      </c>
      <c r="R217" s="28" t="str">
        <f t="shared" si="72"/>
        <v/>
      </c>
      <c r="S217" s="28" t="str">
        <f t="shared" si="73"/>
        <v/>
      </c>
      <c r="T217" s="28" t="str">
        <f t="shared" si="74"/>
        <v/>
      </c>
      <c r="U217" s="17" t="s">
        <v>38</v>
      </c>
    </row>
    <row r="218" spans="1:21" hidden="1" x14ac:dyDescent="0.2">
      <c r="A218" s="32" t="str">
        <f t="shared" si="75"/>
        <v/>
      </c>
      <c r="B218" s="168"/>
      <c r="C218" s="168"/>
      <c r="D218" s="168"/>
      <c r="E218" s="168"/>
      <c r="F218" s="168"/>
      <c r="G218" s="168"/>
      <c r="H218" s="168"/>
      <c r="I218" s="168"/>
      <c r="J218" s="18" t="str">
        <f t="shared" si="64"/>
        <v/>
      </c>
      <c r="K218" s="18" t="str">
        <f t="shared" si="65"/>
        <v/>
      </c>
      <c r="L218" s="18" t="str">
        <f t="shared" si="66"/>
        <v/>
      </c>
      <c r="M218" s="18" t="str">
        <f t="shared" si="67"/>
        <v/>
      </c>
      <c r="N218" s="18" t="str">
        <f t="shared" si="68"/>
        <v/>
      </c>
      <c r="O218" s="18" t="str">
        <f t="shared" si="69"/>
        <v/>
      </c>
      <c r="P218" s="18" t="str">
        <f t="shared" si="70"/>
        <v/>
      </c>
      <c r="Q218" s="18" t="str">
        <f t="shared" si="71"/>
        <v/>
      </c>
      <c r="R218" s="28" t="str">
        <f t="shared" si="72"/>
        <v/>
      </c>
      <c r="S218" s="28" t="str">
        <f t="shared" si="73"/>
        <v/>
      </c>
      <c r="T218" s="28" t="str">
        <f t="shared" si="74"/>
        <v/>
      </c>
      <c r="U218" s="17" t="s">
        <v>38</v>
      </c>
    </row>
    <row r="219" spans="1:21" hidden="1" x14ac:dyDescent="0.2">
      <c r="A219" s="32" t="str">
        <f t="shared" si="75"/>
        <v/>
      </c>
      <c r="B219" s="168"/>
      <c r="C219" s="168"/>
      <c r="D219" s="168"/>
      <c r="E219" s="168"/>
      <c r="F219" s="168"/>
      <c r="G219" s="168"/>
      <c r="H219" s="168"/>
      <c r="I219" s="168"/>
      <c r="J219" s="18" t="str">
        <f t="shared" si="64"/>
        <v/>
      </c>
      <c r="K219" s="18" t="str">
        <f t="shared" si="65"/>
        <v/>
      </c>
      <c r="L219" s="18" t="str">
        <f t="shared" si="66"/>
        <v/>
      </c>
      <c r="M219" s="18" t="str">
        <f t="shared" si="67"/>
        <v/>
      </c>
      <c r="N219" s="18" t="str">
        <f t="shared" si="68"/>
        <v/>
      </c>
      <c r="O219" s="18" t="str">
        <f t="shared" si="69"/>
        <v/>
      </c>
      <c r="P219" s="18" t="str">
        <f t="shared" si="70"/>
        <v/>
      </c>
      <c r="Q219" s="18" t="str">
        <f t="shared" si="71"/>
        <v/>
      </c>
      <c r="R219" s="28" t="str">
        <f t="shared" si="72"/>
        <v/>
      </c>
      <c r="S219" s="28" t="str">
        <f t="shared" si="73"/>
        <v/>
      </c>
      <c r="T219" s="28" t="str">
        <f t="shared" si="74"/>
        <v/>
      </c>
      <c r="U219" s="17" t="s">
        <v>38</v>
      </c>
    </row>
    <row r="220" spans="1:21" hidden="1" x14ac:dyDescent="0.2">
      <c r="A220" s="32" t="str">
        <f t="shared" si="75"/>
        <v/>
      </c>
      <c r="B220" s="168"/>
      <c r="C220" s="168"/>
      <c r="D220" s="168"/>
      <c r="E220" s="168"/>
      <c r="F220" s="168"/>
      <c r="G220" s="168"/>
      <c r="H220" s="168"/>
      <c r="I220" s="168"/>
      <c r="J220" s="18" t="str">
        <f t="shared" si="64"/>
        <v/>
      </c>
      <c r="K220" s="18" t="str">
        <f t="shared" si="65"/>
        <v/>
      </c>
      <c r="L220" s="18" t="str">
        <f t="shared" si="66"/>
        <v/>
      </c>
      <c r="M220" s="18" t="str">
        <f t="shared" si="67"/>
        <v/>
      </c>
      <c r="N220" s="18" t="str">
        <f t="shared" si="68"/>
        <v/>
      </c>
      <c r="O220" s="18" t="str">
        <f t="shared" si="69"/>
        <v/>
      </c>
      <c r="P220" s="18" t="str">
        <f t="shared" si="70"/>
        <v/>
      </c>
      <c r="Q220" s="18" t="str">
        <f t="shared" si="71"/>
        <v/>
      </c>
      <c r="R220" s="28" t="str">
        <f t="shared" si="72"/>
        <v/>
      </c>
      <c r="S220" s="28" t="str">
        <f t="shared" si="73"/>
        <v/>
      </c>
      <c r="T220" s="28" t="str">
        <f t="shared" si="74"/>
        <v/>
      </c>
      <c r="U220" s="17" t="s">
        <v>38</v>
      </c>
    </row>
    <row r="221" spans="1:21" hidden="1" x14ac:dyDescent="0.2">
      <c r="A221" s="32" t="str">
        <f t="shared" si="75"/>
        <v/>
      </c>
      <c r="B221" s="168"/>
      <c r="C221" s="168"/>
      <c r="D221" s="168"/>
      <c r="E221" s="168"/>
      <c r="F221" s="168"/>
      <c r="G221" s="168"/>
      <c r="H221" s="168"/>
      <c r="I221" s="168"/>
      <c r="J221" s="18" t="str">
        <f t="shared" si="64"/>
        <v/>
      </c>
      <c r="K221" s="18" t="str">
        <f t="shared" si="65"/>
        <v/>
      </c>
      <c r="L221" s="18" t="str">
        <f t="shared" si="66"/>
        <v/>
      </c>
      <c r="M221" s="18" t="str">
        <f t="shared" si="67"/>
        <v/>
      </c>
      <c r="N221" s="18" t="str">
        <f t="shared" si="68"/>
        <v/>
      </c>
      <c r="O221" s="18" t="str">
        <f t="shared" si="69"/>
        <v/>
      </c>
      <c r="P221" s="18" t="str">
        <f t="shared" si="70"/>
        <v/>
      </c>
      <c r="Q221" s="18" t="str">
        <f t="shared" si="71"/>
        <v/>
      </c>
      <c r="R221" s="28" t="str">
        <f t="shared" si="72"/>
        <v/>
      </c>
      <c r="S221" s="28" t="str">
        <f t="shared" si="73"/>
        <v/>
      </c>
      <c r="T221" s="28" t="str">
        <f t="shared" si="74"/>
        <v/>
      </c>
      <c r="U221" s="17" t="s">
        <v>38</v>
      </c>
    </row>
    <row r="222" spans="1:21" hidden="1" x14ac:dyDescent="0.2">
      <c r="A222" s="32" t="str">
        <f t="shared" si="75"/>
        <v/>
      </c>
      <c r="B222" s="168"/>
      <c r="C222" s="168"/>
      <c r="D222" s="168"/>
      <c r="E222" s="168"/>
      <c r="F222" s="168"/>
      <c r="G222" s="168"/>
      <c r="H222" s="168"/>
      <c r="I222" s="168"/>
      <c r="J222" s="18" t="str">
        <f t="shared" si="64"/>
        <v/>
      </c>
      <c r="K222" s="18" t="str">
        <f t="shared" si="65"/>
        <v/>
      </c>
      <c r="L222" s="18" t="str">
        <f t="shared" si="66"/>
        <v/>
      </c>
      <c r="M222" s="18" t="str">
        <f t="shared" si="67"/>
        <v/>
      </c>
      <c r="N222" s="18" t="str">
        <f t="shared" si="68"/>
        <v/>
      </c>
      <c r="O222" s="18" t="str">
        <f t="shared" si="69"/>
        <v/>
      </c>
      <c r="P222" s="18" t="str">
        <f t="shared" si="70"/>
        <v/>
      </c>
      <c r="Q222" s="18" t="str">
        <f t="shared" si="71"/>
        <v/>
      </c>
      <c r="R222" s="28" t="str">
        <f t="shared" si="72"/>
        <v/>
      </c>
      <c r="S222" s="28" t="str">
        <f t="shared" si="73"/>
        <v/>
      </c>
      <c r="T222" s="28" t="str">
        <f t="shared" si="74"/>
        <v/>
      </c>
      <c r="U222" s="17" t="s">
        <v>38</v>
      </c>
    </row>
    <row r="223" spans="1:21" hidden="1" x14ac:dyDescent="0.2">
      <c r="A223" s="32" t="str">
        <f t="shared" si="75"/>
        <v/>
      </c>
      <c r="B223" s="168"/>
      <c r="C223" s="168"/>
      <c r="D223" s="168"/>
      <c r="E223" s="168"/>
      <c r="F223" s="168"/>
      <c r="G223" s="168"/>
      <c r="H223" s="168"/>
      <c r="I223" s="168"/>
      <c r="J223" s="18" t="str">
        <f t="shared" si="64"/>
        <v/>
      </c>
      <c r="K223" s="18" t="str">
        <f t="shared" si="65"/>
        <v/>
      </c>
      <c r="L223" s="18" t="str">
        <f t="shared" si="66"/>
        <v/>
      </c>
      <c r="M223" s="18" t="str">
        <f t="shared" si="67"/>
        <v/>
      </c>
      <c r="N223" s="18" t="str">
        <f t="shared" si="68"/>
        <v/>
      </c>
      <c r="O223" s="18" t="str">
        <f t="shared" si="69"/>
        <v/>
      </c>
      <c r="P223" s="18" t="str">
        <f t="shared" si="70"/>
        <v/>
      </c>
      <c r="Q223" s="18" t="str">
        <f t="shared" si="71"/>
        <v/>
      </c>
      <c r="R223" s="28" t="str">
        <f t="shared" si="72"/>
        <v/>
      </c>
      <c r="S223" s="28" t="str">
        <f t="shared" si="73"/>
        <v/>
      </c>
      <c r="T223" s="28" t="str">
        <f t="shared" si="74"/>
        <v/>
      </c>
      <c r="U223" s="17" t="s">
        <v>38</v>
      </c>
    </row>
    <row r="224" spans="1:21" hidden="1" x14ac:dyDescent="0.2">
      <c r="A224" s="32" t="str">
        <f t="shared" si="75"/>
        <v/>
      </c>
      <c r="B224" s="168"/>
      <c r="C224" s="168"/>
      <c r="D224" s="168"/>
      <c r="E224" s="168"/>
      <c r="F224" s="168"/>
      <c r="G224" s="168"/>
      <c r="H224" s="168"/>
      <c r="I224" s="168"/>
      <c r="J224" s="18" t="str">
        <f t="shared" si="64"/>
        <v/>
      </c>
      <c r="K224" s="18" t="str">
        <f t="shared" si="65"/>
        <v/>
      </c>
      <c r="L224" s="18" t="str">
        <f t="shared" si="66"/>
        <v/>
      </c>
      <c r="M224" s="18" t="str">
        <f t="shared" si="67"/>
        <v/>
      </c>
      <c r="N224" s="18" t="str">
        <f t="shared" si="68"/>
        <v/>
      </c>
      <c r="O224" s="18" t="str">
        <f t="shared" si="69"/>
        <v/>
      </c>
      <c r="P224" s="18" t="str">
        <f t="shared" si="70"/>
        <v/>
      </c>
      <c r="Q224" s="18" t="str">
        <f t="shared" si="71"/>
        <v/>
      </c>
      <c r="R224" s="28" t="str">
        <f t="shared" si="72"/>
        <v/>
      </c>
      <c r="S224" s="28" t="str">
        <f t="shared" si="73"/>
        <v/>
      </c>
      <c r="T224" s="28" t="str">
        <f t="shared" si="74"/>
        <v/>
      </c>
      <c r="U224" s="17" t="s">
        <v>38</v>
      </c>
    </row>
    <row r="225" spans="1:21" hidden="1" x14ac:dyDescent="0.2">
      <c r="A225" s="32" t="str">
        <f t="shared" si="75"/>
        <v/>
      </c>
      <c r="B225" s="168"/>
      <c r="C225" s="168"/>
      <c r="D225" s="168"/>
      <c r="E225" s="168"/>
      <c r="F225" s="168"/>
      <c r="G225" s="168"/>
      <c r="H225" s="168"/>
      <c r="I225" s="168"/>
      <c r="J225" s="18" t="str">
        <f t="shared" si="64"/>
        <v/>
      </c>
      <c r="K225" s="18" t="str">
        <f t="shared" si="65"/>
        <v/>
      </c>
      <c r="L225" s="18" t="str">
        <f t="shared" si="66"/>
        <v/>
      </c>
      <c r="M225" s="18" t="str">
        <f t="shared" si="67"/>
        <v/>
      </c>
      <c r="N225" s="18" t="str">
        <f t="shared" si="68"/>
        <v/>
      </c>
      <c r="O225" s="18" t="str">
        <f t="shared" si="69"/>
        <v/>
      </c>
      <c r="P225" s="18" t="str">
        <f t="shared" si="70"/>
        <v/>
      </c>
      <c r="Q225" s="18" t="str">
        <f t="shared" si="71"/>
        <v/>
      </c>
      <c r="R225" s="28" t="str">
        <f t="shared" si="72"/>
        <v/>
      </c>
      <c r="S225" s="28" t="str">
        <f t="shared" si="73"/>
        <v/>
      </c>
      <c r="T225" s="28" t="str">
        <f t="shared" si="74"/>
        <v/>
      </c>
      <c r="U225" s="17" t="s">
        <v>38</v>
      </c>
    </row>
    <row r="226" spans="1:21" hidden="1" x14ac:dyDescent="0.2">
      <c r="A226" s="32" t="str">
        <f t="shared" si="75"/>
        <v/>
      </c>
      <c r="B226" s="168"/>
      <c r="C226" s="168"/>
      <c r="D226" s="168"/>
      <c r="E226" s="168"/>
      <c r="F226" s="168"/>
      <c r="G226" s="168"/>
      <c r="H226" s="168"/>
      <c r="I226" s="168"/>
      <c r="J226" s="18" t="str">
        <f t="shared" si="64"/>
        <v/>
      </c>
      <c r="K226" s="18" t="str">
        <f t="shared" si="65"/>
        <v/>
      </c>
      <c r="L226" s="18" t="str">
        <f t="shared" si="66"/>
        <v/>
      </c>
      <c r="M226" s="18" t="str">
        <f t="shared" si="67"/>
        <v/>
      </c>
      <c r="N226" s="18" t="str">
        <f t="shared" si="68"/>
        <v/>
      </c>
      <c r="O226" s="18" t="str">
        <f t="shared" si="69"/>
        <v/>
      </c>
      <c r="P226" s="18" t="str">
        <f t="shared" si="70"/>
        <v/>
      </c>
      <c r="Q226" s="18" t="str">
        <f t="shared" si="71"/>
        <v/>
      </c>
      <c r="R226" s="28" t="str">
        <f t="shared" si="72"/>
        <v/>
      </c>
      <c r="S226" s="28" t="str">
        <f t="shared" si="73"/>
        <v/>
      </c>
      <c r="T226" s="28" t="str">
        <f t="shared" si="74"/>
        <v/>
      </c>
      <c r="U226" s="17" t="s">
        <v>38</v>
      </c>
    </row>
    <row r="227" spans="1:21" hidden="1" x14ac:dyDescent="0.2">
      <c r="A227" s="32" t="str">
        <f t="shared" si="75"/>
        <v/>
      </c>
      <c r="B227" s="168"/>
      <c r="C227" s="168"/>
      <c r="D227" s="168"/>
      <c r="E227" s="168"/>
      <c r="F227" s="168"/>
      <c r="G227" s="168"/>
      <c r="H227" s="168"/>
      <c r="I227" s="168"/>
      <c r="J227" s="18" t="str">
        <f t="shared" si="64"/>
        <v/>
      </c>
      <c r="K227" s="18" t="str">
        <f t="shared" si="65"/>
        <v/>
      </c>
      <c r="L227" s="18" t="str">
        <f t="shared" si="66"/>
        <v/>
      </c>
      <c r="M227" s="18" t="str">
        <f t="shared" si="67"/>
        <v/>
      </c>
      <c r="N227" s="18" t="str">
        <f t="shared" si="68"/>
        <v/>
      </c>
      <c r="O227" s="18" t="str">
        <f t="shared" si="69"/>
        <v/>
      </c>
      <c r="P227" s="18" t="str">
        <f t="shared" si="70"/>
        <v/>
      </c>
      <c r="Q227" s="18" t="str">
        <f t="shared" si="71"/>
        <v/>
      </c>
      <c r="R227" s="28" t="str">
        <f t="shared" si="72"/>
        <v/>
      </c>
      <c r="S227" s="28" t="str">
        <f t="shared" si="73"/>
        <v/>
      </c>
      <c r="T227" s="28" t="str">
        <f t="shared" si="74"/>
        <v/>
      </c>
      <c r="U227" s="17" t="s">
        <v>38</v>
      </c>
    </row>
    <row r="228" spans="1:21" hidden="1" x14ac:dyDescent="0.2">
      <c r="A228" s="32" t="str">
        <f t="shared" si="75"/>
        <v/>
      </c>
      <c r="B228" s="168"/>
      <c r="C228" s="168"/>
      <c r="D228" s="168"/>
      <c r="E228" s="168"/>
      <c r="F228" s="168"/>
      <c r="G228" s="168"/>
      <c r="H228" s="168"/>
      <c r="I228" s="168"/>
      <c r="J228" s="18" t="str">
        <f t="shared" si="64"/>
        <v/>
      </c>
      <c r="K228" s="18" t="str">
        <f t="shared" si="65"/>
        <v/>
      </c>
      <c r="L228" s="18" t="str">
        <f t="shared" si="66"/>
        <v/>
      </c>
      <c r="M228" s="18" t="str">
        <f t="shared" si="67"/>
        <v/>
      </c>
      <c r="N228" s="18" t="str">
        <f t="shared" si="68"/>
        <v/>
      </c>
      <c r="O228" s="18" t="str">
        <f t="shared" si="69"/>
        <v/>
      </c>
      <c r="P228" s="18" t="str">
        <f t="shared" si="70"/>
        <v/>
      </c>
      <c r="Q228" s="18" t="str">
        <f t="shared" si="71"/>
        <v/>
      </c>
      <c r="R228" s="28" t="str">
        <f t="shared" si="72"/>
        <v/>
      </c>
      <c r="S228" s="28" t="str">
        <f t="shared" si="73"/>
        <v/>
      </c>
      <c r="T228" s="28" t="str">
        <f t="shared" si="74"/>
        <v/>
      </c>
      <c r="U228" s="17" t="s">
        <v>38</v>
      </c>
    </row>
    <row r="229" spans="1:21" hidden="1" x14ac:dyDescent="0.2">
      <c r="A229" s="32" t="str">
        <f t="shared" si="75"/>
        <v/>
      </c>
      <c r="B229" s="168"/>
      <c r="C229" s="168"/>
      <c r="D229" s="168"/>
      <c r="E229" s="168"/>
      <c r="F229" s="168"/>
      <c r="G229" s="168"/>
      <c r="H229" s="168"/>
      <c r="I229" s="168"/>
      <c r="J229" s="18" t="str">
        <f t="shared" si="64"/>
        <v/>
      </c>
      <c r="K229" s="18" t="str">
        <f t="shared" si="65"/>
        <v/>
      </c>
      <c r="L229" s="18" t="str">
        <f t="shared" si="66"/>
        <v/>
      </c>
      <c r="M229" s="18" t="str">
        <f t="shared" si="67"/>
        <v/>
      </c>
      <c r="N229" s="18" t="str">
        <f t="shared" si="68"/>
        <v/>
      </c>
      <c r="O229" s="18" t="str">
        <f t="shared" si="69"/>
        <v/>
      </c>
      <c r="P229" s="18" t="str">
        <f t="shared" si="70"/>
        <v/>
      </c>
      <c r="Q229" s="18" t="str">
        <f t="shared" si="71"/>
        <v/>
      </c>
      <c r="R229" s="28" t="str">
        <f t="shared" si="72"/>
        <v/>
      </c>
      <c r="S229" s="28" t="str">
        <f t="shared" si="73"/>
        <v/>
      </c>
      <c r="T229" s="28" t="str">
        <f t="shared" si="74"/>
        <v/>
      </c>
      <c r="U229" s="17" t="s">
        <v>38</v>
      </c>
    </row>
    <row r="230" spans="1:21" x14ac:dyDescent="0.2">
      <c r="A230" s="20" t="s">
        <v>25</v>
      </c>
      <c r="B230" s="183"/>
      <c r="C230" s="184"/>
      <c r="D230" s="184"/>
      <c r="E230" s="184"/>
      <c r="F230" s="184"/>
      <c r="G230" s="184"/>
      <c r="H230" s="184"/>
      <c r="I230" s="185"/>
      <c r="J230" s="22">
        <f t="shared" ref="J230:Q230" si="76">SUM(J213:J229)</f>
        <v>22</v>
      </c>
      <c r="K230" s="22">
        <f t="shared" si="76"/>
        <v>6</v>
      </c>
      <c r="L230" s="22">
        <f t="shared" si="76"/>
        <v>3</v>
      </c>
      <c r="M230" s="22">
        <f t="shared" si="76"/>
        <v>0</v>
      </c>
      <c r="N230" s="22">
        <f t="shared" si="76"/>
        <v>3</v>
      </c>
      <c r="O230" s="22">
        <f t="shared" si="76"/>
        <v>12</v>
      </c>
      <c r="P230" s="22">
        <f t="shared" si="76"/>
        <v>28</v>
      </c>
      <c r="Q230" s="22">
        <f t="shared" si="76"/>
        <v>40</v>
      </c>
      <c r="R230" s="20">
        <f>COUNTIF(R213:R229,"E")</f>
        <v>3</v>
      </c>
      <c r="S230" s="20">
        <f>COUNTIF(S213:S229,"C")</f>
        <v>0</v>
      </c>
      <c r="T230" s="20">
        <f>COUNTIF(T213:T229,"VP")</f>
        <v>0</v>
      </c>
      <c r="U230" s="17"/>
    </row>
    <row r="231" spans="1:21" ht="18" customHeight="1" x14ac:dyDescent="0.2">
      <c r="A231" s="124" t="s">
        <v>63</v>
      </c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6"/>
    </row>
    <row r="232" spans="1:21" x14ac:dyDescent="0.2">
      <c r="A232" s="32" t="str">
        <f>IF(ISNA(INDEX($A$34:$U$129,MATCH($B232,$B$34:$B$129,0),1)),"",INDEX($A$34:$U$129,MATCH($B232,$B$34:$B$129,0),1))</f>
        <v/>
      </c>
      <c r="B232" s="168"/>
      <c r="C232" s="168"/>
      <c r="D232" s="168"/>
      <c r="E232" s="168"/>
      <c r="F232" s="168"/>
      <c r="G232" s="168"/>
      <c r="H232" s="168"/>
      <c r="I232" s="168"/>
      <c r="J232" s="18" t="str">
        <f>IF(ISNA(INDEX($A$34:$U$129,MATCH($B232,$B$34:$B$129,0),10)),"",INDEX($A$34:$U$129,MATCH($B232,$B$34:$B$129,0),10))</f>
        <v/>
      </c>
      <c r="K232" s="18" t="str">
        <f>IF(ISNA(INDEX($A$34:$U$129,MATCH($B232,$B$34:$B$129,0),11)),"",INDEX($A$34:$U$129,MATCH($B232,$B$34:$B$129,0),11))</f>
        <v/>
      </c>
      <c r="L232" s="18" t="str">
        <f>IF(ISNA(INDEX($A$34:$U$129,MATCH($B232,$B$34:$B$129,0),12)),"",INDEX($A$34:$U$129,MATCH($B232,$B$34:$B$129,0),12))</f>
        <v/>
      </c>
      <c r="M232" s="18" t="str">
        <f>IF(ISNA(INDEX($A$34:$U$129,MATCH($B232,$B$34:$B$129,0),13)),"",INDEX($A$34:$U$129,MATCH($B232,$B$34:$B$129,0),13))</f>
        <v/>
      </c>
      <c r="N232" s="18" t="str">
        <f>IF(ISNA(INDEX($A$34:$U$129,MATCH($B232,$B$34:$B$129,0),14)),"",INDEX($A$34:$U$129,MATCH($B232,$B$34:$B$129,0),14))</f>
        <v/>
      </c>
      <c r="O232" s="18" t="str">
        <f>IF(ISNA(INDEX($A$34:$U$129,MATCH($B232,$B$34:$B$129,0),15)),"",INDEX($A$34:$U$129,MATCH($B232,$B$34:$B$129,0),15))</f>
        <v/>
      </c>
      <c r="P232" s="18" t="str">
        <f>IF(ISNA(INDEX($A$34:$U$129,MATCH($B232,$B$34:$B$129,0),16)),"",INDEX($A$34:$U$129,MATCH($B232,$B$34:$B$129,0),16))</f>
        <v/>
      </c>
      <c r="Q232" s="18" t="str">
        <f>IF(ISNA(INDEX($A$34:$U$129,MATCH($B232,$B$34:$B$129,0),17)),"",INDEX($A$34:$U$129,MATCH($B232,$B$34:$B$129,0),17))</f>
        <v/>
      </c>
      <c r="R232" s="28" t="str">
        <f>IF(ISNA(INDEX($A$34:$U$129,MATCH($B232,$B$34:$B$129,0),18)),"",INDEX($A$34:$U$129,MATCH($B232,$B$34:$B$129,0),18))</f>
        <v/>
      </c>
      <c r="S232" s="28" t="str">
        <f>IF(ISNA(INDEX($A$34:$U$129,MATCH($B232,$B$34:$B$129,0),19)),"",INDEX($A$34:$U$129,MATCH($B232,$B$34:$B$129,0),19))</f>
        <v/>
      </c>
      <c r="T232" s="28" t="str">
        <f>IF(ISNA(INDEX($A$34:$U$129,MATCH($B232,$B$34:$B$129,0),20)),"",INDEX($A$34:$U$129,MATCH($B232,$B$34:$B$129,0),20))</f>
        <v/>
      </c>
      <c r="U232" s="17" t="s">
        <v>38</v>
      </c>
    </row>
    <row r="233" spans="1:21" hidden="1" x14ac:dyDescent="0.2">
      <c r="A233" s="32" t="str">
        <f>IF(ISNA(INDEX($A$34:$U$129,MATCH($B233,$B$34:$B$129,0),1)),"",INDEX($A$34:$U$129,MATCH($B233,$B$34:$B$129,0),1))</f>
        <v/>
      </c>
      <c r="B233" s="168"/>
      <c r="C233" s="168"/>
      <c r="D233" s="168"/>
      <c r="E233" s="168"/>
      <c r="F233" s="168"/>
      <c r="G233" s="168"/>
      <c r="H233" s="168"/>
      <c r="I233" s="168"/>
      <c r="J233" s="18" t="str">
        <f>IF(ISNA(INDEX($A$34:$U$129,MATCH($B233,$B$34:$B$129,0),10)),"",INDEX($A$34:$U$129,MATCH($B233,$B$34:$B$129,0),10))</f>
        <v/>
      </c>
      <c r="K233" s="18" t="str">
        <f>IF(ISNA(INDEX($A$34:$U$129,MATCH($B233,$B$34:$B$129,0),11)),"",INDEX($A$34:$U$129,MATCH($B233,$B$34:$B$129,0),11))</f>
        <v/>
      </c>
      <c r="L233" s="18" t="str">
        <f>IF(ISNA(INDEX($A$34:$U$129,MATCH($B233,$B$34:$B$129,0),12)),"",INDEX($A$34:$U$129,MATCH($B233,$B$34:$B$129,0),12))</f>
        <v/>
      </c>
      <c r="M233" s="18"/>
      <c r="N233" s="18" t="str">
        <f>IF(ISNA(INDEX($A$34:$U$129,MATCH($B233,$B$34:$B$129,0),13)),"",INDEX($A$34:$U$129,MATCH($B233,$B$34:$B$129,0),13))</f>
        <v/>
      </c>
      <c r="O233" s="18" t="str">
        <f>IF(ISNA(INDEX($A$34:$U$129,MATCH($B233,$B$34:$B$129,0),14)),"",INDEX($A$34:$U$129,MATCH($B233,$B$34:$B$129,0),14))</f>
        <v/>
      </c>
      <c r="P233" s="18" t="str">
        <f>IF(ISNA(INDEX($A$34:$U$129,MATCH($B233,$B$34:$B$129,0),15)),"",INDEX($A$34:$U$129,MATCH($B233,$B$34:$B$129,0),15))</f>
        <v/>
      </c>
      <c r="Q233" s="18" t="str">
        <f>IF(ISNA(INDEX($A$34:$U$129,MATCH($B233,$B$34:$B$129,0),16)),"",INDEX($A$34:$U$129,MATCH($B233,$B$34:$B$129,0),16))</f>
        <v/>
      </c>
      <c r="R233" s="28" t="str">
        <f>IF(ISNA(INDEX($A$34:$U$129,MATCH($B233,$B$34:$B$129,0),17)),"",INDEX($A$34:$U$129,MATCH($B233,$B$34:$B$129,0),17))</f>
        <v/>
      </c>
      <c r="S233" s="28" t="str">
        <f>IF(ISNA(INDEX($A$34:$U$129,MATCH($B233,$B$34:$B$129,0),18)),"",INDEX($A$34:$U$129,MATCH($B233,$B$34:$B$129,0),18))</f>
        <v/>
      </c>
      <c r="T233" s="28" t="str">
        <f>IF(ISNA(INDEX($A$34:$U$129,MATCH($B233,$B$34:$B$129,0),19)),"",INDEX($A$34:$U$129,MATCH($B233,$B$34:$B$129,0),19))</f>
        <v/>
      </c>
      <c r="U233" s="17" t="s">
        <v>38</v>
      </c>
    </row>
    <row r="234" spans="1:21" hidden="1" x14ac:dyDescent="0.2">
      <c r="A234" s="32" t="str">
        <f>IF(ISNA(INDEX($A$34:$U$129,MATCH($B234,$B$34:$B$129,0),1)),"",INDEX($A$34:$U$129,MATCH($B234,$B$34:$B$129,0),1))</f>
        <v/>
      </c>
      <c r="B234" s="168"/>
      <c r="C234" s="168"/>
      <c r="D234" s="168"/>
      <c r="E234" s="168"/>
      <c r="F234" s="168"/>
      <c r="G234" s="168"/>
      <c r="H234" s="168"/>
      <c r="I234" s="168"/>
      <c r="J234" s="18" t="str">
        <f>IF(ISNA(INDEX($A$34:$U$129,MATCH($B234,$B$34:$B$129,0),10)),"",INDEX($A$34:$U$129,MATCH($B234,$B$34:$B$129,0),10))</f>
        <v/>
      </c>
      <c r="K234" s="18" t="str">
        <f>IF(ISNA(INDEX($A$34:$U$129,MATCH($B234,$B$34:$B$129,0),11)),"",INDEX($A$34:$U$129,MATCH($B234,$B$34:$B$129,0),11))</f>
        <v/>
      </c>
      <c r="L234" s="18" t="str">
        <f>IF(ISNA(INDEX($A$34:$U$129,MATCH($B234,$B$34:$B$129,0),12)),"",INDEX($A$34:$U$129,MATCH($B234,$B$34:$B$129,0),12))</f>
        <v/>
      </c>
      <c r="M234" s="18"/>
      <c r="N234" s="18" t="str">
        <f>IF(ISNA(INDEX($A$34:$U$129,MATCH($B234,$B$34:$B$129,0),13)),"",INDEX($A$34:$U$129,MATCH($B234,$B$34:$B$129,0),13))</f>
        <v/>
      </c>
      <c r="O234" s="18" t="str">
        <f>IF(ISNA(INDEX($A$34:$U$129,MATCH($B234,$B$34:$B$129,0),14)),"",INDEX($A$34:$U$129,MATCH($B234,$B$34:$B$129,0),14))</f>
        <v/>
      </c>
      <c r="P234" s="18" t="str">
        <f>IF(ISNA(INDEX($A$34:$U$129,MATCH($B234,$B$34:$B$129,0),15)),"",INDEX($A$34:$U$129,MATCH($B234,$B$34:$B$129,0),15))</f>
        <v/>
      </c>
      <c r="Q234" s="18" t="str">
        <f>IF(ISNA(INDEX($A$34:$U$129,MATCH($B234,$B$34:$B$129,0),16)),"",INDEX($A$34:$U$129,MATCH($B234,$B$34:$B$129,0),16))</f>
        <v/>
      </c>
      <c r="R234" s="28" t="str">
        <f>IF(ISNA(INDEX($A$34:$U$129,MATCH($B234,$B$34:$B$129,0),17)),"",INDEX($A$34:$U$129,MATCH($B234,$B$34:$B$129,0),17))</f>
        <v/>
      </c>
      <c r="S234" s="28" t="str">
        <f>IF(ISNA(INDEX($A$34:$U$129,MATCH($B234,$B$34:$B$129,0),18)),"",INDEX($A$34:$U$129,MATCH($B234,$B$34:$B$129,0),18))</f>
        <v/>
      </c>
      <c r="T234" s="28" t="str">
        <f>IF(ISNA(INDEX($A$34:$U$129,MATCH($B234,$B$34:$B$129,0),19)),"",INDEX($A$34:$U$129,MATCH($B234,$B$34:$B$129,0),19))</f>
        <v/>
      </c>
      <c r="U234" s="17" t="s">
        <v>38</v>
      </c>
    </row>
    <row r="235" spans="1:21" hidden="1" x14ac:dyDescent="0.2">
      <c r="A235" s="32" t="str">
        <f>IF(ISNA(INDEX($A$34:$U$129,MATCH($B235,$B$34:$B$129,0),1)),"",INDEX($A$34:$U$129,MATCH($B235,$B$34:$B$129,0),1))</f>
        <v/>
      </c>
      <c r="B235" s="168"/>
      <c r="C235" s="168"/>
      <c r="D235" s="168"/>
      <c r="E235" s="168"/>
      <c r="F235" s="168"/>
      <c r="G235" s="168"/>
      <c r="H235" s="168"/>
      <c r="I235" s="168"/>
      <c r="J235" s="18" t="str">
        <f>IF(ISNA(INDEX($A$34:$U$129,MATCH($B235,$B$34:$B$129,0),10)),"",INDEX($A$34:$U$129,MATCH($B235,$B$34:$B$129,0),10))</f>
        <v/>
      </c>
      <c r="K235" s="18" t="str">
        <f>IF(ISNA(INDEX($A$34:$U$129,MATCH($B235,$B$34:$B$129,0),11)),"",INDEX($A$34:$U$129,MATCH($B235,$B$34:$B$129,0),11))</f>
        <v/>
      </c>
      <c r="L235" s="18" t="str">
        <f>IF(ISNA(INDEX($A$34:$U$129,MATCH($B235,$B$34:$B$129,0),12)),"",INDEX($A$34:$U$129,MATCH($B235,$B$34:$B$129,0),12))</f>
        <v/>
      </c>
      <c r="M235" s="18"/>
      <c r="N235" s="18" t="str">
        <f>IF(ISNA(INDEX($A$34:$U$129,MATCH($B235,$B$34:$B$129,0),13)),"",INDEX($A$34:$U$129,MATCH($B235,$B$34:$B$129,0),13))</f>
        <v/>
      </c>
      <c r="O235" s="18" t="str">
        <f>IF(ISNA(INDEX($A$34:$U$129,MATCH($B235,$B$34:$B$129,0),14)),"",INDEX($A$34:$U$129,MATCH($B235,$B$34:$B$129,0),14))</f>
        <v/>
      </c>
      <c r="P235" s="18" t="str">
        <f>IF(ISNA(INDEX($A$34:$U$129,MATCH($B235,$B$34:$B$129,0),15)),"",INDEX($A$34:$U$129,MATCH($B235,$B$34:$B$129,0),15))</f>
        <v/>
      </c>
      <c r="Q235" s="18" t="str">
        <f>IF(ISNA(INDEX($A$34:$U$129,MATCH($B235,$B$34:$B$129,0),16)),"",INDEX($A$34:$U$129,MATCH($B235,$B$34:$B$129,0),16))</f>
        <v/>
      </c>
      <c r="R235" s="28" t="str">
        <f>IF(ISNA(INDEX($A$34:$U$129,MATCH($B235,$B$34:$B$129,0),17)),"",INDEX($A$34:$U$129,MATCH($B235,$B$34:$B$129,0),17))</f>
        <v/>
      </c>
      <c r="S235" s="28" t="str">
        <f>IF(ISNA(INDEX($A$34:$U$129,MATCH($B235,$B$34:$B$129,0),18)),"",INDEX($A$34:$U$129,MATCH($B235,$B$34:$B$129,0),18))</f>
        <v/>
      </c>
      <c r="T235" s="28" t="str">
        <f>IF(ISNA(INDEX($A$34:$U$129,MATCH($B235,$B$34:$B$129,0),19)),"",INDEX($A$34:$U$129,MATCH($B235,$B$34:$B$129,0),19))</f>
        <v/>
      </c>
      <c r="U235" s="17" t="s">
        <v>38</v>
      </c>
    </row>
    <row r="236" spans="1:21" x14ac:dyDescent="0.2">
      <c r="A236" s="20" t="s">
        <v>25</v>
      </c>
      <c r="B236" s="169"/>
      <c r="C236" s="169"/>
      <c r="D236" s="169"/>
      <c r="E236" s="169"/>
      <c r="F236" s="169"/>
      <c r="G236" s="169"/>
      <c r="H236" s="169"/>
      <c r="I236" s="169"/>
      <c r="J236" s="22">
        <f t="shared" ref="J236:Q236" si="77">SUM(J232:J235)</f>
        <v>0</v>
      </c>
      <c r="K236" s="22">
        <f t="shared" si="77"/>
        <v>0</v>
      </c>
      <c r="L236" s="22">
        <f t="shared" si="77"/>
        <v>0</v>
      </c>
      <c r="M236" s="22">
        <f t="shared" si="77"/>
        <v>0</v>
      </c>
      <c r="N236" s="22">
        <f t="shared" si="77"/>
        <v>0</v>
      </c>
      <c r="O236" s="22">
        <f t="shared" si="77"/>
        <v>0</v>
      </c>
      <c r="P236" s="22">
        <f t="shared" si="77"/>
        <v>0</v>
      </c>
      <c r="Q236" s="22">
        <f t="shared" si="77"/>
        <v>0</v>
      </c>
      <c r="R236" s="20">
        <f>COUNTIF(R232:R235,"E")</f>
        <v>0</v>
      </c>
      <c r="S236" s="20">
        <f>COUNTIF(S232:S235,"C")</f>
        <v>0</v>
      </c>
      <c r="T236" s="20">
        <f>COUNTIF(T232:T235,"VP")</f>
        <v>0</v>
      </c>
      <c r="U236" s="21"/>
    </row>
    <row r="237" spans="1:21" ht="25.5" customHeight="1" x14ac:dyDescent="0.2">
      <c r="A237" s="170" t="s">
        <v>71</v>
      </c>
      <c r="B237" s="171"/>
      <c r="C237" s="171"/>
      <c r="D237" s="171"/>
      <c r="E237" s="171"/>
      <c r="F237" s="171"/>
      <c r="G237" s="171"/>
      <c r="H237" s="171"/>
      <c r="I237" s="172"/>
      <c r="J237" s="22">
        <f t="shared" ref="J237:T237" si="78">SUM(J230,J236)</f>
        <v>22</v>
      </c>
      <c r="K237" s="22">
        <f t="shared" si="78"/>
        <v>6</v>
      </c>
      <c r="L237" s="22">
        <f t="shared" si="78"/>
        <v>3</v>
      </c>
      <c r="M237" s="22">
        <f t="shared" si="78"/>
        <v>0</v>
      </c>
      <c r="N237" s="22">
        <f t="shared" si="78"/>
        <v>3</v>
      </c>
      <c r="O237" s="22">
        <f t="shared" si="78"/>
        <v>12</v>
      </c>
      <c r="P237" s="22">
        <f t="shared" si="78"/>
        <v>28</v>
      </c>
      <c r="Q237" s="22">
        <f t="shared" si="78"/>
        <v>40</v>
      </c>
      <c r="R237" s="22">
        <f t="shared" si="78"/>
        <v>3</v>
      </c>
      <c r="S237" s="22">
        <f t="shared" si="78"/>
        <v>0</v>
      </c>
      <c r="T237" s="22">
        <f t="shared" si="78"/>
        <v>0</v>
      </c>
      <c r="U237" s="27"/>
    </row>
    <row r="238" spans="1:21" ht="13.5" customHeight="1" x14ac:dyDescent="0.2">
      <c r="A238" s="156" t="s">
        <v>47</v>
      </c>
      <c r="B238" s="157"/>
      <c r="C238" s="157"/>
      <c r="D238" s="157"/>
      <c r="E238" s="157"/>
      <c r="F238" s="157"/>
      <c r="G238" s="157"/>
      <c r="H238" s="157"/>
      <c r="I238" s="157"/>
      <c r="J238" s="158"/>
      <c r="K238" s="22">
        <f t="shared" ref="K238:Q238" si="79">K230*14+K236*12</f>
        <v>84</v>
      </c>
      <c r="L238" s="22">
        <f t="shared" si="79"/>
        <v>42</v>
      </c>
      <c r="M238" s="22">
        <f t="shared" si="79"/>
        <v>0</v>
      </c>
      <c r="N238" s="22">
        <f t="shared" si="79"/>
        <v>42</v>
      </c>
      <c r="O238" s="22">
        <f t="shared" si="79"/>
        <v>168</v>
      </c>
      <c r="P238" s="22">
        <f t="shared" si="79"/>
        <v>392</v>
      </c>
      <c r="Q238" s="22">
        <f t="shared" si="79"/>
        <v>560</v>
      </c>
      <c r="R238" s="162"/>
      <c r="S238" s="163"/>
      <c r="T238" s="163"/>
      <c r="U238" s="164"/>
    </row>
    <row r="239" spans="1:21" ht="16.5" customHeight="1" x14ac:dyDescent="0.2">
      <c r="A239" s="159"/>
      <c r="B239" s="160"/>
      <c r="C239" s="160"/>
      <c r="D239" s="160"/>
      <c r="E239" s="160"/>
      <c r="F239" s="160"/>
      <c r="G239" s="160"/>
      <c r="H239" s="160"/>
      <c r="I239" s="160"/>
      <c r="J239" s="161"/>
      <c r="K239" s="173">
        <f>SUM(K238:N238)</f>
        <v>168</v>
      </c>
      <c r="L239" s="174"/>
      <c r="M239" s="174"/>
      <c r="N239" s="175"/>
      <c r="O239" s="176">
        <f>SUM(O238:P238)</f>
        <v>560</v>
      </c>
      <c r="P239" s="177"/>
      <c r="Q239" s="178"/>
      <c r="R239" s="165"/>
      <c r="S239" s="166"/>
      <c r="T239" s="166"/>
      <c r="U239" s="167"/>
    </row>
    <row r="240" spans="1:21" ht="12" customHeight="1" x14ac:dyDescent="0.2"/>
    <row r="241" spans="1:21" x14ac:dyDescent="0.2">
      <c r="A241" s="155" t="s">
        <v>58</v>
      </c>
      <c r="B241" s="155"/>
    </row>
    <row r="242" spans="1:21" x14ac:dyDescent="0.2">
      <c r="A242" s="147" t="s">
        <v>27</v>
      </c>
      <c r="B242" s="149" t="s">
        <v>50</v>
      </c>
      <c r="C242" s="150"/>
      <c r="D242" s="150"/>
      <c r="E242" s="150"/>
      <c r="F242" s="150"/>
      <c r="G242" s="151"/>
      <c r="H242" s="149" t="s">
        <v>53</v>
      </c>
      <c r="I242" s="151"/>
      <c r="J242" s="120" t="s">
        <v>54</v>
      </c>
      <c r="K242" s="121"/>
      <c r="L242" s="121"/>
      <c r="M242" s="121"/>
      <c r="N242" s="121"/>
      <c r="O242" s="121"/>
      <c r="P242" s="122"/>
      <c r="Q242" s="149" t="s">
        <v>46</v>
      </c>
      <c r="R242" s="151"/>
      <c r="S242" s="120" t="s">
        <v>55</v>
      </c>
      <c r="T242" s="121"/>
      <c r="U242" s="122"/>
    </row>
    <row r="243" spans="1:21" x14ac:dyDescent="0.2">
      <c r="A243" s="148"/>
      <c r="B243" s="152"/>
      <c r="C243" s="153"/>
      <c r="D243" s="153"/>
      <c r="E243" s="153"/>
      <c r="F243" s="153"/>
      <c r="G243" s="154"/>
      <c r="H243" s="152"/>
      <c r="I243" s="154"/>
      <c r="J243" s="120" t="s">
        <v>33</v>
      </c>
      <c r="K243" s="122"/>
      <c r="L243" s="120" t="s">
        <v>7</v>
      </c>
      <c r="M243" s="121"/>
      <c r="N243" s="122"/>
      <c r="O243" s="120" t="s">
        <v>30</v>
      </c>
      <c r="P243" s="122"/>
      <c r="Q243" s="152"/>
      <c r="R243" s="154"/>
      <c r="S243" s="39" t="s">
        <v>56</v>
      </c>
      <c r="T243" s="120" t="s">
        <v>57</v>
      </c>
      <c r="U243" s="122"/>
    </row>
    <row r="244" spans="1:21" x14ac:dyDescent="0.2">
      <c r="A244" s="39">
        <v>1</v>
      </c>
      <c r="B244" s="120" t="s">
        <v>51</v>
      </c>
      <c r="C244" s="121"/>
      <c r="D244" s="121"/>
      <c r="E244" s="121"/>
      <c r="F244" s="121"/>
      <c r="G244" s="122"/>
      <c r="H244" s="131">
        <f>J244</f>
        <v>848</v>
      </c>
      <c r="I244" s="131"/>
      <c r="J244" s="132">
        <f>SUM((O48+O63+O78)*14+(O93*12)-J245)</f>
        <v>848</v>
      </c>
      <c r="K244" s="133"/>
      <c r="L244" s="132">
        <f>SUM((P48+P63+P78)*14+(P93*12)-L245)</f>
        <v>1644</v>
      </c>
      <c r="M244" s="134"/>
      <c r="N244" s="133"/>
      <c r="O244" s="135">
        <f>SUM(J244:N244)</f>
        <v>2492</v>
      </c>
      <c r="P244" s="136"/>
      <c r="Q244" s="137">
        <f>H244/H246</f>
        <v>0.83464566929133854</v>
      </c>
      <c r="R244" s="138"/>
      <c r="S244" s="40">
        <f>J48+J63-S245</f>
        <v>53</v>
      </c>
      <c r="T244" s="139">
        <f>J78+J93-T245</f>
        <v>46</v>
      </c>
      <c r="U244" s="140"/>
    </row>
    <row r="245" spans="1:21" x14ac:dyDescent="0.2">
      <c r="A245" s="39">
        <v>2</v>
      </c>
      <c r="B245" s="120" t="s">
        <v>52</v>
      </c>
      <c r="C245" s="121"/>
      <c r="D245" s="121"/>
      <c r="E245" s="121"/>
      <c r="F245" s="121"/>
      <c r="G245" s="122"/>
      <c r="H245" s="131">
        <f>J245</f>
        <v>168</v>
      </c>
      <c r="I245" s="131"/>
      <c r="J245" s="141">
        <f>O125</f>
        <v>168</v>
      </c>
      <c r="K245" s="142"/>
      <c r="L245" s="141">
        <f>P125</f>
        <v>378</v>
      </c>
      <c r="M245" s="143"/>
      <c r="N245" s="142"/>
      <c r="O245" s="144">
        <f>SUM(J245:N245)</f>
        <v>546</v>
      </c>
      <c r="P245" s="136"/>
      <c r="Q245" s="137">
        <f>H245/H246</f>
        <v>0.16535433070866143</v>
      </c>
      <c r="R245" s="138"/>
      <c r="S245" s="16">
        <v>7</v>
      </c>
      <c r="T245" s="145">
        <v>14</v>
      </c>
      <c r="U245" s="146"/>
    </row>
    <row r="246" spans="1:21" x14ac:dyDescent="0.2">
      <c r="A246" s="120" t="s">
        <v>25</v>
      </c>
      <c r="B246" s="121"/>
      <c r="C246" s="121"/>
      <c r="D246" s="121"/>
      <c r="E246" s="121"/>
      <c r="F246" s="121"/>
      <c r="G246" s="122"/>
      <c r="H246" s="123">
        <f>SUM(H244:I245)</f>
        <v>1016</v>
      </c>
      <c r="I246" s="123"/>
      <c r="J246" s="123">
        <f>SUM(J244:K245)</f>
        <v>1016</v>
      </c>
      <c r="K246" s="123"/>
      <c r="L246" s="124">
        <f>SUM(L244:N245)</f>
        <v>2022</v>
      </c>
      <c r="M246" s="125"/>
      <c r="N246" s="126"/>
      <c r="O246" s="124">
        <f>SUM(O244:P245)</f>
        <v>3038</v>
      </c>
      <c r="P246" s="126"/>
      <c r="Q246" s="127">
        <f>SUM(Q244:R245)</f>
        <v>1</v>
      </c>
      <c r="R246" s="128"/>
      <c r="S246" s="41">
        <f>SUM(S244:S245)</f>
        <v>60</v>
      </c>
      <c r="T246" s="129">
        <f>SUM(T244:U245)</f>
        <v>60</v>
      </c>
      <c r="U246" s="130"/>
    </row>
    <row r="247" spans="1:21" s="54" customFormat="1" x14ac:dyDescent="0.2">
      <c r="A247" s="55"/>
      <c r="B247" s="55"/>
      <c r="C247" s="55"/>
      <c r="D247" s="55"/>
      <c r="E247" s="55"/>
      <c r="F247" s="55"/>
      <c r="G247" s="55"/>
      <c r="H247" s="56"/>
      <c r="I247" s="56"/>
      <c r="J247" s="56"/>
      <c r="K247" s="56"/>
      <c r="L247" s="57"/>
      <c r="M247" s="57"/>
      <c r="N247" s="57"/>
      <c r="O247" s="57"/>
      <c r="P247" s="57"/>
      <c r="Q247" s="58"/>
      <c r="R247" s="58"/>
      <c r="S247" s="59"/>
      <c r="T247" s="59"/>
      <c r="U247" s="59"/>
    </row>
    <row r="248" spans="1:21" s="54" customFormat="1" x14ac:dyDescent="0.2">
      <c r="A248" s="55"/>
      <c r="B248" s="55"/>
      <c r="C248" s="55"/>
      <c r="D248" s="55"/>
      <c r="E248" s="55"/>
      <c r="F248" s="55"/>
      <c r="G248" s="55"/>
      <c r="H248" s="56"/>
      <c r="I248" s="56"/>
      <c r="J248" s="56"/>
      <c r="K248" s="56"/>
      <c r="L248" s="57"/>
      <c r="M248" s="57"/>
      <c r="N248" s="57"/>
      <c r="O248" s="57"/>
      <c r="P248" s="57"/>
      <c r="Q248" s="58"/>
      <c r="R248" s="58"/>
      <c r="S248" s="59"/>
      <c r="T248" s="59"/>
      <c r="U248" s="59"/>
    </row>
    <row r="249" spans="1:21" s="83" customFormat="1" x14ac:dyDescent="0.2">
      <c r="A249" s="55"/>
      <c r="B249" s="55"/>
      <c r="C249" s="55"/>
      <c r="D249" s="55"/>
      <c r="E249" s="55"/>
      <c r="F249" s="55"/>
      <c r="G249" s="55"/>
      <c r="H249" s="56"/>
      <c r="I249" s="56"/>
      <c r="J249" s="56"/>
      <c r="K249" s="56"/>
      <c r="L249" s="57"/>
      <c r="M249" s="57"/>
      <c r="N249" s="57"/>
      <c r="O249" s="57"/>
      <c r="P249" s="57"/>
      <c r="Q249" s="58"/>
      <c r="R249" s="58"/>
      <c r="S249" s="59"/>
      <c r="T249" s="59"/>
      <c r="U249" s="59"/>
    </row>
    <row r="250" spans="1:21" s="83" customFormat="1" x14ac:dyDescent="0.2">
      <c r="A250" s="55"/>
      <c r="B250" s="55"/>
      <c r="C250" s="55"/>
      <c r="D250" s="55"/>
      <c r="E250" s="55"/>
      <c r="F250" s="55"/>
      <c r="G250" s="55"/>
      <c r="H250" s="56"/>
      <c r="I250" s="56"/>
      <c r="J250" s="56"/>
      <c r="K250" s="56"/>
      <c r="L250" s="57"/>
      <c r="M250" s="57"/>
      <c r="N250" s="57"/>
      <c r="O250" s="57"/>
      <c r="P250" s="57"/>
      <c r="Q250" s="58"/>
      <c r="R250" s="58"/>
      <c r="S250" s="59"/>
      <c r="T250" s="59"/>
      <c r="U250" s="59"/>
    </row>
    <row r="251" spans="1:21" s="83" customFormat="1" x14ac:dyDescent="0.2">
      <c r="A251" s="55"/>
      <c r="B251" s="55"/>
      <c r="C251" s="55"/>
      <c r="D251" s="55"/>
      <c r="E251" s="55"/>
      <c r="F251" s="55"/>
      <c r="G251" s="55"/>
      <c r="H251" s="56"/>
      <c r="I251" s="56"/>
      <c r="J251" s="56"/>
      <c r="K251" s="56"/>
      <c r="L251" s="57"/>
      <c r="M251" s="57"/>
      <c r="N251" s="57"/>
      <c r="O251" s="57"/>
      <c r="P251" s="57"/>
      <c r="Q251" s="58"/>
      <c r="R251" s="58"/>
      <c r="S251" s="59"/>
      <c r="T251" s="59"/>
      <c r="U251" s="59"/>
    </row>
    <row r="252" spans="1:21" s="54" customFormat="1" x14ac:dyDescent="0.2">
      <c r="A252" s="55"/>
      <c r="B252" s="55"/>
      <c r="C252" s="55"/>
      <c r="D252" s="55"/>
      <c r="E252" s="55"/>
      <c r="F252" s="55"/>
      <c r="G252" s="55"/>
      <c r="H252" s="56"/>
      <c r="I252" s="56"/>
      <c r="J252" s="56"/>
      <c r="K252" s="56"/>
      <c r="L252" s="57"/>
      <c r="M252" s="57"/>
      <c r="N252" s="57"/>
      <c r="O252" s="57"/>
      <c r="P252" s="57"/>
      <c r="Q252" s="58"/>
      <c r="R252" s="58"/>
      <c r="S252" s="59"/>
      <c r="T252" s="59"/>
      <c r="U252" s="59"/>
    </row>
    <row r="253" spans="1:21" s="54" customFormat="1" x14ac:dyDescent="0.2">
      <c r="A253" s="55"/>
      <c r="B253" s="55"/>
      <c r="C253" s="55"/>
      <c r="D253" s="55"/>
      <c r="E253" s="55"/>
      <c r="F253" s="55"/>
      <c r="G253" s="55"/>
      <c r="H253" s="56"/>
      <c r="I253" s="56"/>
      <c r="J253" s="56"/>
      <c r="K253" s="56"/>
      <c r="L253" s="57"/>
      <c r="M253" s="57"/>
      <c r="N253" s="57"/>
      <c r="O253" s="57"/>
      <c r="P253" s="57"/>
      <c r="Q253" s="58"/>
      <c r="R253" s="58"/>
      <c r="S253" s="59"/>
      <c r="T253" s="59"/>
      <c r="U253" s="59"/>
    </row>
    <row r="254" spans="1:21" s="54" customFormat="1" x14ac:dyDescent="0.2">
      <c r="A254" s="55"/>
      <c r="B254" s="55"/>
      <c r="C254" s="55"/>
      <c r="D254" s="55"/>
      <c r="E254" s="55"/>
      <c r="F254" s="55"/>
      <c r="G254" s="55"/>
      <c r="H254" s="56"/>
      <c r="I254" s="56"/>
      <c r="J254" s="56"/>
      <c r="K254" s="56"/>
      <c r="L254" s="57"/>
      <c r="M254" s="57"/>
      <c r="N254" s="57"/>
      <c r="O254" s="57"/>
      <c r="P254" s="57"/>
      <c r="Q254" s="58"/>
      <c r="R254" s="58"/>
      <c r="S254" s="59"/>
      <c r="T254" s="59"/>
      <c r="U254" s="59"/>
    </row>
    <row r="256" spans="1:21" x14ac:dyDescent="0.2">
      <c r="A256" s="202" t="s">
        <v>77</v>
      </c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</row>
    <row r="257" spans="1:21" x14ac:dyDescent="0.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</row>
    <row r="258" spans="1:21" ht="12.75" customHeight="1" x14ac:dyDescent="0.2">
      <c r="A258" s="103" t="s">
        <v>72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70"/>
    </row>
    <row r="259" spans="1:21" ht="27.75" customHeight="1" x14ac:dyDescent="0.2">
      <c r="A259" s="103" t="s">
        <v>27</v>
      </c>
      <c r="B259" s="103" t="s">
        <v>26</v>
      </c>
      <c r="C259" s="103"/>
      <c r="D259" s="103"/>
      <c r="E259" s="103"/>
      <c r="F259" s="103"/>
      <c r="G259" s="103"/>
      <c r="H259" s="103"/>
      <c r="I259" s="103"/>
      <c r="J259" s="104" t="s">
        <v>39</v>
      </c>
      <c r="K259" s="104" t="s">
        <v>24</v>
      </c>
      <c r="L259" s="104"/>
      <c r="M259" s="104"/>
      <c r="N259" s="104" t="s">
        <v>40</v>
      </c>
      <c r="O259" s="255"/>
      <c r="P259" s="255"/>
      <c r="Q259" s="104" t="s">
        <v>23</v>
      </c>
      <c r="R259" s="104"/>
      <c r="S259" s="104"/>
      <c r="T259" s="104" t="s">
        <v>22</v>
      </c>
      <c r="U259" s="70"/>
    </row>
    <row r="260" spans="1:2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4"/>
      <c r="K260" s="69" t="s">
        <v>28</v>
      </c>
      <c r="L260" s="69" t="s">
        <v>29</v>
      </c>
      <c r="M260" s="69" t="s">
        <v>129</v>
      </c>
      <c r="N260" s="69" t="s">
        <v>33</v>
      </c>
      <c r="O260" s="69" t="s">
        <v>7</v>
      </c>
      <c r="P260" s="69" t="s">
        <v>30</v>
      </c>
      <c r="Q260" s="69" t="s">
        <v>31</v>
      </c>
      <c r="R260" s="69" t="s">
        <v>28</v>
      </c>
      <c r="S260" s="69" t="s">
        <v>32</v>
      </c>
      <c r="T260" s="104"/>
      <c r="U260" s="70"/>
    </row>
    <row r="261" spans="1:21" x14ac:dyDescent="0.2">
      <c r="A261" s="256" t="s">
        <v>73</v>
      </c>
      <c r="B261" s="256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70"/>
    </row>
    <row r="262" spans="1:21" s="44" customFormat="1" ht="24.6" customHeight="1" x14ac:dyDescent="0.2">
      <c r="A262" s="71" t="s">
        <v>67</v>
      </c>
      <c r="B262" s="90" t="s">
        <v>130</v>
      </c>
      <c r="C262" s="90"/>
      <c r="D262" s="90"/>
      <c r="E262" s="90"/>
      <c r="F262" s="90"/>
      <c r="G262" s="90"/>
      <c r="H262" s="90"/>
      <c r="I262" s="90"/>
      <c r="J262" s="43">
        <v>5</v>
      </c>
      <c r="K262" s="43">
        <v>2</v>
      </c>
      <c r="L262" s="43">
        <v>1</v>
      </c>
      <c r="M262" s="43">
        <v>0</v>
      </c>
      <c r="N262" s="72">
        <f>K262+L262+M262</f>
        <v>3</v>
      </c>
      <c r="O262" s="72">
        <f>P262-N262</f>
        <v>6</v>
      </c>
      <c r="P262" s="72">
        <f>ROUND(PRODUCT(J262,25)/14,0)</f>
        <v>9</v>
      </c>
      <c r="Q262" s="43" t="s">
        <v>31</v>
      </c>
      <c r="R262" s="43"/>
      <c r="S262" s="43"/>
      <c r="T262" s="43" t="s">
        <v>36</v>
      </c>
      <c r="U262" s="70"/>
    </row>
    <row r="263" spans="1:21" ht="26.45" customHeight="1" x14ac:dyDescent="0.2">
      <c r="A263" s="71" t="s">
        <v>68</v>
      </c>
      <c r="B263" s="90" t="s">
        <v>131</v>
      </c>
      <c r="C263" s="90"/>
      <c r="D263" s="90"/>
      <c r="E263" s="90"/>
      <c r="F263" s="90"/>
      <c r="G263" s="90"/>
      <c r="H263" s="90"/>
      <c r="I263" s="90"/>
      <c r="J263" s="43">
        <v>5</v>
      </c>
      <c r="K263" s="43">
        <v>2</v>
      </c>
      <c r="L263" s="43">
        <v>1</v>
      </c>
      <c r="M263" s="43">
        <v>0</v>
      </c>
      <c r="N263" s="72">
        <f>K263+L263+M263</f>
        <v>3</v>
      </c>
      <c r="O263" s="72">
        <f>P263-N263</f>
        <v>6</v>
      </c>
      <c r="P263" s="72">
        <f>ROUND(PRODUCT(J263,25)/14,0)</f>
        <v>9</v>
      </c>
      <c r="Q263" s="43" t="s">
        <v>31</v>
      </c>
      <c r="R263" s="43"/>
      <c r="S263" s="43"/>
      <c r="T263" s="43" t="s">
        <v>36</v>
      </c>
      <c r="U263" s="70"/>
    </row>
    <row r="264" spans="1:21" x14ac:dyDescent="0.2">
      <c r="A264" s="105" t="s">
        <v>74</v>
      </c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7"/>
      <c r="U264" s="70"/>
    </row>
    <row r="265" spans="1:21" ht="51.95" customHeight="1" x14ac:dyDescent="0.2">
      <c r="A265" s="71" t="s">
        <v>69</v>
      </c>
      <c r="B265" s="91" t="s">
        <v>132</v>
      </c>
      <c r="C265" s="92"/>
      <c r="D265" s="92"/>
      <c r="E265" s="92"/>
      <c r="F265" s="92"/>
      <c r="G265" s="92"/>
      <c r="H265" s="92"/>
      <c r="I265" s="93"/>
      <c r="J265" s="43">
        <v>5</v>
      </c>
      <c r="K265" s="43">
        <v>2</v>
      </c>
      <c r="L265" s="43">
        <v>1</v>
      </c>
      <c r="M265" s="43">
        <v>0</v>
      </c>
      <c r="N265" s="72">
        <f>K265+L265+M265</f>
        <v>3</v>
      </c>
      <c r="O265" s="72">
        <f>P265-N265</f>
        <v>6</v>
      </c>
      <c r="P265" s="72">
        <f>ROUND(PRODUCT(J265,25)/14,0)</f>
        <v>9</v>
      </c>
      <c r="Q265" s="43" t="s">
        <v>31</v>
      </c>
      <c r="R265" s="43"/>
      <c r="S265" s="43"/>
      <c r="T265" s="43" t="s">
        <v>78</v>
      </c>
      <c r="U265" s="70"/>
    </row>
    <row r="266" spans="1:21" s="44" customFormat="1" ht="15" customHeight="1" x14ac:dyDescent="0.2">
      <c r="A266" s="71" t="s">
        <v>70</v>
      </c>
      <c r="B266" s="91" t="s">
        <v>133</v>
      </c>
      <c r="C266" s="92"/>
      <c r="D266" s="92"/>
      <c r="E266" s="92"/>
      <c r="F266" s="92"/>
      <c r="G266" s="92"/>
      <c r="H266" s="92"/>
      <c r="I266" s="93"/>
      <c r="J266" s="43">
        <v>5</v>
      </c>
      <c r="K266" s="43">
        <v>1</v>
      </c>
      <c r="L266" s="43">
        <v>2</v>
      </c>
      <c r="M266" s="43">
        <v>0</v>
      </c>
      <c r="N266" s="72">
        <f>K266+L266+M266</f>
        <v>3</v>
      </c>
      <c r="O266" s="72">
        <f>P266-N266</f>
        <v>6</v>
      </c>
      <c r="P266" s="72">
        <f>ROUND(PRODUCT(J266,25)/14,0)</f>
        <v>9</v>
      </c>
      <c r="Q266" s="43" t="s">
        <v>31</v>
      </c>
      <c r="R266" s="43"/>
      <c r="S266" s="43"/>
      <c r="T266" s="43" t="s">
        <v>79</v>
      </c>
      <c r="U266" s="70"/>
    </row>
    <row r="267" spans="1:21" x14ac:dyDescent="0.2">
      <c r="A267" s="105" t="s">
        <v>75</v>
      </c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7"/>
      <c r="U267" s="70"/>
    </row>
    <row r="268" spans="1:21" s="44" customFormat="1" ht="39" customHeight="1" x14ac:dyDescent="0.2">
      <c r="A268" s="71" t="s">
        <v>80</v>
      </c>
      <c r="B268" s="91" t="s">
        <v>134</v>
      </c>
      <c r="C268" s="92"/>
      <c r="D268" s="92"/>
      <c r="E268" s="92"/>
      <c r="F268" s="92"/>
      <c r="G268" s="92"/>
      <c r="H268" s="92"/>
      <c r="I268" s="93"/>
      <c r="J268" s="43">
        <v>5</v>
      </c>
      <c r="K268" s="43">
        <v>0</v>
      </c>
      <c r="L268" s="43">
        <v>0</v>
      </c>
      <c r="M268" s="43">
        <v>3</v>
      </c>
      <c r="N268" s="72">
        <f>K268+L268+M268</f>
        <v>3</v>
      </c>
      <c r="O268" s="72">
        <f>P268-N268</f>
        <v>6</v>
      </c>
      <c r="P268" s="72">
        <f>ROUND(PRODUCT(J268,25)/14,0)</f>
        <v>9</v>
      </c>
      <c r="Q268" s="43"/>
      <c r="R268" s="43" t="s">
        <v>28</v>
      </c>
      <c r="S268" s="43"/>
      <c r="T268" s="43" t="s">
        <v>78</v>
      </c>
      <c r="U268" s="70"/>
    </row>
    <row r="269" spans="1:21" ht="18" customHeight="1" x14ac:dyDescent="0.2">
      <c r="A269" s="71" t="s">
        <v>81</v>
      </c>
      <c r="B269" s="91" t="s">
        <v>135</v>
      </c>
      <c r="C269" s="92"/>
      <c r="D269" s="92"/>
      <c r="E269" s="92"/>
      <c r="F269" s="92"/>
      <c r="G269" s="92"/>
      <c r="H269" s="92"/>
      <c r="I269" s="93"/>
      <c r="J269" s="43">
        <v>5</v>
      </c>
      <c r="K269" s="43">
        <v>1</v>
      </c>
      <c r="L269" s="43">
        <v>2</v>
      </c>
      <c r="M269" s="43">
        <v>0</v>
      </c>
      <c r="N269" s="72">
        <f>K269+L269+M269</f>
        <v>3</v>
      </c>
      <c r="O269" s="72">
        <f>P269-N269</f>
        <v>6</v>
      </c>
      <c r="P269" s="72">
        <f>ROUND(PRODUCT(J269,25)/14,0)</f>
        <v>9</v>
      </c>
      <c r="Q269" s="43" t="s">
        <v>31</v>
      </c>
      <c r="R269" s="43"/>
      <c r="S269" s="43"/>
      <c r="T269" s="43" t="s">
        <v>79</v>
      </c>
      <c r="U269" s="70"/>
    </row>
    <row r="270" spans="1:21" x14ac:dyDescent="0.2">
      <c r="A270" s="108" t="s">
        <v>76</v>
      </c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10"/>
      <c r="U270" s="70"/>
    </row>
    <row r="271" spans="1:21" ht="14.1" customHeight="1" x14ac:dyDescent="0.2">
      <c r="A271" s="71"/>
      <c r="B271" s="91" t="s">
        <v>136</v>
      </c>
      <c r="C271" s="92"/>
      <c r="D271" s="92"/>
      <c r="E271" s="92"/>
      <c r="F271" s="92"/>
      <c r="G271" s="92"/>
      <c r="H271" s="92"/>
      <c r="I271" s="93"/>
      <c r="J271" s="43">
        <v>5</v>
      </c>
      <c r="K271" s="43"/>
      <c r="L271" s="43"/>
      <c r="M271" s="43"/>
      <c r="N271" s="72"/>
      <c r="O271" s="72"/>
      <c r="P271" s="72"/>
      <c r="Q271" s="43"/>
      <c r="R271" s="43"/>
      <c r="S271" s="43"/>
      <c r="T271" s="73"/>
      <c r="U271" s="70"/>
    </row>
    <row r="272" spans="1:21" ht="20.25" customHeight="1" x14ac:dyDescent="0.2">
      <c r="A272" s="94" t="s">
        <v>71</v>
      </c>
      <c r="B272" s="95"/>
      <c r="C272" s="95"/>
      <c r="D272" s="95"/>
      <c r="E272" s="95"/>
      <c r="F272" s="95"/>
      <c r="G272" s="95"/>
      <c r="H272" s="95"/>
      <c r="I272" s="96"/>
      <c r="J272" s="74">
        <f>SUM(J262:J263,J265:J266,J268:J269,J271)</f>
        <v>35</v>
      </c>
      <c r="K272" s="74">
        <f t="shared" ref="K272:P272" si="80">SUM(K262:K263,K265:K266,K268:K269,K271)</f>
        <v>8</v>
      </c>
      <c r="L272" s="74">
        <f t="shared" si="80"/>
        <v>7</v>
      </c>
      <c r="M272" s="74">
        <f t="shared" si="80"/>
        <v>3</v>
      </c>
      <c r="N272" s="74">
        <f t="shared" si="80"/>
        <v>18</v>
      </c>
      <c r="O272" s="74">
        <f t="shared" si="80"/>
        <v>36</v>
      </c>
      <c r="P272" s="74">
        <f t="shared" si="80"/>
        <v>54</v>
      </c>
      <c r="Q272" s="75">
        <f>COUNTIF(Q262:Q263,"E")+COUNTIF(Q265:Q266,"E")+COUNTIF(Q268:Q269,"E")+COUNTIF(Q271,"E")</f>
        <v>5</v>
      </c>
      <c r="R272" s="75">
        <f>COUNTIF(R262:R263,"C")+COUNTIF(R265:R266,"C")+COUNTIF(R268:R269,"C")+COUNTIF(R271,"C")</f>
        <v>1</v>
      </c>
      <c r="S272" s="75">
        <f>COUNTIF(S262:S263,"VP")+COUNTIF(S265:S266,"VP")+COUNTIF(S268:S269,"VP")+COUNTIF(S271,"VP")</f>
        <v>0</v>
      </c>
      <c r="T272" s="45"/>
      <c r="U272" s="70"/>
    </row>
    <row r="273" spans="1:21" ht="20.25" customHeight="1" x14ac:dyDescent="0.2">
      <c r="A273" s="97" t="s">
        <v>47</v>
      </c>
      <c r="B273" s="98"/>
      <c r="C273" s="98"/>
      <c r="D273" s="98"/>
      <c r="E273" s="98"/>
      <c r="F273" s="98"/>
      <c r="G273" s="98"/>
      <c r="H273" s="98"/>
      <c r="I273" s="98"/>
      <c r="J273" s="99"/>
      <c r="K273" s="74">
        <f>SUM(K262:K263,K265:K266,K268:K269)*14</f>
        <v>112</v>
      </c>
      <c r="L273" s="74">
        <f t="shared" ref="L273:P273" si="81">SUM(L262:L263,L265:L266,L268:L269)*14</f>
        <v>98</v>
      </c>
      <c r="M273" s="74">
        <f t="shared" si="81"/>
        <v>42</v>
      </c>
      <c r="N273" s="74">
        <f t="shared" si="81"/>
        <v>252</v>
      </c>
      <c r="O273" s="74">
        <f t="shared" si="81"/>
        <v>504</v>
      </c>
      <c r="P273" s="74">
        <f t="shared" si="81"/>
        <v>756</v>
      </c>
      <c r="Q273" s="111"/>
      <c r="R273" s="112"/>
      <c r="S273" s="112"/>
      <c r="T273" s="113"/>
      <c r="U273" s="70"/>
    </row>
    <row r="274" spans="1:21" ht="20.25" customHeight="1" x14ac:dyDescent="0.2">
      <c r="A274" s="100"/>
      <c r="B274" s="101"/>
      <c r="C274" s="101"/>
      <c r="D274" s="101"/>
      <c r="E274" s="101"/>
      <c r="F274" s="101"/>
      <c r="G274" s="101"/>
      <c r="H274" s="101"/>
      <c r="I274" s="101"/>
      <c r="J274" s="102"/>
      <c r="K274" s="117">
        <f>SUM(K273:M273)</f>
        <v>252</v>
      </c>
      <c r="L274" s="118"/>
      <c r="M274" s="119"/>
      <c r="N274" s="117">
        <f>SUM(N273:O273)</f>
        <v>756</v>
      </c>
      <c r="O274" s="118"/>
      <c r="P274" s="119"/>
      <c r="Q274" s="114"/>
      <c r="R274" s="115"/>
      <c r="S274" s="115"/>
      <c r="T274" s="116"/>
      <c r="U274" s="70"/>
    </row>
    <row r="275" spans="1:21" x14ac:dyDescent="0.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</row>
    <row r="276" spans="1:21" x14ac:dyDescent="0.2">
      <c r="A276" s="89" t="s">
        <v>82</v>
      </c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70"/>
    </row>
    <row r="277" spans="1:21" x14ac:dyDescent="0.2">
      <c r="A277" s="89" t="s">
        <v>83</v>
      </c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70"/>
    </row>
    <row r="278" spans="1:21" x14ac:dyDescent="0.2">
      <c r="A278" s="89" t="s">
        <v>84</v>
      </c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70"/>
    </row>
    <row r="279" spans="1:21" ht="9.6" customHeight="1" x14ac:dyDescent="0.2"/>
    <row r="281" spans="1:21" ht="9" customHeight="1" x14ac:dyDescent="0.2"/>
  </sheetData>
  <sheetProtection formatCells="0" formatRows="0" insertRows="0"/>
  <mergeCells count="339">
    <mergeCell ref="A256:U256"/>
    <mergeCell ref="A259:A260"/>
    <mergeCell ref="B259:I260"/>
    <mergeCell ref="J259:J260"/>
    <mergeCell ref="N259:P259"/>
    <mergeCell ref="Q259:S259"/>
    <mergeCell ref="T259:T260"/>
    <mergeCell ref="A261:T261"/>
    <mergeCell ref="B73:I73"/>
    <mergeCell ref="B74:I74"/>
    <mergeCell ref="B78:I78"/>
    <mergeCell ref="B80:I81"/>
    <mergeCell ref="B76:I76"/>
    <mergeCell ref="B100:I100"/>
    <mergeCell ref="J97:J98"/>
    <mergeCell ref="K97:N97"/>
    <mergeCell ref="O97:Q97"/>
    <mergeCell ref="A97:A98"/>
    <mergeCell ref="B93:I93"/>
    <mergeCell ref="A99:U99"/>
    <mergeCell ref="A105:U105"/>
    <mergeCell ref="B119:I119"/>
    <mergeCell ref="B138:I138"/>
    <mergeCell ref="B135:I135"/>
    <mergeCell ref="B139:I139"/>
    <mergeCell ref="B154:I154"/>
    <mergeCell ref="K132:N132"/>
    <mergeCell ref="O132:Q132"/>
    <mergeCell ref="B156:I156"/>
    <mergeCell ref="A132:A133"/>
    <mergeCell ref="B132:I133"/>
    <mergeCell ref="J132:J133"/>
    <mergeCell ref="B141:I141"/>
    <mergeCell ref="B142:I142"/>
    <mergeCell ref="B136:I136"/>
    <mergeCell ref="B140:I140"/>
    <mergeCell ref="B137:I137"/>
    <mergeCell ref="B143:I143"/>
    <mergeCell ref="B144:I144"/>
    <mergeCell ref="B145:I145"/>
    <mergeCell ref="B146:I146"/>
    <mergeCell ref="B147:I147"/>
    <mergeCell ref="B148:I148"/>
    <mergeCell ref="A96:U96"/>
    <mergeCell ref="A131:U131"/>
    <mergeCell ref="A130:U130"/>
    <mergeCell ref="B75:I75"/>
    <mergeCell ref="U80:U81"/>
    <mergeCell ref="O80:Q80"/>
    <mergeCell ref="R80:T80"/>
    <mergeCell ref="J80:J81"/>
    <mergeCell ref="A80:A81"/>
    <mergeCell ref="B89:I89"/>
    <mergeCell ref="B92:I92"/>
    <mergeCell ref="B90:I90"/>
    <mergeCell ref="B84:I84"/>
    <mergeCell ref="B85:I85"/>
    <mergeCell ref="B86:I86"/>
    <mergeCell ref="B87:I8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82:I82"/>
    <mergeCell ref="B83:I83"/>
    <mergeCell ref="B88:I88"/>
    <mergeCell ref="B57:I57"/>
    <mergeCell ref="O65:Q65"/>
    <mergeCell ref="R65:T65"/>
    <mergeCell ref="U65:U66"/>
    <mergeCell ref="B67:I67"/>
    <mergeCell ref="B69:I69"/>
    <mergeCell ref="B70:I70"/>
    <mergeCell ref="B71:I71"/>
    <mergeCell ref="K80:N80"/>
    <mergeCell ref="A79:U79"/>
    <mergeCell ref="B39:I39"/>
    <mergeCell ref="B37:I37"/>
    <mergeCell ref="B59:I59"/>
    <mergeCell ref="N25:U30"/>
    <mergeCell ref="A65:A66"/>
    <mergeCell ref="A20:K23"/>
    <mergeCell ref="N21:U23"/>
    <mergeCell ref="I26:K26"/>
    <mergeCell ref="B26:C26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U50:U51"/>
    <mergeCell ref="A49:U49"/>
    <mergeCell ref="J50:J51"/>
    <mergeCell ref="A50:A51"/>
    <mergeCell ref="B63:I63"/>
    <mergeCell ref="B55:I55"/>
    <mergeCell ref="B58:I58"/>
    <mergeCell ref="B60:I60"/>
    <mergeCell ref="B61:I61"/>
    <mergeCell ref="B65:I66"/>
    <mergeCell ref="N8:U11"/>
    <mergeCell ref="A11:K11"/>
    <mergeCell ref="N15:U15"/>
    <mergeCell ref="A13:K13"/>
    <mergeCell ref="R50:T50"/>
    <mergeCell ref="S3:U3"/>
    <mergeCell ref="S4:U4"/>
    <mergeCell ref="S5:U5"/>
    <mergeCell ref="S6:U6"/>
    <mergeCell ref="H26:H27"/>
    <mergeCell ref="A25:G25"/>
    <mergeCell ref="A14:K14"/>
    <mergeCell ref="A16:K16"/>
    <mergeCell ref="B35:I36"/>
    <mergeCell ref="U35:U36"/>
    <mergeCell ref="O35:Q35"/>
    <mergeCell ref="K35:N35"/>
    <mergeCell ref="R35:T35"/>
    <mergeCell ref="A35:A36"/>
    <mergeCell ref="A15:K15"/>
    <mergeCell ref="J35:J36"/>
    <mergeCell ref="A34:U34"/>
    <mergeCell ref="N17:U17"/>
    <mergeCell ref="A12:K12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G26:G27"/>
    <mergeCell ref="A6:K6"/>
    <mergeCell ref="P5:R5"/>
    <mergeCell ref="P6:R6"/>
    <mergeCell ref="P3:R3"/>
    <mergeCell ref="P4:R4"/>
    <mergeCell ref="N4:O4"/>
    <mergeCell ref="A10:K10"/>
    <mergeCell ref="A2:K2"/>
    <mergeCell ref="O50:Q50"/>
    <mergeCell ref="B54:I54"/>
    <mergeCell ref="B72:I72"/>
    <mergeCell ref="B77:I77"/>
    <mergeCell ref="B113:I113"/>
    <mergeCell ref="B112:I112"/>
    <mergeCell ref="A111:U111"/>
    <mergeCell ref="B106:I106"/>
    <mergeCell ref="B110:I110"/>
    <mergeCell ref="B109:I109"/>
    <mergeCell ref="B108:I108"/>
    <mergeCell ref="B102:I102"/>
    <mergeCell ref="B101:I101"/>
    <mergeCell ref="B107:I107"/>
    <mergeCell ref="B103:I103"/>
    <mergeCell ref="R97:T97"/>
    <mergeCell ref="U97:U98"/>
    <mergeCell ref="B97:I98"/>
    <mergeCell ref="B104:I104"/>
    <mergeCell ref="N6:O6"/>
    <mergeCell ref="A7:K7"/>
    <mergeCell ref="A8:K8"/>
    <mergeCell ref="A9:K9"/>
    <mergeCell ref="B121:I121"/>
    <mergeCell ref="A117:U117"/>
    <mergeCell ref="B116:I116"/>
    <mergeCell ref="B122:I122"/>
    <mergeCell ref="B123:I123"/>
    <mergeCell ref="B115:I115"/>
    <mergeCell ref="B118:I118"/>
    <mergeCell ref="A134:U134"/>
    <mergeCell ref="U132:U133"/>
    <mergeCell ref="K126:N126"/>
    <mergeCell ref="O126:Q126"/>
    <mergeCell ref="R125:U126"/>
    <mergeCell ref="A124:I124"/>
    <mergeCell ref="A125:J126"/>
    <mergeCell ref="B114:I114"/>
    <mergeCell ref="R132:T132"/>
    <mergeCell ref="A172:U172"/>
    <mergeCell ref="A175:U175"/>
    <mergeCell ref="B176:I176"/>
    <mergeCell ref="B149:I149"/>
    <mergeCell ref="B150:I150"/>
    <mergeCell ref="B153:I153"/>
    <mergeCell ref="A173:A174"/>
    <mergeCell ref="B173:I174"/>
    <mergeCell ref="B155:I155"/>
    <mergeCell ref="A152:U152"/>
    <mergeCell ref="J173:J174"/>
    <mergeCell ref="K173:N173"/>
    <mergeCell ref="U173:U174"/>
    <mergeCell ref="O173:Q173"/>
    <mergeCell ref="B151:I151"/>
    <mergeCell ref="A159:J160"/>
    <mergeCell ref="R159:U160"/>
    <mergeCell ref="K160:N160"/>
    <mergeCell ref="A158:I158"/>
    <mergeCell ref="B157:I157"/>
    <mergeCell ref="O160:Q160"/>
    <mergeCell ref="B120:I120"/>
    <mergeCell ref="B196:I196"/>
    <mergeCell ref="B197:I197"/>
    <mergeCell ref="A198:I198"/>
    <mergeCell ref="R173:T173"/>
    <mergeCell ref="B194:I194"/>
    <mergeCell ref="B195:I195"/>
    <mergeCell ref="B180:I180"/>
    <mergeCell ref="B181:I181"/>
    <mergeCell ref="B182:I182"/>
    <mergeCell ref="B183:I183"/>
    <mergeCell ref="B191:I191"/>
    <mergeCell ref="A192:U192"/>
    <mergeCell ref="B193:I193"/>
    <mergeCell ref="B189:I189"/>
    <mergeCell ref="B190:I190"/>
    <mergeCell ref="B177:I177"/>
    <mergeCell ref="B188:I188"/>
    <mergeCell ref="B184:I184"/>
    <mergeCell ref="B178:I178"/>
    <mergeCell ref="B179:I179"/>
    <mergeCell ref="B185:I185"/>
    <mergeCell ref="B186:I186"/>
    <mergeCell ref="B187:I187"/>
    <mergeCell ref="A199:J200"/>
    <mergeCell ref="A210:A211"/>
    <mergeCell ref="A209:U209"/>
    <mergeCell ref="J210:J211"/>
    <mergeCell ref="K210:N210"/>
    <mergeCell ref="O210:Q210"/>
    <mergeCell ref="R199:U200"/>
    <mergeCell ref="K200:N200"/>
    <mergeCell ref="O200:Q200"/>
    <mergeCell ref="B210:I211"/>
    <mergeCell ref="R210:T210"/>
    <mergeCell ref="U210:U211"/>
    <mergeCell ref="B227:I227"/>
    <mergeCell ref="B218:I218"/>
    <mergeCell ref="B219:I219"/>
    <mergeCell ref="A212:U212"/>
    <mergeCell ref="B213:I213"/>
    <mergeCell ref="B214:I214"/>
    <mergeCell ref="B229:I229"/>
    <mergeCell ref="B230:I230"/>
    <mergeCell ref="A231:U231"/>
    <mergeCell ref="B215:I215"/>
    <mergeCell ref="B217:I217"/>
    <mergeCell ref="B216:I216"/>
    <mergeCell ref="B228:I228"/>
    <mergeCell ref="B220:I220"/>
    <mergeCell ref="B222:I222"/>
    <mergeCell ref="B223:I223"/>
    <mergeCell ref="B224:I224"/>
    <mergeCell ref="B221:I221"/>
    <mergeCell ref="B225:I225"/>
    <mergeCell ref="B226:I226"/>
    <mergeCell ref="A241:B241"/>
    <mergeCell ref="A238:J239"/>
    <mergeCell ref="R238:U239"/>
    <mergeCell ref="B234:I234"/>
    <mergeCell ref="B235:I235"/>
    <mergeCell ref="B236:I236"/>
    <mergeCell ref="B232:I232"/>
    <mergeCell ref="A237:I237"/>
    <mergeCell ref="K239:N239"/>
    <mergeCell ref="O239:Q239"/>
    <mergeCell ref="B233:I233"/>
    <mergeCell ref="A242:A243"/>
    <mergeCell ref="B242:G243"/>
    <mergeCell ref="H242:I243"/>
    <mergeCell ref="J242:P242"/>
    <mergeCell ref="Q242:R243"/>
    <mergeCell ref="S242:U242"/>
    <mergeCell ref="J243:K243"/>
    <mergeCell ref="L243:N243"/>
    <mergeCell ref="O243:P243"/>
    <mergeCell ref="T243:U243"/>
    <mergeCell ref="A246:G246"/>
    <mergeCell ref="H246:I246"/>
    <mergeCell ref="J246:K246"/>
    <mergeCell ref="L246:N246"/>
    <mergeCell ref="O246:P246"/>
    <mergeCell ref="Q246:R246"/>
    <mergeCell ref="T246:U246"/>
    <mergeCell ref="B244:G244"/>
    <mergeCell ref="H244:I244"/>
    <mergeCell ref="J244:K244"/>
    <mergeCell ref="L244:N244"/>
    <mergeCell ref="O244:P244"/>
    <mergeCell ref="Q244:R244"/>
    <mergeCell ref="T244:U244"/>
    <mergeCell ref="B245:G245"/>
    <mergeCell ref="H245:I245"/>
    <mergeCell ref="J245:K245"/>
    <mergeCell ref="L245:N245"/>
    <mergeCell ref="O245:P245"/>
    <mergeCell ref="Q245:R245"/>
    <mergeCell ref="T245:U245"/>
    <mergeCell ref="A276:T276"/>
    <mergeCell ref="A277:T277"/>
    <mergeCell ref="A278:T278"/>
    <mergeCell ref="B262:I262"/>
    <mergeCell ref="B268:I268"/>
    <mergeCell ref="B265:I265"/>
    <mergeCell ref="B269:I269"/>
    <mergeCell ref="B271:I271"/>
    <mergeCell ref="A272:I272"/>
    <mergeCell ref="A273:J274"/>
    <mergeCell ref="B266:I266"/>
    <mergeCell ref="B263:I263"/>
    <mergeCell ref="A258:T258"/>
    <mergeCell ref="K259:M259"/>
    <mergeCell ref="A264:T264"/>
    <mergeCell ref="A267:T267"/>
    <mergeCell ref="A270:T270"/>
    <mergeCell ref="Q273:T274"/>
    <mergeCell ref="K274:M274"/>
    <mergeCell ref="N274:P274"/>
  </mergeCells>
  <phoneticPr fontId="5" type="noConversion"/>
  <dataValidations count="16">
    <dataValidation type="list" allowBlank="1" showInputMessage="1" showErrorMessage="1" sqref="S118:S123 S71:S77 S108:S110 S42:S47 S85:S92 S115:S116 S103:S104 S56:S62">
      <formula1>$S$36</formula1>
    </dataValidation>
    <dataValidation type="list" allowBlank="1" showInputMessage="1" showErrorMessage="1" sqref="R118:R123 R71:R77 R108:R110 R42:R47 R85:R92 R115:R116 R103:R104 R56:R62">
      <formula1>$R$36</formula1>
    </dataValidation>
    <dataValidation type="list" allowBlank="1" showInputMessage="1" showErrorMessage="1" sqref="T118:T123 T71:T77 T56:T62 T42:T47 T103:T104 T85:T92 T108:T110 T115:T116">
      <formula1>$T$36</formula1>
    </dataValidation>
    <dataValidation type="list" allowBlank="1" showInputMessage="1" showErrorMessage="1" sqref="U135:U150 U71:U77 U153:U156 U176:U190 U232:U235 U213:U229 U193:U196 U42:U47 U85:U92 U103:U104 U108:U110 U56:U62 U118:U123 U115:U116">
      <formula1>$P$33:$T$33</formula1>
    </dataValidation>
    <dataValidation type="list" allowBlank="1" showInputMessage="1" showErrorMessage="1" sqref="U191 U151 U230">
      <formula1>$Q$33:$T$33</formula1>
    </dataValidation>
    <dataValidation type="list" allowBlank="1" showInputMessage="1" showErrorMessage="1" sqref="B153:I156 B232:I235 B196:I196 B180:I190 B141:I150 B216:I229">
      <formula1>$B$35:$B$129</formula1>
    </dataValidation>
    <dataValidation type="list" allowBlank="1" showInputMessage="1" showErrorMessage="1" sqref="U82:U84">
      <formula1>$P$35:$T$35</formula1>
    </dataValidation>
    <dataValidation type="list" allowBlank="1" showInputMessage="1" showErrorMessage="1" sqref="T82:T84">
      <formula1>$T$38</formula1>
    </dataValidation>
    <dataValidation type="list" allowBlank="1" showInputMessage="1" showErrorMessage="1" sqref="R82:R84">
      <formula1>$R$38</formula1>
    </dataValidation>
    <dataValidation type="list" allowBlank="1" showInputMessage="1" showErrorMessage="1" sqref="S82:S84">
      <formula1>$S$38</formula1>
    </dataValidation>
    <dataValidation type="list" allowBlank="1" showInputMessage="1" showErrorMessage="1" sqref="R37:T41 R52:T55 R67:T70 R100:T102 R106:T106 R107 R112:T114">
      <formula1>#REF!</formula1>
    </dataValidation>
    <dataValidation type="list" allowBlank="1" showInputMessage="1" showErrorMessage="1" sqref="U37:U41 U52:U55 U67:U70 U100:U102 U106:U107 U112:U114">
      <formula1>$P$36:$T$36</formula1>
    </dataValidation>
    <dataValidation type="list" allowBlank="1" showInputMessage="1" showErrorMessage="1" sqref="T107">
      <formula1>$T$39</formula1>
    </dataValidation>
    <dataValidation type="list" allowBlank="1" showInputMessage="1" showErrorMessage="1" sqref="S107 S265:S266 S268:S269 S262:S263 S271">
      <formula1>$S$39</formula1>
    </dataValidation>
    <dataValidation type="list" allowBlank="1" showInputMessage="1" showErrorMessage="1" sqref="R265:R266 R268:R269 R262:R263 R271">
      <formula1>$R$39</formula1>
    </dataValidation>
    <dataValidation type="list" allowBlank="1" showInputMessage="1" showErrorMessage="1" sqref="Q265:Q266 Q268:Q269 Q262:Q263 Q271">
      <formula1>$Q$39</formula1>
    </dataValidation>
  </dataValidations>
  <pageMargins left="0.25" right="0.25" top="0.75" bottom="0.75" header="0.3" footer="0.3"/>
  <pageSetup paperSize="9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54DCD05-43C0-4472-A999-9ED09661B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2020-03-30T07:40:01Z</cp:lastPrinted>
  <dcterms:created xsi:type="dcterms:W3CDTF">2013-06-27T08:19:59Z</dcterms:created>
  <dcterms:modified xsi:type="dcterms:W3CDTF">2020-04-14T07:05:04Z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