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6" i="1" l="1"/>
  <c r="Q116" i="1"/>
  <c r="P116" i="1" s="1"/>
  <c r="M260" i="1"/>
  <c r="L260" i="1"/>
  <c r="K260" i="1"/>
  <c r="S259" i="1"/>
  <c r="R259" i="1"/>
  <c r="Q259" i="1"/>
  <c r="M259" i="1"/>
  <c r="L259" i="1"/>
  <c r="K259" i="1"/>
  <c r="J259" i="1"/>
  <c r="P256" i="1"/>
  <c r="N256" i="1"/>
  <c r="O256" i="1" s="1"/>
  <c r="P255" i="1"/>
  <c r="N255" i="1"/>
  <c r="P253" i="1"/>
  <c r="N253" i="1"/>
  <c r="P252" i="1"/>
  <c r="O252" i="1" s="1"/>
  <c r="N252" i="1"/>
  <c r="P250" i="1"/>
  <c r="N250" i="1"/>
  <c r="O250" i="1" s="1"/>
  <c r="P249" i="1"/>
  <c r="N249" i="1"/>
  <c r="Q118" i="1"/>
  <c r="N260" i="1" l="1"/>
  <c r="P260" i="1"/>
  <c r="O253" i="1"/>
  <c r="O255" i="1"/>
  <c r="K261" i="1"/>
  <c r="O249" i="1"/>
  <c r="N259" i="1"/>
  <c r="P259" i="1"/>
  <c r="O259" i="1" l="1"/>
  <c r="O260" i="1"/>
  <c r="N261" i="1" s="1"/>
  <c r="Q117" i="1"/>
  <c r="Q115" i="1"/>
  <c r="Q114" i="1"/>
  <c r="T226" i="1" l="1"/>
  <c r="S226" i="1"/>
  <c r="R226" i="1"/>
  <c r="Q226" i="1"/>
  <c r="P226" i="1"/>
  <c r="O226" i="1"/>
  <c r="N226" i="1"/>
  <c r="M226" i="1"/>
  <c r="M230" i="1" s="1"/>
  <c r="L226" i="1"/>
  <c r="K226" i="1"/>
  <c r="J226" i="1"/>
  <c r="J208" i="1"/>
  <c r="K208" i="1"/>
  <c r="L208" i="1"/>
  <c r="M208" i="1"/>
  <c r="N208" i="1"/>
  <c r="R208" i="1"/>
  <c r="S208" i="1"/>
  <c r="T208" i="1"/>
  <c r="J209" i="1"/>
  <c r="K209" i="1"/>
  <c r="L209" i="1"/>
  <c r="M209" i="1"/>
  <c r="N209" i="1"/>
  <c r="R209" i="1"/>
  <c r="S209" i="1"/>
  <c r="T209" i="1"/>
  <c r="J210" i="1"/>
  <c r="K210" i="1"/>
  <c r="L210" i="1"/>
  <c r="M210" i="1"/>
  <c r="N210" i="1"/>
  <c r="O210" i="1"/>
  <c r="P210" i="1"/>
  <c r="Q210" i="1"/>
  <c r="R210" i="1"/>
  <c r="S210" i="1"/>
  <c r="T210" i="1"/>
  <c r="J211" i="1"/>
  <c r="K211" i="1"/>
  <c r="L211" i="1"/>
  <c r="M211" i="1"/>
  <c r="N211" i="1"/>
  <c r="O211" i="1"/>
  <c r="P211" i="1"/>
  <c r="Q211" i="1"/>
  <c r="R211" i="1"/>
  <c r="S211" i="1"/>
  <c r="T211" i="1"/>
  <c r="J212" i="1"/>
  <c r="K212" i="1"/>
  <c r="L212" i="1"/>
  <c r="M212" i="1"/>
  <c r="N212" i="1"/>
  <c r="O212" i="1"/>
  <c r="P212" i="1"/>
  <c r="Q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T207" i="1"/>
  <c r="S207" i="1"/>
  <c r="R207" i="1"/>
  <c r="N207" i="1"/>
  <c r="M207" i="1"/>
  <c r="L207" i="1"/>
  <c r="K207" i="1"/>
  <c r="J207" i="1"/>
  <c r="J190" i="1"/>
  <c r="K190" i="1"/>
  <c r="L190" i="1"/>
  <c r="M190" i="1"/>
  <c r="N190" i="1"/>
  <c r="R190" i="1"/>
  <c r="S190" i="1"/>
  <c r="T190" i="1"/>
  <c r="J191" i="1"/>
  <c r="K191" i="1"/>
  <c r="L191" i="1"/>
  <c r="M191" i="1"/>
  <c r="N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T189" i="1"/>
  <c r="S189" i="1"/>
  <c r="R189" i="1"/>
  <c r="N189" i="1"/>
  <c r="M189" i="1"/>
  <c r="L189" i="1"/>
  <c r="K189" i="1"/>
  <c r="J189" i="1"/>
  <c r="J173" i="1"/>
  <c r="K173" i="1"/>
  <c r="L173" i="1"/>
  <c r="M173" i="1"/>
  <c r="N173" i="1"/>
  <c r="R173" i="1"/>
  <c r="S173" i="1"/>
  <c r="T173" i="1"/>
  <c r="J174" i="1"/>
  <c r="K174" i="1"/>
  <c r="L174" i="1"/>
  <c r="M174" i="1"/>
  <c r="N174" i="1"/>
  <c r="R174" i="1"/>
  <c r="S174" i="1"/>
  <c r="T174" i="1"/>
  <c r="J175" i="1"/>
  <c r="K175" i="1"/>
  <c r="L175" i="1"/>
  <c r="M175" i="1"/>
  <c r="N175" i="1"/>
  <c r="R175" i="1"/>
  <c r="S175" i="1"/>
  <c r="T175" i="1"/>
  <c r="J176" i="1"/>
  <c r="K176" i="1"/>
  <c r="L176" i="1"/>
  <c r="M176" i="1"/>
  <c r="N176" i="1"/>
  <c r="O176" i="1"/>
  <c r="P176" i="1"/>
  <c r="Q176" i="1"/>
  <c r="R176" i="1"/>
  <c r="S176" i="1"/>
  <c r="T176" i="1"/>
  <c r="J177" i="1"/>
  <c r="K177" i="1"/>
  <c r="L177" i="1"/>
  <c r="M177" i="1"/>
  <c r="N177" i="1"/>
  <c r="O177" i="1"/>
  <c r="P177" i="1"/>
  <c r="Q177" i="1"/>
  <c r="R177" i="1"/>
  <c r="S177" i="1"/>
  <c r="T177" i="1"/>
  <c r="J178" i="1"/>
  <c r="K178" i="1"/>
  <c r="L178" i="1"/>
  <c r="M178" i="1"/>
  <c r="N178" i="1"/>
  <c r="O178" i="1"/>
  <c r="P178" i="1"/>
  <c r="Q178" i="1"/>
  <c r="R178" i="1"/>
  <c r="S178" i="1"/>
  <c r="T178" i="1"/>
  <c r="J179" i="1"/>
  <c r="K179" i="1"/>
  <c r="L179" i="1"/>
  <c r="M179" i="1"/>
  <c r="N179" i="1"/>
  <c r="O179" i="1"/>
  <c r="P179" i="1"/>
  <c r="Q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J181" i="1"/>
  <c r="K181" i="1"/>
  <c r="L181" i="1"/>
  <c r="M181" i="1"/>
  <c r="N181" i="1"/>
  <c r="O181" i="1"/>
  <c r="P181" i="1"/>
  <c r="Q181" i="1"/>
  <c r="R181" i="1"/>
  <c r="S181" i="1"/>
  <c r="T181" i="1"/>
  <c r="J182" i="1"/>
  <c r="K182" i="1"/>
  <c r="L182" i="1"/>
  <c r="M182" i="1"/>
  <c r="N182" i="1"/>
  <c r="O182" i="1"/>
  <c r="P182" i="1"/>
  <c r="Q182" i="1"/>
  <c r="R182" i="1"/>
  <c r="S182" i="1"/>
  <c r="T182" i="1"/>
  <c r="J183" i="1"/>
  <c r="K183" i="1"/>
  <c r="L183" i="1"/>
  <c r="M183" i="1"/>
  <c r="N183" i="1"/>
  <c r="O183" i="1"/>
  <c r="P183" i="1"/>
  <c r="Q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J185" i="1"/>
  <c r="K185" i="1"/>
  <c r="L185" i="1"/>
  <c r="M185" i="1"/>
  <c r="N185" i="1"/>
  <c r="O185" i="1"/>
  <c r="P185" i="1"/>
  <c r="Q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T172" i="1"/>
  <c r="S172" i="1"/>
  <c r="R172" i="1"/>
  <c r="N172" i="1"/>
  <c r="M172" i="1"/>
  <c r="L172" i="1"/>
  <c r="K172" i="1"/>
  <c r="J172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T156" i="1"/>
  <c r="S156" i="1"/>
  <c r="R156" i="1"/>
  <c r="Q156" i="1"/>
  <c r="P156" i="1"/>
  <c r="O156" i="1"/>
  <c r="N156" i="1"/>
  <c r="M156" i="1"/>
  <c r="L156" i="1"/>
  <c r="K156" i="1"/>
  <c r="J156" i="1"/>
  <c r="J139" i="1"/>
  <c r="K139" i="1"/>
  <c r="L139" i="1"/>
  <c r="M139" i="1"/>
  <c r="N139" i="1"/>
  <c r="R139" i="1"/>
  <c r="S139" i="1"/>
  <c r="T139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R141" i="1"/>
  <c r="S141" i="1"/>
  <c r="T141" i="1"/>
  <c r="J142" i="1"/>
  <c r="K142" i="1"/>
  <c r="L142" i="1"/>
  <c r="M142" i="1"/>
  <c r="N142" i="1"/>
  <c r="R142" i="1"/>
  <c r="S142" i="1"/>
  <c r="T142" i="1"/>
  <c r="J143" i="1"/>
  <c r="K143" i="1"/>
  <c r="L143" i="1"/>
  <c r="M143" i="1"/>
  <c r="N143" i="1"/>
  <c r="R143" i="1"/>
  <c r="S143" i="1"/>
  <c r="T143" i="1"/>
  <c r="J144" i="1"/>
  <c r="K144" i="1"/>
  <c r="L144" i="1"/>
  <c r="M144" i="1"/>
  <c r="N144" i="1"/>
  <c r="O144" i="1"/>
  <c r="P144" i="1"/>
  <c r="Q144" i="1"/>
  <c r="R144" i="1"/>
  <c r="S144" i="1"/>
  <c r="T144" i="1"/>
  <c r="J145" i="1"/>
  <c r="K145" i="1"/>
  <c r="L145" i="1"/>
  <c r="M145" i="1"/>
  <c r="N145" i="1"/>
  <c r="O145" i="1"/>
  <c r="P145" i="1"/>
  <c r="Q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J151" i="1"/>
  <c r="K151" i="1"/>
  <c r="L151" i="1"/>
  <c r="M151" i="1"/>
  <c r="N151" i="1"/>
  <c r="O151" i="1"/>
  <c r="P151" i="1"/>
  <c r="Q151" i="1"/>
  <c r="R151" i="1"/>
  <c r="S151" i="1"/>
  <c r="T151" i="1"/>
  <c r="J152" i="1"/>
  <c r="K152" i="1"/>
  <c r="L152" i="1"/>
  <c r="M152" i="1"/>
  <c r="N152" i="1"/>
  <c r="O152" i="1"/>
  <c r="P152" i="1"/>
  <c r="Q152" i="1"/>
  <c r="R152" i="1"/>
  <c r="S152" i="1"/>
  <c r="T152" i="1"/>
  <c r="J153" i="1"/>
  <c r="K153" i="1"/>
  <c r="L153" i="1"/>
  <c r="M153" i="1"/>
  <c r="N153" i="1"/>
  <c r="O153" i="1"/>
  <c r="P153" i="1"/>
  <c r="Q153" i="1"/>
  <c r="R153" i="1"/>
  <c r="S153" i="1"/>
  <c r="T153" i="1"/>
  <c r="T138" i="1"/>
  <c r="S138" i="1"/>
  <c r="R138" i="1"/>
  <c r="N138" i="1"/>
  <c r="M138" i="1"/>
  <c r="M129" i="1"/>
  <c r="M128" i="1"/>
  <c r="L128" i="1"/>
  <c r="O123" i="1"/>
  <c r="O124" i="1"/>
  <c r="O125" i="1"/>
  <c r="O126" i="1"/>
  <c r="O127" i="1"/>
  <c r="O122" i="1"/>
  <c r="O115" i="1"/>
  <c r="O117" i="1"/>
  <c r="O118" i="1"/>
  <c r="O119" i="1"/>
  <c r="O120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190" i="1" s="1"/>
  <c r="O84" i="1"/>
  <c r="O191" i="1" s="1"/>
  <c r="O85" i="1"/>
  <c r="O86" i="1"/>
  <c r="O87" i="1"/>
  <c r="O88" i="1"/>
  <c r="O89" i="1"/>
  <c r="O90" i="1"/>
  <c r="O91" i="1"/>
  <c r="O92" i="1"/>
  <c r="O82" i="1"/>
  <c r="O189" i="1" s="1"/>
  <c r="M78" i="1"/>
  <c r="O68" i="1"/>
  <c r="O173" i="1" s="1"/>
  <c r="O69" i="1"/>
  <c r="O174" i="1" s="1"/>
  <c r="O70" i="1"/>
  <c r="O175" i="1" s="1"/>
  <c r="O71" i="1"/>
  <c r="O72" i="1"/>
  <c r="O73" i="1"/>
  <c r="O74" i="1"/>
  <c r="O75" i="1"/>
  <c r="O76" i="1"/>
  <c r="O77" i="1"/>
  <c r="O67" i="1"/>
  <c r="M63" i="1"/>
  <c r="O53" i="1"/>
  <c r="O208" i="1" s="1"/>
  <c r="O54" i="1"/>
  <c r="O209" i="1" s="1"/>
  <c r="O55" i="1"/>
  <c r="O172" i="1" s="1"/>
  <c r="O56" i="1"/>
  <c r="O57" i="1"/>
  <c r="O58" i="1"/>
  <c r="O59" i="1"/>
  <c r="O60" i="1"/>
  <c r="O61" i="1"/>
  <c r="O62" i="1"/>
  <c r="O52" i="1"/>
  <c r="O38" i="1"/>
  <c r="O139" i="1" s="1"/>
  <c r="O39" i="1"/>
  <c r="O40" i="1"/>
  <c r="O41" i="1"/>
  <c r="O141" i="1" s="1"/>
  <c r="O42" i="1"/>
  <c r="O43" i="1"/>
  <c r="O44" i="1"/>
  <c r="O45" i="1"/>
  <c r="O46" i="1"/>
  <c r="O47" i="1"/>
  <c r="O37" i="1"/>
  <c r="O138" i="1" s="1"/>
  <c r="M48" i="1"/>
  <c r="O140" i="1" l="1"/>
  <c r="O207" i="1"/>
  <c r="O143" i="1"/>
  <c r="O142" i="1"/>
  <c r="M160" i="1"/>
  <c r="M187" i="1"/>
  <c r="M193" i="1"/>
  <c r="M224" i="1"/>
  <c r="M232" i="1" s="1"/>
  <c r="M154" i="1"/>
  <c r="L160" i="1"/>
  <c r="M162" i="1" l="1"/>
  <c r="M194" i="1"/>
  <c r="M195" i="1"/>
  <c r="M231" i="1"/>
  <c r="M161" i="1"/>
  <c r="Q120" i="1"/>
  <c r="Q119" i="1"/>
  <c r="Q82" i="1"/>
  <c r="Q189" i="1" s="1"/>
  <c r="U93" i="1" l="1"/>
  <c r="J128" i="1" l="1"/>
  <c r="P82" i="1" l="1"/>
  <c r="P189" i="1" s="1"/>
  <c r="U78" i="1" l="1"/>
  <c r="U63" i="1" l="1"/>
  <c r="U48" i="1"/>
  <c r="N129" i="1" l="1"/>
  <c r="L129" i="1"/>
  <c r="K129" i="1"/>
  <c r="T128" i="1"/>
  <c r="S128" i="1"/>
  <c r="R128" i="1"/>
  <c r="N128" i="1"/>
  <c r="K128" i="1"/>
  <c r="Q127" i="1"/>
  <c r="Q126" i="1"/>
  <c r="Q125" i="1"/>
  <c r="Q124" i="1"/>
  <c r="Q123" i="1"/>
  <c r="Q122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191" i="1" s="1"/>
  <c r="Q83" i="1"/>
  <c r="Q190" i="1" s="1"/>
  <c r="Q47" i="1"/>
  <c r="Q62" i="1"/>
  <c r="K130" i="1" l="1"/>
  <c r="P123" i="1"/>
  <c r="P124" i="1"/>
  <c r="P125" i="1"/>
  <c r="P126" i="1"/>
  <c r="P127" i="1"/>
  <c r="P102" i="1"/>
  <c r="P103" i="1"/>
  <c r="P104" i="1"/>
  <c r="P108" i="1"/>
  <c r="P109" i="1"/>
  <c r="P110" i="1"/>
  <c r="P115" i="1"/>
  <c r="P117" i="1"/>
  <c r="P118" i="1"/>
  <c r="P62" i="1"/>
  <c r="P47" i="1"/>
  <c r="T229" i="1"/>
  <c r="S229" i="1"/>
  <c r="R229" i="1"/>
  <c r="Q229" i="1"/>
  <c r="P229" i="1"/>
  <c r="O229" i="1"/>
  <c r="N229" i="1"/>
  <c r="L229" i="1"/>
  <c r="K229" i="1"/>
  <c r="J229" i="1"/>
  <c r="A229" i="1"/>
  <c r="T228" i="1"/>
  <c r="S228" i="1"/>
  <c r="R228" i="1"/>
  <c r="Q228" i="1"/>
  <c r="P228" i="1"/>
  <c r="O228" i="1"/>
  <c r="N228" i="1"/>
  <c r="L228" i="1"/>
  <c r="K228" i="1"/>
  <c r="J228" i="1"/>
  <c r="A228" i="1"/>
  <c r="T227" i="1"/>
  <c r="S227" i="1"/>
  <c r="R227" i="1"/>
  <c r="N227" i="1"/>
  <c r="L227" i="1"/>
  <c r="K227" i="1"/>
  <c r="J227" i="1"/>
  <c r="A227" i="1"/>
  <c r="A226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192" i="1"/>
  <c r="A191" i="1"/>
  <c r="A190" i="1"/>
  <c r="A189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59" i="1"/>
  <c r="A158" i="1"/>
  <c r="A157" i="1"/>
  <c r="A156" i="1"/>
  <c r="A153" i="1" l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 l="1"/>
  <c r="A139" i="1"/>
  <c r="L138" i="1"/>
  <c r="L154" i="1" s="1"/>
  <c r="L161" i="1" s="1"/>
  <c r="K138" i="1"/>
  <c r="J138" i="1"/>
  <c r="A138" i="1"/>
  <c r="Q40" i="1" l="1"/>
  <c r="T230" i="1"/>
  <c r="S230" i="1"/>
  <c r="R230" i="1"/>
  <c r="N230" i="1"/>
  <c r="L230" i="1"/>
  <c r="K230" i="1"/>
  <c r="J230" i="1"/>
  <c r="T224" i="1"/>
  <c r="S224" i="1"/>
  <c r="R224" i="1"/>
  <c r="N224" i="1"/>
  <c r="L224" i="1"/>
  <c r="K224" i="1"/>
  <c r="J224" i="1"/>
  <c r="T193" i="1"/>
  <c r="S193" i="1"/>
  <c r="R193" i="1"/>
  <c r="N193" i="1"/>
  <c r="L193" i="1"/>
  <c r="K193" i="1"/>
  <c r="J193" i="1"/>
  <c r="T187" i="1"/>
  <c r="S187" i="1"/>
  <c r="R187" i="1"/>
  <c r="N187" i="1"/>
  <c r="L187" i="1"/>
  <c r="K187" i="1"/>
  <c r="J187" i="1"/>
  <c r="T160" i="1"/>
  <c r="S160" i="1"/>
  <c r="R160" i="1"/>
  <c r="N160" i="1"/>
  <c r="K160" i="1"/>
  <c r="J160" i="1"/>
  <c r="Q107" i="1"/>
  <c r="Q111" i="1"/>
  <c r="P122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75" i="1" s="1"/>
  <c r="Q69" i="1"/>
  <c r="Q174" i="1" s="1"/>
  <c r="Q68" i="1"/>
  <c r="Q173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72" i="1" s="1"/>
  <c r="Q54" i="1"/>
  <c r="Q209" i="1" s="1"/>
  <c r="Q53" i="1"/>
  <c r="Q208" i="1" s="1"/>
  <c r="Q52" i="1"/>
  <c r="Q42" i="1"/>
  <c r="K48" i="1"/>
  <c r="Q46" i="1"/>
  <c r="Q45" i="1"/>
  <c r="Q41" i="1"/>
  <c r="Q141" i="1" s="1"/>
  <c r="Q39" i="1"/>
  <c r="Q38" i="1"/>
  <c r="Q139" i="1" s="1"/>
  <c r="T48" i="1"/>
  <c r="S48" i="1"/>
  <c r="R48" i="1"/>
  <c r="Q37" i="1"/>
  <c r="Q138" i="1" s="1"/>
  <c r="N48" i="1"/>
  <c r="L48" i="1"/>
  <c r="J48" i="1"/>
  <c r="Q140" i="1" l="1"/>
  <c r="Q207" i="1"/>
  <c r="Q142" i="1"/>
  <c r="Q143" i="1"/>
  <c r="S238" i="1"/>
  <c r="S240" i="1" s="1"/>
  <c r="P100" i="1"/>
  <c r="P72" i="1"/>
  <c r="O78" i="1"/>
  <c r="T238" i="1"/>
  <c r="T240" i="1" s="1"/>
  <c r="P101" i="1"/>
  <c r="O128" i="1"/>
  <c r="O129" i="1"/>
  <c r="Q128" i="1"/>
  <c r="Q129" i="1"/>
  <c r="T194" i="1"/>
  <c r="P45" i="1"/>
  <c r="P57" i="1"/>
  <c r="Q78" i="1"/>
  <c r="P53" i="1"/>
  <c r="P208" i="1" s="1"/>
  <c r="P54" i="1"/>
  <c r="P209" i="1" s="1"/>
  <c r="P55" i="1"/>
  <c r="P172" i="1" s="1"/>
  <c r="P59" i="1"/>
  <c r="P69" i="1"/>
  <c r="P174" i="1" s="1"/>
  <c r="P70" i="1"/>
  <c r="P175" i="1" s="1"/>
  <c r="P107" i="1"/>
  <c r="N194" i="1"/>
  <c r="L231" i="1"/>
  <c r="J194" i="1"/>
  <c r="L194" i="1"/>
  <c r="R194" i="1"/>
  <c r="K195" i="1"/>
  <c r="N195" i="1"/>
  <c r="S194" i="1"/>
  <c r="N232" i="1"/>
  <c r="S231" i="1"/>
  <c r="O227" i="1"/>
  <c r="O230" i="1" s="1"/>
  <c r="O224" i="1"/>
  <c r="O193" i="1"/>
  <c r="O160" i="1"/>
  <c r="Q63" i="1"/>
  <c r="P83" i="1"/>
  <c r="P190" i="1" s="1"/>
  <c r="P85" i="1"/>
  <c r="P87" i="1"/>
  <c r="P89" i="1"/>
  <c r="P92" i="1"/>
  <c r="P114" i="1"/>
  <c r="P75" i="1"/>
  <c r="P76" i="1"/>
  <c r="P105" i="1"/>
  <c r="P119" i="1"/>
  <c r="P120" i="1"/>
  <c r="Q227" i="1"/>
  <c r="Q230" i="1" s="1"/>
  <c r="Q193" i="1"/>
  <c r="Q160" i="1"/>
  <c r="L195" i="1"/>
  <c r="P40" i="1"/>
  <c r="P43" i="1"/>
  <c r="O48" i="1"/>
  <c r="P37" i="1"/>
  <c r="P138" i="1" s="1"/>
  <c r="P46" i="1"/>
  <c r="P42" i="1"/>
  <c r="J231" i="1"/>
  <c r="L232" i="1"/>
  <c r="R231" i="1"/>
  <c r="T231" i="1"/>
  <c r="N154" i="1"/>
  <c r="N161" i="1" s="1"/>
  <c r="K154" i="1"/>
  <c r="K161" i="1" s="1"/>
  <c r="S154" i="1"/>
  <c r="S161" i="1" s="1"/>
  <c r="R154" i="1"/>
  <c r="R161" i="1" s="1"/>
  <c r="T154" i="1"/>
  <c r="T161" i="1" s="1"/>
  <c r="P67" i="1"/>
  <c r="J154" i="1"/>
  <c r="J161" i="1" s="1"/>
  <c r="P39" i="1"/>
  <c r="O93" i="1"/>
  <c r="Q48" i="1"/>
  <c r="P41" i="1"/>
  <c r="P141" i="1" s="1"/>
  <c r="P52" i="1"/>
  <c r="P38" i="1"/>
  <c r="P139" i="1" s="1"/>
  <c r="O63" i="1"/>
  <c r="P58" i="1"/>
  <c r="P60" i="1"/>
  <c r="P61" i="1"/>
  <c r="P68" i="1"/>
  <c r="P173" i="1" s="1"/>
  <c r="P71" i="1"/>
  <c r="P73" i="1"/>
  <c r="P74" i="1"/>
  <c r="P84" i="1"/>
  <c r="P191" i="1" s="1"/>
  <c r="P86" i="1"/>
  <c r="P88" i="1"/>
  <c r="P112" i="1"/>
  <c r="P56" i="1"/>
  <c r="P44" i="1"/>
  <c r="P77" i="1"/>
  <c r="P90" i="1"/>
  <c r="P91" i="1"/>
  <c r="P111" i="1"/>
  <c r="Q93" i="1"/>
  <c r="K194" i="1"/>
  <c r="N231" i="1"/>
  <c r="K232" i="1"/>
  <c r="K231" i="1"/>
  <c r="P140" i="1" l="1"/>
  <c r="P143" i="1"/>
  <c r="P207" i="1"/>
  <c r="P224" i="1" s="1"/>
  <c r="P142" i="1"/>
  <c r="J239" i="1"/>
  <c r="H239" i="1" s="1"/>
  <c r="Q224" i="1"/>
  <c r="P128" i="1"/>
  <c r="P129" i="1"/>
  <c r="O130" i="1" s="1"/>
  <c r="Q187" i="1"/>
  <c r="K233" i="1"/>
  <c r="K196" i="1"/>
  <c r="Q154" i="1"/>
  <c r="Q162" i="1" s="1"/>
  <c r="K162" i="1"/>
  <c r="P227" i="1"/>
  <c r="P230" i="1" s="1"/>
  <c r="P193" i="1"/>
  <c r="P160" i="1"/>
  <c r="O231" i="1"/>
  <c r="O232" i="1"/>
  <c r="O187" i="1"/>
  <c r="O154" i="1"/>
  <c r="O161" i="1" s="1"/>
  <c r="N162" i="1"/>
  <c r="L162" i="1"/>
  <c r="P63" i="1"/>
  <c r="P48" i="1"/>
  <c r="P93" i="1"/>
  <c r="P78" i="1"/>
  <c r="J238" i="1" l="1"/>
  <c r="J240" i="1" s="1"/>
  <c r="K163" i="1"/>
  <c r="Q231" i="1"/>
  <c r="Q232" i="1"/>
  <c r="L239" i="1"/>
  <c r="O239" i="1" s="1"/>
  <c r="Q161" i="1"/>
  <c r="P187" i="1"/>
  <c r="P194" i="1" s="1"/>
  <c r="Q195" i="1"/>
  <c r="Q194" i="1"/>
  <c r="P154" i="1"/>
  <c r="P162" i="1" s="1"/>
  <c r="P232" i="1"/>
  <c r="O233" i="1" s="1"/>
  <c r="P231" i="1"/>
  <c r="O195" i="1"/>
  <c r="O194" i="1"/>
  <c r="O162" i="1"/>
  <c r="H238" i="1" l="1"/>
  <c r="H240" i="1" s="1"/>
  <c r="Q239" i="1" s="1"/>
  <c r="O163" i="1"/>
  <c r="L238" i="1"/>
  <c r="L240" i="1" s="1"/>
  <c r="P161" i="1"/>
  <c r="P195" i="1"/>
  <c r="O196" i="1" s="1"/>
  <c r="O238" i="1" l="1"/>
  <c r="O240" i="1" s="1"/>
  <c r="Q238" i="1"/>
  <c r="Q240" i="1" s="1"/>
</calcChain>
</file>

<file path=xl/sharedStrings.xml><?xml version="1.0" encoding="utf-8"?>
<sst xmlns="http://schemas.openxmlformats.org/spreadsheetml/2006/main" count="481" uniqueCount="176">
  <si>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</si>
  <si>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</si>
  <si>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</si>
  <si>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</si>
  <si>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</si>
  <si>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</si>
  <si>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</si>
  <si>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</si>
  <si>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</si>
  <si>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</si>
  <si>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</si>
  <si>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</si>
  <si>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</si>
  <si>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</si>
  <si>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</si>
  <si>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</si>
  <si>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</si>
  <si>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</si>
  <si>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</si>
  <si>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</si>
  <si>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</si>
  <si>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</si>
  <si>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</si>
  <si>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</si>
  <si>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</si>
  <si>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</si>
  <si>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</si>
  <si>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</si>
  <si>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</si>
  <si>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</si>
  <si>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</si>
  <si>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</si>
  <si>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</si>
  <si>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</si>
  <si>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</si>
  <si>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</si>
  <si>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</si>
  <si>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</si>
  <si>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</si>
  <si>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</si>
  <si>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</si>
  <si>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</si>
  <si>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</si>
  <si>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</si>
  <si>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</si>
  <si>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</si>
  <si>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</si>
  <si>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</si>
  <si>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</si>
  <si>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</si>
  <si>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</si>
  <si>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</si>
  <si>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</si>
  <si>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</si>
  <si>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</si>
  <si>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</si>
  <si>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</si>
  <si>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</si>
  <si>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</si>
  <si>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</si>
  <si>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</si>
  <si>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</si>
  <si>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</si>
  <si>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</si>
  <si>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</si>
  <si>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</si>
  <si>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</si>
  <si>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</si>
  <si>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</si>
  <si>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</si>
  <si>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</si>
  <si>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</si>
  <si>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</si>
  <si>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</si>
  <si>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</si>
  <si>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</si>
  <si>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</si>
  <si>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</si>
  <si>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</si>
  <si>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</si>
  <si>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</si>
  <si>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</si>
  <si>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</si>
  <si>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</si>
  <si>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</si>
  <si>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</si>
  <si>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</si>
  <si>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</si>
  <si>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</si>
  <si>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</si>
  <si>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</si>
  <si>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</si>
  <si>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</si>
  <si>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</si>
  <si>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</si>
  <si>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</si>
  <si>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</si>
  <si>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MME8088</t>
  </si>
  <si>
    <t>MME3030</t>
  </si>
  <si>
    <t>MME3051</t>
  </si>
  <si>
    <t>MME8110</t>
  </si>
  <si>
    <t>MME8143</t>
  </si>
  <si>
    <t>Limba de predare: română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</si>
  <si>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</si>
  <si>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</si>
  <si>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MMR8056</t>
  </si>
  <si>
    <t>MME8037</t>
  </si>
  <si>
    <t>MMX9301</t>
  </si>
  <si>
    <t>MMR8035</t>
  </si>
  <si>
    <t>MME8004</t>
  </si>
  <si>
    <t>MMR8001</t>
  </si>
  <si>
    <t>MMX9302</t>
  </si>
  <si>
    <t>MMR8057</t>
  </si>
  <si>
    <t>MMR8030</t>
  </si>
  <si>
    <t>MMR8002</t>
  </si>
  <si>
    <t>MMX9303</t>
  </si>
  <si>
    <t>MMR9012</t>
  </si>
  <si>
    <t>MMR9004</t>
  </si>
  <si>
    <t>MME8120</t>
  </si>
  <si>
    <t>MMR8087</t>
  </si>
  <si>
    <t>MME8150</t>
  </si>
  <si>
    <t>MME8050</t>
  </si>
  <si>
    <t>MME8148</t>
  </si>
  <si>
    <t>CURS OPȚIONAL 1 (An I, Semestrul 1) - (MMX9301)</t>
  </si>
  <si>
    <t>CURS OPȚIONAL 2 (An I, Semestrul 2)- (MMX9302)</t>
  </si>
  <si>
    <t>CURS OPȚIONAL 3 (An II, Semestrul 3)- (MMX9303)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</si>
  <si>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</si>
  <si>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University of Maryland, University of Westminster, Alpen Adria University of Klagenfurt
Planul reflectă recomandările Association of Computing Machinery şi IEEE Computer Society</t>
    </r>
  </si>
  <si>
    <t>Nota:</t>
  </si>
  <si>
    <t>PLAN DE ÎNVĂŢĂMÂNT  valabil începând din anul universitar 2020-2021</t>
  </si>
  <si>
    <t>Sem. 1: Se alege o disciplină din pachetul: MMX9301</t>
  </si>
  <si>
    <t>Sem. 2: Se alege o disciplină din pachetul: MMX9302</t>
  </si>
  <si>
    <t>Sem. 3: Se alege o disciplină din pachetul: MMX9303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</si>
  <si>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                                            2) Practica de specialitate se desfasoara pe o durata de 192 de ore</t>
  </si>
  <si>
    <t>LP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</si>
  <si>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</si>
  <si>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</si>
  <si>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</si>
  <si>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</si>
  <si>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Disciplină opțională 2/Optional discipline (2)</t>
  </si>
  <si>
    <t>Examen de absolvire: Nivelul II/Graduation exam: Level II</t>
  </si>
  <si>
    <t>MME3007</t>
  </si>
  <si>
    <t>MME8059</t>
  </si>
  <si>
    <t>MMR8159</t>
  </si>
  <si>
    <t>Practică pedagogică (în învăţământul liceal, postliceal şi universitar)/Pre-service teaching practice (at high school, post-high school, higher education level)</t>
  </si>
  <si>
    <t>Specializarea/Programul de studiu: Baze de date / Databases</t>
  </si>
  <si>
    <t>Data mining / Data mining</t>
  </si>
  <si>
    <t>Implementarea sistemelor de gestiune a bazelor de date / Database management systems implementation</t>
  </si>
  <si>
    <t>Metodologii Agile de Dezvoltare a Aplicatiilor Software / Agile methodologies for software application development</t>
  </si>
  <si>
    <t>Curs opțional 1 / Optional course 1</t>
  </si>
  <si>
    <t>Servere de date / Data servers</t>
  </si>
  <si>
    <t>Grid, Cluster si Cloud Computing / Grid, cluster and Cloud Computing</t>
  </si>
  <si>
    <t>Protocoale de securitate în comunicaţii / Security protocols in communications</t>
  </si>
  <si>
    <t>Curs opțional 2 / Optional course 2</t>
  </si>
  <si>
    <t>Capitole avansate de baze de date / Advanced database topics</t>
  </si>
  <si>
    <t>Modele formale de concurenţă şi comunicaţii / Formal models of concurrency and communications</t>
  </si>
  <si>
    <t>Curs opțional 3 / Optional course 3</t>
  </si>
  <si>
    <t>Practică în specialitate / Internship in specialization</t>
  </si>
  <si>
    <t>Proiect de cercetare în baze de date / Research project in databases</t>
  </si>
  <si>
    <t>Elaborarea lucrării de disertaţie / Elaboration of the dissertation thesis</t>
  </si>
  <si>
    <t>Metode statistice computaţionale / Statistical computational mathods</t>
  </si>
  <si>
    <t>Modelare matematică / Mathematical modeling</t>
  </si>
  <si>
    <t>Aritmetică modulară şi criptografie / Modular arithmetics and cryptography</t>
  </si>
  <si>
    <t>Modele de optimizare / Optimization models</t>
  </si>
  <si>
    <t>Algoritmi, modele si concepte in sisteme distribuite / Algorithms, models, and concepts in distributed systems</t>
  </si>
  <si>
    <t>Fluxuri de date / Data streams</t>
  </si>
  <si>
    <t>Vizualizarea ştiinţifică a datelor / Scientific data visualization</t>
  </si>
  <si>
    <t>Concepte avansate de testare / Advanced topics in software testing</t>
  </si>
  <si>
    <t>Instrumente inteligente pentru bunăstarea socială / Intelligent tools for social good</t>
  </si>
  <si>
    <t>Web Design adaptiv / Adaptive web design</t>
  </si>
  <si>
    <t>Sisteme workflow / Workflow systems</t>
  </si>
  <si>
    <t>Antreprenoriat in IT / Entrepreneurship in IT</t>
  </si>
  <si>
    <t>Computer Vision şi procesare avansată de imagini în medii virtuale distribuite / Computer vision and advanced image processing in virtual distributed environments</t>
  </si>
  <si>
    <t>MMR3150</t>
  </si>
  <si>
    <t>Etică și integritate academică. Metodologia cercetării ştiinţifice / Academic ethics and integrity. Methodology of scientific research</t>
  </si>
  <si>
    <t>În contul a cel mult o disciplină opţională, studentul are dreptul să aleagă o disciplină de la alte specializări ale facultăţilor din Universitatea „Babeş-Bolyai”, respectând condiționările din planurile de învățământ ale respectivelor specializări 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</si>
</sst>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0" xfId="0" applyFont="1"/>
    <xf numFmtId="1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5"/>
  <sheetViews>
    <sheetView tabSelected="1" topLeftCell="B1" zoomScale="85" zoomScaleNormal="85" workbookViewId="0">
      <selection activeCell="AB17" sqref="AB17"/>
    </sheetView>
  </sheetViews>
  <sheetFormatPr defaultColWidth="9.140625" defaultRowHeight="12.75" x14ac:dyDescent="0.2"/>
  <cols>
    <col min="1" max="1" width="9.42578125" style="1" customWidth="1"/>
    <col min="2" max="2" width="7.140625" style="1" customWidth="1"/>
    <col min="3" max="3" width="7.42578125" style="1" customWidth="1"/>
    <col min="4" max="6" width="4.5703125" style="1" customWidth="1"/>
    <col min="7" max="7" width="8.140625" style="1" customWidth="1"/>
    <col min="8" max="8" width="8.42578125" style="1" customWidth="1"/>
    <col min="9" max="9" width="5.85546875" style="1" customWidth="1"/>
    <col min="10" max="10" width="8.7109375" style="1" customWidth="1"/>
    <col min="11" max="11" width="5.5703125" style="1" customWidth="1"/>
    <col min="12" max="12" width="6.140625" style="1" customWidth="1"/>
    <col min="13" max="13" width="6.140625" style="52" customWidth="1"/>
    <col min="14" max="14" width="5.5703125" style="1" customWidth="1"/>
    <col min="15" max="19" width="6" style="1" customWidth="1"/>
    <col min="20" max="20" width="6.140625" style="1" customWidth="1"/>
    <col min="21" max="21" width="9.42578125" style="1" customWidth="1"/>
    <col min="22" max="16384" width="9.140625" style="1"/>
  </cols>
  <sheetData>
    <row r="1" spans="1:21" ht="15.75" customHeight="1" x14ac:dyDescent="0.2">
      <c r="A1" s="212" t="s">
        <v>129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N1" s="215" t="s">
        <v>19</v>
      </c>
      <c r="O1" s="215"/>
      <c r="P1" s="215"/>
      <c r="Q1" s="215"/>
      <c r="R1" s="215"/>
      <c r="S1" s="215"/>
      <c r="T1" s="215"/>
      <c r="U1" s="215"/>
    </row>
    <row r="2" spans="1:21" ht="6.7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21" ht="39" customHeight="1" x14ac:dyDescent="0.2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N3" s="221"/>
      <c r="O3" s="222"/>
      <c r="P3" s="195" t="s">
        <v>34</v>
      </c>
      <c r="Q3" s="196"/>
      <c r="R3" s="197"/>
      <c r="S3" s="195" t="s">
        <v>35</v>
      </c>
      <c r="T3" s="196"/>
      <c r="U3" s="197"/>
    </row>
    <row r="4" spans="1:21" ht="17.25" customHeight="1" x14ac:dyDescent="0.2">
      <c r="A4" s="217" t="s">
        <v>93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N4" s="223" t="s">
        <v>14</v>
      </c>
      <c r="O4" s="224"/>
      <c r="P4" s="198">
        <v>20</v>
      </c>
      <c r="Q4" s="199"/>
      <c r="R4" s="200"/>
      <c r="S4" s="198">
        <v>16</v>
      </c>
      <c r="T4" s="199"/>
      <c r="U4" s="200"/>
    </row>
    <row r="5" spans="1:21" ht="16.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N5" s="223" t="s">
        <v>15</v>
      </c>
      <c r="O5" s="224"/>
      <c r="P5" s="198">
        <v>16</v>
      </c>
      <c r="Q5" s="199"/>
      <c r="R5" s="200"/>
      <c r="S5" s="198">
        <v>24</v>
      </c>
      <c r="T5" s="199"/>
      <c r="U5" s="200"/>
    </row>
    <row r="6" spans="1:21" ht="15" customHeight="1" x14ac:dyDescent="0.2">
      <c r="A6" s="225" t="s">
        <v>94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N6" s="211"/>
      <c r="O6" s="211"/>
      <c r="P6" s="201"/>
      <c r="Q6" s="201"/>
      <c r="R6" s="201"/>
      <c r="S6" s="201"/>
      <c r="T6" s="201"/>
      <c r="U6" s="201"/>
    </row>
    <row r="7" spans="1:21" ht="18" customHeight="1" x14ac:dyDescent="0.2">
      <c r="A7" s="226" t="s">
        <v>145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21" ht="18.75" customHeight="1" x14ac:dyDescent="0.2">
      <c r="A8" s="227" t="s">
        <v>102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N8" s="228" t="s">
        <v>85</v>
      </c>
      <c r="O8" s="228"/>
      <c r="P8" s="228"/>
      <c r="Q8" s="228"/>
      <c r="R8" s="228"/>
      <c r="S8" s="228"/>
      <c r="T8" s="228"/>
      <c r="U8" s="228"/>
    </row>
    <row r="9" spans="1:21" ht="15" customHeight="1" x14ac:dyDescent="0.2">
      <c r="A9" s="220" t="s">
        <v>87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N9" s="228"/>
      <c r="O9" s="228"/>
      <c r="P9" s="228"/>
      <c r="Q9" s="228"/>
      <c r="R9" s="228"/>
      <c r="S9" s="228"/>
      <c r="T9" s="228"/>
      <c r="U9" s="228"/>
    </row>
    <row r="10" spans="1:21" ht="16.5" customHeight="1" x14ac:dyDescent="0.2">
      <c r="A10" s="220" t="s">
        <v>59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N10" s="228"/>
      <c r="O10" s="228"/>
      <c r="P10" s="228"/>
      <c r="Q10" s="228"/>
      <c r="R10" s="228"/>
      <c r="S10" s="228"/>
      <c r="T10" s="228"/>
      <c r="U10" s="228"/>
    </row>
    <row r="11" spans="1:21" ht="12.75" customHeight="1" x14ac:dyDescent="0.2">
      <c r="A11" s="220" t="s">
        <v>17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N11" s="228"/>
      <c r="O11" s="228"/>
      <c r="P11" s="228"/>
      <c r="Q11" s="228"/>
      <c r="R11" s="228"/>
      <c r="S11" s="228"/>
      <c r="T11" s="228"/>
      <c r="U11" s="228"/>
    </row>
    <row r="12" spans="1:21" ht="10.5" customHeight="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N12" s="2"/>
      <c r="O12" s="2"/>
      <c r="P12" s="2"/>
      <c r="Q12" s="2"/>
      <c r="R12" s="2"/>
      <c r="S12" s="2"/>
    </row>
    <row r="13" spans="1:21" x14ac:dyDescent="0.2">
      <c r="A13" s="232" t="s">
        <v>64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N13" s="231" t="s">
        <v>20</v>
      </c>
      <c r="O13" s="231"/>
      <c r="P13" s="231"/>
      <c r="Q13" s="231"/>
      <c r="R13" s="231"/>
      <c r="S13" s="231"/>
      <c r="T13" s="231"/>
      <c r="U13" s="231"/>
    </row>
    <row r="14" spans="1:21" ht="12.75" customHeight="1" x14ac:dyDescent="0.2">
      <c r="A14" s="232" t="s">
        <v>60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N14" s="216" t="s">
        <v>130</v>
      </c>
      <c r="O14" s="216"/>
      <c r="P14" s="216"/>
      <c r="Q14" s="216"/>
      <c r="R14" s="216"/>
      <c r="S14" s="216"/>
      <c r="T14" s="216"/>
      <c r="U14" s="216"/>
    </row>
    <row r="15" spans="1:21" ht="12.75" customHeight="1" x14ac:dyDescent="0.2">
      <c r="A15" s="227" t="s">
        <v>103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N15" s="216" t="s">
        <v>131</v>
      </c>
      <c r="O15" s="216"/>
      <c r="P15" s="216"/>
      <c r="Q15" s="216"/>
      <c r="R15" s="216"/>
      <c r="S15" s="216"/>
      <c r="T15" s="216"/>
      <c r="U15" s="216"/>
    </row>
    <row r="16" spans="1:21" ht="12.75" customHeight="1" x14ac:dyDescent="0.2">
      <c r="A16" s="227" t="s">
        <v>104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N16" s="216" t="s">
        <v>132</v>
      </c>
      <c r="O16" s="216"/>
      <c r="P16" s="216"/>
      <c r="Q16" s="216"/>
      <c r="R16" s="216"/>
      <c r="S16" s="216"/>
      <c r="T16" s="216"/>
      <c r="U16" s="216"/>
    </row>
    <row r="17" spans="1:21" ht="12.75" customHeight="1" x14ac:dyDescent="0.2">
      <c r="A17" s="220" t="s">
        <v>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N17" s="214"/>
      <c r="O17" s="214"/>
      <c r="P17" s="214"/>
      <c r="Q17" s="214"/>
      <c r="R17" s="214"/>
      <c r="S17" s="214"/>
      <c r="T17" s="214"/>
      <c r="U17" s="214"/>
    </row>
    <row r="18" spans="1:21" ht="14.25" customHeight="1" x14ac:dyDescent="0.2">
      <c r="A18" s="220" t="s">
        <v>65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N18" s="214"/>
      <c r="O18" s="214"/>
      <c r="P18" s="214"/>
      <c r="Q18" s="214"/>
      <c r="R18" s="214"/>
      <c r="S18" s="214"/>
      <c r="T18" s="214"/>
      <c r="U18" s="214"/>
    </row>
    <row r="19" spans="1:21" x14ac:dyDescent="0.2">
      <c r="A19" s="220" t="s">
        <v>128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N19" s="214"/>
      <c r="O19" s="214"/>
      <c r="P19" s="214"/>
      <c r="Q19" s="214"/>
      <c r="R19" s="214"/>
      <c r="S19" s="214"/>
      <c r="T19" s="214"/>
      <c r="U19" s="214"/>
    </row>
    <row r="20" spans="1:21" ht="7.5" customHeight="1" x14ac:dyDescent="0.2">
      <c r="A20" s="228" t="s">
        <v>133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N20" s="2"/>
      <c r="O20" s="2"/>
      <c r="P20" s="2"/>
      <c r="Q20" s="2"/>
      <c r="R20" s="2"/>
      <c r="S20" s="2"/>
    </row>
    <row r="21" spans="1:21" ht="15" customHeight="1" x14ac:dyDescent="0.2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N21" s="106" t="s">
        <v>175</v>
      </c>
      <c r="O21" s="106"/>
      <c r="P21" s="106"/>
      <c r="Q21" s="106"/>
      <c r="R21" s="106"/>
      <c r="S21" s="106"/>
      <c r="T21" s="106"/>
      <c r="U21" s="106"/>
    </row>
    <row r="22" spans="1:21" ht="1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N22" s="106"/>
      <c r="O22" s="106"/>
      <c r="P22" s="106"/>
      <c r="Q22" s="106"/>
      <c r="R22" s="106"/>
      <c r="S22" s="106"/>
      <c r="T22" s="106"/>
      <c r="U22" s="106"/>
    </row>
    <row r="23" spans="1:21" ht="33" customHeight="1" x14ac:dyDescent="0.2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N23" s="106"/>
      <c r="O23" s="106"/>
      <c r="P23" s="106"/>
      <c r="Q23" s="106"/>
      <c r="R23" s="106"/>
      <c r="S23" s="106"/>
      <c r="T23" s="106"/>
      <c r="U23" s="106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ht="12.75" customHeight="1" x14ac:dyDescent="0.2">
      <c r="A25" s="152" t="s">
        <v>16</v>
      </c>
      <c r="B25" s="152"/>
      <c r="C25" s="152"/>
      <c r="D25" s="152"/>
      <c r="E25" s="152"/>
      <c r="F25" s="152"/>
      <c r="G25" s="152"/>
      <c r="N25" s="229" t="s">
        <v>127</v>
      </c>
      <c r="O25" s="229"/>
      <c r="P25" s="229"/>
      <c r="Q25" s="229"/>
      <c r="R25" s="229"/>
      <c r="S25" s="229"/>
      <c r="T25" s="229"/>
      <c r="U25" s="229"/>
    </row>
    <row r="26" spans="1:21" ht="26.25" customHeight="1" x14ac:dyDescent="0.2">
      <c r="A26" s="4"/>
      <c r="B26" s="195" t="s">
        <v>2</v>
      </c>
      <c r="C26" s="197"/>
      <c r="D26" s="195" t="s">
        <v>3</v>
      </c>
      <c r="E26" s="196"/>
      <c r="F26" s="197"/>
      <c r="G26" s="202" t="s">
        <v>18</v>
      </c>
      <c r="H26" s="202" t="s">
        <v>10</v>
      </c>
      <c r="I26" s="195" t="s">
        <v>4</v>
      </c>
      <c r="J26" s="196"/>
      <c r="K26" s="197"/>
      <c r="N26" s="229"/>
      <c r="O26" s="229"/>
      <c r="P26" s="229"/>
      <c r="Q26" s="229"/>
      <c r="R26" s="229"/>
      <c r="S26" s="229"/>
      <c r="T26" s="229"/>
      <c r="U26" s="229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3"/>
      <c r="H27" s="203"/>
      <c r="I27" s="5" t="s">
        <v>11</v>
      </c>
      <c r="J27" s="5" t="s">
        <v>12</v>
      </c>
      <c r="K27" s="5" t="s">
        <v>13</v>
      </c>
      <c r="N27" s="229"/>
      <c r="O27" s="229"/>
      <c r="P27" s="229"/>
      <c r="Q27" s="229"/>
      <c r="R27" s="229"/>
      <c r="S27" s="229"/>
      <c r="T27" s="229"/>
      <c r="U27" s="229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29"/>
      <c r="O28" s="229"/>
      <c r="P28" s="229"/>
      <c r="Q28" s="229"/>
      <c r="R28" s="229"/>
      <c r="S28" s="229"/>
      <c r="T28" s="229"/>
      <c r="U28" s="229"/>
    </row>
    <row r="29" spans="1:21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95</v>
      </c>
      <c r="I29" s="24">
        <v>3</v>
      </c>
      <c r="J29" s="24">
        <v>1</v>
      </c>
      <c r="K29" s="24">
        <v>12</v>
      </c>
      <c r="N29" s="229"/>
      <c r="O29" s="229"/>
      <c r="P29" s="229"/>
      <c r="Q29" s="229"/>
      <c r="R29" s="229"/>
      <c r="S29" s="229"/>
      <c r="T29" s="229"/>
      <c r="U29" s="229"/>
    </row>
    <row r="30" spans="1:21" ht="15.75" customHeight="1" x14ac:dyDescent="0.2">
      <c r="A30" s="37" t="s">
        <v>96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29"/>
      <c r="O30" s="229"/>
      <c r="P30" s="229"/>
      <c r="Q30" s="229"/>
      <c r="R30" s="229"/>
      <c r="S30" s="229"/>
      <c r="T30" s="229"/>
      <c r="U30" s="229"/>
    </row>
    <row r="31" spans="1:21" ht="21" customHeight="1" x14ac:dyDescent="0.2">
      <c r="A31" s="36"/>
      <c r="B31" s="36"/>
      <c r="C31" s="36"/>
      <c r="D31" s="36"/>
      <c r="E31" s="36"/>
      <c r="F31" s="36"/>
      <c r="G31" s="36"/>
      <c r="N31" s="229"/>
      <c r="O31" s="229"/>
      <c r="P31" s="229"/>
      <c r="Q31" s="229"/>
      <c r="R31" s="229"/>
      <c r="S31" s="229"/>
      <c r="T31" s="229"/>
      <c r="U31" s="229"/>
    </row>
    <row r="32" spans="1:21" ht="20.25" customHeight="1" x14ac:dyDescent="0.2">
      <c r="A32" s="218" t="s">
        <v>21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</row>
    <row r="33" spans="1:21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88</v>
      </c>
      <c r="T33" s="10" t="s">
        <v>89</v>
      </c>
      <c r="U33" s="10"/>
    </row>
    <row r="34" spans="1:21" ht="20.25" customHeight="1" x14ac:dyDescent="0.2">
      <c r="A34" s="89" t="s">
        <v>41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ht="18" customHeight="1" x14ac:dyDescent="0.2">
      <c r="A35" s="209" t="s">
        <v>27</v>
      </c>
      <c r="B35" s="233" t="s">
        <v>26</v>
      </c>
      <c r="C35" s="234"/>
      <c r="D35" s="234"/>
      <c r="E35" s="234"/>
      <c r="F35" s="234"/>
      <c r="G35" s="234"/>
      <c r="H35" s="234"/>
      <c r="I35" s="235"/>
      <c r="J35" s="202" t="s">
        <v>39</v>
      </c>
      <c r="K35" s="204" t="s">
        <v>24</v>
      </c>
      <c r="L35" s="205"/>
      <c r="M35" s="205"/>
      <c r="N35" s="206"/>
      <c r="O35" s="204" t="s">
        <v>40</v>
      </c>
      <c r="P35" s="207"/>
      <c r="Q35" s="208"/>
      <c r="R35" s="204" t="s">
        <v>23</v>
      </c>
      <c r="S35" s="205"/>
      <c r="T35" s="206"/>
      <c r="U35" s="230" t="s">
        <v>22</v>
      </c>
    </row>
    <row r="36" spans="1:21" ht="12.75" customHeight="1" x14ac:dyDescent="0.2">
      <c r="A36" s="210"/>
      <c r="B36" s="236"/>
      <c r="C36" s="237"/>
      <c r="D36" s="237"/>
      <c r="E36" s="237"/>
      <c r="F36" s="237"/>
      <c r="G36" s="237"/>
      <c r="H36" s="237"/>
      <c r="I36" s="238"/>
      <c r="J36" s="203"/>
      <c r="K36" s="5" t="s">
        <v>28</v>
      </c>
      <c r="L36" s="5" t="s">
        <v>29</v>
      </c>
      <c r="M36" s="51" t="s">
        <v>91</v>
      </c>
      <c r="N36" s="5" t="s">
        <v>92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03"/>
    </row>
    <row r="37" spans="1:21" ht="26.1" customHeight="1" x14ac:dyDescent="0.2">
      <c r="A37" s="49" t="s">
        <v>173</v>
      </c>
      <c r="B37" s="181" t="s">
        <v>174</v>
      </c>
      <c r="C37" s="182"/>
      <c r="D37" s="182"/>
      <c r="E37" s="182"/>
      <c r="F37" s="182"/>
      <c r="G37" s="182"/>
      <c r="H37" s="182"/>
      <c r="I37" s="183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23"/>
      <c r="S37" s="11" t="s">
        <v>28</v>
      </c>
      <c r="T37" s="24"/>
      <c r="U37" s="11" t="s">
        <v>36</v>
      </c>
    </row>
    <row r="38" spans="1:21" x14ac:dyDescent="0.2">
      <c r="A38" s="65" t="s">
        <v>105</v>
      </c>
      <c r="B38" s="239" t="s">
        <v>146</v>
      </c>
      <c r="C38" s="240"/>
      <c r="D38" s="240"/>
      <c r="E38" s="240"/>
      <c r="F38" s="240"/>
      <c r="G38" s="240"/>
      <c r="H38" s="240"/>
      <c r="I38" s="241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55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23" t="s">
        <v>31</v>
      </c>
      <c r="S38" s="11"/>
      <c r="T38" s="24"/>
      <c r="U38" s="11" t="s">
        <v>36</v>
      </c>
    </row>
    <row r="39" spans="1:21" ht="25.5" customHeight="1" x14ac:dyDescent="0.2">
      <c r="A39" s="58" t="s">
        <v>106</v>
      </c>
      <c r="B39" s="176" t="s">
        <v>147</v>
      </c>
      <c r="C39" s="176"/>
      <c r="D39" s="176"/>
      <c r="E39" s="176"/>
      <c r="F39" s="176"/>
      <c r="G39" s="176"/>
      <c r="H39" s="176"/>
      <c r="I39" s="176"/>
      <c r="J39" s="11">
        <v>6</v>
      </c>
      <c r="K39" s="11">
        <v>2</v>
      </c>
      <c r="L39" s="11">
        <v>1</v>
      </c>
      <c r="M39" s="11">
        <v>0</v>
      </c>
      <c r="N39" s="11">
        <v>1</v>
      </c>
      <c r="O39" s="55">
        <f t="shared" si="1"/>
        <v>4</v>
      </c>
      <c r="P39" s="18">
        <f t="shared" si="2"/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1" ht="27" customHeight="1" x14ac:dyDescent="0.2">
      <c r="A40" s="58" t="s">
        <v>101</v>
      </c>
      <c r="B40" s="176" t="s">
        <v>148</v>
      </c>
      <c r="C40" s="176"/>
      <c r="D40" s="176"/>
      <c r="E40" s="176"/>
      <c r="F40" s="176"/>
      <c r="G40" s="176"/>
      <c r="H40" s="176"/>
      <c r="I40" s="176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55">
        <f t="shared" si="1"/>
        <v>4</v>
      </c>
      <c r="P40" s="18">
        <f t="shared" si="2"/>
        <v>9</v>
      </c>
      <c r="Q40" s="18">
        <f t="shared" si="0"/>
        <v>13</v>
      </c>
      <c r="R40" s="23" t="s">
        <v>31</v>
      </c>
      <c r="S40" s="11"/>
      <c r="T40" s="24"/>
      <c r="U40" s="11" t="s">
        <v>38</v>
      </c>
    </row>
    <row r="41" spans="1:21" x14ac:dyDescent="0.2">
      <c r="A41" s="49" t="s">
        <v>107</v>
      </c>
      <c r="B41" s="181" t="s">
        <v>149</v>
      </c>
      <c r="C41" s="182"/>
      <c r="D41" s="182"/>
      <c r="E41" s="182"/>
      <c r="F41" s="182"/>
      <c r="G41" s="182"/>
      <c r="H41" s="182"/>
      <c r="I41" s="183"/>
      <c r="J41" s="11">
        <v>6</v>
      </c>
      <c r="K41" s="11">
        <v>2</v>
      </c>
      <c r="L41" s="11">
        <v>1</v>
      </c>
      <c r="M41" s="11">
        <v>0</v>
      </c>
      <c r="N41" s="11">
        <v>1</v>
      </c>
      <c r="O41" s="55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36</v>
      </c>
    </row>
    <row r="42" spans="1:21" hidden="1" x14ac:dyDescent="0.2">
      <c r="A42" s="30"/>
      <c r="B42" s="187"/>
      <c r="C42" s="188"/>
      <c r="D42" s="188"/>
      <c r="E42" s="188"/>
      <c r="F42" s="188"/>
      <c r="G42" s="188"/>
      <c r="H42" s="188"/>
      <c r="I42" s="189"/>
      <c r="J42" s="11">
        <v>0</v>
      </c>
      <c r="K42" s="11">
        <v>0</v>
      </c>
      <c r="L42" s="11">
        <v>0</v>
      </c>
      <c r="M42" s="11"/>
      <c r="N42" s="11">
        <v>0</v>
      </c>
      <c r="O42" s="55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1" hidden="1" x14ac:dyDescent="0.2">
      <c r="A43" s="30"/>
      <c r="B43" s="187"/>
      <c r="C43" s="188"/>
      <c r="D43" s="188"/>
      <c r="E43" s="188"/>
      <c r="F43" s="188"/>
      <c r="G43" s="188"/>
      <c r="H43" s="188"/>
      <c r="I43" s="189"/>
      <c r="J43" s="11">
        <v>0</v>
      </c>
      <c r="K43" s="11">
        <v>0</v>
      </c>
      <c r="L43" s="11">
        <v>0</v>
      </c>
      <c r="M43" s="11"/>
      <c r="N43" s="11">
        <v>0</v>
      </c>
      <c r="O43" s="55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1" hidden="1" x14ac:dyDescent="0.2">
      <c r="A44" s="30"/>
      <c r="B44" s="187"/>
      <c r="C44" s="188"/>
      <c r="D44" s="188"/>
      <c r="E44" s="188"/>
      <c r="F44" s="188"/>
      <c r="G44" s="188"/>
      <c r="H44" s="188"/>
      <c r="I44" s="189"/>
      <c r="J44" s="11">
        <v>0</v>
      </c>
      <c r="K44" s="11">
        <v>0</v>
      </c>
      <c r="L44" s="11">
        <v>0</v>
      </c>
      <c r="M44" s="11"/>
      <c r="N44" s="11">
        <v>0</v>
      </c>
      <c r="O44" s="55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1" hidden="1" x14ac:dyDescent="0.2">
      <c r="A45" s="30"/>
      <c r="B45" s="187"/>
      <c r="C45" s="188"/>
      <c r="D45" s="188"/>
      <c r="E45" s="188"/>
      <c r="F45" s="188"/>
      <c r="G45" s="188"/>
      <c r="H45" s="188"/>
      <c r="I45" s="189"/>
      <c r="J45" s="11">
        <v>0</v>
      </c>
      <c r="K45" s="11">
        <v>0</v>
      </c>
      <c r="L45" s="11">
        <v>0</v>
      </c>
      <c r="M45" s="11"/>
      <c r="N45" s="11">
        <v>0</v>
      </c>
      <c r="O45" s="55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1" hidden="1" x14ac:dyDescent="0.2">
      <c r="A46" s="30"/>
      <c r="B46" s="187"/>
      <c r="C46" s="188"/>
      <c r="D46" s="188"/>
      <c r="E46" s="188"/>
      <c r="F46" s="188"/>
      <c r="G46" s="188"/>
      <c r="H46" s="188"/>
      <c r="I46" s="189"/>
      <c r="J46" s="11">
        <v>0</v>
      </c>
      <c r="K46" s="11">
        <v>0</v>
      </c>
      <c r="L46" s="11">
        <v>0</v>
      </c>
      <c r="M46" s="11"/>
      <c r="N46" s="11">
        <v>0</v>
      </c>
      <c r="O46" s="55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1" hidden="1" x14ac:dyDescent="0.2">
      <c r="A47" s="33"/>
      <c r="B47" s="187"/>
      <c r="C47" s="188"/>
      <c r="D47" s="188"/>
      <c r="E47" s="188"/>
      <c r="F47" s="188"/>
      <c r="G47" s="188"/>
      <c r="H47" s="188"/>
      <c r="I47" s="189"/>
      <c r="J47" s="11">
        <v>0</v>
      </c>
      <c r="K47" s="11">
        <v>0</v>
      </c>
      <c r="L47" s="11">
        <v>0</v>
      </c>
      <c r="M47" s="11"/>
      <c r="N47" s="11">
        <v>0</v>
      </c>
      <c r="O47" s="55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1" x14ac:dyDescent="0.2">
      <c r="A48" s="20" t="s">
        <v>25</v>
      </c>
      <c r="B48" s="101"/>
      <c r="C48" s="102"/>
      <c r="D48" s="102"/>
      <c r="E48" s="102"/>
      <c r="F48" s="102"/>
      <c r="G48" s="102"/>
      <c r="H48" s="102"/>
      <c r="I48" s="103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3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0">
        <f>COUNTA(U37:U47)</f>
        <v>5</v>
      </c>
    </row>
    <row r="49" spans="1:21" ht="16.5" customHeight="1" x14ac:dyDescent="0.2">
      <c r="A49" s="89" t="s">
        <v>42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ht="18" customHeight="1" x14ac:dyDescent="0.2">
      <c r="A50" s="209" t="s">
        <v>27</v>
      </c>
      <c r="B50" s="233" t="s">
        <v>26</v>
      </c>
      <c r="C50" s="234"/>
      <c r="D50" s="234"/>
      <c r="E50" s="234"/>
      <c r="F50" s="234"/>
      <c r="G50" s="234"/>
      <c r="H50" s="234"/>
      <c r="I50" s="235"/>
      <c r="J50" s="202" t="s">
        <v>39</v>
      </c>
      <c r="K50" s="204" t="s">
        <v>24</v>
      </c>
      <c r="L50" s="205"/>
      <c r="M50" s="205"/>
      <c r="N50" s="206"/>
      <c r="O50" s="204" t="s">
        <v>40</v>
      </c>
      <c r="P50" s="207"/>
      <c r="Q50" s="208"/>
      <c r="R50" s="204" t="s">
        <v>23</v>
      </c>
      <c r="S50" s="205"/>
      <c r="T50" s="206"/>
      <c r="U50" s="230" t="s">
        <v>22</v>
      </c>
    </row>
    <row r="51" spans="1:21" ht="12.75" customHeight="1" x14ac:dyDescent="0.2">
      <c r="A51" s="210"/>
      <c r="B51" s="236"/>
      <c r="C51" s="237"/>
      <c r="D51" s="237"/>
      <c r="E51" s="237"/>
      <c r="F51" s="237"/>
      <c r="G51" s="237"/>
      <c r="H51" s="237"/>
      <c r="I51" s="238"/>
      <c r="J51" s="203"/>
      <c r="K51" s="5" t="s">
        <v>28</v>
      </c>
      <c r="L51" s="5" t="s">
        <v>29</v>
      </c>
      <c r="M51" s="51" t="s">
        <v>91</v>
      </c>
      <c r="N51" s="5" t="s">
        <v>92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03"/>
    </row>
    <row r="52" spans="1:21" x14ac:dyDescent="0.2">
      <c r="A52" s="58" t="s">
        <v>108</v>
      </c>
      <c r="B52" s="176" t="s">
        <v>150</v>
      </c>
      <c r="C52" s="176"/>
      <c r="D52" s="176"/>
      <c r="E52" s="176"/>
      <c r="F52" s="176"/>
      <c r="G52" s="176"/>
      <c r="H52" s="176"/>
      <c r="I52" s="176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1" ht="27.6" customHeight="1" x14ac:dyDescent="0.2">
      <c r="A53" s="58" t="s">
        <v>109</v>
      </c>
      <c r="B53" s="176" t="s">
        <v>151</v>
      </c>
      <c r="C53" s="176"/>
      <c r="D53" s="176"/>
      <c r="E53" s="176"/>
      <c r="F53" s="176"/>
      <c r="G53" s="176"/>
      <c r="H53" s="176"/>
      <c r="I53" s="176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55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23" t="s">
        <v>31</v>
      </c>
      <c r="S53" s="11"/>
      <c r="T53" s="24"/>
      <c r="U53" s="11" t="s">
        <v>38</v>
      </c>
    </row>
    <row r="54" spans="1:21" ht="27" customHeight="1" x14ac:dyDescent="0.2">
      <c r="A54" s="58" t="s">
        <v>110</v>
      </c>
      <c r="B54" s="176" t="s">
        <v>152</v>
      </c>
      <c r="C54" s="176"/>
      <c r="D54" s="176"/>
      <c r="E54" s="176"/>
      <c r="F54" s="176"/>
      <c r="G54" s="176"/>
      <c r="H54" s="176"/>
      <c r="I54" s="176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55">
        <f t="shared" si="6"/>
        <v>4</v>
      </c>
      <c r="P54" s="18">
        <f t="shared" si="7"/>
        <v>10</v>
      </c>
      <c r="Q54" s="18">
        <f t="shared" si="5"/>
        <v>14</v>
      </c>
      <c r="R54" s="23" t="s">
        <v>31</v>
      </c>
      <c r="S54" s="11"/>
      <c r="T54" s="24"/>
      <c r="U54" s="11" t="s">
        <v>38</v>
      </c>
    </row>
    <row r="55" spans="1:21" x14ac:dyDescent="0.2">
      <c r="A55" s="49" t="s">
        <v>111</v>
      </c>
      <c r="B55" s="181" t="s">
        <v>153</v>
      </c>
      <c r="C55" s="182"/>
      <c r="D55" s="182"/>
      <c r="E55" s="182"/>
      <c r="F55" s="182"/>
      <c r="G55" s="182"/>
      <c r="H55" s="182"/>
      <c r="I55" s="183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55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1" hidden="1" x14ac:dyDescent="0.2">
      <c r="A56" s="30"/>
      <c r="B56" s="187"/>
      <c r="C56" s="188"/>
      <c r="D56" s="188"/>
      <c r="E56" s="188"/>
      <c r="F56" s="188"/>
      <c r="G56" s="188"/>
      <c r="H56" s="188"/>
      <c r="I56" s="189"/>
      <c r="J56" s="11">
        <v>0</v>
      </c>
      <c r="K56" s="11">
        <v>0</v>
      </c>
      <c r="L56" s="11">
        <v>0</v>
      </c>
      <c r="M56" s="11"/>
      <c r="N56" s="11">
        <v>0</v>
      </c>
      <c r="O56" s="55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1" hidden="1" x14ac:dyDescent="0.2">
      <c r="A57" s="30"/>
      <c r="B57" s="187"/>
      <c r="C57" s="188"/>
      <c r="D57" s="188"/>
      <c r="E57" s="188"/>
      <c r="F57" s="188"/>
      <c r="G57" s="188"/>
      <c r="H57" s="188"/>
      <c r="I57" s="189"/>
      <c r="J57" s="11">
        <v>0</v>
      </c>
      <c r="K57" s="11">
        <v>0</v>
      </c>
      <c r="L57" s="11">
        <v>0</v>
      </c>
      <c r="M57" s="11"/>
      <c r="N57" s="11">
        <v>0</v>
      </c>
      <c r="O57" s="55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1" hidden="1" x14ac:dyDescent="0.2">
      <c r="A58" s="30"/>
      <c r="B58" s="187"/>
      <c r="C58" s="188"/>
      <c r="D58" s="188"/>
      <c r="E58" s="188"/>
      <c r="F58" s="188"/>
      <c r="G58" s="188"/>
      <c r="H58" s="188"/>
      <c r="I58" s="189"/>
      <c r="J58" s="11">
        <v>0</v>
      </c>
      <c r="K58" s="11">
        <v>0</v>
      </c>
      <c r="L58" s="11">
        <v>0</v>
      </c>
      <c r="M58" s="11"/>
      <c r="N58" s="11">
        <v>0</v>
      </c>
      <c r="O58" s="55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1" hidden="1" x14ac:dyDescent="0.2">
      <c r="A59" s="30"/>
      <c r="B59" s="187"/>
      <c r="C59" s="188"/>
      <c r="D59" s="188"/>
      <c r="E59" s="188"/>
      <c r="F59" s="188"/>
      <c r="G59" s="188"/>
      <c r="H59" s="188"/>
      <c r="I59" s="189"/>
      <c r="J59" s="11">
        <v>0</v>
      </c>
      <c r="K59" s="11">
        <v>0</v>
      </c>
      <c r="L59" s="11">
        <v>0</v>
      </c>
      <c r="M59" s="11"/>
      <c r="N59" s="11">
        <v>0</v>
      </c>
      <c r="O59" s="55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1" hidden="1" x14ac:dyDescent="0.2">
      <c r="A60" s="30"/>
      <c r="B60" s="187"/>
      <c r="C60" s="188"/>
      <c r="D60" s="188"/>
      <c r="E60" s="188"/>
      <c r="F60" s="188"/>
      <c r="G60" s="188"/>
      <c r="H60" s="188"/>
      <c r="I60" s="189"/>
      <c r="J60" s="11">
        <v>0</v>
      </c>
      <c r="K60" s="11">
        <v>0</v>
      </c>
      <c r="L60" s="11">
        <v>0</v>
      </c>
      <c r="M60" s="11"/>
      <c r="N60" s="11">
        <v>0</v>
      </c>
      <c r="O60" s="55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1" hidden="1" x14ac:dyDescent="0.2">
      <c r="A61" s="30"/>
      <c r="B61" s="187"/>
      <c r="C61" s="188"/>
      <c r="D61" s="188"/>
      <c r="E61" s="188"/>
      <c r="F61" s="188"/>
      <c r="G61" s="188"/>
      <c r="H61" s="188"/>
      <c r="I61" s="189"/>
      <c r="J61" s="11">
        <v>0</v>
      </c>
      <c r="K61" s="11">
        <v>0</v>
      </c>
      <c r="L61" s="11">
        <v>0</v>
      </c>
      <c r="M61" s="11"/>
      <c r="N61" s="11">
        <v>0</v>
      </c>
      <c r="O61" s="55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1" hidden="1" x14ac:dyDescent="0.2">
      <c r="A62" s="33"/>
      <c r="B62" s="187"/>
      <c r="C62" s="188"/>
      <c r="D62" s="188"/>
      <c r="E62" s="188"/>
      <c r="F62" s="188"/>
      <c r="G62" s="188"/>
      <c r="H62" s="188"/>
      <c r="I62" s="189"/>
      <c r="J62" s="11">
        <v>0</v>
      </c>
      <c r="K62" s="11">
        <v>0</v>
      </c>
      <c r="L62" s="11">
        <v>0</v>
      </c>
      <c r="M62" s="11"/>
      <c r="N62" s="11">
        <v>0</v>
      </c>
      <c r="O62" s="55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1" x14ac:dyDescent="0.2">
      <c r="A63" s="20" t="s">
        <v>25</v>
      </c>
      <c r="B63" s="101"/>
      <c r="C63" s="102"/>
      <c r="D63" s="102"/>
      <c r="E63" s="102"/>
      <c r="F63" s="102"/>
      <c r="G63" s="102"/>
      <c r="H63" s="102"/>
      <c r="I63" s="103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3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0">
        <f>COUNTA(U52:U62)</f>
        <v>4</v>
      </c>
    </row>
    <row r="64" spans="1:21" ht="18" customHeight="1" x14ac:dyDescent="0.2">
      <c r="A64" s="89" t="s">
        <v>43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1:21" ht="18" customHeight="1" x14ac:dyDescent="0.2">
      <c r="A65" s="209" t="s">
        <v>27</v>
      </c>
      <c r="B65" s="233" t="s">
        <v>26</v>
      </c>
      <c r="C65" s="234"/>
      <c r="D65" s="234"/>
      <c r="E65" s="234"/>
      <c r="F65" s="234"/>
      <c r="G65" s="234"/>
      <c r="H65" s="234"/>
      <c r="I65" s="235"/>
      <c r="J65" s="202" t="s">
        <v>39</v>
      </c>
      <c r="K65" s="204" t="s">
        <v>24</v>
      </c>
      <c r="L65" s="205"/>
      <c r="M65" s="205"/>
      <c r="N65" s="206"/>
      <c r="O65" s="204" t="s">
        <v>40</v>
      </c>
      <c r="P65" s="207"/>
      <c r="Q65" s="208"/>
      <c r="R65" s="204" t="s">
        <v>23</v>
      </c>
      <c r="S65" s="205"/>
      <c r="T65" s="206"/>
      <c r="U65" s="230" t="s">
        <v>22</v>
      </c>
    </row>
    <row r="66" spans="1:21" ht="12.75" customHeight="1" x14ac:dyDescent="0.2">
      <c r="A66" s="210"/>
      <c r="B66" s="236"/>
      <c r="C66" s="237"/>
      <c r="D66" s="237"/>
      <c r="E66" s="237"/>
      <c r="F66" s="237"/>
      <c r="G66" s="237"/>
      <c r="H66" s="237"/>
      <c r="I66" s="238"/>
      <c r="J66" s="203"/>
      <c r="K66" s="5" t="s">
        <v>28</v>
      </c>
      <c r="L66" s="5" t="s">
        <v>29</v>
      </c>
      <c r="M66" s="51" t="s">
        <v>91</v>
      </c>
      <c r="N66" s="5" t="s">
        <v>92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03"/>
    </row>
    <row r="67" spans="1:21" x14ac:dyDescent="0.2">
      <c r="A67" s="64" t="s">
        <v>112</v>
      </c>
      <c r="B67" s="242" t="s">
        <v>154</v>
      </c>
      <c r="C67" s="243"/>
      <c r="D67" s="243"/>
      <c r="E67" s="243"/>
      <c r="F67" s="243"/>
      <c r="G67" s="243"/>
      <c r="H67" s="243"/>
      <c r="I67" s="244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36</v>
      </c>
    </row>
    <row r="68" spans="1:21" ht="39.6" customHeight="1" x14ac:dyDescent="0.2">
      <c r="A68" s="58" t="s">
        <v>113</v>
      </c>
      <c r="B68" s="184" t="s">
        <v>172</v>
      </c>
      <c r="C68" s="185"/>
      <c r="D68" s="185"/>
      <c r="E68" s="185"/>
      <c r="F68" s="185"/>
      <c r="G68" s="185"/>
      <c r="H68" s="185"/>
      <c r="I68" s="186"/>
      <c r="J68" s="11">
        <v>7</v>
      </c>
      <c r="K68" s="11">
        <v>2</v>
      </c>
      <c r="L68" s="11">
        <v>1</v>
      </c>
      <c r="M68" s="11">
        <v>0</v>
      </c>
      <c r="N68" s="11">
        <v>1</v>
      </c>
      <c r="O68" s="55">
        <f t="shared" ref="O68:O77" si="11">K68+L68+N68+M68</f>
        <v>4</v>
      </c>
      <c r="P68" s="18">
        <f t="shared" ref="P68:P74" si="12">Q68-O68</f>
        <v>9</v>
      </c>
      <c r="Q68" s="18">
        <f t="shared" si="10"/>
        <v>13</v>
      </c>
      <c r="R68" s="23" t="s">
        <v>31</v>
      </c>
      <c r="S68" s="11"/>
      <c r="T68" s="24"/>
      <c r="U68" s="11" t="s">
        <v>37</v>
      </c>
    </row>
    <row r="69" spans="1:21" ht="26.1" customHeight="1" x14ac:dyDescent="0.2">
      <c r="A69" s="58" t="s">
        <v>114</v>
      </c>
      <c r="B69" s="176" t="s">
        <v>155</v>
      </c>
      <c r="C69" s="176"/>
      <c r="D69" s="176"/>
      <c r="E69" s="176"/>
      <c r="F69" s="176"/>
      <c r="G69" s="176"/>
      <c r="H69" s="176"/>
      <c r="I69" s="176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55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1" x14ac:dyDescent="0.2">
      <c r="A70" s="49" t="s">
        <v>115</v>
      </c>
      <c r="B70" s="187" t="s">
        <v>156</v>
      </c>
      <c r="C70" s="188"/>
      <c r="D70" s="188"/>
      <c r="E70" s="188"/>
      <c r="F70" s="188"/>
      <c r="G70" s="188"/>
      <c r="H70" s="188"/>
      <c r="I70" s="189"/>
      <c r="J70" s="11">
        <v>8</v>
      </c>
      <c r="K70" s="11">
        <v>2</v>
      </c>
      <c r="L70" s="11">
        <v>1</v>
      </c>
      <c r="M70" s="11">
        <v>0</v>
      </c>
      <c r="N70" s="11">
        <v>1</v>
      </c>
      <c r="O70" s="55">
        <f t="shared" si="11"/>
        <v>4</v>
      </c>
      <c r="P70" s="18">
        <f t="shared" si="12"/>
        <v>10</v>
      </c>
      <c r="Q70" s="18">
        <f t="shared" si="10"/>
        <v>14</v>
      </c>
      <c r="R70" s="23" t="s">
        <v>31</v>
      </c>
      <c r="S70" s="11"/>
      <c r="T70" s="24"/>
      <c r="U70" s="11" t="s">
        <v>37</v>
      </c>
    </row>
    <row r="71" spans="1:21" hidden="1" x14ac:dyDescent="0.2">
      <c r="A71" s="30"/>
      <c r="B71" s="187"/>
      <c r="C71" s="188"/>
      <c r="D71" s="188"/>
      <c r="E71" s="188"/>
      <c r="F71" s="188"/>
      <c r="G71" s="188"/>
      <c r="H71" s="188"/>
      <c r="I71" s="189"/>
      <c r="J71" s="11">
        <v>0</v>
      </c>
      <c r="K71" s="11">
        <v>0</v>
      </c>
      <c r="L71" s="11">
        <v>0</v>
      </c>
      <c r="M71" s="11"/>
      <c r="N71" s="11">
        <v>0</v>
      </c>
      <c r="O71" s="55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1" hidden="1" x14ac:dyDescent="0.2">
      <c r="A72" s="30"/>
      <c r="B72" s="187"/>
      <c r="C72" s="188"/>
      <c r="D72" s="188"/>
      <c r="E72" s="188"/>
      <c r="F72" s="188"/>
      <c r="G72" s="188"/>
      <c r="H72" s="188"/>
      <c r="I72" s="189"/>
      <c r="J72" s="11">
        <v>0</v>
      </c>
      <c r="K72" s="11">
        <v>0</v>
      </c>
      <c r="L72" s="11">
        <v>0</v>
      </c>
      <c r="M72" s="11"/>
      <c r="N72" s="11">
        <v>0</v>
      </c>
      <c r="O72" s="55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1" hidden="1" x14ac:dyDescent="0.2">
      <c r="A73" s="30"/>
      <c r="B73" s="187"/>
      <c r="C73" s="188"/>
      <c r="D73" s="188"/>
      <c r="E73" s="188"/>
      <c r="F73" s="188"/>
      <c r="G73" s="188"/>
      <c r="H73" s="188"/>
      <c r="I73" s="189"/>
      <c r="J73" s="11">
        <v>0</v>
      </c>
      <c r="K73" s="11">
        <v>0</v>
      </c>
      <c r="L73" s="11">
        <v>0</v>
      </c>
      <c r="M73" s="11"/>
      <c r="N73" s="11">
        <v>0</v>
      </c>
      <c r="O73" s="55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1" hidden="1" x14ac:dyDescent="0.2">
      <c r="A74" s="30"/>
      <c r="B74" s="187"/>
      <c r="C74" s="188"/>
      <c r="D74" s="188"/>
      <c r="E74" s="188"/>
      <c r="F74" s="188"/>
      <c r="G74" s="188"/>
      <c r="H74" s="188"/>
      <c r="I74" s="189"/>
      <c r="J74" s="11">
        <v>0</v>
      </c>
      <c r="K74" s="11">
        <v>0</v>
      </c>
      <c r="L74" s="11">
        <v>0</v>
      </c>
      <c r="M74" s="11"/>
      <c r="N74" s="11">
        <v>0</v>
      </c>
      <c r="O74" s="55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1" hidden="1" x14ac:dyDescent="0.2">
      <c r="A75" s="30"/>
      <c r="B75" s="187"/>
      <c r="C75" s="188"/>
      <c r="D75" s="188"/>
      <c r="E75" s="188"/>
      <c r="F75" s="188"/>
      <c r="G75" s="188"/>
      <c r="H75" s="188"/>
      <c r="I75" s="189"/>
      <c r="J75" s="11">
        <v>0</v>
      </c>
      <c r="K75" s="11">
        <v>0</v>
      </c>
      <c r="L75" s="11">
        <v>0</v>
      </c>
      <c r="M75" s="11"/>
      <c r="N75" s="11">
        <v>0</v>
      </c>
      <c r="O75" s="55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1" hidden="1" x14ac:dyDescent="0.2">
      <c r="A76" s="30"/>
      <c r="B76" s="187"/>
      <c r="C76" s="188"/>
      <c r="D76" s="188"/>
      <c r="E76" s="188"/>
      <c r="F76" s="188"/>
      <c r="G76" s="188"/>
      <c r="H76" s="188"/>
      <c r="I76" s="189"/>
      <c r="J76" s="11">
        <v>0</v>
      </c>
      <c r="K76" s="11">
        <v>0</v>
      </c>
      <c r="L76" s="11">
        <v>0</v>
      </c>
      <c r="M76" s="11"/>
      <c r="N76" s="11">
        <v>0</v>
      </c>
      <c r="O76" s="55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1" hidden="1" x14ac:dyDescent="0.2">
      <c r="A77" s="30"/>
      <c r="B77" s="187"/>
      <c r="C77" s="188"/>
      <c r="D77" s="188"/>
      <c r="E77" s="188"/>
      <c r="F77" s="188"/>
      <c r="G77" s="188"/>
      <c r="H77" s="188"/>
      <c r="I77" s="189"/>
      <c r="J77" s="11">
        <v>0</v>
      </c>
      <c r="K77" s="11">
        <v>0</v>
      </c>
      <c r="L77" s="11">
        <v>0</v>
      </c>
      <c r="M77" s="11"/>
      <c r="N77" s="11">
        <v>0</v>
      </c>
      <c r="O77" s="55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1" x14ac:dyDescent="0.2">
      <c r="A78" s="20" t="s">
        <v>25</v>
      </c>
      <c r="B78" s="101"/>
      <c r="C78" s="102"/>
      <c r="D78" s="102"/>
      <c r="E78" s="102"/>
      <c r="F78" s="102"/>
      <c r="G78" s="102"/>
      <c r="H78" s="102"/>
      <c r="I78" s="103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3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0">
        <f>COUNTA(U67:U77)</f>
        <v>4</v>
      </c>
    </row>
    <row r="79" spans="1:21" ht="18.75" customHeight="1" x14ac:dyDescent="0.2">
      <c r="A79" s="89" t="s">
        <v>44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21" ht="18" customHeight="1" x14ac:dyDescent="0.2">
      <c r="A80" s="209" t="s">
        <v>27</v>
      </c>
      <c r="B80" s="233" t="s">
        <v>26</v>
      </c>
      <c r="C80" s="234"/>
      <c r="D80" s="234"/>
      <c r="E80" s="234"/>
      <c r="F80" s="234"/>
      <c r="G80" s="234"/>
      <c r="H80" s="234"/>
      <c r="I80" s="235"/>
      <c r="J80" s="202" t="s">
        <v>39</v>
      </c>
      <c r="K80" s="204" t="s">
        <v>24</v>
      </c>
      <c r="L80" s="205"/>
      <c r="M80" s="205"/>
      <c r="N80" s="206"/>
      <c r="O80" s="204" t="s">
        <v>40</v>
      </c>
      <c r="P80" s="207"/>
      <c r="Q80" s="208"/>
      <c r="R80" s="204" t="s">
        <v>23</v>
      </c>
      <c r="S80" s="205"/>
      <c r="T80" s="206"/>
      <c r="U80" s="230" t="s">
        <v>22</v>
      </c>
    </row>
    <row r="81" spans="1:21" x14ac:dyDescent="0.2">
      <c r="A81" s="210"/>
      <c r="B81" s="236"/>
      <c r="C81" s="237"/>
      <c r="D81" s="237"/>
      <c r="E81" s="237"/>
      <c r="F81" s="237"/>
      <c r="G81" s="237"/>
      <c r="H81" s="237"/>
      <c r="I81" s="238"/>
      <c r="J81" s="203"/>
      <c r="K81" s="5" t="s">
        <v>28</v>
      </c>
      <c r="L81" s="5" t="s">
        <v>29</v>
      </c>
      <c r="M81" s="51" t="s">
        <v>91</v>
      </c>
      <c r="N81" s="5" t="s">
        <v>92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03"/>
    </row>
    <row r="82" spans="1:21" x14ac:dyDescent="0.2">
      <c r="A82" s="49" t="s">
        <v>116</v>
      </c>
      <c r="B82" s="181" t="s">
        <v>157</v>
      </c>
      <c r="C82" s="182"/>
      <c r="D82" s="182"/>
      <c r="E82" s="182"/>
      <c r="F82" s="182"/>
      <c r="G82" s="182"/>
      <c r="H82" s="182"/>
      <c r="I82" s="183"/>
      <c r="J82" s="11">
        <v>20</v>
      </c>
      <c r="K82" s="11">
        <v>0</v>
      </c>
      <c r="L82" s="11">
        <v>0</v>
      </c>
      <c r="M82" s="11">
        <v>4</v>
      </c>
      <c r="N82" s="11">
        <v>12</v>
      </c>
      <c r="O82" s="48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1" x14ac:dyDescent="0.2">
      <c r="A83" s="64" t="s">
        <v>117</v>
      </c>
      <c r="B83" s="181" t="s">
        <v>158</v>
      </c>
      <c r="C83" s="182"/>
      <c r="D83" s="182"/>
      <c r="E83" s="182"/>
      <c r="F83" s="182"/>
      <c r="G83" s="182"/>
      <c r="H83" s="182"/>
      <c r="I83" s="183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55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1" ht="27" customHeight="1" x14ac:dyDescent="0.2">
      <c r="A84" s="49" t="s">
        <v>126</v>
      </c>
      <c r="B84" s="181" t="s">
        <v>159</v>
      </c>
      <c r="C84" s="182"/>
      <c r="D84" s="182"/>
      <c r="E84" s="182"/>
      <c r="F84" s="182"/>
      <c r="G84" s="182"/>
      <c r="H84" s="182"/>
      <c r="I84" s="183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55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1" hidden="1" x14ac:dyDescent="0.2">
      <c r="A85" s="30"/>
      <c r="B85" s="187"/>
      <c r="C85" s="188"/>
      <c r="D85" s="188"/>
      <c r="E85" s="188"/>
      <c r="F85" s="188"/>
      <c r="G85" s="188"/>
      <c r="H85" s="188"/>
      <c r="I85" s="189"/>
      <c r="J85" s="11">
        <v>0</v>
      </c>
      <c r="K85" s="11">
        <v>0</v>
      </c>
      <c r="L85" s="11">
        <v>0</v>
      </c>
      <c r="M85" s="11"/>
      <c r="N85" s="11">
        <v>0</v>
      </c>
      <c r="O85" s="55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1" hidden="1" x14ac:dyDescent="0.2">
      <c r="A86" s="30"/>
      <c r="B86" s="187"/>
      <c r="C86" s="188"/>
      <c r="D86" s="188"/>
      <c r="E86" s="188"/>
      <c r="F86" s="188"/>
      <c r="G86" s="188"/>
      <c r="H86" s="188"/>
      <c r="I86" s="189"/>
      <c r="J86" s="11">
        <v>0</v>
      </c>
      <c r="K86" s="11">
        <v>0</v>
      </c>
      <c r="L86" s="11">
        <v>0</v>
      </c>
      <c r="M86" s="11"/>
      <c r="N86" s="11">
        <v>0</v>
      </c>
      <c r="O86" s="55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1" hidden="1" x14ac:dyDescent="0.2">
      <c r="A87" s="30"/>
      <c r="B87" s="187"/>
      <c r="C87" s="188"/>
      <c r="D87" s="188"/>
      <c r="E87" s="188"/>
      <c r="F87" s="188"/>
      <c r="G87" s="188"/>
      <c r="H87" s="188"/>
      <c r="I87" s="189"/>
      <c r="J87" s="11">
        <v>0</v>
      </c>
      <c r="K87" s="11">
        <v>0</v>
      </c>
      <c r="L87" s="11">
        <v>0</v>
      </c>
      <c r="M87" s="11"/>
      <c r="N87" s="11">
        <v>0</v>
      </c>
      <c r="O87" s="55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1" hidden="1" x14ac:dyDescent="0.2">
      <c r="A88" s="30"/>
      <c r="B88" s="187"/>
      <c r="C88" s="188"/>
      <c r="D88" s="188"/>
      <c r="E88" s="188"/>
      <c r="F88" s="188"/>
      <c r="G88" s="188"/>
      <c r="H88" s="188"/>
      <c r="I88" s="189"/>
      <c r="J88" s="11">
        <v>0</v>
      </c>
      <c r="K88" s="11">
        <v>0</v>
      </c>
      <c r="L88" s="11">
        <v>0</v>
      </c>
      <c r="M88" s="11"/>
      <c r="N88" s="11">
        <v>0</v>
      </c>
      <c r="O88" s="55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1" hidden="1" x14ac:dyDescent="0.2">
      <c r="A89" s="30"/>
      <c r="B89" s="187"/>
      <c r="C89" s="188"/>
      <c r="D89" s="188"/>
      <c r="E89" s="188"/>
      <c r="F89" s="188"/>
      <c r="G89" s="188"/>
      <c r="H89" s="188"/>
      <c r="I89" s="189"/>
      <c r="J89" s="11">
        <v>0</v>
      </c>
      <c r="K89" s="11">
        <v>0</v>
      </c>
      <c r="L89" s="11">
        <v>0</v>
      </c>
      <c r="M89" s="11"/>
      <c r="N89" s="11">
        <v>0</v>
      </c>
      <c r="O89" s="55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1" hidden="1" x14ac:dyDescent="0.2">
      <c r="A90" s="30"/>
      <c r="B90" s="187"/>
      <c r="C90" s="188"/>
      <c r="D90" s="188"/>
      <c r="E90" s="188"/>
      <c r="F90" s="188"/>
      <c r="G90" s="188"/>
      <c r="H90" s="188"/>
      <c r="I90" s="189"/>
      <c r="J90" s="11">
        <v>0</v>
      </c>
      <c r="K90" s="11">
        <v>0</v>
      </c>
      <c r="L90" s="11">
        <v>0</v>
      </c>
      <c r="M90" s="11"/>
      <c r="N90" s="11">
        <v>0</v>
      </c>
      <c r="O90" s="55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1" hidden="1" x14ac:dyDescent="0.2">
      <c r="A91" s="30"/>
      <c r="B91" s="187"/>
      <c r="C91" s="188"/>
      <c r="D91" s="188"/>
      <c r="E91" s="188"/>
      <c r="F91" s="188"/>
      <c r="G91" s="188"/>
      <c r="H91" s="188"/>
      <c r="I91" s="189"/>
      <c r="J91" s="11">
        <v>0</v>
      </c>
      <c r="K91" s="11">
        <v>0</v>
      </c>
      <c r="L91" s="11">
        <v>0</v>
      </c>
      <c r="M91" s="11"/>
      <c r="N91" s="11">
        <v>0</v>
      </c>
      <c r="O91" s="55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1" hidden="1" x14ac:dyDescent="0.2">
      <c r="A92" s="30"/>
      <c r="B92" s="248"/>
      <c r="C92" s="249"/>
      <c r="D92" s="249"/>
      <c r="E92" s="249"/>
      <c r="F92" s="249"/>
      <c r="G92" s="249"/>
      <c r="H92" s="249"/>
      <c r="I92" s="250"/>
      <c r="J92" s="11">
        <v>0</v>
      </c>
      <c r="K92" s="11">
        <v>0</v>
      </c>
      <c r="L92" s="11">
        <v>0</v>
      </c>
      <c r="M92" s="11"/>
      <c r="N92" s="11">
        <v>0</v>
      </c>
      <c r="O92" s="55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1" x14ac:dyDescent="0.2">
      <c r="A93" s="20" t="s">
        <v>25</v>
      </c>
      <c r="B93" s="101"/>
      <c r="C93" s="102"/>
      <c r="D93" s="102"/>
      <c r="E93" s="102"/>
      <c r="F93" s="102"/>
      <c r="G93" s="102"/>
      <c r="H93" s="102"/>
      <c r="I93" s="103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3">
        <f>SUM(M82:M92)</f>
        <v>5</v>
      </c>
      <c r="N93" s="20">
        <f t="shared" si="17"/>
        <v>19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0">
        <f>COUNTA(U82:U92)</f>
        <v>3</v>
      </c>
    </row>
    <row r="94" spans="1:21" ht="9" customHeight="1" x14ac:dyDescent="0.2"/>
    <row r="95" spans="1:21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1" ht="19.5" customHeight="1" x14ac:dyDescent="0.2">
      <c r="A96" s="219" t="s">
        <v>45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</row>
    <row r="97" spans="1:21" ht="27.75" customHeight="1" x14ac:dyDescent="0.2">
      <c r="A97" s="209" t="s">
        <v>27</v>
      </c>
      <c r="B97" s="233" t="s">
        <v>26</v>
      </c>
      <c r="C97" s="234"/>
      <c r="D97" s="234"/>
      <c r="E97" s="234"/>
      <c r="F97" s="234"/>
      <c r="G97" s="234"/>
      <c r="H97" s="234"/>
      <c r="I97" s="235"/>
      <c r="J97" s="202" t="s">
        <v>39</v>
      </c>
      <c r="K97" s="90" t="s">
        <v>24</v>
      </c>
      <c r="L97" s="90"/>
      <c r="M97" s="90"/>
      <c r="N97" s="90"/>
      <c r="O97" s="90" t="s">
        <v>40</v>
      </c>
      <c r="P97" s="91"/>
      <c r="Q97" s="91"/>
      <c r="R97" s="90" t="s">
        <v>23</v>
      </c>
      <c r="S97" s="90"/>
      <c r="T97" s="90"/>
      <c r="U97" s="90" t="s">
        <v>22</v>
      </c>
    </row>
    <row r="98" spans="1:21" ht="12.75" customHeight="1" x14ac:dyDescent="0.2">
      <c r="A98" s="210"/>
      <c r="B98" s="236"/>
      <c r="C98" s="237"/>
      <c r="D98" s="237"/>
      <c r="E98" s="237"/>
      <c r="F98" s="237"/>
      <c r="G98" s="237"/>
      <c r="H98" s="237"/>
      <c r="I98" s="238"/>
      <c r="J98" s="203"/>
      <c r="K98" s="5" t="s">
        <v>28</v>
      </c>
      <c r="L98" s="5" t="s">
        <v>29</v>
      </c>
      <c r="M98" s="51" t="s">
        <v>91</v>
      </c>
      <c r="N98" s="5" t="s">
        <v>92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90"/>
    </row>
    <row r="99" spans="1:21" x14ac:dyDescent="0.2">
      <c r="A99" s="245" t="s">
        <v>123</v>
      </c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7"/>
    </row>
    <row r="100" spans="1:21" x14ac:dyDescent="0.2">
      <c r="A100" s="49" t="s">
        <v>97</v>
      </c>
      <c r="B100" s="185" t="s">
        <v>160</v>
      </c>
      <c r="C100" s="185"/>
      <c r="D100" s="185"/>
      <c r="E100" s="185"/>
      <c r="F100" s="185"/>
      <c r="G100" s="185"/>
      <c r="H100" s="185"/>
      <c r="I100" s="186"/>
      <c r="J100" s="25">
        <v>6</v>
      </c>
      <c r="K100" s="25">
        <v>2</v>
      </c>
      <c r="L100" s="25">
        <v>1</v>
      </c>
      <c r="M100" s="25">
        <v>0</v>
      </c>
      <c r="N100" s="25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36</v>
      </c>
    </row>
    <row r="101" spans="1:21" x14ac:dyDescent="0.2">
      <c r="A101" s="57" t="s">
        <v>98</v>
      </c>
      <c r="B101" s="83" t="s">
        <v>161</v>
      </c>
      <c r="C101" s="84"/>
      <c r="D101" s="84"/>
      <c r="E101" s="84"/>
      <c r="F101" s="84"/>
      <c r="G101" s="84"/>
      <c r="H101" s="84"/>
      <c r="I101" s="85"/>
      <c r="J101" s="25">
        <v>6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20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36</v>
      </c>
    </row>
    <row r="102" spans="1:21" ht="26.1" customHeight="1" x14ac:dyDescent="0.2">
      <c r="A102" s="58" t="s">
        <v>99</v>
      </c>
      <c r="B102" s="176" t="s">
        <v>162</v>
      </c>
      <c r="C102" s="176"/>
      <c r="D102" s="176"/>
      <c r="E102" s="176"/>
      <c r="F102" s="176"/>
      <c r="G102" s="176"/>
      <c r="H102" s="176"/>
      <c r="I102" s="176"/>
      <c r="J102" s="25">
        <v>6</v>
      </c>
      <c r="K102" s="25">
        <v>2</v>
      </c>
      <c r="L102" s="25">
        <v>1</v>
      </c>
      <c r="M102" s="25">
        <v>0</v>
      </c>
      <c r="N102" s="25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36</v>
      </c>
    </row>
    <row r="103" spans="1:21" x14ac:dyDescent="0.2">
      <c r="A103" s="58" t="s">
        <v>141</v>
      </c>
      <c r="B103" s="176" t="s">
        <v>163</v>
      </c>
      <c r="C103" s="176"/>
      <c r="D103" s="176"/>
      <c r="E103" s="176"/>
      <c r="F103" s="176"/>
      <c r="G103" s="176"/>
      <c r="H103" s="176"/>
      <c r="I103" s="176"/>
      <c r="J103" s="25">
        <v>6</v>
      </c>
      <c r="K103" s="25">
        <v>2</v>
      </c>
      <c r="L103" s="25">
        <v>1</v>
      </c>
      <c r="M103" s="25">
        <v>0</v>
      </c>
      <c r="N103" s="25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36</v>
      </c>
    </row>
    <row r="104" spans="1:21" hidden="1" x14ac:dyDescent="0.2">
      <c r="A104" s="34"/>
      <c r="B104" s="192"/>
      <c r="C104" s="193"/>
      <c r="D104" s="193"/>
      <c r="E104" s="193"/>
      <c r="F104" s="193"/>
      <c r="G104" s="193"/>
      <c r="H104" s="193"/>
      <c r="I104" s="194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92"/>
      <c r="C105" s="193"/>
      <c r="D105" s="193"/>
      <c r="E105" s="193"/>
      <c r="F105" s="193"/>
      <c r="G105" s="193"/>
      <c r="H105" s="193"/>
      <c r="I105" s="194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251" t="s">
        <v>124</v>
      </c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5"/>
    </row>
    <row r="107" spans="1:21" x14ac:dyDescent="0.2">
      <c r="A107" s="65" t="s">
        <v>142</v>
      </c>
      <c r="B107" s="83" t="s">
        <v>166</v>
      </c>
      <c r="C107" s="84"/>
      <c r="D107" s="84"/>
      <c r="E107" s="84"/>
      <c r="F107" s="84"/>
      <c r="G107" s="84"/>
      <c r="H107" s="84"/>
      <c r="I107" s="85"/>
      <c r="J107" s="25">
        <v>7</v>
      </c>
      <c r="K107" s="25">
        <v>2</v>
      </c>
      <c r="L107" s="25">
        <v>1</v>
      </c>
      <c r="M107" s="25">
        <v>0</v>
      </c>
      <c r="N107" s="25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ht="26.45" customHeight="1" x14ac:dyDescent="0.2">
      <c r="A108" s="57" t="s">
        <v>100</v>
      </c>
      <c r="B108" s="83" t="s">
        <v>164</v>
      </c>
      <c r="C108" s="84"/>
      <c r="D108" s="84"/>
      <c r="E108" s="84"/>
      <c r="F108" s="84"/>
      <c r="G108" s="84"/>
      <c r="H108" s="84"/>
      <c r="I108" s="85"/>
      <c r="J108" s="25">
        <v>7</v>
      </c>
      <c r="K108" s="25">
        <v>2</v>
      </c>
      <c r="L108" s="25">
        <v>1</v>
      </c>
      <c r="M108" s="25">
        <v>0</v>
      </c>
      <c r="N108" s="25">
        <v>1</v>
      </c>
      <c r="O108" s="18">
        <f t="shared" ref="O108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">
      <c r="A109" s="65" t="s">
        <v>119</v>
      </c>
      <c r="B109" s="83" t="s">
        <v>165</v>
      </c>
      <c r="C109" s="84"/>
      <c r="D109" s="84"/>
      <c r="E109" s="84"/>
      <c r="F109" s="84"/>
      <c r="G109" s="84"/>
      <c r="H109" s="84"/>
      <c r="I109" s="85"/>
      <c r="J109" s="25">
        <v>7</v>
      </c>
      <c r="K109" s="25">
        <v>2</v>
      </c>
      <c r="L109" s="25">
        <v>1</v>
      </c>
      <c r="M109" s="25">
        <v>0</v>
      </c>
      <c r="N109" s="25">
        <v>1</v>
      </c>
      <c r="O109" s="18">
        <f>K109+L109+N109+M117</f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">
      <c r="A110" s="34"/>
      <c r="B110" s="192"/>
      <c r="C110" s="193"/>
      <c r="D110" s="193"/>
      <c r="E110" s="193"/>
      <c r="F110" s="193"/>
      <c r="G110" s="193"/>
      <c r="H110" s="193"/>
      <c r="I110" s="194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>K110+L110+N110+M118</f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">
      <c r="A111" s="31"/>
      <c r="B111" s="192"/>
      <c r="C111" s="193"/>
      <c r="D111" s="193"/>
      <c r="E111" s="193"/>
      <c r="F111" s="193"/>
      <c r="G111" s="193"/>
      <c r="H111" s="193"/>
      <c r="I111" s="194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>K111+L111+N111+M119</f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92"/>
      <c r="C112" s="193"/>
      <c r="D112" s="193"/>
      <c r="E112" s="193"/>
      <c r="F112" s="193"/>
      <c r="G112" s="193"/>
      <c r="H112" s="193"/>
      <c r="I112" s="194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>K112+L112+N112+M120</f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251" t="s">
        <v>125</v>
      </c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5"/>
    </row>
    <row r="114" spans="1:21" x14ac:dyDescent="0.2">
      <c r="A114" s="65" t="s">
        <v>120</v>
      </c>
      <c r="B114" s="83" t="s">
        <v>167</v>
      </c>
      <c r="C114" s="84"/>
      <c r="D114" s="84"/>
      <c r="E114" s="84"/>
      <c r="F114" s="84"/>
      <c r="G114" s="84"/>
      <c r="H114" s="84"/>
      <c r="I114" s="85"/>
      <c r="J114" s="25">
        <v>8</v>
      </c>
      <c r="K114" s="25">
        <v>2</v>
      </c>
      <c r="L114" s="25">
        <v>1</v>
      </c>
      <c r="M114" s="25">
        <v>0</v>
      </c>
      <c r="N114" s="25">
        <v>1</v>
      </c>
      <c r="O114" s="18">
        <f>K114+L114+N114+M114</f>
        <v>4</v>
      </c>
      <c r="P114" s="18">
        <f t="shared" si="20"/>
        <v>10</v>
      </c>
      <c r="Q114" s="18">
        <f>ROUND(PRODUCT(J114,25)/14,0)</f>
        <v>14</v>
      </c>
      <c r="R114" s="25" t="s">
        <v>31</v>
      </c>
      <c r="S114" s="25"/>
      <c r="T114" s="26"/>
      <c r="U114" s="11" t="s">
        <v>37</v>
      </c>
    </row>
    <row r="115" spans="1:21" ht="25.5" customHeight="1" x14ac:dyDescent="0.2">
      <c r="A115" s="65" t="s">
        <v>143</v>
      </c>
      <c r="B115" s="83" t="s">
        <v>168</v>
      </c>
      <c r="C115" s="84"/>
      <c r="D115" s="84"/>
      <c r="E115" s="84"/>
      <c r="F115" s="84"/>
      <c r="G115" s="84"/>
      <c r="H115" s="84"/>
      <c r="I115" s="85"/>
      <c r="J115" s="25">
        <v>8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20" si="25">K115+L115+N115+M115</f>
        <v>4</v>
      </c>
      <c r="P115" s="18">
        <f t="shared" ref="P115:P118" si="26">Q115-O115</f>
        <v>10</v>
      </c>
      <c r="Q115" s="18">
        <f>ROUND(PRODUCT(J115,25)/14,0)</f>
        <v>14</v>
      </c>
      <c r="R115" s="25" t="s">
        <v>31</v>
      </c>
      <c r="S115" s="25"/>
      <c r="T115" s="26"/>
      <c r="U115" s="11" t="s">
        <v>37</v>
      </c>
    </row>
    <row r="116" spans="1:21" s="67" customFormat="1" x14ac:dyDescent="0.2">
      <c r="A116" s="65" t="s">
        <v>118</v>
      </c>
      <c r="B116" s="83" t="s">
        <v>169</v>
      </c>
      <c r="C116" s="84"/>
      <c r="D116" s="84"/>
      <c r="E116" s="84"/>
      <c r="F116" s="84"/>
      <c r="G116" s="84"/>
      <c r="H116" s="84"/>
      <c r="I116" s="85"/>
      <c r="J116" s="25">
        <v>8</v>
      </c>
      <c r="K116" s="25">
        <v>2</v>
      </c>
      <c r="L116" s="25">
        <v>1</v>
      </c>
      <c r="M116" s="25">
        <v>0</v>
      </c>
      <c r="N116" s="25">
        <v>1</v>
      </c>
      <c r="O116" s="18">
        <f t="shared" ref="O116" si="27">K116+L116+N116+M116</f>
        <v>4</v>
      </c>
      <c r="P116" s="18">
        <f t="shared" ref="P116" si="28">Q116-O116</f>
        <v>10</v>
      </c>
      <c r="Q116" s="18">
        <f>ROUND(PRODUCT(J116,25)/14,0)</f>
        <v>14</v>
      </c>
      <c r="R116" s="25" t="s">
        <v>31</v>
      </c>
      <c r="S116" s="25"/>
      <c r="T116" s="26"/>
      <c r="U116" s="11" t="s">
        <v>37</v>
      </c>
    </row>
    <row r="117" spans="1:21" x14ac:dyDescent="0.2">
      <c r="A117" s="65" t="s">
        <v>121</v>
      </c>
      <c r="B117" s="86" t="s">
        <v>170</v>
      </c>
      <c r="C117" s="87"/>
      <c r="D117" s="87"/>
      <c r="E117" s="87"/>
      <c r="F117" s="87"/>
      <c r="G117" s="87"/>
      <c r="H117" s="87"/>
      <c r="I117" s="88"/>
      <c r="J117" s="25">
        <v>8</v>
      </c>
      <c r="K117" s="25">
        <v>2</v>
      </c>
      <c r="L117" s="25">
        <v>1</v>
      </c>
      <c r="M117" s="25">
        <v>0</v>
      </c>
      <c r="N117" s="25">
        <v>1</v>
      </c>
      <c r="O117" s="18">
        <f t="shared" si="25"/>
        <v>4</v>
      </c>
      <c r="P117" s="18">
        <f t="shared" si="26"/>
        <v>10</v>
      </c>
      <c r="Q117" s="18">
        <f>ROUND(PRODUCT(J117,25)/14,0)</f>
        <v>14</v>
      </c>
      <c r="R117" s="25" t="s">
        <v>31</v>
      </c>
      <c r="S117" s="25"/>
      <c r="T117" s="26"/>
      <c r="U117" s="11" t="s">
        <v>37</v>
      </c>
    </row>
    <row r="118" spans="1:21" x14ac:dyDescent="0.2">
      <c r="A118" s="65" t="s">
        <v>122</v>
      </c>
      <c r="B118" s="86" t="s">
        <v>171</v>
      </c>
      <c r="C118" s="87"/>
      <c r="D118" s="87"/>
      <c r="E118" s="87"/>
      <c r="F118" s="87"/>
      <c r="G118" s="87"/>
      <c r="H118" s="87"/>
      <c r="I118" s="88"/>
      <c r="J118" s="25">
        <v>8</v>
      </c>
      <c r="K118" s="25">
        <v>2</v>
      </c>
      <c r="L118" s="25">
        <v>1</v>
      </c>
      <c r="M118" s="25">
        <v>0</v>
      </c>
      <c r="N118" s="25">
        <v>1</v>
      </c>
      <c r="O118" s="18">
        <f t="shared" si="25"/>
        <v>4</v>
      </c>
      <c r="P118" s="18">
        <f t="shared" si="26"/>
        <v>10</v>
      </c>
      <c r="Q118" s="18">
        <f>ROUND(PRODUCT(J118,25)/14,0)</f>
        <v>14</v>
      </c>
      <c r="R118" s="25" t="s">
        <v>31</v>
      </c>
      <c r="S118" s="25"/>
      <c r="T118" s="26"/>
      <c r="U118" s="11" t="s">
        <v>37</v>
      </c>
    </row>
    <row r="119" spans="1:21" hidden="1" x14ac:dyDescent="0.2">
      <c r="A119" s="31"/>
      <c r="B119" s="192"/>
      <c r="C119" s="193"/>
      <c r="D119" s="193"/>
      <c r="E119" s="193"/>
      <c r="F119" s="193"/>
      <c r="G119" s="193"/>
      <c r="H119" s="193"/>
      <c r="I119" s="194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ref="Q119:Q120" si="29">ROUND(PRODUCT(J119,25)/12,0)</f>
        <v>0</v>
      </c>
      <c r="R119" s="25"/>
      <c r="S119" s="25"/>
      <c r="T119" s="26"/>
      <c r="U119" s="11"/>
    </row>
    <row r="120" spans="1:21" hidden="1" x14ac:dyDescent="0.2">
      <c r="A120" s="31"/>
      <c r="B120" s="192"/>
      <c r="C120" s="193"/>
      <c r="D120" s="193"/>
      <c r="E120" s="193"/>
      <c r="F120" s="193"/>
      <c r="G120" s="193"/>
      <c r="H120" s="193"/>
      <c r="I120" s="194"/>
      <c r="J120" s="25">
        <v>0</v>
      </c>
      <c r="K120" s="25">
        <v>0</v>
      </c>
      <c r="L120" s="25">
        <v>0</v>
      </c>
      <c r="M120" s="25"/>
      <c r="N120" s="25">
        <v>0</v>
      </c>
      <c r="O120" s="18">
        <f t="shared" si="25"/>
        <v>0</v>
      </c>
      <c r="P120" s="18">
        <f t="shared" si="20"/>
        <v>0</v>
      </c>
      <c r="Q120" s="18">
        <f t="shared" si="29"/>
        <v>0</v>
      </c>
      <c r="R120" s="25"/>
      <c r="S120" s="25"/>
      <c r="T120" s="26"/>
      <c r="U120" s="11"/>
    </row>
    <row r="121" spans="1:21" hidden="1" x14ac:dyDescent="0.2">
      <c r="A121" s="251" t="s">
        <v>86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</row>
    <row r="122" spans="1:21" hidden="1" x14ac:dyDescent="0.2">
      <c r="A122" s="31"/>
      <c r="B122" s="191"/>
      <c r="C122" s="191"/>
      <c r="D122" s="191"/>
      <c r="E122" s="191"/>
      <c r="F122" s="191"/>
      <c r="G122" s="191"/>
      <c r="H122" s="191"/>
      <c r="I122" s="191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>K122+L122+N122+M122</f>
        <v>0</v>
      </c>
      <c r="P122" s="18">
        <f t="shared" ref="P122:P127" si="30">Q122-O122</f>
        <v>0</v>
      </c>
      <c r="Q122" s="18">
        <f t="shared" ref="Q122:Q127" si="31">ROUND(PRODUCT(J122,25)/12,0)</f>
        <v>0</v>
      </c>
      <c r="R122" s="25"/>
      <c r="S122" s="25"/>
      <c r="T122" s="26"/>
      <c r="U122" s="11"/>
    </row>
    <row r="123" spans="1:21" hidden="1" x14ac:dyDescent="0.2">
      <c r="A123" s="34"/>
      <c r="B123" s="191"/>
      <c r="C123" s="191"/>
      <c r="D123" s="191"/>
      <c r="E123" s="191"/>
      <c r="F123" s="191"/>
      <c r="G123" s="191"/>
      <c r="H123" s="191"/>
      <c r="I123" s="191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ref="O123:O127" si="32">K123+L123+N123+M123</f>
        <v>0</v>
      </c>
      <c r="P123" s="18">
        <f t="shared" si="30"/>
        <v>0</v>
      </c>
      <c r="Q123" s="18">
        <f t="shared" si="31"/>
        <v>0</v>
      </c>
      <c r="R123" s="25"/>
      <c r="S123" s="25"/>
      <c r="T123" s="26"/>
      <c r="U123" s="11"/>
    </row>
    <row r="124" spans="1:21" hidden="1" x14ac:dyDescent="0.2">
      <c r="A124" s="34"/>
      <c r="B124" s="191"/>
      <c r="C124" s="191"/>
      <c r="D124" s="191"/>
      <c r="E124" s="191"/>
      <c r="F124" s="191"/>
      <c r="G124" s="191"/>
      <c r="H124" s="191"/>
      <c r="I124" s="191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2"/>
        <v>0</v>
      </c>
      <c r="P124" s="18">
        <f t="shared" si="30"/>
        <v>0</v>
      </c>
      <c r="Q124" s="18">
        <f t="shared" si="31"/>
        <v>0</v>
      </c>
      <c r="R124" s="25"/>
      <c r="S124" s="25"/>
      <c r="T124" s="26"/>
      <c r="U124" s="11"/>
    </row>
    <row r="125" spans="1:21" hidden="1" x14ac:dyDescent="0.2">
      <c r="A125" s="34"/>
      <c r="B125" s="191"/>
      <c r="C125" s="191"/>
      <c r="D125" s="191"/>
      <c r="E125" s="191"/>
      <c r="F125" s="191"/>
      <c r="G125" s="191"/>
      <c r="H125" s="191"/>
      <c r="I125" s="191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2"/>
        <v>0</v>
      </c>
      <c r="P125" s="18">
        <f t="shared" si="30"/>
        <v>0</v>
      </c>
      <c r="Q125" s="18">
        <f t="shared" si="31"/>
        <v>0</v>
      </c>
      <c r="R125" s="25"/>
      <c r="S125" s="25"/>
      <c r="T125" s="26"/>
      <c r="U125" s="11"/>
    </row>
    <row r="126" spans="1:21" hidden="1" x14ac:dyDescent="0.2">
      <c r="A126" s="34"/>
      <c r="B126" s="191"/>
      <c r="C126" s="191"/>
      <c r="D126" s="191"/>
      <c r="E126" s="191"/>
      <c r="F126" s="191"/>
      <c r="G126" s="191"/>
      <c r="H126" s="191"/>
      <c r="I126" s="191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2"/>
        <v>0</v>
      </c>
      <c r="P126" s="18">
        <f t="shared" si="30"/>
        <v>0</v>
      </c>
      <c r="Q126" s="18">
        <f t="shared" si="31"/>
        <v>0</v>
      </c>
      <c r="R126" s="25"/>
      <c r="S126" s="25"/>
      <c r="T126" s="26"/>
      <c r="U126" s="11"/>
    </row>
    <row r="127" spans="1:21" hidden="1" x14ac:dyDescent="0.2">
      <c r="A127" s="34"/>
      <c r="B127" s="191"/>
      <c r="C127" s="191"/>
      <c r="D127" s="191"/>
      <c r="E127" s="191"/>
      <c r="F127" s="191"/>
      <c r="G127" s="191"/>
      <c r="H127" s="191"/>
      <c r="I127" s="191"/>
      <c r="J127" s="25">
        <v>0</v>
      </c>
      <c r="K127" s="25">
        <v>0</v>
      </c>
      <c r="L127" s="25">
        <v>0</v>
      </c>
      <c r="M127" s="25"/>
      <c r="N127" s="25">
        <v>0</v>
      </c>
      <c r="O127" s="18">
        <f t="shared" si="32"/>
        <v>0</v>
      </c>
      <c r="P127" s="18">
        <f t="shared" si="30"/>
        <v>0</v>
      </c>
      <c r="Q127" s="18">
        <f t="shared" si="31"/>
        <v>0</v>
      </c>
      <c r="R127" s="25"/>
      <c r="S127" s="25"/>
      <c r="T127" s="26"/>
      <c r="U127" s="11"/>
    </row>
    <row r="128" spans="1:21" ht="24.75" customHeight="1" x14ac:dyDescent="0.2">
      <c r="A128" s="167" t="s">
        <v>71</v>
      </c>
      <c r="B128" s="168"/>
      <c r="C128" s="168"/>
      <c r="D128" s="168"/>
      <c r="E128" s="168"/>
      <c r="F128" s="168"/>
      <c r="G128" s="168"/>
      <c r="H128" s="168"/>
      <c r="I128" s="169"/>
      <c r="J128" s="22">
        <f>SUM(J100,J107,J114,J122)</f>
        <v>21</v>
      </c>
      <c r="K128" s="22">
        <f t="shared" ref="K128:Q128" si="33">SUM(K100,K107,K114,K122)</f>
        <v>6</v>
      </c>
      <c r="L128" s="22">
        <f>SUM(L100,L107,L114,L122)</f>
        <v>3</v>
      </c>
      <c r="M128" s="22">
        <f>SUM(M100,M107,M114,M122)</f>
        <v>0</v>
      </c>
      <c r="N128" s="22">
        <f t="shared" si="33"/>
        <v>3</v>
      </c>
      <c r="O128" s="22">
        <f t="shared" si="33"/>
        <v>12</v>
      </c>
      <c r="P128" s="22">
        <f t="shared" si="33"/>
        <v>26</v>
      </c>
      <c r="Q128" s="22">
        <f t="shared" si="33"/>
        <v>38</v>
      </c>
      <c r="R128" s="22">
        <f>COUNTIF(R100,"E")+COUNTIF(R107,"E")+COUNTIF(R114,"E")+COUNTIF(R122,"E")</f>
        <v>3</v>
      </c>
      <c r="S128" s="22">
        <f>COUNTIF(S100,"C")+COUNTIF(S107,"C")+COUNTIF(S114,"C")+COUNTIF(S122,"C")</f>
        <v>0</v>
      </c>
      <c r="T128" s="22">
        <f>COUNTIF(T100,"VP")+COUNTIF(T107,"VP")+COUNTIF(T114,"VP")+COUNTIF(T122,"VP")</f>
        <v>0</v>
      </c>
      <c r="U128" s="27"/>
    </row>
    <row r="129" spans="1:21" ht="13.5" customHeight="1" x14ac:dyDescent="0.2">
      <c r="A129" s="153" t="s">
        <v>47</v>
      </c>
      <c r="B129" s="154"/>
      <c r="C129" s="154"/>
      <c r="D129" s="154"/>
      <c r="E129" s="154"/>
      <c r="F129" s="154"/>
      <c r="G129" s="154"/>
      <c r="H129" s="154"/>
      <c r="I129" s="154"/>
      <c r="J129" s="155"/>
      <c r="K129" s="22">
        <f>SUM(K100,K107,K114)*14+K122*12</f>
        <v>84</v>
      </c>
      <c r="L129" s="22">
        <f t="shared" ref="L129:Q129" si="34">SUM(L100,L107,L114)*14+L122*12</f>
        <v>42</v>
      </c>
      <c r="M129" s="22">
        <f t="shared" si="34"/>
        <v>0</v>
      </c>
      <c r="N129" s="22">
        <f t="shared" si="34"/>
        <v>42</v>
      </c>
      <c r="O129" s="22">
        <f t="shared" si="34"/>
        <v>168</v>
      </c>
      <c r="P129" s="22">
        <f t="shared" si="34"/>
        <v>364</v>
      </c>
      <c r="Q129" s="22">
        <f t="shared" si="34"/>
        <v>532</v>
      </c>
      <c r="R129" s="159"/>
      <c r="S129" s="160"/>
      <c r="T129" s="160"/>
      <c r="U129" s="161"/>
    </row>
    <row r="130" spans="1:21" x14ac:dyDescent="0.2">
      <c r="A130" s="156"/>
      <c r="B130" s="157"/>
      <c r="C130" s="157"/>
      <c r="D130" s="157"/>
      <c r="E130" s="157"/>
      <c r="F130" s="157"/>
      <c r="G130" s="157"/>
      <c r="H130" s="157"/>
      <c r="I130" s="157"/>
      <c r="J130" s="158"/>
      <c r="K130" s="170">
        <f>SUM(K129:N129)</f>
        <v>168</v>
      </c>
      <c r="L130" s="171"/>
      <c r="M130" s="171"/>
      <c r="N130" s="172"/>
      <c r="O130" s="173">
        <f>SUM(O129:P129)</f>
        <v>532</v>
      </c>
      <c r="P130" s="174"/>
      <c r="Q130" s="175"/>
      <c r="R130" s="162"/>
      <c r="S130" s="163"/>
      <c r="T130" s="163"/>
      <c r="U130" s="164"/>
    </row>
    <row r="131" spans="1:2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x14ac:dyDescent="0.2">
      <c r="B132" s="2"/>
      <c r="C132" s="2"/>
      <c r="D132" s="2"/>
      <c r="E132" s="2"/>
      <c r="F132" s="2"/>
      <c r="G132" s="2"/>
      <c r="N132" s="8"/>
      <c r="O132" s="8"/>
      <c r="P132" s="8"/>
      <c r="Q132" s="8"/>
      <c r="R132" s="8"/>
      <c r="S132" s="8"/>
      <c r="T132" s="8"/>
    </row>
    <row r="133" spans="1:21" ht="24" customHeight="1" x14ac:dyDescent="0.2">
      <c r="A133" s="237" t="s">
        <v>48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</row>
    <row r="134" spans="1:21" ht="16.5" customHeight="1" x14ac:dyDescent="0.2">
      <c r="A134" s="101" t="s">
        <v>49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3"/>
    </row>
    <row r="135" spans="1:21" ht="34.5" customHeight="1" x14ac:dyDescent="0.2">
      <c r="A135" s="166" t="s">
        <v>27</v>
      </c>
      <c r="B135" s="166" t="s">
        <v>26</v>
      </c>
      <c r="C135" s="166"/>
      <c r="D135" s="166"/>
      <c r="E135" s="166"/>
      <c r="F135" s="166"/>
      <c r="G135" s="166"/>
      <c r="H135" s="166"/>
      <c r="I135" s="166"/>
      <c r="J135" s="100" t="s">
        <v>39</v>
      </c>
      <c r="K135" s="100" t="s">
        <v>24</v>
      </c>
      <c r="L135" s="100"/>
      <c r="M135" s="100"/>
      <c r="N135" s="100"/>
      <c r="O135" s="100" t="s">
        <v>40</v>
      </c>
      <c r="P135" s="100"/>
      <c r="Q135" s="100"/>
      <c r="R135" s="100" t="s">
        <v>23</v>
      </c>
      <c r="S135" s="100"/>
      <c r="T135" s="100"/>
      <c r="U135" s="100" t="s">
        <v>22</v>
      </c>
    </row>
    <row r="136" spans="1:21" x14ac:dyDescent="0.2">
      <c r="A136" s="166"/>
      <c r="B136" s="166"/>
      <c r="C136" s="166"/>
      <c r="D136" s="166"/>
      <c r="E136" s="166"/>
      <c r="F136" s="166"/>
      <c r="G136" s="166"/>
      <c r="H136" s="166"/>
      <c r="I136" s="166"/>
      <c r="J136" s="100"/>
      <c r="K136" s="29" t="s">
        <v>28</v>
      </c>
      <c r="L136" s="29" t="s">
        <v>29</v>
      </c>
      <c r="M136" s="54" t="s">
        <v>91</v>
      </c>
      <c r="N136" s="29" t="s">
        <v>92</v>
      </c>
      <c r="O136" s="29" t="s">
        <v>33</v>
      </c>
      <c r="P136" s="29" t="s">
        <v>7</v>
      </c>
      <c r="Q136" s="29" t="s">
        <v>30</v>
      </c>
      <c r="R136" s="29" t="s">
        <v>31</v>
      </c>
      <c r="S136" s="29" t="s">
        <v>28</v>
      </c>
      <c r="T136" s="29" t="s">
        <v>32</v>
      </c>
      <c r="U136" s="100"/>
    </row>
    <row r="137" spans="1:21" ht="17.25" customHeight="1" x14ac:dyDescent="0.2">
      <c r="A137" s="101" t="s">
        <v>61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3"/>
    </row>
    <row r="138" spans="1:21" ht="41.25" customHeight="1" x14ac:dyDescent="0.2">
      <c r="A138" s="32" t="str">
        <f t="shared" ref="A138:A153" si="35">IF(ISNA(INDEX($A$34:$U$132,MATCH($B138,$B$34:$B$132,0),1)),"",INDEX($A$34:$U$132,MATCH($B138,$B$34:$B$132,0),1))</f>
        <v>MMR3150</v>
      </c>
      <c r="B138" s="181" t="s">
        <v>174</v>
      </c>
      <c r="C138" s="182"/>
      <c r="D138" s="182"/>
      <c r="E138" s="182"/>
      <c r="F138" s="182"/>
      <c r="G138" s="182"/>
      <c r="H138" s="182"/>
      <c r="I138" s="183"/>
      <c r="J138" s="18">
        <f t="shared" ref="J138:J153" si="36">IF(ISNA(INDEX($A$34:$U$132,MATCH($B138,$B$34:$B$132,0),10)),"",INDEX($A$34:$U$132,MATCH($B138,$B$34:$B$132,0),10))</f>
        <v>4</v>
      </c>
      <c r="K138" s="18">
        <f t="shared" ref="K138:K153" si="37">IF(ISNA(INDEX($A$34:$U$132,MATCH($B138,$B$34:$B$132,0),11)),"",INDEX($A$34:$U$132,MATCH($B138,$B$34:$B$132,0),11))</f>
        <v>2</v>
      </c>
      <c r="L138" s="18">
        <f t="shared" ref="L138:L153" si="38">IF(ISNA(INDEX($A$34:$U$132,MATCH($B138,$B$34:$B$132,0),12)),"",INDEX($A$34:$U$132,MATCH($B138,$B$34:$B$132,0),12))</f>
        <v>1</v>
      </c>
      <c r="M138" s="18">
        <f t="shared" ref="M138:M153" si="39">IF(ISNA(INDEX($A$34:$U$132,MATCH($B138,$B$34:$B$132,0),13)),"",INDEX($A$34:$U$132,MATCH($B138,$B$34:$B$132,0),13))</f>
        <v>0</v>
      </c>
      <c r="N138" s="18">
        <f t="shared" ref="N138:N153" si="40">IF(ISNA(INDEX($A$34:$U$132,MATCH($B138,$B$34:$B$132,0),14)),"",INDEX($A$34:$U$132,MATCH($B138,$B$34:$B$132,0),14))</f>
        <v>1</v>
      </c>
      <c r="O138" s="18">
        <f t="shared" ref="O138:O153" si="41">IF(ISNA(INDEX($A$34:$U$132,MATCH($B138,$B$34:$B$132,0),15)),"",INDEX($A$34:$U$132,MATCH($B138,$B$34:$B$132,0),15))</f>
        <v>4</v>
      </c>
      <c r="P138" s="18">
        <f t="shared" ref="P138:P153" si="42">IF(ISNA(INDEX($A$34:$U$132,MATCH($B138,$B$34:$B$132,0),16)),"",INDEX($A$34:$U$132,MATCH($B138,$B$34:$B$132,0),16))</f>
        <v>3</v>
      </c>
      <c r="Q138" s="18">
        <f t="shared" ref="Q138:Q153" si="43">IF(ISNA(INDEX($A$34:$U$132,MATCH($B138,$B$34:$B$132,0),17)),"",INDEX($A$34:$U$132,MATCH($B138,$B$34:$B$132,0),17))</f>
        <v>7</v>
      </c>
      <c r="R138" s="28">
        <f t="shared" ref="R138:R153" si="44">IF(ISNA(INDEX($A$34:$U$132,MATCH($B138,$B$34:$B$132,0),18)),"",INDEX($A$34:$U$132,MATCH($B138,$B$34:$B$132,0),18))</f>
        <v>0</v>
      </c>
      <c r="S138" s="28" t="str">
        <f t="shared" ref="S138:S153" si="45">IF(ISNA(INDEX($A$34:$U$132,MATCH($B138,$B$34:$B$132,0),19)),"",INDEX($A$34:$U$132,MATCH($B138,$B$34:$B$132,0),19))</f>
        <v>C</v>
      </c>
      <c r="T138" s="28">
        <f t="shared" ref="T138:T153" si="46">IF(ISNA(INDEX($A$34:$U$132,MATCH($B138,$B$34:$B$132,0),20)),"",INDEX($A$34:$U$132,MATCH($B138,$B$34:$B$132,0),20))</f>
        <v>0</v>
      </c>
      <c r="U138" s="19" t="s">
        <v>36</v>
      </c>
    </row>
    <row r="139" spans="1:21" x14ac:dyDescent="0.2">
      <c r="A139" s="32" t="str">
        <f t="shared" si="35"/>
        <v>MMR8056</v>
      </c>
      <c r="B139" s="239" t="s">
        <v>146</v>
      </c>
      <c r="C139" s="240"/>
      <c r="D139" s="240"/>
      <c r="E139" s="240"/>
      <c r="F139" s="240"/>
      <c r="G139" s="240"/>
      <c r="H139" s="240"/>
      <c r="I139" s="241"/>
      <c r="J139" s="18">
        <f t="shared" si="36"/>
        <v>7</v>
      </c>
      <c r="K139" s="18">
        <f t="shared" si="37"/>
        <v>2</v>
      </c>
      <c r="L139" s="18">
        <f t="shared" si="38"/>
        <v>1</v>
      </c>
      <c r="M139" s="18">
        <f t="shared" si="39"/>
        <v>0</v>
      </c>
      <c r="N139" s="18">
        <f t="shared" si="40"/>
        <v>1</v>
      </c>
      <c r="O139" s="18">
        <f t="shared" si="41"/>
        <v>4</v>
      </c>
      <c r="P139" s="18">
        <f t="shared" si="42"/>
        <v>9</v>
      </c>
      <c r="Q139" s="18">
        <f t="shared" si="43"/>
        <v>13</v>
      </c>
      <c r="R139" s="28" t="str">
        <f t="shared" si="44"/>
        <v>E</v>
      </c>
      <c r="S139" s="28">
        <f t="shared" si="45"/>
        <v>0</v>
      </c>
      <c r="T139" s="28">
        <f t="shared" si="46"/>
        <v>0</v>
      </c>
      <c r="U139" s="19" t="s">
        <v>36</v>
      </c>
    </row>
    <row r="140" spans="1:21" ht="12.95" customHeight="1" x14ac:dyDescent="0.2">
      <c r="A140" s="32" t="str">
        <f t="shared" si="35"/>
        <v>MMR8035</v>
      </c>
      <c r="B140" s="176" t="s">
        <v>150</v>
      </c>
      <c r="C140" s="176"/>
      <c r="D140" s="176"/>
      <c r="E140" s="176"/>
      <c r="F140" s="176"/>
      <c r="G140" s="176"/>
      <c r="H140" s="176"/>
      <c r="I140" s="176"/>
      <c r="J140" s="18">
        <f t="shared" si="36"/>
        <v>8</v>
      </c>
      <c r="K140" s="18">
        <f t="shared" si="37"/>
        <v>2</v>
      </c>
      <c r="L140" s="18">
        <f t="shared" si="38"/>
        <v>1</v>
      </c>
      <c r="M140" s="18">
        <f t="shared" si="39"/>
        <v>0</v>
      </c>
      <c r="N140" s="18">
        <f t="shared" si="40"/>
        <v>1</v>
      </c>
      <c r="O140" s="18">
        <f t="shared" si="41"/>
        <v>4</v>
      </c>
      <c r="P140" s="18">
        <f t="shared" si="42"/>
        <v>10</v>
      </c>
      <c r="Q140" s="18">
        <f t="shared" si="43"/>
        <v>14</v>
      </c>
      <c r="R140" s="28" t="str">
        <f t="shared" si="44"/>
        <v>E</v>
      </c>
      <c r="S140" s="28">
        <f t="shared" si="45"/>
        <v>0</v>
      </c>
      <c r="T140" s="28">
        <f t="shared" si="46"/>
        <v>0</v>
      </c>
      <c r="U140" s="19" t="s">
        <v>36</v>
      </c>
    </row>
    <row r="141" spans="1:21" ht="12.95" customHeight="1" x14ac:dyDescent="0.2">
      <c r="A141" s="32" t="str">
        <f t="shared" si="35"/>
        <v>MMX9301</v>
      </c>
      <c r="B141" s="181" t="s">
        <v>149</v>
      </c>
      <c r="C141" s="182"/>
      <c r="D141" s="182"/>
      <c r="E141" s="182"/>
      <c r="F141" s="182"/>
      <c r="G141" s="182"/>
      <c r="H141" s="182"/>
      <c r="I141" s="183"/>
      <c r="J141" s="18">
        <f t="shared" si="36"/>
        <v>6</v>
      </c>
      <c r="K141" s="18">
        <f t="shared" si="37"/>
        <v>2</v>
      </c>
      <c r="L141" s="18">
        <f t="shared" si="38"/>
        <v>1</v>
      </c>
      <c r="M141" s="18">
        <f t="shared" si="39"/>
        <v>0</v>
      </c>
      <c r="N141" s="18">
        <f t="shared" si="40"/>
        <v>1</v>
      </c>
      <c r="O141" s="18">
        <f t="shared" si="41"/>
        <v>4</v>
      </c>
      <c r="P141" s="18">
        <f t="shared" si="42"/>
        <v>7</v>
      </c>
      <c r="Q141" s="18">
        <f t="shared" si="43"/>
        <v>11</v>
      </c>
      <c r="R141" s="28" t="str">
        <f t="shared" si="44"/>
        <v>E</v>
      </c>
      <c r="S141" s="28">
        <f t="shared" si="45"/>
        <v>0</v>
      </c>
      <c r="T141" s="28">
        <f t="shared" si="46"/>
        <v>0</v>
      </c>
      <c r="U141" s="19" t="s">
        <v>36</v>
      </c>
    </row>
    <row r="142" spans="1:21" ht="27" customHeight="1" x14ac:dyDescent="0.2">
      <c r="A142" s="32" t="str">
        <f t="shared" si="35"/>
        <v>MME8037</v>
      </c>
      <c r="B142" s="176" t="s">
        <v>147</v>
      </c>
      <c r="C142" s="176"/>
      <c r="D142" s="176"/>
      <c r="E142" s="176"/>
      <c r="F142" s="176"/>
      <c r="G142" s="176"/>
      <c r="H142" s="176"/>
      <c r="I142" s="176"/>
      <c r="J142" s="18">
        <f t="shared" si="36"/>
        <v>6</v>
      </c>
      <c r="K142" s="18">
        <f t="shared" si="37"/>
        <v>2</v>
      </c>
      <c r="L142" s="18">
        <f t="shared" si="38"/>
        <v>1</v>
      </c>
      <c r="M142" s="18">
        <f t="shared" si="39"/>
        <v>0</v>
      </c>
      <c r="N142" s="18">
        <f t="shared" si="40"/>
        <v>1</v>
      </c>
      <c r="O142" s="18">
        <f t="shared" si="41"/>
        <v>4</v>
      </c>
      <c r="P142" s="18">
        <f t="shared" si="42"/>
        <v>7</v>
      </c>
      <c r="Q142" s="18">
        <f t="shared" si="43"/>
        <v>11</v>
      </c>
      <c r="R142" s="28" t="str">
        <f t="shared" si="44"/>
        <v>E</v>
      </c>
      <c r="S142" s="28">
        <f t="shared" si="45"/>
        <v>0</v>
      </c>
      <c r="T142" s="28">
        <f t="shared" si="46"/>
        <v>0</v>
      </c>
      <c r="U142" s="19" t="s">
        <v>36</v>
      </c>
    </row>
    <row r="143" spans="1:21" ht="12.95" customHeight="1" x14ac:dyDescent="0.2">
      <c r="A143" s="32" t="str">
        <f t="shared" si="35"/>
        <v>MMR8057</v>
      </c>
      <c r="B143" s="242" t="s">
        <v>154</v>
      </c>
      <c r="C143" s="243"/>
      <c r="D143" s="243"/>
      <c r="E143" s="243"/>
      <c r="F143" s="243"/>
      <c r="G143" s="243"/>
      <c r="H143" s="243"/>
      <c r="I143" s="244"/>
      <c r="J143" s="18">
        <f t="shared" si="36"/>
        <v>8</v>
      </c>
      <c r="K143" s="18">
        <f t="shared" si="37"/>
        <v>2</v>
      </c>
      <c r="L143" s="18">
        <f t="shared" si="38"/>
        <v>1</v>
      </c>
      <c r="M143" s="18">
        <f t="shared" si="39"/>
        <v>0</v>
      </c>
      <c r="N143" s="18">
        <f t="shared" si="40"/>
        <v>1</v>
      </c>
      <c r="O143" s="18">
        <f t="shared" si="41"/>
        <v>4</v>
      </c>
      <c r="P143" s="18">
        <f t="shared" si="42"/>
        <v>10</v>
      </c>
      <c r="Q143" s="18">
        <f t="shared" si="43"/>
        <v>14</v>
      </c>
      <c r="R143" s="28" t="str">
        <f t="shared" si="44"/>
        <v>E</v>
      </c>
      <c r="S143" s="28">
        <f t="shared" si="45"/>
        <v>0</v>
      </c>
      <c r="T143" s="28">
        <f t="shared" si="46"/>
        <v>0</v>
      </c>
      <c r="U143" s="19" t="s">
        <v>36</v>
      </c>
    </row>
    <row r="144" spans="1:21" hidden="1" x14ac:dyDescent="0.2">
      <c r="A144" s="32" t="str">
        <f t="shared" si="35"/>
        <v/>
      </c>
      <c r="B144" s="165"/>
      <c r="C144" s="165"/>
      <c r="D144" s="165"/>
      <c r="E144" s="165"/>
      <c r="F144" s="165"/>
      <c r="G144" s="165"/>
      <c r="H144" s="165"/>
      <c r="I144" s="165"/>
      <c r="J144" s="18" t="str">
        <f t="shared" si="36"/>
        <v/>
      </c>
      <c r="K144" s="18" t="str">
        <f t="shared" si="37"/>
        <v/>
      </c>
      <c r="L144" s="18" t="str">
        <f t="shared" si="38"/>
        <v/>
      </c>
      <c r="M144" s="18" t="str">
        <f t="shared" si="39"/>
        <v/>
      </c>
      <c r="N144" s="18" t="str">
        <f t="shared" si="40"/>
        <v/>
      </c>
      <c r="O144" s="18" t="str">
        <f t="shared" si="41"/>
        <v/>
      </c>
      <c r="P144" s="18" t="str">
        <f t="shared" si="42"/>
        <v/>
      </c>
      <c r="Q144" s="18" t="str">
        <f t="shared" si="43"/>
        <v/>
      </c>
      <c r="R144" s="28" t="str">
        <f t="shared" si="44"/>
        <v/>
      </c>
      <c r="S144" s="28" t="str">
        <f t="shared" si="45"/>
        <v/>
      </c>
      <c r="T144" s="28" t="str">
        <f t="shared" si="46"/>
        <v/>
      </c>
      <c r="U144" s="19" t="s">
        <v>36</v>
      </c>
    </row>
    <row r="145" spans="1:21" hidden="1" x14ac:dyDescent="0.2">
      <c r="A145" s="32" t="str">
        <f t="shared" si="35"/>
        <v/>
      </c>
      <c r="B145" s="165"/>
      <c r="C145" s="165"/>
      <c r="D145" s="165"/>
      <c r="E145" s="165"/>
      <c r="F145" s="165"/>
      <c r="G145" s="165"/>
      <c r="H145" s="165"/>
      <c r="I145" s="165"/>
      <c r="J145" s="18" t="str">
        <f t="shared" si="36"/>
        <v/>
      </c>
      <c r="K145" s="18" t="str">
        <f t="shared" si="37"/>
        <v/>
      </c>
      <c r="L145" s="18" t="str">
        <f t="shared" si="38"/>
        <v/>
      </c>
      <c r="M145" s="18" t="str">
        <f t="shared" si="39"/>
        <v/>
      </c>
      <c r="N145" s="18" t="str">
        <f t="shared" si="40"/>
        <v/>
      </c>
      <c r="O145" s="18" t="str">
        <f t="shared" si="41"/>
        <v/>
      </c>
      <c r="P145" s="18" t="str">
        <f t="shared" si="42"/>
        <v/>
      </c>
      <c r="Q145" s="18" t="str">
        <f t="shared" si="43"/>
        <v/>
      </c>
      <c r="R145" s="28" t="str">
        <f t="shared" si="44"/>
        <v/>
      </c>
      <c r="S145" s="28" t="str">
        <f t="shared" si="45"/>
        <v/>
      </c>
      <c r="T145" s="28" t="str">
        <f t="shared" si="46"/>
        <v/>
      </c>
      <c r="U145" s="19" t="s">
        <v>36</v>
      </c>
    </row>
    <row r="146" spans="1:21" hidden="1" x14ac:dyDescent="0.2">
      <c r="A146" s="32" t="str">
        <f t="shared" si="35"/>
        <v/>
      </c>
      <c r="B146" s="165"/>
      <c r="C146" s="165"/>
      <c r="D146" s="165"/>
      <c r="E146" s="165"/>
      <c r="F146" s="165"/>
      <c r="G146" s="165"/>
      <c r="H146" s="165"/>
      <c r="I146" s="165"/>
      <c r="J146" s="18" t="str">
        <f t="shared" si="36"/>
        <v/>
      </c>
      <c r="K146" s="18" t="str">
        <f t="shared" si="37"/>
        <v/>
      </c>
      <c r="L146" s="18" t="str">
        <f t="shared" si="38"/>
        <v/>
      </c>
      <c r="M146" s="18" t="str">
        <f t="shared" si="39"/>
        <v/>
      </c>
      <c r="N146" s="18" t="str">
        <f t="shared" si="40"/>
        <v/>
      </c>
      <c r="O146" s="18" t="str">
        <f t="shared" si="41"/>
        <v/>
      </c>
      <c r="P146" s="18" t="str">
        <f t="shared" si="42"/>
        <v/>
      </c>
      <c r="Q146" s="18" t="str">
        <f t="shared" si="43"/>
        <v/>
      </c>
      <c r="R146" s="28" t="str">
        <f t="shared" si="44"/>
        <v/>
      </c>
      <c r="S146" s="28" t="str">
        <f t="shared" si="45"/>
        <v/>
      </c>
      <c r="T146" s="28" t="str">
        <f t="shared" si="46"/>
        <v/>
      </c>
      <c r="U146" s="19" t="s">
        <v>36</v>
      </c>
    </row>
    <row r="147" spans="1:21" hidden="1" x14ac:dyDescent="0.2">
      <c r="A147" s="32" t="str">
        <f t="shared" si="35"/>
        <v/>
      </c>
      <c r="B147" s="165"/>
      <c r="C147" s="165"/>
      <c r="D147" s="165"/>
      <c r="E147" s="165"/>
      <c r="F147" s="165"/>
      <c r="G147" s="165"/>
      <c r="H147" s="165"/>
      <c r="I147" s="165"/>
      <c r="J147" s="18" t="str">
        <f t="shared" si="36"/>
        <v/>
      </c>
      <c r="K147" s="18" t="str">
        <f t="shared" si="37"/>
        <v/>
      </c>
      <c r="L147" s="18" t="str">
        <f t="shared" si="38"/>
        <v/>
      </c>
      <c r="M147" s="18" t="str">
        <f t="shared" si="39"/>
        <v/>
      </c>
      <c r="N147" s="18" t="str">
        <f t="shared" si="40"/>
        <v/>
      </c>
      <c r="O147" s="18" t="str">
        <f t="shared" si="41"/>
        <v/>
      </c>
      <c r="P147" s="18" t="str">
        <f t="shared" si="42"/>
        <v/>
      </c>
      <c r="Q147" s="18" t="str">
        <f t="shared" si="43"/>
        <v/>
      </c>
      <c r="R147" s="28" t="str">
        <f t="shared" si="44"/>
        <v/>
      </c>
      <c r="S147" s="28" t="str">
        <f t="shared" si="45"/>
        <v/>
      </c>
      <c r="T147" s="28" t="str">
        <f t="shared" si="46"/>
        <v/>
      </c>
      <c r="U147" s="19" t="s">
        <v>36</v>
      </c>
    </row>
    <row r="148" spans="1:21" hidden="1" x14ac:dyDescent="0.2">
      <c r="A148" s="32" t="str">
        <f t="shared" si="35"/>
        <v/>
      </c>
      <c r="B148" s="165"/>
      <c r="C148" s="165"/>
      <c r="D148" s="165"/>
      <c r="E148" s="165"/>
      <c r="F148" s="165"/>
      <c r="G148" s="165"/>
      <c r="H148" s="165"/>
      <c r="I148" s="165"/>
      <c r="J148" s="18" t="str">
        <f t="shared" si="36"/>
        <v/>
      </c>
      <c r="K148" s="18" t="str">
        <f t="shared" si="37"/>
        <v/>
      </c>
      <c r="L148" s="18" t="str">
        <f t="shared" si="38"/>
        <v/>
      </c>
      <c r="M148" s="18" t="str">
        <f t="shared" si="39"/>
        <v/>
      </c>
      <c r="N148" s="18" t="str">
        <f t="shared" si="40"/>
        <v/>
      </c>
      <c r="O148" s="18" t="str">
        <f t="shared" si="41"/>
        <v/>
      </c>
      <c r="P148" s="18" t="str">
        <f t="shared" si="42"/>
        <v/>
      </c>
      <c r="Q148" s="18" t="str">
        <f t="shared" si="43"/>
        <v/>
      </c>
      <c r="R148" s="28" t="str">
        <f t="shared" si="44"/>
        <v/>
      </c>
      <c r="S148" s="28" t="str">
        <f t="shared" si="45"/>
        <v/>
      </c>
      <c r="T148" s="28" t="str">
        <f t="shared" si="46"/>
        <v/>
      </c>
      <c r="U148" s="19" t="s">
        <v>36</v>
      </c>
    </row>
    <row r="149" spans="1:21" hidden="1" x14ac:dyDescent="0.2">
      <c r="A149" s="32" t="str">
        <f t="shared" si="35"/>
        <v/>
      </c>
      <c r="B149" s="165"/>
      <c r="C149" s="165"/>
      <c r="D149" s="165"/>
      <c r="E149" s="165"/>
      <c r="F149" s="165"/>
      <c r="G149" s="165"/>
      <c r="H149" s="165"/>
      <c r="I149" s="165"/>
      <c r="J149" s="18" t="str">
        <f t="shared" si="36"/>
        <v/>
      </c>
      <c r="K149" s="18" t="str">
        <f t="shared" si="37"/>
        <v/>
      </c>
      <c r="L149" s="18" t="str">
        <f t="shared" si="38"/>
        <v/>
      </c>
      <c r="M149" s="18" t="str">
        <f t="shared" si="39"/>
        <v/>
      </c>
      <c r="N149" s="18" t="str">
        <f t="shared" si="40"/>
        <v/>
      </c>
      <c r="O149" s="18" t="str">
        <f t="shared" si="41"/>
        <v/>
      </c>
      <c r="P149" s="18" t="str">
        <f t="shared" si="42"/>
        <v/>
      </c>
      <c r="Q149" s="18" t="str">
        <f t="shared" si="43"/>
        <v/>
      </c>
      <c r="R149" s="28" t="str">
        <f t="shared" si="44"/>
        <v/>
      </c>
      <c r="S149" s="28" t="str">
        <f t="shared" si="45"/>
        <v/>
      </c>
      <c r="T149" s="28" t="str">
        <f t="shared" si="46"/>
        <v/>
      </c>
      <c r="U149" s="19" t="s">
        <v>36</v>
      </c>
    </row>
    <row r="150" spans="1:21" hidden="1" x14ac:dyDescent="0.2">
      <c r="A150" s="32" t="str">
        <f t="shared" si="35"/>
        <v/>
      </c>
      <c r="B150" s="165"/>
      <c r="C150" s="165"/>
      <c r="D150" s="165"/>
      <c r="E150" s="165"/>
      <c r="F150" s="165"/>
      <c r="G150" s="165"/>
      <c r="H150" s="165"/>
      <c r="I150" s="165"/>
      <c r="J150" s="18" t="str">
        <f t="shared" si="36"/>
        <v/>
      </c>
      <c r="K150" s="18" t="str">
        <f t="shared" si="37"/>
        <v/>
      </c>
      <c r="L150" s="18" t="str">
        <f t="shared" si="38"/>
        <v/>
      </c>
      <c r="M150" s="18" t="str">
        <f t="shared" si="39"/>
        <v/>
      </c>
      <c r="N150" s="18" t="str">
        <f t="shared" si="40"/>
        <v/>
      </c>
      <c r="O150" s="18" t="str">
        <f t="shared" si="41"/>
        <v/>
      </c>
      <c r="P150" s="18" t="str">
        <f t="shared" si="42"/>
        <v/>
      </c>
      <c r="Q150" s="18" t="str">
        <f t="shared" si="43"/>
        <v/>
      </c>
      <c r="R150" s="28" t="str">
        <f t="shared" si="44"/>
        <v/>
      </c>
      <c r="S150" s="28" t="str">
        <f t="shared" si="45"/>
        <v/>
      </c>
      <c r="T150" s="28" t="str">
        <f t="shared" si="46"/>
        <v/>
      </c>
      <c r="U150" s="19" t="s">
        <v>36</v>
      </c>
    </row>
    <row r="151" spans="1:21" hidden="1" x14ac:dyDescent="0.2">
      <c r="A151" s="32" t="str">
        <f t="shared" si="35"/>
        <v/>
      </c>
      <c r="B151" s="165"/>
      <c r="C151" s="165"/>
      <c r="D151" s="165"/>
      <c r="E151" s="165"/>
      <c r="F151" s="165"/>
      <c r="G151" s="165"/>
      <c r="H151" s="165"/>
      <c r="I151" s="165"/>
      <c r="J151" s="18" t="str">
        <f t="shared" si="36"/>
        <v/>
      </c>
      <c r="K151" s="18" t="str">
        <f t="shared" si="37"/>
        <v/>
      </c>
      <c r="L151" s="18" t="str">
        <f t="shared" si="38"/>
        <v/>
      </c>
      <c r="M151" s="18" t="str">
        <f t="shared" si="39"/>
        <v/>
      </c>
      <c r="N151" s="18" t="str">
        <f t="shared" si="40"/>
        <v/>
      </c>
      <c r="O151" s="18" t="str">
        <f t="shared" si="41"/>
        <v/>
      </c>
      <c r="P151" s="18" t="str">
        <f t="shared" si="42"/>
        <v/>
      </c>
      <c r="Q151" s="18" t="str">
        <f t="shared" si="43"/>
        <v/>
      </c>
      <c r="R151" s="28" t="str">
        <f t="shared" si="44"/>
        <v/>
      </c>
      <c r="S151" s="28" t="str">
        <f t="shared" si="45"/>
        <v/>
      </c>
      <c r="T151" s="28" t="str">
        <f t="shared" si="46"/>
        <v/>
      </c>
      <c r="U151" s="19" t="s">
        <v>36</v>
      </c>
    </row>
    <row r="152" spans="1:21" hidden="1" x14ac:dyDescent="0.2">
      <c r="A152" s="32" t="str">
        <f t="shared" si="35"/>
        <v/>
      </c>
      <c r="B152" s="165"/>
      <c r="C152" s="165"/>
      <c r="D152" s="165"/>
      <c r="E152" s="165"/>
      <c r="F152" s="165"/>
      <c r="G152" s="165"/>
      <c r="H152" s="165"/>
      <c r="I152" s="165"/>
      <c r="J152" s="18" t="str">
        <f t="shared" si="36"/>
        <v/>
      </c>
      <c r="K152" s="18" t="str">
        <f t="shared" si="37"/>
        <v/>
      </c>
      <c r="L152" s="18" t="str">
        <f t="shared" si="38"/>
        <v/>
      </c>
      <c r="M152" s="18" t="str">
        <f t="shared" si="39"/>
        <v/>
      </c>
      <c r="N152" s="18" t="str">
        <f t="shared" si="40"/>
        <v/>
      </c>
      <c r="O152" s="18" t="str">
        <f t="shared" si="41"/>
        <v/>
      </c>
      <c r="P152" s="18" t="str">
        <f t="shared" si="42"/>
        <v/>
      </c>
      <c r="Q152" s="18" t="str">
        <f t="shared" si="43"/>
        <v/>
      </c>
      <c r="R152" s="28" t="str">
        <f t="shared" si="44"/>
        <v/>
      </c>
      <c r="S152" s="28" t="str">
        <f t="shared" si="45"/>
        <v/>
      </c>
      <c r="T152" s="28" t="str">
        <f t="shared" si="46"/>
        <v/>
      </c>
      <c r="U152" s="19" t="s">
        <v>36</v>
      </c>
    </row>
    <row r="153" spans="1:21" hidden="1" x14ac:dyDescent="0.2">
      <c r="A153" s="32" t="str">
        <f t="shared" si="35"/>
        <v/>
      </c>
      <c r="B153" s="165"/>
      <c r="C153" s="165"/>
      <c r="D153" s="165"/>
      <c r="E153" s="165"/>
      <c r="F153" s="165"/>
      <c r="G153" s="165"/>
      <c r="H153" s="165"/>
      <c r="I153" s="165"/>
      <c r="J153" s="18" t="str">
        <f t="shared" si="36"/>
        <v/>
      </c>
      <c r="K153" s="18" t="str">
        <f t="shared" si="37"/>
        <v/>
      </c>
      <c r="L153" s="18" t="str">
        <f t="shared" si="38"/>
        <v/>
      </c>
      <c r="M153" s="18" t="str">
        <f t="shared" si="39"/>
        <v/>
      </c>
      <c r="N153" s="18" t="str">
        <f t="shared" si="40"/>
        <v/>
      </c>
      <c r="O153" s="18" t="str">
        <f t="shared" si="41"/>
        <v/>
      </c>
      <c r="P153" s="18" t="str">
        <f t="shared" si="42"/>
        <v/>
      </c>
      <c r="Q153" s="18" t="str">
        <f t="shared" si="43"/>
        <v/>
      </c>
      <c r="R153" s="28" t="str">
        <f t="shared" si="44"/>
        <v/>
      </c>
      <c r="S153" s="28" t="str">
        <f t="shared" si="45"/>
        <v/>
      </c>
      <c r="T153" s="28" t="str">
        <f t="shared" si="46"/>
        <v/>
      </c>
      <c r="U153" s="19" t="s">
        <v>36</v>
      </c>
    </row>
    <row r="154" spans="1:21" x14ac:dyDescent="0.2">
      <c r="A154" s="20" t="s">
        <v>25</v>
      </c>
      <c r="B154" s="177"/>
      <c r="C154" s="178"/>
      <c r="D154" s="178"/>
      <c r="E154" s="178"/>
      <c r="F154" s="178"/>
      <c r="G154" s="178"/>
      <c r="H154" s="178"/>
      <c r="I154" s="179"/>
      <c r="J154" s="22">
        <f>IF(ISNA(SUM(J138:J153)),"",SUM(J138:J153))</f>
        <v>39</v>
      </c>
      <c r="K154" s="22">
        <f t="shared" ref="K154:Q154" si="47">SUM(K138:K153)</f>
        <v>12</v>
      </c>
      <c r="L154" s="22">
        <f>SUM(L138:L153)</f>
        <v>6</v>
      </c>
      <c r="M154" s="22">
        <f>SUM(M138:M153)</f>
        <v>0</v>
      </c>
      <c r="N154" s="22">
        <f t="shared" si="47"/>
        <v>6</v>
      </c>
      <c r="O154" s="22">
        <f t="shared" si="47"/>
        <v>24</v>
      </c>
      <c r="P154" s="22">
        <f t="shared" si="47"/>
        <v>46</v>
      </c>
      <c r="Q154" s="22">
        <f t="shared" si="47"/>
        <v>70</v>
      </c>
      <c r="R154" s="20">
        <f>COUNTIF(R138:R153,"E")</f>
        <v>5</v>
      </c>
      <c r="S154" s="20">
        <f>COUNTIF(S138:S153,"C")</f>
        <v>1</v>
      </c>
      <c r="T154" s="20">
        <f>COUNTIF(T138:T153,"VP")</f>
        <v>0</v>
      </c>
      <c r="U154" s="19"/>
    </row>
    <row r="155" spans="1:21" ht="17.25" customHeight="1" x14ac:dyDescent="0.2">
      <c r="A155" s="101" t="s">
        <v>62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3"/>
    </row>
    <row r="156" spans="1:21" x14ac:dyDescent="0.2">
      <c r="A156" s="32" t="str">
        <f>IF(ISNA(INDEX($A$34:$U$132,MATCH($B156,$B$34:$B$132,0),1)),"",INDEX($A$34:$U$132,MATCH($B156,$B$34:$B$132,0),1))</f>
        <v/>
      </c>
      <c r="B156" s="165"/>
      <c r="C156" s="165"/>
      <c r="D156" s="165"/>
      <c r="E156" s="165"/>
      <c r="F156" s="165"/>
      <c r="G156" s="165"/>
      <c r="H156" s="165"/>
      <c r="I156" s="165"/>
      <c r="J156" s="18" t="str">
        <f>IF(ISNA(INDEX($A$34:$U$132,MATCH($B156,$B$34:$B$132,0),10)),"",INDEX($A$34:$U$132,MATCH($B156,$B$34:$B$132,0),10))</f>
        <v/>
      </c>
      <c r="K156" s="18" t="str">
        <f>IF(ISNA(INDEX($A$34:$U$132,MATCH($B156,$B$34:$B$132,0),11)),"",INDEX($A$34:$U$132,MATCH($B156,$B$34:$B$132,0),11))</f>
        <v/>
      </c>
      <c r="L156" s="18" t="str">
        <f>IF(ISNA(INDEX($A$34:$U$132,MATCH($B156,$B$34:$B$132,0),12)),"",INDEX($A$34:$U$132,MATCH($B156,$B$34:$B$132,0),12))</f>
        <v/>
      </c>
      <c r="M156" s="18" t="str">
        <f>IF(ISNA(INDEX($A$34:$U$132,MATCH($B156,$B$34:$B$132,0),13)),"",INDEX($A$34:$U$132,MATCH($B156,$B$34:$B$132,0),13))</f>
        <v/>
      </c>
      <c r="N156" s="18" t="str">
        <f>IF(ISNA(INDEX($A$34:$U$132,MATCH($B156,$B$34:$B$132,0),14)),"",INDEX($A$34:$U$132,MATCH($B156,$B$34:$B$132,0),14))</f>
        <v/>
      </c>
      <c r="O156" s="18" t="str">
        <f>IF(ISNA(INDEX($A$34:$U$132,MATCH($B156,$B$34:$B$132,0),15)),"",INDEX($A$34:$U$132,MATCH($B156,$B$34:$B$132,0),15))</f>
        <v/>
      </c>
      <c r="P156" s="18" t="str">
        <f>IF(ISNA(INDEX($A$34:$U$132,MATCH($B156,$B$34:$B$132,0),16)),"",INDEX($A$34:$U$132,MATCH($B156,$B$34:$B$132,0),16))</f>
        <v/>
      </c>
      <c r="Q156" s="18" t="str">
        <f>IF(ISNA(INDEX($A$34:$U$132,MATCH($B156,$B$34:$B$132,0),17)),"",INDEX($A$34:$U$132,MATCH($B156,$B$34:$B$132,0),17))</f>
        <v/>
      </c>
      <c r="R156" s="28" t="str">
        <f>IF(ISNA(INDEX($A$34:$U$132,MATCH($B156,$B$34:$B$132,0),18)),"",INDEX($A$34:$U$132,MATCH($B156,$B$34:$B$132,0),18))</f>
        <v/>
      </c>
      <c r="S156" s="28" t="str">
        <f>IF(ISNA(INDEX($A$34:$U$132,MATCH($B156,$B$34:$B$132,0),19)),"",INDEX($A$34:$U$132,MATCH($B156,$B$34:$B$132,0),19))</f>
        <v/>
      </c>
      <c r="T156" s="28" t="str">
        <f>IF(ISNA(INDEX($A$34:$U$132,MATCH($B156,$B$34:$B$132,0),20)),"",INDEX($A$34:$U$132,MATCH($B156,$B$34:$B$132,0),20))</f>
        <v/>
      </c>
      <c r="U156" s="19" t="s">
        <v>36</v>
      </c>
    </row>
    <row r="157" spans="1:21" hidden="1" x14ac:dyDescent="0.2">
      <c r="A157" s="32" t="str">
        <f>IF(ISNA(INDEX($A$34:$U$132,MATCH($B157,$B$34:$B$132,0),1)),"",INDEX($A$34:$U$132,MATCH($B157,$B$34:$B$132,0),1))</f>
        <v/>
      </c>
      <c r="B157" s="165"/>
      <c r="C157" s="165"/>
      <c r="D157" s="165"/>
      <c r="E157" s="165"/>
      <c r="F157" s="165"/>
      <c r="G157" s="165"/>
      <c r="H157" s="165"/>
      <c r="I157" s="165"/>
      <c r="J157" s="18" t="str">
        <f>IF(ISNA(INDEX($A$34:$U$132,MATCH($B157,$B$34:$B$132,0),10)),"",INDEX($A$34:$U$132,MATCH($B157,$B$34:$B$132,0),10))</f>
        <v/>
      </c>
      <c r="K157" s="18" t="str">
        <f>IF(ISNA(INDEX($A$34:$U$132,MATCH($B157,$B$34:$B$132,0),11)),"",INDEX($A$34:$U$132,MATCH($B157,$B$34:$B$132,0),11))</f>
        <v/>
      </c>
      <c r="L157" s="18" t="str">
        <f>IF(ISNA(INDEX($A$34:$U$132,MATCH($B157,$B$34:$B$132,0),12)),"",INDEX($A$34:$U$132,MATCH($B157,$B$34:$B$132,0),12))</f>
        <v/>
      </c>
      <c r="M157" s="18" t="str">
        <f>IF(ISNA(INDEX($A$34:$U$132,MATCH($B157,$B$34:$B$132,0),13)),"",INDEX($A$34:$U$132,MATCH($B157,$B$34:$B$132,0),13))</f>
        <v/>
      </c>
      <c r="N157" s="18" t="str">
        <f>IF(ISNA(INDEX($A$34:$U$132,MATCH($B157,$B$34:$B$132,0),14)),"",INDEX($A$34:$U$132,MATCH($B157,$B$34:$B$132,0),14))</f>
        <v/>
      </c>
      <c r="O157" s="18" t="str">
        <f>IF(ISNA(INDEX($A$34:$U$132,MATCH($B157,$B$34:$B$132,0),15)),"",INDEX($A$34:$U$132,MATCH($B157,$B$34:$B$132,0),15))</f>
        <v/>
      </c>
      <c r="P157" s="18" t="str">
        <f>IF(ISNA(INDEX($A$34:$U$132,MATCH($B157,$B$34:$B$132,0),16)),"",INDEX($A$34:$U$132,MATCH($B157,$B$34:$B$132,0),16))</f>
        <v/>
      </c>
      <c r="Q157" s="18" t="str">
        <f>IF(ISNA(INDEX($A$34:$U$132,MATCH($B157,$B$34:$B$132,0),17)),"",INDEX($A$34:$U$132,MATCH($B157,$B$34:$B$132,0),17))</f>
        <v/>
      </c>
      <c r="R157" s="28" t="str">
        <f>IF(ISNA(INDEX($A$34:$U$132,MATCH($B157,$B$34:$B$132,0),18)),"",INDEX($A$34:$U$132,MATCH($B157,$B$34:$B$132,0),18))</f>
        <v/>
      </c>
      <c r="S157" s="28" t="str">
        <f>IF(ISNA(INDEX($A$34:$U$132,MATCH($B157,$B$34:$B$132,0),19)),"",INDEX($A$34:$U$132,MATCH($B157,$B$34:$B$132,0),19))</f>
        <v/>
      </c>
      <c r="T157" s="28" t="str">
        <f>IF(ISNA(INDEX($A$34:$U$132,MATCH($B157,$B$34:$B$132,0),20)),"",INDEX($A$34:$U$132,MATCH($B157,$B$34:$B$132,0),20))</f>
        <v/>
      </c>
      <c r="U157" s="19" t="s">
        <v>36</v>
      </c>
    </row>
    <row r="158" spans="1:21" hidden="1" x14ac:dyDescent="0.2">
      <c r="A158" s="32" t="str">
        <f>IF(ISNA(INDEX($A$34:$U$132,MATCH($B158,$B$34:$B$132,0),1)),"",INDEX($A$34:$U$132,MATCH($B158,$B$34:$B$132,0),1))</f>
        <v/>
      </c>
      <c r="B158" s="165"/>
      <c r="C158" s="165"/>
      <c r="D158" s="165"/>
      <c r="E158" s="165"/>
      <c r="F158" s="165"/>
      <c r="G158" s="165"/>
      <c r="H158" s="165"/>
      <c r="I158" s="165"/>
      <c r="J158" s="18" t="str">
        <f>IF(ISNA(INDEX($A$34:$U$132,MATCH($B158,$B$34:$B$132,0),10)),"",INDEX($A$34:$U$132,MATCH($B158,$B$34:$B$132,0),10))</f>
        <v/>
      </c>
      <c r="K158" s="18" t="str">
        <f>IF(ISNA(INDEX($A$34:$U$132,MATCH($B158,$B$34:$B$132,0),11)),"",INDEX($A$34:$U$132,MATCH($B158,$B$34:$B$132,0),11))</f>
        <v/>
      </c>
      <c r="L158" s="18" t="str">
        <f>IF(ISNA(INDEX($A$34:$U$132,MATCH($B158,$B$34:$B$132,0),12)),"",INDEX($A$34:$U$132,MATCH($B158,$B$34:$B$132,0),12))</f>
        <v/>
      </c>
      <c r="M158" s="18" t="str">
        <f>IF(ISNA(INDEX($A$34:$U$132,MATCH($B158,$B$34:$B$132,0),13)),"",INDEX($A$34:$U$132,MATCH($B158,$B$34:$B$132,0),13))</f>
        <v/>
      </c>
      <c r="N158" s="18" t="str">
        <f>IF(ISNA(INDEX($A$34:$U$132,MATCH($B158,$B$34:$B$132,0),14)),"",INDEX($A$34:$U$132,MATCH($B158,$B$34:$B$132,0),14))</f>
        <v/>
      </c>
      <c r="O158" s="18" t="str">
        <f>IF(ISNA(INDEX($A$34:$U$132,MATCH($B158,$B$34:$B$132,0),15)),"",INDEX($A$34:$U$132,MATCH($B158,$B$34:$B$132,0),15))</f>
        <v/>
      </c>
      <c r="P158" s="18" t="str">
        <f>IF(ISNA(INDEX($A$34:$U$132,MATCH($B158,$B$34:$B$132,0),16)),"",INDEX($A$34:$U$132,MATCH($B158,$B$34:$B$132,0),16))</f>
        <v/>
      </c>
      <c r="Q158" s="18" t="str">
        <f>IF(ISNA(INDEX($A$34:$U$132,MATCH($B158,$B$34:$B$132,0),17)),"",INDEX($A$34:$U$132,MATCH($B158,$B$34:$B$132,0),17))</f>
        <v/>
      </c>
      <c r="R158" s="28" t="str">
        <f>IF(ISNA(INDEX($A$34:$U$132,MATCH($B158,$B$34:$B$132,0),18)),"",INDEX($A$34:$U$132,MATCH($B158,$B$34:$B$132,0),18))</f>
        <v/>
      </c>
      <c r="S158" s="28" t="str">
        <f>IF(ISNA(INDEX($A$34:$U$132,MATCH($B158,$B$34:$B$132,0),19)),"",INDEX($A$34:$U$132,MATCH($B158,$B$34:$B$132,0),19))</f>
        <v/>
      </c>
      <c r="T158" s="28" t="str">
        <f>IF(ISNA(INDEX($A$34:$U$132,MATCH($B158,$B$34:$B$132,0),20)),"",INDEX($A$34:$U$132,MATCH($B158,$B$34:$B$132,0),20))</f>
        <v/>
      </c>
      <c r="U158" s="19" t="s">
        <v>36</v>
      </c>
    </row>
    <row r="159" spans="1:21" hidden="1" x14ac:dyDescent="0.2">
      <c r="A159" s="32" t="str">
        <f>IF(ISNA(INDEX($A$34:$U$132,MATCH($B159,$B$34:$B$132,0),1)),"",INDEX($A$34:$U$132,MATCH($B159,$B$34:$B$132,0),1))</f>
        <v/>
      </c>
      <c r="B159" s="165"/>
      <c r="C159" s="165"/>
      <c r="D159" s="165"/>
      <c r="E159" s="165"/>
      <c r="F159" s="165"/>
      <c r="G159" s="165"/>
      <c r="H159" s="165"/>
      <c r="I159" s="165"/>
      <c r="J159" s="18" t="str">
        <f>IF(ISNA(INDEX($A$34:$U$132,MATCH($B159,$B$34:$B$132,0),10)),"",INDEX($A$34:$U$132,MATCH($B159,$B$34:$B$132,0),10))</f>
        <v/>
      </c>
      <c r="K159" s="18" t="str">
        <f>IF(ISNA(INDEX($A$34:$U$132,MATCH($B159,$B$34:$B$132,0),11)),"",INDEX($A$34:$U$132,MATCH($B159,$B$34:$B$132,0),11))</f>
        <v/>
      </c>
      <c r="L159" s="18" t="str">
        <f>IF(ISNA(INDEX($A$34:$U$132,MATCH($B159,$B$34:$B$132,0),12)),"",INDEX($A$34:$U$132,MATCH($B159,$B$34:$B$132,0),12))</f>
        <v/>
      </c>
      <c r="M159" s="18" t="str">
        <f>IF(ISNA(INDEX($A$34:$U$132,MATCH($B159,$B$34:$B$132,0),13)),"",INDEX($A$34:$U$132,MATCH($B159,$B$34:$B$132,0),13))</f>
        <v/>
      </c>
      <c r="N159" s="18" t="str">
        <f>IF(ISNA(INDEX($A$34:$U$132,MATCH($B159,$B$34:$B$132,0),14)),"",INDEX($A$34:$U$132,MATCH($B159,$B$34:$B$132,0),14))</f>
        <v/>
      </c>
      <c r="O159" s="18" t="str">
        <f>IF(ISNA(INDEX($A$34:$U$132,MATCH($B159,$B$34:$B$132,0),15)),"",INDEX($A$34:$U$132,MATCH($B159,$B$34:$B$132,0),15))</f>
        <v/>
      </c>
      <c r="P159" s="18" t="str">
        <f>IF(ISNA(INDEX($A$34:$U$132,MATCH($B159,$B$34:$B$132,0),16)),"",INDEX($A$34:$U$132,MATCH($B159,$B$34:$B$132,0),16))</f>
        <v/>
      </c>
      <c r="Q159" s="18" t="str">
        <f>IF(ISNA(INDEX($A$34:$U$132,MATCH($B159,$B$34:$B$132,0),17)),"",INDEX($A$34:$U$132,MATCH($B159,$B$34:$B$132,0),17))</f>
        <v/>
      </c>
      <c r="R159" s="28" t="str">
        <f>IF(ISNA(INDEX($A$34:$U$132,MATCH($B159,$B$34:$B$132,0),18)),"",INDEX($A$34:$U$132,MATCH($B159,$B$34:$B$132,0),18))</f>
        <v/>
      </c>
      <c r="S159" s="28" t="str">
        <f>IF(ISNA(INDEX($A$34:$U$132,MATCH($B159,$B$34:$B$132,0),19)),"",INDEX($A$34:$U$132,MATCH($B159,$B$34:$B$132,0),19))</f>
        <v/>
      </c>
      <c r="T159" s="28" t="str">
        <f>IF(ISNA(INDEX($A$34:$U$132,MATCH($B159,$B$34:$B$132,0),20)),"",INDEX($A$34:$U$132,MATCH($B159,$B$34:$B$132,0),20))</f>
        <v/>
      </c>
      <c r="U159" s="19" t="s">
        <v>36</v>
      </c>
    </row>
    <row r="160" spans="1:21" x14ac:dyDescent="0.2">
      <c r="A160" s="20" t="s">
        <v>25</v>
      </c>
      <c r="B160" s="166"/>
      <c r="C160" s="166"/>
      <c r="D160" s="166"/>
      <c r="E160" s="166"/>
      <c r="F160" s="166"/>
      <c r="G160" s="166"/>
      <c r="H160" s="166"/>
      <c r="I160" s="166"/>
      <c r="J160" s="22">
        <f t="shared" ref="J160:Q160" si="48">SUM(J156:J159)</f>
        <v>0</v>
      </c>
      <c r="K160" s="22">
        <f t="shared" si="48"/>
        <v>0</v>
      </c>
      <c r="L160" s="22">
        <f>SUM(L156:L159)</f>
        <v>0</v>
      </c>
      <c r="M160" s="22">
        <f>SUM(M156:M159)</f>
        <v>0</v>
      </c>
      <c r="N160" s="22">
        <f t="shared" si="48"/>
        <v>0</v>
      </c>
      <c r="O160" s="22">
        <f t="shared" si="48"/>
        <v>0</v>
      </c>
      <c r="P160" s="22">
        <f t="shared" si="48"/>
        <v>0</v>
      </c>
      <c r="Q160" s="22">
        <f t="shared" si="48"/>
        <v>0</v>
      </c>
      <c r="R160" s="20">
        <f>COUNTIF(R156:R159,"E")</f>
        <v>0</v>
      </c>
      <c r="S160" s="20">
        <f>COUNTIF(S156:S159,"C")</f>
        <v>0</v>
      </c>
      <c r="T160" s="20">
        <f>COUNTIF(T156:T159,"VP")</f>
        <v>0</v>
      </c>
      <c r="U160" s="21"/>
    </row>
    <row r="161" spans="1:21" ht="27" customHeight="1" x14ac:dyDescent="0.2">
      <c r="A161" s="167" t="s">
        <v>71</v>
      </c>
      <c r="B161" s="168"/>
      <c r="C161" s="168"/>
      <c r="D161" s="168"/>
      <c r="E161" s="168"/>
      <c r="F161" s="168"/>
      <c r="G161" s="168"/>
      <c r="H161" s="168"/>
      <c r="I161" s="169"/>
      <c r="J161" s="22">
        <f t="shared" ref="J161:T161" si="49">SUM(J154,J160)</f>
        <v>39</v>
      </c>
      <c r="K161" s="22">
        <f t="shared" si="49"/>
        <v>12</v>
      </c>
      <c r="L161" s="22">
        <f>SUM(L154,L160)</f>
        <v>6</v>
      </c>
      <c r="M161" s="22">
        <f>SUM(M154,M160)</f>
        <v>0</v>
      </c>
      <c r="N161" s="22">
        <f t="shared" si="49"/>
        <v>6</v>
      </c>
      <c r="O161" s="22">
        <f t="shared" si="49"/>
        <v>24</v>
      </c>
      <c r="P161" s="22">
        <f t="shared" si="49"/>
        <v>46</v>
      </c>
      <c r="Q161" s="22">
        <f t="shared" si="49"/>
        <v>70</v>
      </c>
      <c r="R161" s="22">
        <f t="shared" si="49"/>
        <v>5</v>
      </c>
      <c r="S161" s="22">
        <f t="shared" si="49"/>
        <v>1</v>
      </c>
      <c r="T161" s="22">
        <f t="shared" si="49"/>
        <v>0</v>
      </c>
      <c r="U161" s="27"/>
    </row>
    <row r="162" spans="1:21" x14ac:dyDescent="0.2">
      <c r="A162" s="153" t="s">
        <v>47</v>
      </c>
      <c r="B162" s="154"/>
      <c r="C162" s="154"/>
      <c r="D162" s="154"/>
      <c r="E162" s="154"/>
      <c r="F162" s="154"/>
      <c r="G162" s="154"/>
      <c r="H162" s="154"/>
      <c r="I162" s="154"/>
      <c r="J162" s="155"/>
      <c r="K162" s="22">
        <f t="shared" ref="K162:Q162" si="50">K154*14+K160*12</f>
        <v>168</v>
      </c>
      <c r="L162" s="22">
        <f t="shared" si="50"/>
        <v>84</v>
      </c>
      <c r="M162" s="22">
        <f t="shared" si="50"/>
        <v>0</v>
      </c>
      <c r="N162" s="22">
        <f t="shared" si="50"/>
        <v>84</v>
      </c>
      <c r="O162" s="22">
        <f t="shared" si="50"/>
        <v>336</v>
      </c>
      <c r="P162" s="22">
        <f t="shared" si="50"/>
        <v>644</v>
      </c>
      <c r="Q162" s="22">
        <f t="shared" si="50"/>
        <v>980</v>
      </c>
      <c r="R162" s="159"/>
      <c r="S162" s="160"/>
      <c r="T162" s="160"/>
      <c r="U162" s="161"/>
    </row>
    <row r="163" spans="1:21" x14ac:dyDescent="0.2">
      <c r="A163" s="156"/>
      <c r="B163" s="157"/>
      <c r="C163" s="157"/>
      <c r="D163" s="157"/>
      <c r="E163" s="157"/>
      <c r="F163" s="157"/>
      <c r="G163" s="157"/>
      <c r="H163" s="157"/>
      <c r="I163" s="157"/>
      <c r="J163" s="158"/>
      <c r="K163" s="170">
        <f>SUM(K162:N162)</f>
        <v>336</v>
      </c>
      <c r="L163" s="171"/>
      <c r="M163" s="171"/>
      <c r="N163" s="172"/>
      <c r="O163" s="173">
        <f>SUM(O162:P162)</f>
        <v>980</v>
      </c>
      <c r="P163" s="174"/>
      <c r="Q163" s="175"/>
      <c r="R163" s="162"/>
      <c r="S163" s="163"/>
      <c r="T163" s="163"/>
      <c r="U163" s="164"/>
    </row>
    <row r="164" spans="1:21" s="71" customFormat="1" x14ac:dyDescent="0.2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4"/>
      <c r="L164" s="74"/>
      <c r="M164" s="74"/>
      <c r="N164" s="74"/>
      <c r="O164" s="75"/>
      <c r="P164" s="75"/>
      <c r="Q164" s="75"/>
      <c r="R164" s="76"/>
      <c r="S164" s="76"/>
      <c r="T164" s="76"/>
      <c r="U164" s="76"/>
    </row>
    <row r="165" spans="1:21" s="71" customFormat="1" x14ac:dyDescent="0.2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4"/>
      <c r="L165" s="74"/>
      <c r="M165" s="74"/>
      <c r="N165" s="74"/>
      <c r="O165" s="75"/>
      <c r="P165" s="75"/>
      <c r="Q165" s="75"/>
      <c r="R165" s="76"/>
      <c r="S165" s="76"/>
      <c r="T165" s="76"/>
      <c r="U165" s="76"/>
    </row>
    <row r="166" spans="1:21" s="71" customFormat="1" x14ac:dyDescent="0.2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4"/>
      <c r="L166" s="74"/>
      <c r="M166" s="74"/>
      <c r="N166" s="74"/>
      <c r="O166" s="75"/>
      <c r="P166" s="75"/>
      <c r="Q166" s="75"/>
      <c r="R166" s="76"/>
      <c r="S166" s="76"/>
      <c r="T166" s="76"/>
      <c r="U166" s="76"/>
    </row>
    <row r="168" spans="1:21" ht="28.5" customHeight="1" x14ac:dyDescent="0.2">
      <c r="A168" s="90" t="s">
        <v>90</v>
      </c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</row>
    <row r="169" spans="1:21" ht="27.75" customHeight="1" x14ac:dyDescent="0.2">
      <c r="A169" s="166" t="s">
        <v>27</v>
      </c>
      <c r="B169" s="166" t="s">
        <v>26</v>
      </c>
      <c r="C169" s="166"/>
      <c r="D169" s="166"/>
      <c r="E169" s="166"/>
      <c r="F169" s="166"/>
      <c r="G169" s="166"/>
      <c r="H169" s="166"/>
      <c r="I169" s="166"/>
      <c r="J169" s="100" t="s">
        <v>39</v>
      </c>
      <c r="K169" s="100" t="s">
        <v>24</v>
      </c>
      <c r="L169" s="100"/>
      <c r="M169" s="100"/>
      <c r="N169" s="100"/>
      <c r="O169" s="100" t="s">
        <v>40</v>
      </c>
      <c r="P169" s="100"/>
      <c r="Q169" s="100"/>
      <c r="R169" s="100" t="s">
        <v>23</v>
      </c>
      <c r="S169" s="100"/>
      <c r="T169" s="100"/>
      <c r="U169" s="100" t="s">
        <v>22</v>
      </c>
    </row>
    <row r="170" spans="1:21" ht="16.5" customHeight="1" x14ac:dyDescent="0.2">
      <c r="A170" s="166"/>
      <c r="B170" s="166"/>
      <c r="C170" s="166"/>
      <c r="D170" s="166"/>
      <c r="E170" s="166"/>
      <c r="F170" s="166"/>
      <c r="G170" s="166"/>
      <c r="H170" s="166"/>
      <c r="I170" s="166"/>
      <c r="J170" s="100"/>
      <c r="K170" s="29" t="s">
        <v>28</v>
      </c>
      <c r="L170" s="29" t="s">
        <v>29</v>
      </c>
      <c r="M170" s="54" t="s">
        <v>91</v>
      </c>
      <c r="N170" s="29" t="s">
        <v>92</v>
      </c>
      <c r="O170" s="29" t="s">
        <v>33</v>
      </c>
      <c r="P170" s="29" t="s">
        <v>7</v>
      </c>
      <c r="Q170" s="29" t="s">
        <v>30</v>
      </c>
      <c r="R170" s="29" t="s">
        <v>31</v>
      </c>
      <c r="S170" s="29" t="s">
        <v>28</v>
      </c>
      <c r="T170" s="29" t="s">
        <v>32</v>
      </c>
      <c r="U170" s="100"/>
    </row>
    <row r="171" spans="1:21" ht="17.25" customHeight="1" x14ac:dyDescent="0.2">
      <c r="A171" s="101" t="s">
        <v>61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3"/>
    </row>
    <row r="172" spans="1:21" x14ac:dyDescent="0.2">
      <c r="A172" s="32" t="str">
        <f t="shared" ref="A172:A186" si="51">IF(ISNA(INDEX($A$34:$U$132,MATCH($B172,$B$34:$B$132,0),1)),"",INDEX($A$34:$U$132,MATCH($B172,$B$34:$B$132,0),1))</f>
        <v>MMX9302</v>
      </c>
      <c r="B172" s="181" t="s">
        <v>153</v>
      </c>
      <c r="C172" s="182"/>
      <c r="D172" s="182"/>
      <c r="E172" s="182"/>
      <c r="F172" s="182"/>
      <c r="G172" s="182"/>
      <c r="H172" s="182"/>
      <c r="I172" s="183"/>
      <c r="J172" s="18">
        <f t="shared" ref="J172:J186" si="52">IF(ISNA(INDEX($A$34:$U$132,MATCH($B172,$B$34:$B$132,0),10)),"",INDEX($A$34:$U$132,MATCH($B172,$B$34:$B$132,0),10))</f>
        <v>7</v>
      </c>
      <c r="K172" s="18">
        <f t="shared" ref="K172:K186" si="53">IF(ISNA(INDEX($A$34:$U$132,MATCH($B172,$B$34:$B$132,0),11)),"",INDEX($A$34:$U$132,MATCH($B172,$B$34:$B$132,0),11))</f>
        <v>2</v>
      </c>
      <c r="L172" s="18">
        <f t="shared" ref="L172:L186" si="54">IF(ISNA(INDEX($A$34:$U$132,MATCH($B172,$B$34:$B$132,0),12)),"",INDEX($A$34:$U$132,MATCH($B172,$B$34:$B$132,0),12))</f>
        <v>1</v>
      </c>
      <c r="M172" s="18">
        <f t="shared" ref="M172:M186" si="55">IF(ISNA(INDEX($A$34:$U$132,MATCH($B172,$B$34:$B$132,0),13)),"",INDEX($A$34:$U$132,MATCH($B172,$B$34:$B$132,0),13))</f>
        <v>0</v>
      </c>
      <c r="N172" s="18">
        <f t="shared" ref="N172:N186" si="56">IF(ISNA(INDEX($A$34:$U$132,MATCH($B172,$B$34:$B$132,0),14)),"",INDEX($A$34:$U$132,MATCH($B172,$B$34:$B$132,0),14))</f>
        <v>1</v>
      </c>
      <c r="O172" s="18">
        <f t="shared" ref="O172:O186" si="57">IF(ISNA(INDEX($A$34:$U$132,MATCH($B172,$B$34:$B$132,0),15)),"",INDEX($A$34:$U$132,MATCH($B172,$B$34:$B$132,0),15))</f>
        <v>4</v>
      </c>
      <c r="P172" s="18">
        <f t="shared" ref="P172:P186" si="58">IF(ISNA(INDEX($A$34:$U$132,MATCH($B172,$B$34:$B$132,0),16)),"",INDEX($A$34:$U$132,MATCH($B172,$B$34:$B$132,0),16))</f>
        <v>9</v>
      </c>
      <c r="Q172" s="18">
        <f t="shared" ref="Q172:Q186" si="59">IF(ISNA(INDEX($A$34:$U$132,MATCH($B172,$B$34:$B$132,0),17)),"",INDEX($A$34:$U$132,MATCH($B172,$B$34:$B$132,0),17))</f>
        <v>13</v>
      </c>
      <c r="R172" s="28" t="str">
        <f t="shared" ref="R172:R186" si="60">IF(ISNA(INDEX($A$34:$U$132,MATCH($B172,$B$34:$B$132,0),18)),"",INDEX($A$34:$U$132,MATCH($B172,$B$34:$B$132,0),18))</f>
        <v>E</v>
      </c>
      <c r="S172" s="28">
        <f t="shared" ref="S172:S186" si="61">IF(ISNA(INDEX($A$34:$U$132,MATCH($B172,$B$34:$B$132,0),19)),"",INDEX($A$34:$U$132,MATCH($B172,$B$34:$B$132,0),19))</f>
        <v>0</v>
      </c>
      <c r="T172" s="28">
        <f t="shared" ref="T172:T186" si="62">IF(ISNA(INDEX($A$34:$U$132,MATCH($B172,$B$34:$B$132,0),20)),"",INDEX($A$34:$U$132,MATCH($B172,$B$34:$B$132,0),20))</f>
        <v>0</v>
      </c>
      <c r="U172" s="19" t="s">
        <v>37</v>
      </c>
    </row>
    <row r="173" spans="1:21" ht="42" customHeight="1" x14ac:dyDescent="0.2">
      <c r="A173" s="32" t="str">
        <f t="shared" si="51"/>
        <v>MMR8030</v>
      </c>
      <c r="B173" s="184" t="s">
        <v>172</v>
      </c>
      <c r="C173" s="185"/>
      <c r="D173" s="185"/>
      <c r="E173" s="185"/>
      <c r="F173" s="185"/>
      <c r="G173" s="185"/>
      <c r="H173" s="185"/>
      <c r="I173" s="186"/>
      <c r="J173" s="18">
        <f t="shared" si="52"/>
        <v>7</v>
      </c>
      <c r="K173" s="18">
        <f t="shared" si="53"/>
        <v>2</v>
      </c>
      <c r="L173" s="18">
        <f t="shared" si="54"/>
        <v>1</v>
      </c>
      <c r="M173" s="18">
        <f t="shared" si="55"/>
        <v>0</v>
      </c>
      <c r="N173" s="18">
        <f t="shared" si="56"/>
        <v>1</v>
      </c>
      <c r="O173" s="18">
        <f t="shared" si="57"/>
        <v>4</v>
      </c>
      <c r="P173" s="18">
        <f t="shared" si="58"/>
        <v>9</v>
      </c>
      <c r="Q173" s="18">
        <f t="shared" si="59"/>
        <v>13</v>
      </c>
      <c r="R173" s="28" t="str">
        <f t="shared" si="60"/>
        <v>E</v>
      </c>
      <c r="S173" s="28">
        <f t="shared" si="61"/>
        <v>0</v>
      </c>
      <c r="T173" s="28">
        <f t="shared" si="62"/>
        <v>0</v>
      </c>
      <c r="U173" s="19" t="s">
        <v>37</v>
      </c>
    </row>
    <row r="174" spans="1:21" ht="25.5" customHeight="1" x14ac:dyDescent="0.2">
      <c r="A174" s="32" t="str">
        <f t="shared" si="51"/>
        <v>MMR8002</v>
      </c>
      <c r="B174" s="176" t="s">
        <v>155</v>
      </c>
      <c r="C174" s="176"/>
      <c r="D174" s="176"/>
      <c r="E174" s="176"/>
      <c r="F174" s="176"/>
      <c r="G174" s="176"/>
      <c r="H174" s="176"/>
      <c r="I174" s="176"/>
      <c r="J174" s="18">
        <f t="shared" si="52"/>
        <v>7</v>
      </c>
      <c r="K174" s="18">
        <f t="shared" si="53"/>
        <v>2</v>
      </c>
      <c r="L174" s="18">
        <f t="shared" si="54"/>
        <v>1</v>
      </c>
      <c r="M174" s="18">
        <f t="shared" si="55"/>
        <v>0</v>
      </c>
      <c r="N174" s="18">
        <f t="shared" si="56"/>
        <v>1</v>
      </c>
      <c r="O174" s="18">
        <f t="shared" si="57"/>
        <v>4</v>
      </c>
      <c r="P174" s="18">
        <f t="shared" si="58"/>
        <v>9</v>
      </c>
      <c r="Q174" s="18">
        <f t="shared" si="59"/>
        <v>13</v>
      </c>
      <c r="R174" s="28" t="str">
        <f t="shared" si="60"/>
        <v>E</v>
      </c>
      <c r="S174" s="28">
        <f t="shared" si="61"/>
        <v>0</v>
      </c>
      <c r="T174" s="28">
        <f t="shared" si="62"/>
        <v>0</v>
      </c>
      <c r="U174" s="19" t="s">
        <v>37</v>
      </c>
    </row>
    <row r="175" spans="1:21" ht="12.95" customHeight="1" x14ac:dyDescent="0.2">
      <c r="A175" s="32" t="str">
        <f t="shared" si="51"/>
        <v>MMX9303</v>
      </c>
      <c r="B175" s="187" t="s">
        <v>156</v>
      </c>
      <c r="C175" s="188"/>
      <c r="D175" s="188"/>
      <c r="E175" s="188"/>
      <c r="F175" s="188"/>
      <c r="G175" s="188"/>
      <c r="H175" s="188"/>
      <c r="I175" s="189"/>
      <c r="J175" s="18">
        <f t="shared" si="52"/>
        <v>8</v>
      </c>
      <c r="K175" s="18">
        <f t="shared" si="53"/>
        <v>2</v>
      </c>
      <c r="L175" s="18">
        <f t="shared" si="54"/>
        <v>1</v>
      </c>
      <c r="M175" s="18">
        <f t="shared" si="55"/>
        <v>0</v>
      </c>
      <c r="N175" s="18">
        <f t="shared" si="56"/>
        <v>1</v>
      </c>
      <c r="O175" s="18">
        <f t="shared" si="57"/>
        <v>4</v>
      </c>
      <c r="P175" s="18">
        <f t="shared" si="58"/>
        <v>10</v>
      </c>
      <c r="Q175" s="18">
        <f t="shared" si="59"/>
        <v>14</v>
      </c>
      <c r="R175" s="28" t="str">
        <f t="shared" si="60"/>
        <v>E</v>
      </c>
      <c r="S175" s="28">
        <f t="shared" si="61"/>
        <v>0</v>
      </c>
      <c r="T175" s="28">
        <f t="shared" si="62"/>
        <v>0</v>
      </c>
      <c r="U175" s="19" t="s">
        <v>37</v>
      </c>
    </row>
    <row r="176" spans="1:21" hidden="1" x14ac:dyDescent="0.2">
      <c r="A176" s="32" t="str">
        <f t="shared" si="51"/>
        <v/>
      </c>
      <c r="B176" s="165"/>
      <c r="C176" s="165"/>
      <c r="D176" s="165"/>
      <c r="E176" s="165"/>
      <c r="F176" s="165"/>
      <c r="G176" s="165"/>
      <c r="H176" s="165"/>
      <c r="I176" s="165"/>
      <c r="J176" s="18" t="str">
        <f t="shared" si="52"/>
        <v/>
      </c>
      <c r="K176" s="18" t="str">
        <f t="shared" si="53"/>
        <v/>
      </c>
      <c r="L176" s="18" t="str">
        <f t="shared" si="54"/>
        <v/>
      </c>
      <c r="M176" s="18" t="str">
        <f t="shared" si="55"/>
        <v/>
      </c>
      <c r="N176" s="18" t="str">
        <f t="shared" si="56"/>
        <v/>
      </c>
      <c r="O176" s="18" t="str">
        <f t="shared" si="57"/>
        <v/>
      </c>
      <c r="P176" s="18" t="str">
        <f t="shared" si="58"/>
        <v/>
      </c>
      <c r="Q176" s="18" t="str">
        <f t="shared" si="59"/>
        <v/>
      </c>
      <c r="R176" s="28" t="str">
        <f t="shared" si="60"/>
        <v/>
      </c>
      <c r="S176" s="28" t="str">
        <f t="shared" si="61"/>
        <v/>
      </c>
      <c r="T176" s="28" t="str">
        <f t="shared" si="62"/>
        <v/>
      </c>
      <c r="U176" s="19" t="s">
        <v>37</v>
      </c>
    </row>
    <row r="177" spans="1:21" hidden="1" x14ac:dyDescent="0.2">
      <c r="A177" s="32" t="str">
        <f t="shared" si="51"/>
        <v/>
      </c>
      <c r="B177" s="165"/>
      <c r="C177" s="165"/>
      <c r="D177" s="165"/>
      <c r="E177" s="165"/>
      <c r="F177" s="165"/>
      <c r="G177" s="165"/>
      <c r="H177" s="165"/>
      <c r="I177" s="165"/>
      <c r="J177" s="18" t="str">
        <f t="shared" si="52"/>
        <v/>
      </c>
      <c r="K177" s="18" t="str">
        <f t="shared" si="53"/>
        <v/>
      </c>
      <c r="L177" s="18" t="str">
        <f t="shared" si="54"/>
        <v/>
      </c>
      <c r="M177" s="18" t="str">
        <f t="shared" si="55"/>
        <v/>
      </c>
      <c r="N177" s="18" t="str">
        <f t="shared" si="56"/>
        <v/>
      </c>
      <c r="O177" s="18" t="str">
        <f t="shared" si="57"/>
        <v/>
      </c>
      <c r="P177" s="18" t="str">
        <f t="shared" si="58"/>
        <v/>
      </c>
      <c r="Q177" s="18" t="str">
        <f t="shared" si="59"/>
        <v/>
      </c>
      <c r="R177" s="28" t="str">
        <f t="shared" si="60"/>
        <v/>
      </c>
      <c r="S177" s="28" t="str">
        <f t="shared" si="61"/>
        <v/>
      </c>
      <c r="T177" s="28" t="str">
        <f t="shared" si="62"/>
        <v/>
      </c>
      <c r="U177" s="19" t="s">
        <v>37</v>
      </c>
    </row>
    <row r="178" spans="1:21" hidden="1" x14ac:dyDescent="0.2">
      <c r="A178" s="32" t="str">
        <f t="shared" si="51"/>
        <v/>
      </c>
      <c r="B178" s="165"/>
      <c r="C178" s="165"/>
      <c r="D178" s="165"/>
      <c r="E178" s="165"/>
      <c r="F178" s="165"/>
      <c r="G178" s="165"/>
      <c r="H178" s="165"/>
      <c r="I178" s="165"/>
      <c r="J178" s="18" t="str">
        <f t="shared" si="52"/>
        <v/>
      </c>
      <c r="K178" s="18" t="str">
        <f t="shared" si="53"/>
        <v/>
      </c>
      <c r="L178" s="18" t="str">
        <f t="shared" si="54"/>
        <v/>
      </c>
      <c r="M178" s="18" t="str">
        <f t="shared" si="55"/>
        <v/>
      </c>
      <c r="N178" s="18" t="str">
        <f t="shared" si="56"/>
        <v/>
      </c>
      <c r="O178" s="18" t="str">
        <f t="shared" si="57"/>
        <v/>
      </c>
      <c r="P178" s="18" t="str">
        <f t="shared" si="58"/>
        <v/>
      </c>
      <c r="Q178" s="18" t="str">
        <f t="shared" si="59"/>
        <v/>
      </c>
      <c r="R178" s="28" t="str">
        <f t="shared" si="60"/>
        <v/>
      </c>
      <c r="S178" s="28" t="str">
        <f t="shared" si="61"/>
        <v/>
      </c>
      <c r="T178" s="28" t="str">
        <f t="shared" si="62"/>
        <v/>
      </c>
      <c r="U178" s="19" t="s">
        <v>37</v>
      </c>
    </row>
    <row r="179" spans="1:21" hidden="1" x14ac:dyDescent="0.2">
      <c r="A179" s="32" t="str">
        <f t="shared" si="51"/>
        <v/>
      </c>
      <c r="B179" s="165"/>
      <c r="C179" s="165"/>
      <c r="D179" s="165"/>
      <c r="E179" s="165"/>
      <c r="F179" s="165"/>
      <c r="G179" s="165"/>
      <c r="H179" s="165"/>
      <c r="I179" s="165"/>
      <c r="J179" s="18" t="str">
        <f t="shared" si="52"/>
        <v/>
      </c>
      <c r="K179" s="18" t="str">
        <f t="shared" si="53"/>
        <v/>
      </c>
      <c r="L179" s="18" t="str">
        <f t="shared" si="54"/>
        <v/>
      </c>
      <c r="M179" s="18" t="str">
        <f t="shared" si="55"/>
        <v/>
      </c>
      <c r="N179" s="18" t="str">
        <f t="shared" si="56"/>
        <v/>
      </c>
      <c r="O179" s="18" t="str">
        <f t="shared" si="57"/>
        <v/>
      </c>
      <c r="P179" s="18" t="str">
        <f t="shared" si="58"/>
        <v/>
      </c>
      <c r="Q179" s="18" t="str">
        <f t="shared" si="59"/>
        <v/>
      </c>
      <c r="R179" s="28" t="str">
        <f t="shared" si="60"/>
        <v/>
      </c>
      <c r="S179" s="28" t="str">
        <f t="shared" si="61"/>
        <v/>
      </c>
      <c r="T179" s="28" t="str">
        <f t="shared" si="62"/>
        <v/>
      </c>
      <c r="U179" s="19" t="s">
        <v>37</v>
      </c>
    </row>
    <row r="180" spans="1:21" hidden="1" x14ac:dyDescent="0.2">
      <c r="A180" s="32" t="str">
        <f t="shared" si="51"/>
        <v/>
      </c>
      <c r="B180" s="165"/>
      <c r="C180" s="165"/>
      <c r="D180" s="165"/>
      <c r="E180" s="165"/>
      <c r="F180" s="165"/>
      <c r="G180" s="165"/>
      <c r="H180" s="165"/>
      <c r="I180" s="165"/>
      <c r="J180" s="18" t="str">
        <f t="shared" si="52"/>
        <v/>
      </c>
      <c r="K180" s="18" t="str">
        <f t="shared" si="53"/>
        <v/>
      </c>
      <c r="L180" s="18" t="str">
        <f t="shared" si="54"/>
        <v/>
      </c>
      <c r="M180" s="18" t="str">
        <f t="shared" si="55"/>
        <v/>
      </c>
      <c r="N180" s="18" t="str">
        <f t="shared" si="56"/>
        <v/>
      </c>
      <c r="O180" s="18" t="str">
        <f t="shared" si="57"/>
        <v/>
      </c>
      <c r="P180" s="18" t="str">
        <f t="shared" si="58"/>
        <v/>
      </c>
      <c r="Q180" s="18" t="str">
        <f t="shared" si="59"/>
        <v/>
      </c>
      <c r="R180" s="28" t="str">
        <f t="shared" si="60"/>
        <v/>
      </c>
      <c r="S180" s="28" t="str">
        <f t="shared" si="61"/>
        <v/>
      </c>
      <c r="T180" s="28" t="str">
        <f t="shared" si="62"/>
        <v/>
      </c>
      <c r="U180" s="19" t="s">
        <v>37</v>
      </c>
    </row>
    <row r="181" spans="1:21" hidden="1" x14ac:dyDescent="0.2">
      <c r="A181" s="32" t="str">
        <f t="shared" si="51"/>
        <v/>
      </c>
      <c r="B181" s="165"/>
      <c r="C181" s="165"/>
      <c r="D181" s="165"/>
      <c r="E181" s="165"/>
      <c r="F181" s="165"/>
      <c r="G181" s="165"/>
      <c r="H181" s="165"/>
      <c r="I181" s="165"/>
      <c r="J181" s="18" t="str">
        <f t="shared" si="52"/>
        <v/>
      </c>
      <c r="K181" s="18" t="str">
        <f t="shared" si="53"/>
        <v/>
      </c>
      <c r="L181" s="18" t="str">
        <f t="shared" si="54"/>
        <v/>
      </c>
      <c r="M181" s="18" t="str">
        <f t="shared" si="55"/>
        <v/>
      </c>
      <c r="N181" s="18" t="str">
        <f t="shared" si="56"/>
        <v/>
      </c>
      <c r="O181" s="18" t="str">
        <f t="shared" si="57"/>
        <v/>
      </c>
      <c r="P181" s="18" t="str">
        <f t="shared" si="58"/>
        <v/>
      </c>
      <c r="Q181" s="18" t="str">
        <f t="shared" si="59"/>
        <v/>
      </c>
      <c r="R181" s="28" t="str">
        <f t="shared" si="60"/>
        <v/>
      </c>
      <c r="S181" s="28" t="str">
        <f t="shared" si="61"/>
        <v/>
      </c>
      <c r="T181" s="28" t="str">
        <f t="shared" si="62"/>
        <v/>
      </c>
      <c r="U181" s="19" t="s">
        <v>37</v>
      </c>
    </row>
    <row r="182" spans="1:21" hidden="1" x14ac:dyDescent="0.2">
      <c r="A182" s="32" t="str">
        <f t="shared" si="51"/>
        <v/>
      </c>
      <c r="B182" s="165"/>
      <c r="C182" s="165"/>
      <c r="D182" s="165"/>
      <c r="E182" s="165"/>
      <c r="F182" s="165"/>
      <c r="G182" s="165"/>
      <c r="H182" s="165"/>
      <c r="I182" s="165"/>
      <c r="J182" s="18" t="str">
        <f t="shared" si="52"/>
        <v/>
      </c>
      <c r="K182" s="18" t="str">
        <f t="shared" si="53"/>
        <v/>
      </c>
      <c r="L182" s="18" t="str">
        <f t="shared" si="54"/>
        <v/>
      </c>
      <c r="M182" s="18" t="str">
        <f t="shared" si="55"/>
        <v/>
      </c>
      <c r="N182" s="18" t="str">
        <f t="shared" si="56"/>
        <v/>
      </c>
      <c r="O182" s="18" t="str">
        <f t="shared" si="57"/>
        <v/>
      </c>
      <c r="P182" s="18" t="str">
        <f t="shared" si="58"/>
        <v/>
      </c>
      <c r="Q182" s="18" t="str">
        <f t="shared" si="59"/>
        <v/>
      </c>
      <c r="R182" s="28" t="str">
        <f t="shared" si="60"/>
        <v/>
      </c>
      <c r="S182" s="28" t="str">
        <f t="shared" si="61"/>
        <v/>
      </c>
      <c r="T182" s="28" t="str">
        <f t="shared" si="62"/>
        <v/>
      </c>
      <c r="U182" s="19" t="s">
        <v>37</v>
      </c>
    </row>
    <row r="183" spans="1:21" hidden="1" x14ac:dyDescent="0.2">
      <c r="A183" s="32" t="str">
        <f t="shared" si="51"/>
        <v/>
      </c>
      <c r="B183" s="165"/>
      <c r="C183" s="165"/>
      <c r="D183" s="165"/>
      <c r="E183" s="165"/>
      <c r="F183" s="165"/>
      <c r="G183" s="165"/>
      <c r="H183" s="165"/>
      <c r="I183" s="165"/>
      <c r="J183" s="18" t="str">
        <f t="shared" si="52"/>
        <v/>
      </c>
      <c r="K183" s="18" t="str">
        <f t="shared" si="53"/>
        <v/>
      </c>
      <c r="L183" s="18" t="str">
        <f t="shared" si="54"/>
        <v/>
      </c>
      <c r="M183" s="18" t="str">
        <f t="shared" si="55"/>
        <v/>
      </c>
      <c r="N183" s="18" t="str">
        <f t="shared" si="56"/>
        <v/>
      </c>
      <c r="O183" s="18" t="str">
        <f t="shared" si="57"/>
        <v/>
      </c>
      <c r="P183" s="18" t="str">
        <f t="shared" si="58"/>
        <v/>
      </c>
      <c r="Q183" s="18" t="str">
        <f t="shared" si="59"/>
        <v/>
      </c>
      <c r="R183" s="28" t="str">
        <f t="shared" si="60"/>
        <v/>
      </c>
      <c r="S183" s="28" t="str">
        <f t="shared" si="61"/>
        <v/>
      </c>
      <c r="T183" s="28" t="str">
        <f t="shared" si="62"/>
        <v/>
      </c>
      <c r="U183" s="19" t="s">
        <v>37</v>
      </c>
    </row>
    <row r="184" spans="1:21" hidden="1" x14ac:dyDescent="0.2">
      <c r="A184" s="32" t="str">
        <f t="shared" si="51"/>
        <v/>
      </c>
      <c r="B184" s="165"/>
      <c r="C184" s="165"/>
      <c r="D184" s="165"/>
      <c r="E184" s="165"/>
      <c r="F184" s="165"/>
      <c r="G184" s="165"/>
      <c r="H184" s="165"/>
      <c r="I184" s="165"/>
      <c r="J184" s="18" t="str">
        <f t="shared" si="52"/>
        <v/>
      </c>
      <c r="K184" s="18" t="str">
        <f t="shared" si="53"/>
        <v/>
      </c>
      <c r="L184" s="18" t="str">
        <f t="shared" si="54"/>
        <v/>
      </c>
      <c r="M184" s="18" t="str">
        <f t="shared" si="55"/>
        <v/>
      </c>
      <c r="N184" s="18" t="str">
        <f t="shared" si="56"/>
        <v/>
      </c>
      <c r="O184" s="18" t="str">
        <f t="shared" si="57"/>
        <v/>
      </c>
      <c r="P184" s="18" t="str">
        <f t="shared" si="58"/>
        <v/>
      </c>
      <c r="Q184" s="18" t="str">
        <f t="shared" si="59"/>
        <v/>
      </c>
      <c r="R184" s="28" t="str">
        <f t="shared" si="60"/>
        <v/>
      </c>
      <c r="S184" s="28" t="str">
        <f t="shared" si="61"/>
        <v/>
      </c>
      <c r="T184" s="28" t="str">
        <f t="shared" si="62"/>
        <v/>
      </c>
      <c r="U184" s="19" t="s">
        <v>37</v>
      </c>
    </row>
    <row r="185" spans="1:21" hidden="1" x14ac:dyDescent="0.2">
      <c r="A185" s="32" t="str">
        <f t="shared" si="51"/>
        <v/>
      </c>
      <c r="B185" s="165"/>
      <c r="C185" s="165"/>
      <c r="D185" s="165"/>
      <c r="E185" s="165"/>
      <c r="F185" s="165"/>
      <c r="G185" s="165"/>
      <c r="H185" s="165"/>
      <c r="I185" s="165"/>
      <c r="J185" s="18" t="str">
        <f t="shared" si="52"/>
        <v/>
      </c>
      <c r="K185" s="18" t="str">
        <f t="shared" si="53"/>
        <v/>
      </c>
      <c r="L185" s="18" t="str">
        <f t="shared" si="54"/>
        <v/>
      </c>
      <c r="M185" s="18" t="str">
        <f t="shared" si="55"/>
        <v/>
      </c>
      <c r="N185" s="18" t="str">
        <f t="shared" si="56"/>
        <v/>
      </c>
      <c r="O185" s="18" t="str">
        <f t="shared" si="57"/>
        <v/>
      </c>
      <c r="P185" s="18" t="str">
        <f t="shared" si="58"/>
        <v/>
      </c>
      <c r="Q185" s="18" t="str">
        <f t="shared" si="59"/>
        <v/>
      </c>
      <c r="R185" s="28" t="str">
        <f t="shared" si="60"/>
        <v/>
      </c>
      <c r="S185" s="28" t="str">
        <f t="shared" si="61"/>
        <v/>
      </c>
      <c r="T185" s="28" t="str">
        <f t="shared" si="62"/>
        <v/>
      </c>
      <c r="U185" s="19" t="s">
        <v>37</v>
      </c>
    </row>
    <row r="186" spans="1:21" hidden="1" x14ac:dyDescent="0.2">
      <c r="A186" s="32" t="str">
        <f t="shared" si="51"/>
        <v/>
      </c>
      <c r="B186" s="165"/>
      <c r="C186" s="165"/>
      <c r="D186" s="165"/>
      <c r="E186" s="165"/>
      <c r="F186" s="165"/>
      <c r="G186" s="165"/>
      <c r="H186" s="165"/>
      <c r="I186" s="165"/>
      <c r="J186" s="18" t="str">
        <f t="shared" si="52"/>
        <v/>
      </c>
      <c r="K186" s="18" t="str">
        <f t="shared" si="53"/>
        <v/>
      </c>
      <c r="L186" s="18" t="str">
        <f t="shared" si="54"/>
        <v/>
      </c>
      <c r="M186" s="18" t="str">
        <f t="shared" si="55"/>
        <v/>
      </c>
      <c r="N186" s="18" t="str">
        <f t="shared" si="56"/>
        <v/>
      </c>
      <c r="O186" s="18" t="str">
        <f t="shared" si="57"/>
        <v/>
      </c>
      <c r="P186" s="18" t="str">
        <f t="shared" si="58"/>
        <v/>
      </c>
      <c r="Q186" s="18" t="str">
        <f t="shared" si="59"/>
        <v/>
      </c>
      <c r="R186" s="28" t="str">
        <f t="shared" si="60"/>
        <v/>
      </c>
      <c r="S186" s="28" t="str">
        <f t="shared" si="61"/>
        <v/>
      </c>
      <c r="T186" s="28" t="str">
        <f t="shared" si="62"/>
        <v/>
      </c>
      <c r="U186" s="19" t="s">
        <v>37</v>
      </c>
    </row>
    <row r="187" spans="1:21" x14ac:dyDescent="0.2">
      <c r="A187" s="20" t="s">
        <v>25</v>
      </c>
      <c r="B187" s="177"/>
      <c r="C187" s="178"/>
      <c r="D187" s="178"/>
      <c r="E187" s="178"/>
      <c r="F187" s="178"/>
      <c r="G187" s="178"/>
      <c r="H187" s="178"/>
      <c r="I187" s="179"/>
      <c r="J187" s="22">
        <f t="shared" ref="J187:Q187" si="63">SUM(J172:J186)</f>
        <v>29</v>
      </c>
      <c r="K187" s="22">
        <f t="shared" si="63"/>
        <v>8</v>
      </c>
      <c r="L187" s="22">
        <f t="shared" si="63"/>
        <v>4</v>
      </c>
      <c r="M187" s="22">
        <f t="shared" si="63"/>
        <v>0</v>
      </c>
      <c r="N187" s="22">
        <f t="shared" si="63"/>
        <v>4</v>
      </c>
      <c r="O187" s="22">
        <f t="shared" si="63"/>
        <v>16</v>
      </c>
      <c r="P187" s="22">
        <f t="shared" si="63"/>
        <v>37</v>
      </c>
      <c r="Q187" s="22">
        <f t="shared" si="63"/>
        <v>53</v>
      </c>
      <c r="R187" s="20">
        <f>COUNTIF(R172:R186,"E")</f>
        <v>4</v>
      </c>
      <c r="S187" s="20">
        <f>COUNTIF(S172:S186,"C")</f>
        <v>0</v>
      </c>
      <c r="T187" s="20">
        <f>COUNTIF(T172:T186,"VP")</f>
        <v>0</v>
      </c>
      <c r="U187" s="17"/>
    </row>
    <row r="188" spans="1:21" ht="18.75" customHeight="1" x14ac:dyDescent="0.2">
      <c r="A188" s="101" t="s">
        <v>62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3"/>
    </row>
    <row r="189" spans="1:21" ht="12.95" customHeight="1" x14ac:dyDescent="0.2">
      <c r="A189" s="32" t="str">
        <f>IF(ISNA(INDEX($A$34:$U$132,MATCH($B189,$B$34:$B$132,0),1)),"",INDEX($A$34:$U$132,MATCH($B189,$B$34:$B$132,0),1))</f>
        <v>MMR9012</v>
      </c>
      <c r="B189" s="181" t="s">
        <v>157</v>
      </c>
      <c r="C189" s="182"/>
      <c r="D189" s="182"/>
      <c r="E189" s="182"/>
      <c r="F189" s="182"/>
      <c r="G189" s="182"/>
      <c r="H189" s="182"/>
      <c r="I189" s="183"/>
      <c r="J189" s="18">
        <f>IF(ISNA(INDEX($A$34:$U$132,MATCH($B189,$B$34:$B$132,0),10)),"",INDEX($A$34:$U$132,MATCH($B189,$B$34:$B$132,0),10))</f>
        <v>20</v>
      </c>
      <c r="K189" s="18">
        <f>IF(ISNA(INDEX($A$34:$U$132,MATCH($B189,$B$34:$B$132,0),11)),"",INDEX($A$34:$U$132,MATCH($B189,$B$34:$B$132,0),11))</f>
        <v>0</v>
      </c>
      <c r="L189" s="18">
        <f>IF(ISNA(INDEX($A$34:$U$132,MATCH($B189,$B$34:$B$132,0),12)),"",INDEX($A$34:$U$132,MATCH($B189,$B$34:$B$132,0),12))</f>
        <v>0</v>
      </c>
      <c r="M189" s="18">
        <f>IF(ISNA(INDEX($A$34:$U$132,MATCH($B189,$B$34:$B$132,0),13)),"",INDEX($A$34:$U$132,MATCH($B189,$B$34:$B$132,0),13))</f>
        <v>4</v>
      </c>
      <c r="N189" s="18">
        <f>IF(ISNA(INDEX($A$34:$U$132,MATCH($B189,$B$34:$B$132,0),14)),"",INDEX($A$34:$U$132,MATCH($B189,$B$34:$B$132,0),14))</f>
        <v>12</v>
      </c>
      <c r="O189" s="18">
        <f>IF(ISNA(INDEX($A$34:$U$132,MATCH($B189,$B$34:$B$132,0),15)),"",INDEX($A$34:$U$132,MATCH($B189,$B$34:$B$132,0),15))</f>
        <v>16</v>
      </c>
      <c r="P189" s="18">
        <f>IF(ISNA(INDEX($A$34:$U$132,MATCH($B189,$B$34:$B$132,0),16)),"",INDEX($A$34:$U$132,MATCH($B189,$B$34:$B$132,0),16))</f>
        <v>26</v>
      </c>
      <c r="Q189" s="18">
        <f>IF(ISNA(INDEX($A$34:$U$132,MATCH($B189,$B$34:$B$132,0),17)),"",INDEX($A$34:$U$132,MATCH($B189,$B$34:$B$132,0),17))</f>
        <v>42</v>
      </c>
      <c r="R189" s="28">
        <f>IF(ISNA(INDEX($A$34:$U$132,MATCH($B189,$B$34:$B$132,0),18)),"",INDEX($A$34:$U$132,MATCH($B189,$B$34:$B$132,0),18))</f>
        <v>0</v>
      </c>
      <c r="S189" s="28" t="str">
        <f>IF(ISNA(INDEX($A$34:$U$132,MATCH($B189,$B$34:$B$132,0),19)),"",INDEX($A$34:$U$132,MATCH($B189,$B$34:$B$132,0),19))</f>
        <v>C</v>
      </c>
      <c r="T189" s="28">
        <f>IF(ISNA(INDEX($A$34:$U$132,MATCH($B189,$B$34:$B$132,0),20)),"",INDEX($A$34:$U$132,MATCH($B189,$B$34:$B$132,0),20))</f>
        <v>0</v>
      </c>
      <c r="U189" s="19" t="s">
        <v>37</v>
      </c>
    </row>
    <row r="190" spans="1:21" ht="12.95" customHeight="1" x14ac:dyDescent="0.2">
      <c r="A190" s="32" t="str">
        <f>IF(ISNA(INDEX($A$34:$U$132,MATCH($B190,$B$34:$B$132,0),1)),"",INDEX($A$34:$U$132,MATCH($B190,$B$34:$B$132,0),1))</f>
        <v>MMR9004</v>
      </c>
      <c r="B190" s="181" t="s">
        <v>158</v>
      </c>
      <c r="C190" s="182"/>
      <c r="D190" s="182"/>
      <c r="E190" s="182"/>
      <c r="F190" s="182"/>
      <c r="G190" s="182"/>
      <c r="H190" s="182"/>
      <c r="I190" s="183"/>
      <c r="J190" s="18">
        <f>IF(ISNA(INDEX($A$34:$U$132,MATCH($B190,$B$34:$B$132,0),10)),"",INDEX($A$34:$U$132,MATCH($B190,$B$34:$B$132,0),10))</f>
        <v>6</v>
      </c>
      <c r="K190" s="18">
        <f>IF(ISNA(INDEX($A$34:$U$132,MATCH($B190,$B$34:$B$132,0),11)),"",INDEX($A$34:$U$132,MATCH($B190,$B$34:$B$132,0),11))</f>
        <v>0</v>
      </c>
      <c r="L190" s="18">
        <f>IF(ISNA(INDEX($A$34:$U$132,MATCH($B190,$B$34:$B$132,0),12)),"",INDEX($A$34:$U$132,MATCH($B190,$B$34:$B$132,0),12))</f>
        <v>0</v>
      </c>
      <c r="M190" s="18">
        <f>IF(ISNA(INDEX($A$34:$U$132,MATCH($B190,$B$34:$B$132,0),13)),"",INDEX($A$34:$U$132,MATCH($B190,$B$34:$B$132,0),13))</f>
        <v>1</v>
      </c>
      <c r="N190" s="18">
        <f>IF(ISNA(INDEX($A$34:$U$132,MATCH($B190,$B$34:$B$132,0),14)),"",INDEX($A$34:$U$132,MATCH($B190,$B$34:$B$132,0),14))</f>
        <v>2</v>
      </c>
      <c r="O190" s="18">
        <f>IF(ISNA(INDEX($A$34:$U$132,MATCH($B190,$B$34:$B$132,0),15)),"",INDEX($A$34:$U$132,MATCH($B190,$B$34:$B$132,0),15))</f>
        <v>3</v>
      </c>
      <c r="P190" s="18">
        <f>IF(ISNA(INDEX($A$34:$U$132,MATCH($B190,$B$34:$B$132,0),16)),"",INDEX($A$34:$U$132,MATCH($B190,$B$34:$B$132,0),16))</f>
        <v>10</v>
      </c>
      <c r="Q190" s="18">
        <f>IF(ISNA(INDEX($A$34:$U$132,MATCH($B190,$B$34:$B$132,0),17)),"",INDEX($A$34:$U$132,MATCH($B190,$B$34:$B$132,0),17))</f>
        <v>13</v>
      </c>
      <c r="R190" s="28">
        <f>IF(ISNA(INDEX($A$34:$U$132,MATCH($B190,$B$34:$B$132,0),18)),"",INDEX($A$34:$U$132,MATCH($B190,$B$34:$B$132,0),18))</f>
        <v>0</v>
      </c>
      <c r="S190" s="28" t="str">
        <f>IF(ISNA(INDEX($A$34:$U$132,MATCH($B190,$B$34:$B$132,0),19)),"",INDEX($A$34:$U$132,MATCH($B190,$B$34:$B$132,0),19))</f>
        <v>C</v>
      </c>
      <c r="T190" s="28">
        <f>IF(ISNA(INDEX($A$34:$U$132,MATCH($B190,$B$34:$B$132,0),20)),"",INDEX($A$34:$U$132,MATCH($B190,$B$34:$B$132,0),20))</f>
        <v>0</v>
      </c>
      <c r="U190" s="19" t="s">
        <v>37</v>
      </c>
    </row>
    <row r="191" spans="1:21" ht="27" customHeight="1" x14ac:dyDescent="0.2">
      <c r="A191" s="32" t="str">
        <f>IF(ISNA(INDEX($A$34:$U$132,MATCH($B191,$B$34:$B$132,0),1)),"",INDEX($A$34:$U$132,MATCH($B191,$B$34:$B$132,0),1))</f>
        <v>MMR3042</v>
      </c>
      <c r="B191" s="181" t="s">
        <v>159</v>
      </c>
      <c r="C191" s="182"/>
      <c r="D191" s="182"/>
      <c r="E191" s="182"/>
      <c r="F191" s="182"/>
      <c r="G191" s="182"/>
      <c r="H191" s="182"/>
      <c r="I191" s="183"/>
      <c r="J191" s="18">
        <f>IF(ISNA(INDEX($A$34:$U$132,MATCH($B191,$B$34:$B$132,0),10)),"",INDEX($A$34:$U$132,MATCH($B191,$B$34:$B$132,0),10))</f>
        <v>4</v>
      </c>
      <c r="K191" s="18">
        <f>IF(ISNA(INDEX($A$34:$U$132,MATCH($B191,$B$34:$B$132,0),11)),"",INDEX($A$34:$U$132,MATCH($B191,$B$34:$B$132,0),11))</f>
        <v>0</v>
      </c>
      <c r="L191" s="18">
        <f>IF(ISNA(INDEX($A$34:$U$132,MATCH($B191,$B$34:$B$132,0),12)),"",INDEX($A$34:$U$132,MATCH($B191,$B$34:$B$132,0),12))</f>
        <v>0</v>
      </c>
      <c r="M191" s="18">
        <f>IF(ISNA(INDEX($A$34:$U$132,MATCH($B191,$B$34:$B$132,0),13)),"",INDEX($A$34:$U$132,MATCH($B191,$B$34:$B$132,0),13))</f>
        <v>0</v>
      </c>
      <c r="N191" s="18">
        <f>IF(ISNA(INDEX($A$34:$U$132,MATCH($B191,$B$34:$B$132,0),14)),"",INDEX($A$34:$U$132,MATCH($B191,$B$34:$B$132,0),14))</f>
        <v>5</v>
      </c>
      <c r="O191" s="18">
        <f>IF(ISNA(INDEX($A$34:$U$132,MATCH($B191,$B$34:$B$132,0),15)),"",INDEX($A$34:$U$132,MATCH($B191,$B$34:$B$132,0),15))</f>
        <v>5</v>
      </c>
      <c r="P191" s="18">
        <f>IF(ISNA(INDEX($A$34:$U$132,MATCH($B191,$B$34:$B$132,0),16)),"",INDEX($A$34:$U$132,MATCH($B191,$B$34:$B$132,0),16))</f>
        <v>3</v>
      </c>
      <c r="Q191" s="18">
        <f>IF(ISNA(INDEX($A$34:$U$132,MATCH($B191,$B$34:$B$132,0),17)),"",INDEX($A$34:$U$132,MATCH($B191,$B$34:$B$132,0),17))</f>
        <v>8</v>
      </c>
      <c r="R191" s="28">
        <f>IF(ISNA(INDEX($A$34:$U$132,MATCH($B191,$B$34:$B$132,0),18)),"",INDEX($A$34:$U$132,MATCH($B191,$B$34:$B$132,0),18))</f>
        <v>0</v>
      </c>
      <c r="S191" s="28">
        <f>IF(ISNA(INDEX($A$34:$U$132,MATCH($B191,$B$34:$B$132,0),19)),"",INDEX($A$34:$U$132,MATCH($B191,$B$34:$B$132,0),19))</f>
        <v>0</v>
      </c>
      <c r="T191" s="28" t="str">
        <f>IF(ISNA(INDEX($A$34:$U$132,MATCH($B191,$B$34:$B$132,0),20)),"",INDEX($A$34:$U$132,MATCH($B191,$B$34:$B$132,0),20))</f>
        <v>VP</v>
      </c>
      <c r="U191" s="19" t="s">
        <v>37</v>
      </c>
    </row>
    <row r="192" spans="1:21" hidden="1" x14ac:dyDescent="0.2">
      <c r="A192" s="32" t="str">
        <f>IF(ISNA(INDEX($A$34:$U$132,MATCH($B192,$B$34:$B$132,0),1)),"",INDEX($A$34:$U$132,MATCH($B192,$B$34:$B$132,0),1))</f>
        <v/>
      </c>
      <c r="B192" s="165"/>
      <c r="C192" s="165"/>
      <c r="D192" s="165"/>
      <c r="E192" s="165"/>
      <c r="F192" s="165"/>
      <c r="G192" s="165"/>
      <c r="H192" s="165"/>
      <c r="I192" s="165"/>
      <c r="J192" s="18" t="str">
        <f>IF(ISNA(INDEX($A$34:$U$132,MATCH($B192,$B$34:$B$132,0),10)),"",INDEX($A$34:$U$132,MATCH($B192,$B$34:$B$132,0),10))</f>
        <v/>
      </c>
      <c r="K192" s="18" t="str">
        <f>IF(ISNA(INDEX($A$34:$U$132,MATCH($B192,$B$34:$B$132,0),11)),"",INDEX($A$34:$U$132,MATCH($B192,$B$34:$B$132,0),11))</f>
        <v/>
      </c>
      <c r="L192" s="18" t="str">
        <f>IF(ISNA(INDEX($A$34:$U$132,MATCH($B192,$B$34:$B$132,0),12)),"",INDEX($A$34:$U$132,MATCH($B192,$B$34:$B$132,0),12))</f>
        <v/>
      </c>
      <c r="M192" s="18" t="str">
        <f>IF(ISNA(INDEX($A$34:$U$132,MATCH($B192,$B$34:$B$132,0),13)),"",INDEX($A$34:$U$132,MATCH($B192,$B$34:$B$132,0),13))</f>
        <v/>
      </c>
      <c r="N192" s="18" t="str">
        <f>IF(ISNA(INDEX($A$34:$U$132,MATCH($B192,$B$34:$B$132,0),14)),"",INDEX($A$34:$U$132,MATCH($B192,$B$34:$B$132,0),14))</f>
        <v/>
      </c>
      <c r="O192" s="18" t="str">
        <f>IF(ISNA(INDEX($A$34:$U$132,MATCH($B192,$B$34:$B$132,0),15)),"",INDEX($A$34:$U$132,MATCH($B192,$B$34:$B$132,0),15))</f>
        <v/>
      </c>
      <c r="P192" s="18" t="str">
        <f>IF(ISNA(INDEX($A$34:$U$132,MATCH($B192,$B$34:$B$132,0),16)),"",INDEX($A$34:$U$132,MATCH($B192,$B$34:$B$132,0),16))</f>
        <v/>
      </c>
      <c r="Q192" s="18" t="str">
        <f>IF(ISNA(INDEX($A$34:$U$132,MATCH($B192,$B$34:$B$132,0),17)),"",INDEX($A$34:$U$132,MATCH($B192,$B$34:$B$132,0),17))</f>
        <v/>
      </c>
      <c r="R192" s="28" t="str">
        <f>IF(ISNA(INDEX($A$34:$U$132,MATCH($B192,$B$34:$B$132,0),18)),"",INDEX($A$34:$U$132,MATCH($B192,$B$34:$B$132,0),18))</f>
        <v/>
      </c>
      <c r="S192" s="28" t="str">
        <f>IF(ISNA(INDEX($A$34:$U$132,MATCH($B192,$B$34:$B$132,0),19)),"",INDEX($A$34:$U$132,MATCH($B192,$B$34:$B$132,0),19))</f>
        <v/>
      </c>
      <c r="T192" s="28" t="str">
        <f>IF(ISNA(INDEX($A$34:$U$132,MATCH($B192,$B$34:$B$132,0),20)),"",INDEX($A$34:$U$132,MATCH($B192,$B$34:$B$132,0),20))</f>
        <v/>
      </c>
      <c r="U192" s="19" t="s">
        <v>37</v>
      </c>
    </row>
    <row r="193" spans="1:21" x14ac:dyDescent="0.2">
      <c r="A193" s="20" t="s">
        <v>25</v>
      </c>
      <c r="B193" s="166"/>
      <c r="C193" s="166"/>
      <c r="D193" s="166"/>
      <c r="E193" s="166"/>
      <c r="F193" s="166"/>
      <c r="G193" s="166"/>
      <c r="H193" s="166"/>
      <c r="I193" s="166"/>
      <c r="J193" s="22">
        <f t="shared" ref="J193:Q193" si="64">SUM(J189:J192)</f>
        <v>30</v>
      </c>
      <c r="K193" s="22">
        <f t="shared" si="64"/>
        <v>0</v>
      </c>
      <c r="L193" s="22">
        <f t="shared" si="64"/>
        <v>0</v>
      </c>
      <c r="M193" s="22">
        <f t="shared" si="64"/>
        <v>5</v>
      </c>
      <c r="N193" s="22">
        <f t="shared" si="64"/>
        <v>19</v>
      </c>
      <c r="O193" s="22">
        <f t="shared" si="64"/>
        <v>24</v>
      </c>
      <c r="P193" s="22">
        <f t="shared" si="64"/>
        <v>39</v>
      </c>
      <c r="Q193" s="22">
        <f t="shared" si="64"/>
        <v>63</v>
      </c>
      <c r="R193" s="20">
        <f>COUNTIF(R189:R192,"E")</f>
        <v>0</v>
      </c>
      <c r="S193" s="20">
        <f>COUNTIF(S189:S192,"C")</f>
        <v>2</v>
      </c>
      <c r="T193" s="20">
        <f>COUNTIF(T189:T192,"VP")</f>
        <v>1</v>
      </c>
      <c r="U193" s="21"/>
    </row>
    <row r="194" spans="1:21" ht="30.75" customHeight="1" x14ac:dyDescent="0.2">
      <c r="A194" s="167" t="s">
        <v>71</v>
      </c>
      <c r="B194" s="168"/>
      <c r="C194" s="168"/>
      <c r="D194" s="168"/>
      <c r="E194" s="168"/>
      <c r="F194" s="168"/>
      <c r="G194" s="168"/>
      <c r="H194" s="168"/>
      <c r="I194" s="169"/>
      <c r="J194" s="22">
        <f t="shared" ref="J194:T194" si="65">SUM(J187,J193)</f>
        <v>59</v>
      </c>
      <c r="K194" s="22">
        <f t="shared" si="65"/>
        <v>8</v>
      </c>
      <c r="L194" s="22">
        <f t="shared" si="65"/>
        <v>4</v>
      </c>
      <c r="M194" s="22">
        <f t="shared" si="65"/>
        <v>5</v>
      </c>
      <c r="N194" s="22">
        <f t="shared" si="65"/>
        <v>23</v>
      </c>
      <c r="O194" s="22">
        <f t="shared" si="65"/>
        <v>40</v>
      </c>
      <c r="P194" s="22">
        <f t="shared" si="65"/>
        <v>76</v>
      </c>
      <c r="Q194" s="22">
        <f t="shared" si="65"/>
        <v>116</v>
      </c>
      <c r="R194" s="22">
        <f t="shared" si="65"/>
        <v>4</v>
      </c>
      <c r="S194" s="22">
        <f t="shared" si="65"/>
        <v>2</v>
      </c>
      <c r="T194" s="22">
        <f t="shared" si="65"/>
        <v>1</v>
      </c>
      <c r="U194" s="27"/>
    </row>
    <row r="195" spans="1:21" ht="15.75" customHeight="1" x14ac:dyDescent="0.2">
      <c r="A195" s="153" t="s">
        <v>47</v>
      </c>
      <c r="B195" s="154"/>
      <c r="C195" s="154"/>
      <c r="D195" s="154"/>
      <c r="E195" s="154"/>
      <c r="F195" s="154"/>
      <c r="G195" s="154"/>
      <c r="H195" s="154"/>
      <c r="I195" s="154"/>
      <c r="J195" s="155"/>
      <c r="K195" s="22">
        <f t="shared" ref="K195:Q195" si="66">K187*14+K193*12</f>
        <v>112</v>
      </c>
      <c r="L195" s="22">
        <f t="shared" si="66"/>
        <v>56</v>
      </c>
      <c r="M195" s="22">
        <f t="shared" si="66"/>
        <v>60</v>
      </c>
      <c r="N195" s="22">
        <f t="shared" si="66"/>
        <v>284</v>
      </c>
      <c r="O195" s="22">
        <f t="shared" si="66"/>
        <v>512</v>
      </c>
      <c r="P195" s="22">
        <f t="shared" si="66"/>
        <v>986</v>
      </c>
      <c r="Q195" s="22">
        <f t="shared" si="66"/>
        <v>1498</v>
      </c>
      <c r="R195" s="159"/>
      <c r="S195" s="160"/>
      <c r="T195" s="160"/>
      <c r="U195" s="161"/>
    </row>
    <row r="196" spans="1:21" ht="17.25" customHeight="1" x14ac:dyDescent="0.2">
      <c r="A196" s="156"/>
      <c r="B196" s="157"/>
      <c r="C196" s="157"/>
      <c r="D196" s="157"/>
      <c r="E196" s="157"/>
      <c r="F196" s="157"/>
      <c r="G196" s="157"/>
      <c r="H196" s="157"/>
      <c r="I196" s="157"/>
      <c r="J196" s="158"/>
      <c r="K196" s="170">
        <f>SUM(K195:N195)</f>
        <v>512</v>
      </c>
      <c r="L196" s="171"/>
      <c r="M196" s="171"/>
      <c r="N196" s="172"/>
      <c r="O196" s="173">
        <f>SUM(O195:P195)</f>
        <v>1498</v>
      </c>
      <c r="P196" s="174"/>
      <c r="Q196" s="175"/>
      <c r="R196" s="162"/>
      <c r="S196" s="163"/>
      <c r="T196" s="163"/>
      <c r="U196" s="164"/>
    </row>
    <row r="197" spans="1:21" s="72" customFormat="1" ht="17.25" customHeight="1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4"/>
      <c r="L197" s="74"/>
      <c r="M197" s="74"/>
      <c r="N197" s="74"/>
      <c r="O197" s="75"/>
      <c r="P197" s="75"/>
      <c r="Q197" s="75"/>
      <c r="R197" s="76"/>
      <c r="S197" s="76"/>
      <c r="T197" s="76"/>
      <c r="U197" s="76"/>
    </row>
    <row r="198" spans="1:21" s="72" customFormat="1" ht="17.25" customHeight="1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4"/>
      <c r="L198" s="74"/>
      <c r="M198" s="74"/>
      <c r="N198" s="74"/>
      <c r="O198" s="75"/>
      <c r="P198" s="75"/>
      <c r="Q198" s="75"/>
      <c r="R198" s="76"/>
      <c r="S198" s="76"/>
      <c r="T198" s="76"/>
      <c r="U198" s="76"/>
    </row>
    <row r="199" spans="1:21" s="72" customFormat="1" ht="17.25" customHeight="1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4"/>
      <c r="L199" s="74"/>
      <c r="M199" s="74"/>
      <c r="N199" s="74"/>
      <c r="O199" s="75"/>
      <c r="P199" s="75"/>
      <c r="Q199" s="75"/>
      <c r="R199" s="76"/>
      <c r="S199" s="76"/>
      <c r="T199" s="76"/>
      <c r="U199" s="76"/>
    </row>
    <row r="200" spans="1:21" s="72" customFormat="1" ht="17.25" customHeight="1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4"/>
      <c r="L200" s="74"/>
      <c r="M200" s="74"/>
      <c r="N200" s="74"/>
      <c r="O200" s="75"/>
      <c r="P200" s="75"/>
      <c r="Q200" s="75"/>
      <c r="R200" s="76"/>
      <c r="S200" s="76"/>
      <c r="T200" s="76"/>
      <c r="U200" s="76"/>
    </row>
    <row r="201" spans="1:21" s="72" customFormat="1" ht="17.25" customHeight="1" x14ac:dyDescent="0.2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4"/>
      <c r="L201" s="74"/>
      <c r="M201" s="74"/>
      <c r="N201" s="74"/>
      <c r="O201" s="75"/>
      <c r="P201" s="75"/>
      <c r="Q201" s="75"/>
      <c r="R201" s="76"/>
      <c r="S201" s="76"/>
      <c r="T201" s="76"/>
      <c r="U201" s="76"/>
    </row>
    <row r="202" spans="1:21" ht="12.75" customHeight="1" x14ac:dyDescent="0.2"/>
    <row r="203" spans="1:21" ht="23.25" customHeight="1" x14ac:dyDescent="0.2">
      <c r="A203" s="166" t="s">
        <v>66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</row>
    <row r="204" spans="1:21" ht="26.25" customHeight="1" x14ac:dyDescent="0.2">
      <c r="A204" s="166" t="s">
        <v>27</v>
      </c>
      <c r="B204" s="166" t="s">
        <v>26</v>
      </c>
      <c r="C204" s="166"/>
      <c r="D204" s="166"/>
      <c r="E204" s="166"/>
      <c r="F204" s="166"/>
      <c r="G204" s="166"/>
      <c r="H204" s="166"/>
      <c r="I204" s="166"/>
      <c r="J204" s="100" t="s">
        <v>39</v>
      </c>
      <c r="K204" s="100" t="s">
        <v>24</v>
      </c>
      <c r="L204" s="100"/>
      <c r="M204" s="100"/>
      <c r="N204" s="100"/>
      <c r="O204" s="100" t="s">
        <v>40</v>
      </c>
      <c r="P204" s="100"/>
      <c r="Q204" s="100"/>
      <c r="R204" s="100" t="s">
        <v>23</v>
      </c>
      <c r="S204" s="100"/>
      <c r="T204" s="100"/>
      <c r="U204" s="100" t="s">
        <v>22</v>
      </c>
    </row>
    <row r="205" spans="1:21" x14ac:dyDescent="0.2">
      <c r="A205" s="166"/>
      <c r="B205" s="166"/>
      <c r="C205" s="166"/>
      <c r="D205" s="166"/>
      <c r="E205" s="166"/>
      <c r="F205" s="166"/>
      <c r="G205" s="166"/>
      <c r="H205" s="166"/>
      <c r="I205" s="166"/>
      <c r="J205" s="100"/>
      <c r="K205" s="29" t="s">
        <v>28</v>
      </c>
      <c r="L205" s="29" t="s">
        <v>29</v>
      </c>
      <c r="M205" s="54" t="s">
        <v>91</v>
      </c>
      <c r="N205" s="29" t="s">
        <v>92</v>
      </c>
      <c r="O205" s="29" t="s">
        <v>33</v>
      </c>
      <c r="P205" s="29" t="s">
        <v>7</v>
      </c>
      <c r="Q205" s="29" t="s">
        <v>30</v>
      </c>
      <c r="R205" s="29" t="s">
        <v>31</v>
      </c>
      <c r="S205" s="29" t="s">
        <v>28</v>
      </c>
      <c r="T205" s="29" t="s">
        <v>32</v>
      </c>
      <c r="U205" s="100"/>
    </row>
    <row r="206" spans="1:21" ht="18.75" customHeight="1" x14ac:dyDescent="0.2">
      <c r="A206" s="101" t="s">
        <v>61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3"/>
    </row>
    <row r="207" spans="1:21" ht="27.6" customHeight="1" x14ac:dyDescent="0.2">
      <c r="A207" s="32" t="str">
        <f t="shared" ref="A207:A223" si="67">IF(ISNA(INDEX($A$34:$U$132,MATCH($B207,$B$34:$B$132,0),1)),"",INDEX($A$34:$U$132,MATCH($B207,$B$34:$B$132,0),1))</f>
        <v>MME8143</v>
      </c>
      <c r="B207" s="176" t="s">
        <v>148</v>
      </c>
      <c r="C207" s="176"/>
      <c r="D207" s="176"/>
      <c r="E207" s="176"/>
      <c r="F207" s="176"/>
      <c r="G207" s="176"/>
      <c r="H207" s="176"/>
      <c r="I207" s="176"/>
      <c r="J207" s="18">
        <f t="shared" ref="J207:J223" si="68">IF(ISNA(INDEX($A$34:$U$132,MATCH($B207,$B$34:$B$132,0),10)),"",INDEX($A$34:$U$132,MATCH($B207,$B$34:$B$132,0),10))</f>
        <v>7</v>
      </c>
      <c r="K207" s="18">
        <f t="shared" ref="K207:K223" si="69">IF(ISNA(INDEX($A$34:$U$132,MATCH($B207,$B$34:$B$132,0),11)),"",INDEX($A$34:$U$132,MATCH($B207,$B$34:$B$132,0),11))</f>
        <v>2</v>
      </c>
      <c r="L207" s="18">
        <f t="shared" ref="L207:L223" si="70">IF(ISNA(INDEX($A$34:$U$132,MATCH($B207,$B$34:$B$132,0),12)),"",INDEX($A$34:$U$132,MATCH($B207,$B$34:$B$132,0),12))</f>
        <v>1</v>
      </c>
      <c r="M207" s="18">
        <f t="shared" ref="M207:M223" si="71">IF(ISNA(INDEX($A$34:$U$132,MATCH($B207,$B$34:$B$132,0),13)),"",INDEX($A$34:$U$132,MATCH($B207,$B$34:$B$132,0),13))</f>
        <v>0</v>
      </c>
      <c r="N207" s="18">
        <f t="shared" ref="N207:N223" si="72">IF(ISNA(INDEX($A$34:$U$132,MATCH($B207,$B$34:$B$132,0),14)),"",INDEX($A$34:$U$132,MATCH($B207,$B$34:$B$132,0),14))</f>
        <v>1</v>
      </c>
      <c r="O207" s="18">
        <f t="shared" ref="O207:O223" si="73">IF(ISNA(INDEX($A$34:$U$132,MATCH($B207,$B$34:$B$132,0),15)),"",INDEX($A$34:$U$132,MATCH($B207,$B$34:$B$132,0),15))</f>
        <v>4</v>
      </c>
      <c r="P207" s="18">
        <f t="shared" ref="P207:P223" si="74">IF(ISNA(INDEX($A$34:$U$132,MATCH($B207,$B$34:$B$132,0),16)),"",INDEX($A$34:$U$132,MATCH($B207,$B$34:$B$132,0),16))</f>
        <v>9</v>
      </c>
      <c r="Q207" s="18">
        <f t="shared" ref="Q207:Q223" si="75">IF(ISNA(INDEX($A$34:$U$132,MATCH($B207,$B$34:$B$132,0),17)),"",INDEX($A$34:$U$132,MATCH($B207,$B$34:$B$132,0),17))</f>
        <v>13</v>
      </c>
      <c r="R207" s="28" t="str">
        <f t="shared" ref="R207:R223" si="76">IF(ISNA(INDEX($A$34:$U$132,MATCH($B207,$B$34:$B$132,0),18)),"",INDEX($A$34:$U$132,MATCH($B207,$B$34:$B$132,0),18))</f>
        <v>E</v>
      </c>
      <c r="S207" s="28">
        <f t="shared" ref="S207:S223" si="77">IF(ISNA(INDEX($A$34:$U$132,MATCH($B207,$B$34:$B$132,0),19)),"",INDEX($A$34:$U$132,MATCH($B207,$B$34:$B$132,0),19))</f>
        <v>0</v>
      </c>
      <c r="T207" s="28">
        <f t="shared" ref="T207:T223" si="78">IF(ISNA(INDEX($A$34:$U$132,MATCH($B207,$B$34:$B$132,0),20)),"",INDEX($A$34:$U$132,MATCH($B207,$B$34:$B$132,0),20))</f>
        <v>0</v>
      </c>
      <c r="U207" s="17" t="s">
        <v>38</v>
      </c>
    </row>
    <row r="208" spans="1:21" ht="27" customHeight="1" x14ac:dyDescent="0.2">
      <c r="A208" s="32" t="str">
        <f t="shared" si="67"/>
        <v>MME8004</v>
      </c>
      <c r="B208" s="176" t="s">
        <v>151</v>
      </c>
      <c r="C208" s="176"/>
      <c r="D208" s="176"/>
      <c r="E208" s="176"/>
      <c r="F208" s="176"/>
      <c r="G208" s="176"/>
      <c r="H208" s="176"/>
      <c r="I208" s="176"/>
      <c r="J208" s="18">
        <f t="shared" si="68"/>
        <v>7</v>
      </c>
      <c r="K208" s="18">
        <f t="shared" si="69"/>
        <v>2</v>
      </c>
      <c r="L208" s="18">
        <f t="shared" si="70"/>
        <v>1</v>
      </c>
      <c r="M208" s="18">
        <f t="shared" si="71"/>
        <v>0</v>
      </c>
      <c r="N208" s="18">
        <f t="shared" si="72"/>
        <v>1</v>
      </c>
      <c r="O208" s="18">
        <f t="shared" si="73"/>
        <v>4</v>
      </c>
      <c r="P208" s="18">
        <f t="shared" si="74"/>
        <v>9</v>
      </c>
      <c r="Q208" s="18">
        <f t="shared" si="75"/>
        <v>13</v>
      </c>
      <c r="R208" s="28" t="str">
        <f t="shared" si="76"/>
        <v>E</v>
      </c>
      <c r="S208" s="28">
        <f t="shared" si="77"/>
        <v>0</v>
      </c>
      <c r="T208" s="28">
        <f t="shared" si="78"/>
        <v>0</v>
      </c>
      <c r="U208" s="17" t="s">
        <v>38</v>
      </c>
    </row>
    <row r="209" spans="1:21" ht="25.5" customHeight="1" x14ac:dyDescent="0.2">
      <c r="A209" s="32" t="str">
        <f t="shared" si="67"/>
        <v>MMR8001</v>
      </c>
      <c r="B209" s="176" t="s">
        <v>152</v>
      </c>
      <c r="C209" s="176"/>
      <c r="D209" s="176"/>
      <c r="E209" s="176"/>
      <c r="F209" s="176"/>
      <c r="G209" s="176"/>
      <c r="H209" s="176"/>
      <c r="I209" s="176"/>
      <c r="J209" s="18">
        <f t="shared" si="68"/>
        <v>8</v>
      </c>
      <c r="K209" s="18">
        <f t="shared" si="69"/>
        <v>2</v>
      </c>
      <c r="L209" s="18">
        <f t="shared" si="70"/>
        <v>1</v>
      </c>
      <c r="M209" s="18">
        <f t="shared" si="71"/>
        <v>0</v>
      </c>
      <c r="N209" s="18">
        <f t="shared" si="72"/>
        <v>1</v>
      </c>
      <c r="O209" s="18">
        <f t="shared" si="73"/>
        <v>4</v>
      </c>
      <c r="P209" s="18">
        <f t="shared" si="74"/>
        <v>10</v>
      </c>
      <c r="Q209" s="18">
        <f t="shared" si="75"/>
        <v>14</v>
      </c>
      <c r="R209" s="28" t="str">
        <f t="shared" si="76"/>
        <v>E</v>
      </c>
      <c r="S209" s="28">
        <f t="shared" si="77"/>
        <v>0</v>
      </c>
      <c r="T209" s="28">
        <f t="shared" si="78"/>
        <v>0</v>
      </c>
      <c r="U209" s="17" t="s">
        <v>38</v>
      </c>
    </row>
    <row r="210" spans="1:21" hidden="1" x14ac:dyDescent="0.2">
      <c r="A210" s="32" t="str">
        <f t="shared" si="67"/>
        <v/>
      </c>
      <c r="B210" s="165"/>
      <c r="C210" s="165"/>
      <c r="D210" s="165"/>
      <c r="E210" s="165"/>
      <c r="F210" s="165"/>
      <c r="G210" s="165"/>
      <c r="H210" s="165"/>
      <c r="I210" s="165"/>
      <c r="J210" s="18" t="str">
        <f t="shared" si="68"/>
        <v/>
      </c>
      <c r="K210" s="18" t="str">
        <f t="shared" si="69"/>
        <v/>
      </c>
      <c r="L210" s="18" t="str">
        <f t="shared" si="70"/>
        <v/>
      </c>
      <c r="M210" s="18" t="str">
        <f t="shared" si="71"/>
        <v/>
      </c>
      <c r="N210" s="18" t="str">
        <f t="shared" si="72"/>
        <v/>
      </c>
      <c r="O210" s="18" t="str">
        <f t="shared" si="73"/>
        <v/>
      </c>
      <c r="P210" s="18" t="str">
        <f t="shared" si="74"/>
        <v/>
      </c>
      <c r="Q210" s="18" t="str">
        <f t="shared" si="75"/>
        <v/>
      </c>
      <c r="R210" s="28" t="str">
        <f t="shared" si="76"/>
        <v/>
      </c>
      <c r="S210" s="28" t="str">
        <f t="shared" si="77"/>
        <v/>
      </c>
      <c r="T210" s="28" t="str">
        <f t="shared" si="78"/>
        <v/>
      </c>
      <c r="U210" s="17" t="s">
        <v>38</v>
      </c>
    </row>
    <row r="211" spans="1:21" hidden="1" x14ac:dyDescent="0.2">
      <c r="A211" s="32" t="str">
        <f t="shared" si="67"/>
        <v/>
      </c>
      <c r="B211" s="165"/>
      <c r="C211" s="165"/>
      <c r="D211" s="165"/>
      <c r="E211" s="165"/>
      <c r="F211" s="165"/>
      <c r="G211" s="165"/>
      <c r="H211" s="165"/>
      <c r="I211" s="165"/>
      <c r="J211" s="18" t="str">
        <f t="shared" si="68"/>
        <v/>
      </c>
      <c r="K211" s="18" t="str">
        <f t="shared" si="69"/>
        <v/>
      </c>
      <c r="L211" s="18" t="str">
        <f t="shared" si="70"/>
        <v/>
      </c>
      <c r="M211" s="18" t="str">
        <f t="shared" si="71"/>
        <v/>
      </c>
      <c r="N211" s="18" t="str">
        <f t="shared" si="72"/>
        <v/>
      </c>
      <c r="O211" s="18" t="str">
        <f t="shared" si="73"/>
        <v/>
      </c>
      <c r="P211" s="18" t="str">
        <f t="shared" si="74"/>
        <v/>
      </c>
      <c r="Q211" s="18" t="str">
        <f t="shared" si="75"/>
        <v/>
      </c>
      <c r="R211" s="28" t="str">
        <f t="shared" si="76"/>
        <v/>
      </c>
      <c r="S211" s="28" t="str">
        <f t="shared" si="77"/>
        <v/>
      </c>
      <c r="T211" s="28" t="str">
        <f t="shared" si="78"/>
        <v/>
      </c>
      <c r="U211" s="17" t="s">
        <v>38</v>
      </c>
    </row>
    <row r="212" spans="1:21" hidden="1" x14ac:dyDescent="0.2">
      <c r="A212" s="32" t="str">
        <f t="shared" si="67"/>
        <v/>
      </c>
      <c r="B212" s="165"/>
      <c r="C212" s="165"/>
      <c r="D212" s="165"/>
      <c r="E212" s="165"/>
      <c r="F212" s="165"/>
      <c r="G212" s="165"/>
      <c r="H212" s="165"/>
      <c r="I212" s="165"/>
      <c r="J212" s="18" t="str">
        <f t="shared" si="68"/>
        <v/>
      </c>
      <c r="K212" s="18" t="str">
        <f t="shared" si="69"/>
        <v/>
      </c>
      <c r="L212" s="18" t="str">
        <f t="shared" si="70"/>
        <v/>
      </c>
      <c r="M212" s="18" t="str">
        <f t="shared" si="71"/>
        <v/>
      </c>
      <c r="N212" s="18" t="str">
        <f t="shared" si="72"/>
        <v/>
      </c>
      <c r="O212" s="18" t="str">
        <f t="shared" si="73"/>
        <v/>
      </c>
      <c r="P212" s="18" t="str">
        <f t="shared" si="74"/>
        <v/>
      </c>
      <c r="Q212" s="18" t="str">
        <f t="shared" si="75"/>
        <v/>
      </c>
      <c r="R212" s="28" t="str">
        <f t="shared" si="76"/>
        <v/>
      </c>
      <c r="S212" s="28" t="str">
        <f t="shared" si="77"/>
        <v/>
      </c>
      <c r="T212" s="28" t="str">
        <f t="shared" si="78"/>
        <v/>
      </c>
      <c r="U212" s="17" t="s">
        <v>38</v>
      </c>
    </row>
    <row r="213" spans="1:21" hidden="1" x14ac:dyDescent="0.2">
      <c r="A213" s="32" t="str">
        <f t="shared" si="67"/>
        <v/>
      </c>
      <c r="B213" s="165"/>
      <c r="C213" s="165"/>
      <c r="D213" s="165"/>
      <c r="E213" s="165"/>
      <c r="F213" s="165"/>
      <c r="G213" s="165"/>
      <c r="H213" s="165"/>
      <c r="I213" s="165"/>
      <c r="J213" s="18" t="str">
        <f t="shared" si="68"/>
        <v/>
      </c>
      <c r="K213" s="18" t="str">
        <f t="shared" si="69"/>
        <v/>
      </c>
      <c r="L213" s="18" t="str">
        <f t="shared" si="70"/>
        <v/>
      </c>
      <c r="M213" s="18" t="str">
        <f t="shared" si="71"/>
        <v/>
      </c>
      <c r="N213" s="18" t="str">
        <f t="shared" si="72"/>
        <v/>
      </c>
      <c r="O213" s="18" t="str">
        <f t="shared" si="73"/>
        <v/>
      </c>
      <c r="P213" s="18" t="str">
        <f t="shared" si="74"/>
        <v/>
      </c>
      <c r="Q213" s="18" t="str">
        <f t="shared" si="75"/>
        <v/>
      </c>
      <c r="R213" s="28" t="str">
        <f t="shared" si="76"/>
        <v/>
      </c>
      <c r="S213" s="28" t="str">
        <f t="shared" si="77"/>
        <v/>
      </c>
      <c r="T213" s="28" t="str">
        <f t="shared" si="78"/>
        <v/>
      </c>
      <c r="U213" s="17" t="s">
        <v>38</v>
      </c>
    </row>
    <row r="214" spans="1:21" hidden="1" x14ac:dyDescent="0.2">
      <c r="A214" s="32" t="str">
        <f t="shared" si="67"/>
        <v/>
      </c>
      <c r="B214" s="165"/>
      <c r="C214" s="165"/>
      <c r="D214" s="165"/>
      <c r="E214" s="165"/>
      <c r="F214" s="165"/>
      <c r="G214" s="165"/>
      <c r="H214" s="165"/>
      <c r="I214" s="165"/>
      <c r="J214" s="18" t="str">
        <f t="shared" si="68"/>
        <v/>
      </c>
      <c r="K214" s="18" t="str">
        <f t="shared" si="69"/>
        <v/>
      </c>
      <c r="L214" s="18" t="str">
        <f t="shared" si="70"/>
        <v/>
      </c>
      <c r="M214" s="18" t="str">
        <f t="shared" si="71"/>
        <v/>
      </c>
      <c r="N214" s="18" t="str">
        <f t="shared" si="72"/>
        <v/>
      </c>
      <c r="O214" s="18" t="str">
        <f t="shared" si="73"/>
        <v/>
      </c>
      <c r="P214" s="18" t="str">
        <f t="shared" si="74"/>
        <v/>
      </c>
      <c r="Q214" s="18" t="str">
        <f t="shared" si="75"/>
        <v/>
      </c>
      <c r="R214" s="28" t="str">
        <f t="shared" si="76"/>
        <v/>
      </c>
      <c r="S214" s="28" t="str">
        <f t="shared" si="77"/>
        <v/>
      </c>
      <c r="T214" s="28" t="str">
        <f t="shared" si="78"/>
        <v/>
      </c>
      <c r="U214" s="17" t="s">
        <v>38</v>
      </c>
    </row>
    <row r="215" spans="1:21" hidden="1" x14ac:dyDescent="0.2">
      <c r="A215" s="32" t="str">
        <f t="shared" si="67"/>
        <v/>
      </c>
      <c r="B215" s="165"/>
      <c r="C215" s="165"/>
      <c r="D215" s="165"/>
      <c r="E215" s="165"/>
      <c r="F215" s="165"/>
      <c r="G215" s="165"/>
      <c r="H215" s="165"/>
      <c r="I215" s="165"/>
      <c r="J215" s="18" t="str">
        <f t="shared" si="68"/>
        <v/>
      </c>
      <c r="K215" s="18" t="str">
        <f t="shared" si="69"/>
        <v/>
      </c>
      <c r="L215" s="18" t="str">
        <f t="shared" si="70"/>
        <v/>
      </c>
      <c r="M215" s="18" t="str">
        <f t="shared" si="71"/>
        <v/>
      </c>
      <c r="N215" s="18" t="str">
        <f t="shared" si="72"/>
        <v/>
      </c>
      <c r="O215" s="18" t="str">
        <f t="shared" si="73"/>
        <v/>
      </c>
      <c r="P215" s="18" t="str">
        <f t="shared" si="74"/>
        <v/>
      </c>
      <c r="Q215" s="18" t="str">
        <f t="shared" si="75"/>
        <v/>
      </c>
      <c r="R215" s="28" t="str">
        <f t="shared" si="76"/>
        <v/>
      </c>
      <c r="S215" s="28" t="str">
        <f t="shared" si="77"/>
        <v/>
      </c>
      <c r="T215" s="28" t="str">
        <f t="shared" si="78"/>
        <v/>
      </c>
      <c r="U215" s="17" t="s">
        <v>38</v>
      </c>
    </row>
    <row r="216" spans="1:21" hidden="1" x14ac:dyDescent="0.2">
      <c r="A216" s="32" t="str">
        <f t="shared" si="67"/>
        <v/>
      </c>
      <c r="B216" s="165"/>
      <c r="C216" s="165"/>
      <c r="D216" s="165"/>
      <c r="E216" s="165"/>
      <c r="F216" s="165"/>
      <c r="G216" s="165"/>
      <c r="H216" s="165"/>
      <c r="I216" s="165"/>
      <c r="J216" s="18" t="str">
        <f t="shared" si="68"/>
        <v/>
      </c>
      <c r="K216" s="18" t="str">
        <f t="shared" si="69"/>
        <v/>
      </c>
      <c r="L216" s="18" t="str">
        <f t="shared" si="70"/>
        <v/>
      </c>
      <c r="M216" s="18" t="str">
        <f t="shared" si="71"/>
        <v/>
      </c>
      <c r="N216" s="18" t="str">
        <f t="shared" si="72"/>
        <v/>
      </c>
      <c r="O216" s="18" t="str">
        <f t="shared" si="73"/>
        <v/>
      </c>
      <c r="P216" s="18" t="str">
        <f t="shared" si="74"/>
        <v/>
      </c>
      <c r="Q216" s="18" t="str">
        <f t="shared" si="75"/>
        <v/>
      </c>
      <c r="R216" s="28" t="str">
        <f t="shared" si="76"/>
        <v/>
      </c>
      <c r="S216" s="28" t="str">
        <f t="shared" si="77"/>
        <v/>
      </c>
      <c r="T216" s="28" t="str">
        <f t="shared" si="78"/>
        <v/>
      </c>
      <c r="U216" s="17" t="s">
        <v>38</v>
      </c>
    </row>
    <row r="217" spans="1:21" hidden="1" x14ac:dyDescent="0.2">
      <c r="A217" s="32" t="str">
        <f t="shared" si="67"/>
        <v/>
      </c>
      <c r="B217" s="165"/>
      <c r="C217" s="165"/>
      <c r="D217" s="165"/>
      <c r="E217" s="165"/>
      <c r="F217" s="165"/>
      <c r="G217" s="165"/>
      <c r="H217" s="165"/>
      <c r="I217" s="165"/>
      <c r="J217" s="18" t="str">
        <f t="shared" si="68"/>
        <v/>
      </c>
      <c r="K217" s="18" t="str">
        <f t="shared" si="69"/>
        <v/>
      </c>
      <c r="L217" s="18" t="str">
        <f t="shared" si="70"/>
        <v/>
      </c>
      <c r="M217" s="18" t="str">
        <f t="shared" si="71"/>
        <v/>
      </c>
      <c r="N217" s="18" t="str">
        <f t="shared" si="72"/>
        <v/>
      </c>
      <c r="O217" s="18" t="str">
        <f t="shared" si="73"/>
        <v/>
      </c>
      <c r="P217" s="18" t="str">
        <f t="shared" si="74"/>
        <v/>
      </c>
      <c r="Q217" s="18" t="str">
        <f t="shared" si="75"/>
        <v/>
      </c>
      <c r="R217" s="28" t="str">
        <f t="shared" si="76"/>
        <v/>
      </c>
      <c r="S217" s="28" t="str">
        <f t="shared" si="77"/>
        <v/>
      </c>
      <c r="T217" s="28" t="str">
        <f t="shared" si="78"/>
        <v/>
      </c>
      <c r="U217" s="17" t="s">
        <v>38</v>
      </c>
    </row>
    <row r="218" spans="1:21" hidden="1" x14ac:dyDescent="0.2">
      <c r="A218" s="32" t="str">
        <f t="shared" si="67"/>
        <v/>
      </c>
      <c r="B218" s="165"/>
      <c r="C218" s="165"/>
      <c r="D218" s="165"/>
      <c r="E218" s="165"/>
      <c r="F218" s="165"/>
      <c r="G218" s="165"/>
      <c r="H218" s="165"/>
      <c r="I218" s="165"/>
      <c r="J218" s="18" t="str">
        <f t="shared" si="68"/>
        <v/>
      </c>
      <c r="K218" s="18" t="str">
        <f t="shared" si="69"/>
        <v/>
      </c>
      <c r="L218" s="18" t="str">
        <f t="shared" si="70"/>
        <v/>
      </c>
      <c r="M218" s="18" t="str">
        <f t="shared" si="71"/>
        <v/>
      </c>
      <c r="N218" s="18" t="str">
        <f t="shared" si="72"/>
        <v/>
      </c>
      <c r="O218" s="18" t="str">
        <f t="shared" si="73"/>
        <v/>
      </c>
      <c r="P218" s="18" t="str">
        <f t="shared" si="74"/>
        <v/>
      </c>
      <c r="Q218" s="18" t="str">
        <f t="shared" si="75"/>
        <v/>
      </c>
      <c r="R218" s="28" t="str">
        <f t="shared" si="76"/>
        <v/>
      </c>
      <c r="S218" s="28" t="str">
        <f t="shared" si="77"/>
        <v/>
      </c>
      <c r="T218" s="28" t="str">
        <f t="shared" si="78"/>
        <v/>
      </c>
      <c r="U218" s="17" t="s">
        <v>38</v>
      </c>
    </row>
    <row r="219" spans="1:21" hidden="1" x14ac:dyDescent="0.2">
      <c r="A219" s="32" t="str">
        <f t="shared" si="67"/>
        <v/>
      </c>
      <c r="B219" s="165"/>
      <c r="C219" s="165"/>
      <c r="D219" s="165"/>
      <c r="E219" s="165"/>
      <c r="F219" s="165"/>
      <c r="G219" s="165"/>
      <c r="H219" s="165"/>
      <c r="I219" s="165"/>
      <c r="J219" s="18" t="str">
        <f t="shared" si="68"/>
        <v/>
      </c>
      <c r="K219" s="18" t="str">
        <f t="shared" si="69"/>
        <v/>
      </c>
      <c r="L219" s="18" t="str">
        <f t="shared" si="70"/>
        <v/>
      </c>
      <c r="M219" s="18" t="str">
        <f t="shared" si="71"/>
        <v/>
      </c>
      <c r="N219" s="18" t="str">
        <f t="shared" si="72"/>
        <v/>
      </c>
      <c r="O219" s="18" t="str">
        <f t="shared" si="73"/>
        <v/>
      </c>
      <c r="P219" s="18" t="str">
        <f t="shared" si="74"/>
        <v/>
      </c>
      <c r="Q219" s="18" t="str">
        <f t="shared" si="75"/>
        <v/>
      </c>
      <c r="R219" s="28" t="str">
        <f t="shared" si="76"/>
        <v/>
      </c>
      <c r="S219" s="28" t="str">
        <f t="shared" si="77"/>
        <v/>
      </c>
      <c r="T219" s="28" t="str">
        <f t="shared" si="78"/>
        <v/>
      </c>
      <c r="U219" s="17" t="s">
        <v>38</v>
      </c>
    </row>
    <row r="220" spans="1:21" hidden="1" x14ac:dyDescent="0.2">
      <c r="A220" s="32" t="str">
        <f t="shared" si="67"/>
        <v/>
      </c>
      <c r="B220" s="165"/>
      <c r="C220" s="165"/>
      <c r="D220" s="165"/>
      <c r="E220" s="165"/>
      <c r="F220" s="165"/>
      <c r="G220" s="165"/>
      <c r="H220" s="165"/>
      <c r="I220" s="165"/>
      <c r="J220" s="18" t="str">
        <f t="shared" si="68"/>
        <v/>
      </c>
      <c r="K220" s="18" t="str">
        <f t="shared" si="69"/>
        <v/>
      </c>
      <c r="L220" s="18" t="str">
        <f t="shared" si="70"/>
        <v/>
      </c>
      <c r="M220" s="18" t="str">
        <f t="shared" si="71"/>
        <v/>
      </c>
      <c r="N220" s="18" t="str">
        <f t="shared" si="72"/>
        <v/>
      </c>
      <c r="O220" s="18" t="str">
        <f t="shared" si="73"/>
        <v/>
      </c>
      <c r="P220" s="18" t="str">
        <f t="shared" si="74"/>
        <v/>
      </c>
      <c r="Q220" s="18" t="str">
        <f t="shared" si="75"/>
        <v/>
      </c>
      <c r="R220" s="28" t="str">
        <f t="shared" si="76"/>
        <v/>
      </c>
      <c r="S220" s="28" t="str">
        <f t="shared" si="77"/>
        <v/>
      </c>
      <c r="T220" s="28" t="str">
        <f t="shared" si="78"/>
        <v/>
      </c>
      <c r="U220" s="17" t="s">
        <v>38</v>
      </c>
    </row>
    <row r="221" spans="1:21" hidden="1" x14ac:dyDescent="0.2">
      <c r="A221" s="32" t="str">
        <f t="shared" si="67"/>
        <v/>
      </c>
      <c r="B221" s="165"/>
      <c r="C221" s="165"/>
      <c r="D221" s="165"/>
      <c r="E221" s="165"/>
      <c r="F221" s="165"/>
      <c r="G221" s="165"/>
      <c r="H221" s="165"/>
      <c r="I221" s="165"/>
      <c r="J221" s="18" t="str">
        <f t="shared" si="68"/>
        <v/>
      </c>
      <c r="K221" s="18" t="str">
        <f t="shared" si="69"/>
        <v/>
      </c>
      <c r="L221" s="18" t="str">
        <f t="shared" si="70"/>
        <v/>
      </c>
      <c r="M221" s="18" t="str">
        <f t="shared" si="71"/>
        <v/>
      </c>
      <c r="N221" s="18" t="str">
        <f t="shared" si="72"/>
        <v/>
      </c>
      <c r="O221" s="18" t="str">
        <f t="shared" si="73"/>
        <v/>
      </c>
      <c r="P221" s="18" t="str">
        <f t="shared" si="74"/>
        <v/>
      </c>
      <c r="Q221" s="18" t="str">
        <f t="shared" si="75"/>
        <v/>
      </c>
      <c r="R221" s="28" t="str">
        <f t="shared" si="76"/>
        <v/>
      </c>
      <c r="S221" s="28" t="str">
        <f t="shared" si="77"/>
        <v/>
      </c>
      <c r="T221" s="28" t="str">
        <f t="shared" si="78"/>
        <v/>
      </c>
      <c r="U221" s="17" t="s">
        <v>38</v>
      </c>
    </row>
    <row r="222" spans="1:21" hidden="1" x14ac:dyDescent="0.2">
      <c r="A222" s="32" t="str">
        <f t="shared" si="67"/>
        <v/>
      </c>
      <c r="B222" s="165"/>
      <c r="C222" s="165"/>
      <c r="D222" s="165"/>
      <c r="E222" s="165"/>
      <c r="F222" s="165"/>
      <c r="G222" s="165"/>
      <c r="H222" s="165"/>
      <c r="I222" s="165"/>
      <c r="J222" s="18" t="str">
        <f t="shared" si="68"/>
        <v/>
      </c>
      <c r="K222" s="18" t="str">
        <f t="shared" si="69"/>
        <v/>
      </c>
      <c r="L222" s="18" t="str">
        <f t="shared" si="70"/>
        <v/>
      </c>
      <c r="M222" s="18" t="str">
        <f t="shared" si="71"/>
        <v/>
      </c>
      <c r="N222" s="18" t="str">
        <f t="shared" si="72"/>
        <v/>
      </c>
      <c r="O222" s="18" t="str">
        <f t="shared" si="73"/>
        <v/>
      </c>
      <c r="P222" s="18" t="str">
        <f t="shared" si="74"/>
        <v/>
      </c>
      <c r="Q222" s="18" t="str">
        <f t="shared" si="75"/>
        <v/>
      </c>
      <c r="R222" s="28" t="str">
        <f t="shared" si="76"/>
        <v/>
      </c>
      <c r="S222" s="28" t="str">
        <f t="shared" si="77"/>
        <v/>
      </c>
      <c r="T222" s="28" t="str">
        <f t="shared" si="78"/>
        <v/>
      </c>
      <c r="U222" s="17" t="s">
        <v>38</v>
      </c>
    </row>
    <row r="223" spans="1:21" hidden="1" x14ac:dyDescent="0.2">
      <c r="A223" s="32" t="str">
        <f t="shared" si="67"/>
        <v/>
      </c>
      <c r="B223" s="165"/>
      <c r="C223" s="165"/>
      <c r="D223" s="165"/>
      <c r="E223" s="165"/>
      <c r="F223" s="165"/>
      <c r="G223" s="165"/>
      <c r="H223" s="165"/>
      <c r="I223" s="165"/>
      <c r="J223" s="18" t="str">
        <f t="shared" si="68"/>
        <v/>
      </c>
      <c r="K223" s="18" t="str">
        <f t="shared" si="69"/>
        <v/>
      </c>
      <c r="L223" s="18" t="str">
        <f t="shared" si="70"/>
        <v/>
      </c>
      <c r="M223" s="18" t="str">
        <f t="shared" si="71"/>
        <v/>
      </c>
      <c r="N223" s="18" t="str">
        <f t="shared" si="72"/>
        <v/>
      </c>
      <c r="O223" s="18" t="str">
        <f t="shared" si="73"/>
        <v/>
      </c>
      <c r="P223" s="18" t="str">
        <f t="shared" si="74"/>
        <v/>
      </c>
      <c r="Q223" s="18" t="str">
        <f t="shared" si="75"/>
        <v/>
      </c>
      <c r="R223" s="28" t="str">
        <f t="shared" si="76"/>
        <v/>
      </c>
      <c r="S223" s="28" t="str">
        <f t="shared" si="77"/>
        <v/>
      </c>
      <c r="T223" s="28" t="str">
        <f t="shared" si="78"/>
        <v/>
      </c>
      <c r="U223" s="17" t="s">
        <v>38</v>
      </c>
    </row>
    <row r="224" spans="1:21" x14ac:dyDescent="0.2">
      <c r="A224" s="20" t="s">
        <v>25</v>
      </c>
      <c r="B224" s="177"/>
      <c r="C224" s="178"/>
      <c r="D224" s="178"/>
      <c r="E224" s="178"/>
      <c r="F224" s="178"/>
      <c r="G224" s="178"/>
      <c r="H224" s="178"/>
      <c r="I224" s="179"/>
      <c r="J224" s="22">
        <f t="shared" ref="J224:Q224" si="79">SUM(J207:J223)</f>
        <v>22</v>
      </c>
      <c r="K224" s="22">
        <f t="shared" si="79"/>
        <v>6</v>
      </c>
      <c r="L224" s="22">
        <f t="shared" si="79"/>
        <v>3</v>
      </c>
      <c r="M224" s="22">
        <f t="shared" si="79"/>
        <v>0</v>
      </c>
      <c r="N224" s="22">
        <f t="shared" si="79"/>
        <v>3</v>
      </c>
      <c r="O224" s="22">
        <f t="shared" si="79"/>
        <v>12</v>
      </c>
      <c r="P224" s="22">
        <f t="shared" si="79"/>
        <v>28</v>
      </c>
      <c r="Q224" s="22">
        <f t="shared" si="79"/>
        <v>40</v>
      </c>
      <c r="R224" s="20">
        <f>COUNTIF(R207:R223,"E")</f>
        <v>3</v>
      </c>
      <c r="S224" s="20">
        <f>COUNTIF(S207:S223,"C")</f>
        <v>0</v>
      </c>
      <c r="T224" s="20">
        <f>COUNTIF(T207:T223,"VP")</f>
        <v>0</v>
      </c>
      <c r="U224" s="17"/>
    </row>
    <row r="225" spans="1:21" ht="18" customHeight="1" x14ac:dyDescent="0.2">
      <c r="A225" s="101" t="s">
        <v>63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3"/>
    </row>
    <row r="226" spans="1:21" x14ac:dyDescent="0.2">
      <c r="A226" s="32" t="str">
        <f>IF(ISNA(INDEX($A$34:$U$132,MATCH($B226,$B$34:$B$132,0),1)),"",INDEX($A$34:$U$132,MATCH($B226,$B$34:$B$132,0),1))</f>
        <v/>
      </c>
      <c r="B226" s="165"/>
      <c r="C226" s="165"/>
      <c r="D226" s="165"/>
      <c r="E226" s="165"/>
      <c r="F226" s="165"/>
      <c r="G226" s="165"/>
      <c r="H226" s="165"/>
      <c r="I226" s="165"/>
      <c r="J226" s="18" t="str">
        <f>IF(ISNA(INDEX($A$34:$U$132,MATCH($B226,$B$34:$B$132,0),10)),"",INDEX($A$34:$U$132,MATCH($B226,$B$34:$B$132,0),10))</f>
        <v/>
      </c>
      <c r="K226" s="18" t="str">
        <f>IF(ISNA(INDEX($A$34:$U$132,MATCH($B226,$B$34:$B$132,0),11)),"",INDEX($A$34:$U$132,MATCH($B226,$B$34:$B$132,0),11))</f>
        <v/>
      </c>
      <c r="L226" s="18" t="str">
        <f>IF(ISNA(INDEX($A$34:$U$132,MATCH($B226,$B$34:$B$132,0),12)),"",INDEX($A$34:$U$132,MATCH($B226,$B$34:$B$132,0),12))</f>
        <v/>
      </c>
      <c r="M226" s="18" t="str">
        <f>IF(ISNA(INDEX($A$34:$U$132,MATCH($B226,$B$34:$B$132,0),13)),"",INDEX($A$34:$U$132,MATCH($B226,$B$34:$B$132,0),13))</f>
        <v/>
      </c>
      <c r="N226" s="18" t="str">
        <f>IF(ISNA(INDEX($A$34:$U$132,MATCH($B226,$B$34:$B$132,0),14)),"",INDEX($A$34:$U$132,MATCH($B226,$B$34:$B$132,0),14))</f>
        <v/>
      </c>
      <c r="O226" s="18" t="str">
        <f>IF(ISNA(INDEX($A$34:$U$132,MATCH($B226,$B$34:$B$132,0),15)),"",INDEX($A$34:$U$132,MATCH($B226,$B$34:$B$132,0),15))</f>
        <v/>
      </c>
      <c r="P226" s="18" t="str">
        <f>IF(ISNA(INDEX($A$34:$U$132,MATCH($B226,$B$34:$B$132,0),16)),"",INDEX($A$34:$U$132,MATCH($B226,$B$34:$B$132,0),16))</f>
        <v/>
      </c>
      <c r="Q226" s="18" t="str">
        <f>IF(ISNA(INDEX($A$34:$U$132,MATCH($B226,$B$34:$B$132,0),17)),"",INDEX($A$34:$U$132,MATCH($B226,$B$34:$B$132,0),17))</f>
        <v/>
      </c>
      <c r="R226" s="28" t="str">
        <f>IF(ISNA(INDEX($A$34:$U$132,MATCH($B226,$B$34:$B$132,0),18)),"",INDEX($A$34:$U$132,MATCH($B226,$B$34:$B$132,0),18))</f>
        <v/>
      </c>
      <c r="S226" s="28" t="str">
        <f>IF(ISNA(INDEX($A$34:$U$132,MATCH($B226,$B$34:$B$132,0),19)),"",INDEX($A$34:$U$132,MATCH($B226,$B$34:$B$132,0),19))</f>
        <v/>
      </c>
      <c r="T226" s="28" t="str">
        <f>IF(ISNA(INDEX($A$34:$U$132,MATCH($B226,$B$34:$B$132,0),20)),"",INDEX($A$34:$U$132,MATCH($B226,$B$34:$B$132,0),20))</f>
        <v/>
      </c>
      <c r="U226" s="17" t="s">
        <v>38</v>
      </c>
    </row>
    <row r="227" spans="1:21" hidden="1" x14ac:dyDescent="0.2">
      <c r="A227" s="32" t="str">
        <f>IF(ISNA(INDEX($A$34:$U$132,MATCH($B227,$B$34:$B$132,0),1)),"",INDEX($A$34:$U$132,MATCH($B227,$B$34:$B$132,0),1))</f>
        <v/>
      </c>
      <c r="B227" s="165"/>
      <c r="C227" s="165"/>
      <c r="D227" s="165"/>
      <c r="E227" s="165"/>
      <c r="F227" s="165"/>
      <c r="G227" s="165"/>
      <c r="H227" s="165"/>
      <c r="I227" s="165"/>
      <c r="J227" s="18" t="str">
        <f>IF(ISNA(INDEX($A$34:$U$132,MATCH($B227,$B$34:$B$132,0),10)),"",INDEX($A$34:$U$132,MATCH($B227,$B$34:$B$132,0),10))</f>
        <v/>
      </c>
      <c r="K227" s="18" t="str">
        <f>IF(ISNA(INDEX($A$34:$U$132,MATCH($B227,$B$34:$B$132,0),11)),"",INDEX($A$34:$U$132,MATCH($B227,$B$34:$B$132,0),11))</f>
        <v/>
      </c>
      <c r="L227" s="18" t="str">
        <f>IF(ISNA(INDEX($A$34:$U$132,MATCH($B227,$B$34:$B$132,0),12)),"",INDEX($A$34:$U$132,MATCH($B227,$B$34:$B$132,0),12))</f>
        <v/>
      </c>
      <c r="M227" s="18"/>
      <c r="N227" s="18" t="str">
        <f>IF(ISNA(INDEX($A$34:$U$132,MATCH($B227,$B$34:$B$132,0),13)),"",INDEX($A$34:$U$132,MATCH($B227,$B$34:$B$132,0),13))</f>
        <v/>
      </c>
      <c r="O227" s="18" t="str">
        <f>IF(ISNA(INDEX($A$34:$U$132,MATCH($B227,$B$34:$B$132,0),14)),"",INDEX($A$34:$U$132,MATCH($B227,$B$34:$B$132,0),14))</f>
        <v/>
      </c>
      <c r="P227" s="18" t="str">
        <f>IF(ISNA(INDEX($A$34:$U$132,MATCH($B227,$B$34:$B$132,0),15)),"",INDEX($A$34:$U$132,MATCH($B227,$B$34:$B$132,0),15))</f>
        <v/>
      </c>
      <c r="Q227" s="18" t="str">
        <f>IF(ISNA(INDEX($A$34:$U$132,MATCH($B227,$B$34:$B$132,0),16)),"",INDEX($A$34:$U$132,MATCH($B227,$B$34:$B$132,0),16))</f>
        <v/>
      </c>
      <c r="R227" s="28" t="str">
        <f>IF(ISNA(INDEX($A$34:$U$132,MATCH($B227,$B$34:$B$132,0),17)),"",INDEX($A$34:$U$132,MATCH($B227,$B$34:$B$132,0),17))</f>
        <v/>
      </c>
      <c r="S227" s="28" t="str">
        <f>IF(ISNA(INDEX($A$34:$U$132,MATCH($B227,$B$34:$B$132,0),18)),"",INDEX($A$34:$U$132,MATCH($B227,$B$34:$B$132,0),18))</f>
        <v/>
      </c>
      <c r="T227" s="28" t="str">
        <f>IF(ISNA(INDEX($A$34:$U$132,MATCH($B227,$B$34:$B$132,0),19)),"",INDEX($A$34:$U$132,MATCH($B227,$B$34:$B$132,0),19))</f>
        <v/>
      </c>
      <c r="U227" s="17" t="s">
        <v>38</v>
      </c>
    </row>
    <row r="228" spans="1:21" hidden="1" x14ac:dyDescent="0.2">
      <c r="A228" s="32" t="str">
        <f>IF(ISNA(INDEX($A$34:$U$132,MATCH($B228,$B$34:$B$132,0),1)),"",INDEX($A$34:$U$132,MATCH($B228,$B$34:$B$132,0),1))</f>
        <v/>
      </c>
      <c r="B228" s="165"/>
      <c r="C228" s="165"/>
      <c r="D228" s="165"/>
      <c r="E228" s="165"/>
      <c r="F228" s="165"/>
      <c r="G228" s="165"/>
      <c r="H228" s="165"/>
      <c r="I228" s="165"/>
      <c r="J228" s="18" t="str">
        <f>IF(ISNA(INDEX($A$34:$U$132,MATCH($B228,$B$34:$B$132,0),10)),"",INDEX($A$34:$U$132,MATCH($B228,$B$34:$B$132,0),10))</f>
        <v/>
      </c>
      <c r="K228" s="18" t="str">
        <f>IF(ISNA(INDEX($A$34:$U$132,MATCH($B228,$B$34:$B$132,0),11)),"",INDEX($A$34:$U$132,MATCH($B228,$B$34:$B$132,0),11))</f>
        <v/>
      </c>
      <c r="L228" s="18" t="str">
        <f>IF(ISNA(INDEX($A$34:$U$132,MATCH($B228,$B$34:$B$132,0),12)),"",INDEX($A$34:$U$132,MATCH($B228,$B$34:$B$132,0),12))</f>
        <v/>
      </c>
      <c r="M228" s="18"/>
      <c r="N228" s="18" t="str">
        <f>IF(ISNA(INDEX($A$34:$U$132,MATCH($B228,$B$34:$B$132,0),13)),"",INDEX($A$34:$U$132,MATCH($B228,$B$34:$B$132,0),13))</f>
        <v/>
      </c>
      <c r="O228" s="18" t="str">
        <f>IF(ISNA(INDEX($A$34:$U$132,MATCH($B228,$B$34:$B$132,0),14)),"",INDEX($A$34:$U$132,MATCH($B228,$B$34:$B$132,0),14))</f>
        <v/>
      </c>
      <c r="P228" s="18" t="str">
        <f>IF(ISNA(INDEX($A$34:$U$132,MATCH($B228,$B$34:$B$132,0),15)),"",INDEX($A$34:$U$132,MATCH($B228,$B$34:$B$132,0),15))</f>
        <v/>
      </c>
      <c r="Q228" s="18" t="str">
        <f>IF(ISNA(INDEX($A$34:$U$132,MATCH($B228,$B$34:$B$132,0),16)),"",INDEX($A$34:$U$132,MATCH($B228,$B$34:$B$132,0),16))</f>
        <v/>
      </c>
      <c r="R228" s="28" t="str">
        <f>IF(ISNA(INDEX($A$34:$U$132,MATCH($B228,$B$34:$B$132,0),17)),"",INDEX($A$34:$U$132,MATCH($B228,$B$34:$B$132,0),17))</f>
        <v/>
      </c>
      <c r="S228" s="28" t="str">
        <f>IF(ISNA(INDEX($A$34:$U$132,MATCH($B228,$B$34:$B$132,0),18)),"",INDEX($A$34:$U$132,MATCH($B228,$B$34:$B$132,0),18))</f>
        <v/>
      </c>
      <c r="T228" s="28" t="str">
        <f>IF(ISNA(INDEX($A$34:$U$132,MATCH($B228,$B$34:$B$132,0),19)),"",INDEX($A$34:$U$132,MATCH($B228,$B$34:$B$132,0),19))</f>
        <v/>
      </c>
      <c r="U228" s="17" t="s">
        <v>38</v>
      </c>
    </row>
    <row r="229" spans="1:21" hidden="1" x14ac:dyDescent="0.2">
      <c r="A229" s="32" t="str">
        <f>IF(ISNA(INDEX($A$34:$U$132,MATCH($B229,$B$34:$B$132,0),1)),"",INDEX($A$34:$U$132,MATCH($B229,$B$34:$B$132,0),1))</f>
        <v/>
      </c>
      <c r="B229" s="165"/>
      <c r="C229" s="165"/>
      <c r="D229" s="165"/>
      <c r="E229" s="165"/>
      <c r="F229" s="165"/>
      <c r="G229" s="165"/>
      <c r="H229" s="165"/>
      <c r="I229" s="165"/>
      <c r="J229" s="18" t="str">
        <f>IF(ISNA(INDEX($A$34:$U$132,MATCH($B229,$B$34:$B$132,0),10)),"",INDEX($A$34:$U$132,MATCH($B229,$B$34:$B$132,0),10))</f>
        <v/>
      </c>
      <c r="K229" s="18" t="str">
        <f>IF(ISNA(INDEX($A$34:$U$132,MATCH($B229,$B$34:$B$132,0),11)),"",INDEX($A$34:$U$132,MATCH($B229,$B$34:$B$132,0),11))</f>
        <v/>
      </c>
      <c r="L229" s="18" t="str">
        <f>IF(ISNA(INDEX($A$34:$U$132,MATCH($B229,$B$34:$B$132,0),12)),"",INDEX($A$34:$U$132,MATCH($B229,$B$34:$B$132,0),12))</f>
        <v/>
      </c>
      <c r="M229" s="18"/>
      <c r="N229" s="18" t="str">
        <f>IF(ISNA(INDEX($A$34:$U$132,MATCH($B229,$B$34:$B$132,0),13)),"",INDEX($A$34:$U$132,MATCH($B229,$B$34:$B$132,0),13))</f>
        <v/>
      </c>
      <c r="O229" s="18" t="str">
        <f>IF(ISNA(INDEX($A$34:$U$132,MATCH($B229,$B$34:$B$132,0),14)),"",INDEX($A$34:$U$132,MATCH($B229,$B$34:$B$132,0),14))</f>
        <v/>
      </c>
      <c r="P229" s="18" t="str">
        <f>IF(ISNA(INDEX($A$34:$U$132,MATCH($B229,$B$34:$B$132,0),15)),"",INDEX($A$34:$U$132,MATCH($B229,$B$34:$B$132,0),15))</f>
        <v/>
      </c>
      <c r="Q229" s="18" t="str">
        <f>IF(ISNA(INDEX($A$34:$U$132,MATCH($B229,$B$34:$B$132,0),16)),"",INDEX($A$34:$U$132,MATCH($B229,$B$34:$B$132,0),16))</f>
        <v/>
      </c>
      <c r="R229" s="28" t="str">
        <f>IF(ISNA(INDEX($A$34:$U$132,MATCH($B229,$B$34:$B$132,0),17)),"",INDEX($A$34:$U$132,MATCH($B229,$B$34:$B$132,0),17))</f>
        <v/>
      </c>
      <c r="S229" s="28" t="str">
        <f>IF(ISNA(INDEX($A$34:$U$132,MATCH($B229,$B$34:$B$132,0),18)),"",INDEX($A$34:$U$132,MATCH($B229,$B$34:$B$132,0),18))</f>
        <v/>
      </c>
      <c r="T229" s="28" t="str">
        <f>IF(ISNA(INDEX($A$34:$U$132,MATCH($B229,$B$34:$B$132,0),19)),"",INDEX($A$34:$U$132,MATCH($B229,$B$34:$B$132,0),19))</f>
        <v/>
      </c>
      <c r="U229" s="17" t="s">
        <v>38</v>
      </c>
    </row>
    <row r="230" spans="1:21" x14ac:dyDescent="0.2">
      <c r="A230" s="20" t="s">
        <v>25</v>
      </c>
      <c r="B230" s="166"/>
      <c r="C230" s="166"/>
      <c r="D230" s="166"/>
      <c r="E230" s="166"/>
      <c r="F230" s="166"/>
      <c r="G230" s="166"/>
      <c r="H230" s="166"/>
      <c r="I230" s="166"/>
      <c r="J230" s="22">
        <f t="shared" ref="J230:Q230" si="80">SUM(J226:J229)</f>
        <v>0</v>
      </c>
      <c r="K230" s="22">
        <f t="shared" si="80"/>
        <v>0</v>
      </c>
      <c r="L230" s="22">
        <f t="shared" si="80"/>
        <v>0</v>
      </c>
      <c r="M230" s="22">
        <f t="shared" si="80"/>
        <v>0</v>
      </c>
      <c r="N230" s="22">
        <f t="shared" si="80"/>
        <v>0</v>
      </c>
      <c r="O230" s="22">
        <f t="shared" si="80"/>
        <v>0</v>
      </c>
      <c r="P230" s="22">
        <f t="shared" si="80"/>
        <v>0</v>
      </c>
      <c r="Q230" s="22">
        <f t="shared" si="80"/>
        <v>0</v>
      </c>
      <c r="R230" s="20">
        <f>COUNTIF(R226:R229,"E")</f>
        <v>0</v>
      </c>
      <c r="S230" s="20">
        <f>COUNTIF(S226:S229,"C")</f>
        <v>0</v>
      </c>
      <c r="T230" s="20">
        <f>COUNTIF(T226:T229,"VP")</f>
        <v>0</v>
      </c>
      <c r="U230" s="21"/>
    </row>
    <row r="231" spans="1:21" ht="25.5" customHeight="1" x14ac:dyDescent="0.2">
      <c r="A231" s="167" t="s">
        <v>71</v>
      </c>
      <c r="B231" s="168"/>
      <c r="C231" s="168"/>
      <c r="D231" s="168"/>
      <c r="E231" s="168"/>
      <c r="F231" s="168"/>
      <c r="G231" s="168"/>
      <c r="H231" s="168"/>
      <c r="I231" s="169"/>
      <c r="J231" s="22">
        <f t="shared" ref="J231:T231" si="81">SUM(J224,J230)</f>
        <v>22</v>
      </c>
      <c r="K231" s="22">
        <f t="shared" si="81"/>
        <v>6</v>
      </c>
      <c r="L231" s="22">
        <f t="shared" si="81"/>
        <v>3</v>
      </c>
      <c r="M231" s="22">
        <f t="shared" si="81"/>
        <v>0</v>
      </c>
      <c r="N231" s="22">
        <f t="shared" si="81"/>
        <v>3</v>
      </c>
      <c r="O231" s="22">
        <f t="shared" si="81"/>
        <v>12</v>
      </c>
      <c r="P231" s="22">
        <f t="shared" si="81"/>
        <v>28</v>
      </c>
      <c r="Q231" s="22">
        <f t="shared" si="81"/>
        <v>40</v>
      </c>
      <c r="R231" s="22">
        <f t="shared" si="81"/>
        <v>3</v>
      </c>
      <c r="S231" s="22">
        <f t="shared" si="81"/>
        <v>0</v>
      </c>
      <c r="T231" s="22">
        <f t="shared" si="81"/>
        <v>0</v>
      </c>
      <c r="U231" s="27"/>
    </row>
    <row r="232" spans="1:21" ht="13.5" customHeight="1" x14ac:dyDescent="0.2">
      <c r="A232" s="153" t="s">
        <v>47</v>
      </c>
      <c r="B232" s="154"/>
      <c r="C232" s="154"/>
      <c r="D232" s="154"/>
      <c r="E232" s="154"/>
      <c r="F232" s="154"/>
      <c r="G232" s="154"/>
      <c r="H232" s="154"/>
      <c r="I232" s="154"/>
      <c r="J232" s="155"/>
      <c r="K232" s="22">
        <f t="shared" ref="K232:Q232" si="82">K224*14+K230*12</f>
        <v>84</v>
      </c>
      <c r="L232" s="22">
        <f t="shared" si="82"/>
        <v>42</v>
      </c>
      <c r="M232" s="22">
        <f t="shared" si="82"/>
        <v>0</v>
      </c>
      <c r="N232" s="22">
        <f t="shared" si="82"/>
        <v>42</v>
      </c>
      <c r="O232" s="22">
        <f t="shared" si="82"/>
        <v>168</v>
      </c>
      <c r="P232" s="22">
        <f t="shared" si="82"/>
        <v>392</v>
      </c>
      <c r="Q232" s="22">
        <f t="shared" si="82"/>
        <v>560</v>
      </c>
      <c r="R232" s="159"/>
      <c r="S232" s="160"/>
      <c r="T232" s="160"/>
      <c r="U232" s="161"/>
    </row>
    <row r="233" spans="1:21" ht="16.5" customHeight="1" x14ac:dyDescent="0.2">
      <c r="A233" s="156"/>
      <c r="B233" s="157"/>
      <c r="C233" s="157"/>
      <c r="D233" s="157"/>
      <c r="E233" s="157"/>
      <c r="F233" s="157"/>
      <c r="G233" s="157"/>
      <c r="H233" s="157"/>
      <c r="I233" s="157"/>
      <c r="J233" s="158"/>
      <c r="K233" s="170">
        <f>SUM(K232:N232)</f>
        <v>168</v>
      </c>
      <c r="L233" s="171"/>
      <c r="M233" s="171"/>
      <c r="N233" s="172"/>
      <c r="O233" s="173">
        <f>SUM(O232:P232)</f>
        <v>560</v>
      </c>
      <c r="P233" s="174"/>
      <c r="Q233" s="175"/>
      <c r="R233" s="162"/>
      <c r="S233" s="163"/>
      <c r="T233" s="163"/>
      <c r="U233" s="164"/>
    </row>
    <row r="234" spans="1:21" ht="12" customHeight="1" x14ac:dyDescent="0.2"/>
    <row r="235" spans="1:21" x14ac:dyDescent="0.2">
      <c r="A235" s="152" t="s">
        <v>58</v>
      </c>
      <c r="B235" s="152"/>
    </row>
    <row r="236" spans="1:21" x14ac:dyDescent="0.2">
      <c r="A236" s="128" t="s">
        <v>27</v>
      </c>
      <c r="B236" s="130" t="s">
        <v>50</v>
      </c>
      <c r="C236" s="131"/>
      <c r="D236" s="131"/>
      <c r="E236" s="131"/>
      <c r="F236" s="131"/>
      <c r="G236" s="132"/>
      <c r="H236" s="130" t="s">
        <v>53</v>
      </c>
      <c r="I236" s="132"/>
      <c r="J236" s="79" t="s">
        <v>54</v>
      </c>
      <c r="K236" s="80"/>
      <c r="L236" s="80"/>
      <c r="M236" s="80"/>
      <c r="N236" s="80"/>
      <c r="O236" s="80"/>
      <c r="P236" s="81"/>
      <c r="Q236" s="130" t="s">
        <v>46</v>
      </c>
      <c r="R236" s="132"/>
      <c r="S236" s="79" t="s">
        <v>55</v>
      </c>
      <c r="T236" s="80"/>
      <c r="U236" s="81"/>
    </row>
    <row r="237" spans="1:21" x14ac:dyDescent="0.2">
      <c r="A237" s="129"/>
      <c r="B237" s="133"/>
      <c r="C237" s="134"/>
      <c r="D237" s="134"/>
      <c r="E237" s="134"/>
      <c r="F237" s="134"/>
      <c r="G237" s="135"/>
      <c r="H237" s="133"/>
      <c r="I237" s="135"/>
      <c r="J237" s="79" t="s">
        <v>33</v>
      </c>
      <c r="K237" s="81"/>
      <c r="L237" s="79" t="s">
        <v>7</v>
      </c>
      <c r="M237" s="80"/>
      <c r="N237" s="81"/>
      <c r="O237" s="79" t="s">
        <v>30</v>
      </c>
      <c r="P237" s="81"/>
      <c r="Q237" s="133"/>
      <c r="R237" s="135"/>
      <c r="S237" s="39" t="s">
        <v>56</v>
      </c>
      <c r="T237" s="79" t="s">
        <v>57</v>
      </c>
      <c r="U237" s="81"/>
    </row>
    <row r="238" spans="1:21" x14ac:dyDescent="0.2">
      <c r="A238" s="39">
        <v>1</v>
      </c>
      <c r="B238" s="79" t="s">
        <v>51</v>
      </c>
      <c r="C238" s="80"/>
      <c r="D238" s="80"/>
      <c r="E238" s="80"/>
      <c r="F238" s="80"/>
      <c r="G238" s="81"/>
      <c r="H238" s="136">
        <f>J238</f>
        <v>848</v>
      </c>
      <c r="I238" s="136"/>
      <c r="J238" s="137">
        <f>SUM((O48+O63+O78)*14+(O93*12)-J239)</f>
        <v>848</v>
      </c>
      <c r="K238" s="138"/>
      <c r="L238" s="137">
        <f>SUM((P48+P63+P78)*14+(P93*12)-L239)</f>
        <v>1658</v>
      </c>
      <c r="M238" s="139"/>
      <c r="N238" s="138"/>
      <c r="O238" s="140">
        <f>SUM(J238:N238)</f>
        <v>2506</v>
      </c>
      <c r="P238" s="141"/>
      <c r="Q238" s="142">
        <f>H238/H240</f>
        <v>0.83464566929133854</v>
      </c>
      <c r="R238" s="143"/>
      <c r="S238" s="40">
        <f>J48+J63-S239</f>
        <v>47</v>
      </c>
      <c r="T238" s="144">
        <f>J78+J93-T239</f>
        <v>52</v>
      </c>
      <c r="U238" s="145"/>
    </row>
    <row r="239" spans="1:21" x14ac:dyDescent="0.2">
      <c r="A239" s="39">
        <v>2</v>
      </c>
      <c r="B239" s="79" t="s">
        <v>52</v>
      </c>
      <c r="C239" s="80"/>
      <c r="D239" s="80"/>
      <c r="E239" s="80"/>
      <c r="F239" s="80"/>
      <c r="G239" s="81"/>
      <c r="H239" s="136">
        <f>J239</f>
        <v>168</v>
      </c>
      <c r="I239" s="136"/>
      <c r="J239" s="146">
        <f>O129</f>
        <v>168</v>
      </c>
      <c r="K239" s="147"/>
      <c r="L239" s="146">
        <f>P129</f>
        <v>364</v>
      </c>
      <c r="M239" s="148"/>
      <c r="N239" s="147"/>
      <c r="O239" s="149">
        <f>SUM(J239:N239)</f>
        <v>532</v>
      </c>
      <c r="P239" s="141"/>
      <c r="Q239" s="142">
        <f>H239/H240</f>
        <v>0.16535433070866143</v>
      </c>
      <c r="R239" s="143"/>
      <c r="S239" s="16">
        <v>13</v>
      </c>
      <c r="T239" s="150">
        <v>8</v>
      </c>
      <c r="U239" s="151"/>
    </row>
    <row r="240" spans="1:21" x14ac:dyDescent="0.2">
      <c r="A240" s="79" t="s">
        <v>25</v>
      </c>
      <c r="B240" s="80"/>
      <c r="C240" s="80"/>
      <c r="D240" s="80"/>
      <c r="E240" s="80"/>
      <c r="F240" s="80"/>
      <c r="G240" s="81"/>
      <c r="H240" s="100">
        <f>SUM(H238:I239)</f>
        <v>1016</v>
      </c>
      <c r="I240" s="100"/>
      <c r="J240" s="100">
        <f>SUM(J238:K239)</f>
        <v>1016</v>
      </c>
      <c r="K240" s="100"/>
      <c r="L240" s="101">
        <f>SUM(L238:N239)</f>
        <v>2022</v>
      </c>
      <c r="M240" s="102"/>
      <c r="N240" s="103"/>
      <c r="O240" s="101">
        <f>SUM(O238:P239)</f>
        <v>3038</v>
      </c>
      <c r="P240" s="103"/>
      <c r="Q240" s="104">
        <f>SUM(Q238:R239)</f>
        <v>1</v>
      </c>
      <c r="R240" s="105"/>
      <c r="S240" s="41">
        <f>SUM(S238:S239)</f>
        <v>60</v>
      </c>
      <c r="T240" s="77">
        <f>SUM(T238:U239)</f>
        <v>60</v>
      </c>
      <c r="U240" s="78"/>
    </row>
    <row r="241" spans="1:21" s="56" customFormat="1" x14ac:dyDescent="0.2">
      <c r="A241" s="59"/>
      <c r="B241" s="59"/>
      <c r="C241" s="59"/>
      <c r="D241" s="59"/>
      <c r="E241" s="59"/>
      <c r="F241" s="59"/>
      <c r="G241" s="59"/>
      <c r="H241" s="60"/>
      <c r="I241" s="60"/>
      <c r="J241" s="60"/>
      <c r="K241" s="60"/>
      <c r="L241" s="61"/>
      <c r="M241" s="61"/>
      <c r="N241" s="61"/>
      <c r="O241" s="61"/>
      <c r="P241" s="61"/>
      <c r="Q241" s="62"/>
      <c r="R241" s="62"/>
      <c r="S241" s="63"/>
      <c r="T241" s="63"/>
      <c r="U241" s="63"/>
    </row>
    <row r="242" spans="1:21" s="71" customFormat="1" x14ac:dyDescent="0.2">
      <c r="A242" s="59"/>
      <c r="B242" s="59"/>
      <c r="C242" s="59"/>
      <c r="D242" s="59"/>
      <c r="E242" s="59"/>
      <c r="F242" s="59"/>
      <c r="G242" s="59"/>
      <c r="H242" s="60"/>
      <c r="I242" s="60"/>
      <c r="J242" s="60"/>
      <c r="K242" s="60"/>
      <c r="L242" s="61"/>
      <c r="M242" s="61"/>
      <c r="N242" s="61"/>
      <c r="O242" s="61"/>
      <c r="P242" s="61"/>
      <c r="Q242" s="62"/>
      <c r="R242" s="62"/>
      <c r="S242" s="63"/>
      <c r="T242" s="63"/>
      <c r="U242" s="63"/>
    </row>
    <row r="243" spans="1:21" x14ac:dyDescent="0.2">
      <c r="A243" s="212" t="s">
        <v>77</v>
      </c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</row>
    <row r="244" spans="1:21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N244" s="44"/>
      <c r="O244" s="44"/>
      <c r="P244" s="44"/>
      <c r="Q244" s="44"/>
      <c r="R244" s="44"/>
      <c r="S244" s="44"/>
      <c r="T244" s="44"/>
      <c r="U244" s="44"/>
    </row>
    <row r="245" spans="1:21" x14ac:dyDescent="0.2">
      <c r="A245" s="89" t="s">
        <v>72</v>
      </c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</row>
    <row r="246" spans="1:21" x14ac:dyDescent="0.2">
      <c r="A246" s="89" t="s">
        <v>27</v>
      </c>
      <c r="B246" s="89" t="s">
        <v>26</v>
      </c>
      <c r="C246" s="89"/>
      <c r="D246" s="89"/>
      <c r="E246" s="89"/>
      <c r="F246" s="89"/>
      <c r="G246" s="89"/>
      <c r="H246" s="89"/>
      <c r="I246" s="89"/>
      <c r="J246" s="90" t="s">
        <v>39</v>
      </c>
      <c r="K246" s="90" t="s">
        <v>24</v>
      </c>
      <c r="L246" s="90"/>
      <c r="M246" s="90"/>
      <c r="N246" s="90" t="s">
        <v>40</v>
      </c>
      <c r="O246" s="91"/>
      <c r="P246" s="91"/>
      <c r="Q246" s="90" t="s">
        <v>23</v>
      </c>
      <c r="R246" s="90"/>
      <c r="S246" s="90"/>
      <c r="T246" s="90" t="s">
        <v>22</v>
      </c>
    </row>
    <row r="247" spans="1:2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90"/>
      <c r="K247" s="66" t="s">
        <v>28</v>
      </c>
      <c r="L247" s="66" t="s">
        <v>29</v>
      </c>
      <c r="M247" s="66" t="s">
        <v>134</v>
      </c>
      <c r="N247" s="66" t="s">
        <v>33</v>
      </c>
      <c r="O247" s="66" t="s">
        <v>7</v>
      </c>
      <c r="P247" s="66" t="s">
        <v>30</v>
      </c>
      <c r="Q247" s="66" t="s">
        <v>31</v>
      </c>
      <c r="R247" s="66" t="s">
        <v>28</v>
      </c>
      <c r="S247" s="66" t="s">
        <v>32</v>
      </c>
      <c r="T247" s="90"/>
    </row>
    <row r="248" spans="1:21" x14ac:dyDescent="0.2">
      <c r="A248" s="92" t="s">
        <v>73</v>
      </c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</row>
    <row r="249" spans="1:21" ht="30.6" customHeight="1" x14ac:dyDescent="0.2">
      <c r="A249" s="68" t="s">
        <v>67</v>
      </c>
      <c r="B249" s="96" t="s">
        <v>135</v>
      </c>
      <c r="C249" s="96"/>
      <c r="D249" s="96"/>
      <c r="E249" s="96"/>
      <c r="F249" s="96"/>
      <c r="G249" s="96"/>
      <c r="H249" s="96"/>
      <c r="I249" s="96"/>
      <c r="J249" s="43">
        <v>5</v>
      </c>
      <c r="K249" s="43">
        <v>2</v>
      </c>
      <c r="L249" s="43">
        <v>1</v>
      </c>
      <c r="M249" s="43">
        <v>0</v>
      </c>
      <c r="N249" s="69">
        <f>K249+L249+M249</f>
        <v>3</v>
      </c>
      <c r="O249" s="69">
        <f>P249-N249</f>
        <v>6</v>
      </c>
      <c r="P249" s="69">
        <f>ROUND(PRODUCT(J249,25)/14,0)</f>
        <v>9</v>
      </c>
      <c r="Q249" s="43" t="s">
        <v>31</v>
      </c>
      <c r="R249" s="43"/>
      <c r="S249" s="43"/>
      <c r="T249" s="43" t="s">
        <v>36</v>
      </c>
    </row>
    <row r="250" spans="1:21" ht="27.95" customHeight="1" x14ac:dyDescent="0.2">
      <c r="A250" s="68" t="s">
        <v>68</v>
      </c>
      <c r="B250" s="96" t="s">
        <v>136</v>
      </c>
      <c r="C250" s="96"/>
      <c r="D250" s="96"/>
      <c r="E250" s="96"/>
      <c r="F250" s="96"/>
      <c r="G250" s="96"/>
      <c r="H250" s="96"/>
      <c r="I250" s="96"/>
      <c r="J250" s="43">
        <v>5</v>
      </c>
      <c r="K250" s="43">
        <v>2</v>
      </c>
      <c r="L250" s="43">
        <v>1</v>
      </c>
      <c r="M250" s="43">
        <v>0</v>
      </c>
      <c r="N250" s="69">
        <f>K250+L250+M250</f>
        <v>3</v>
      </c>
      <c r="O250" s="69">
        <f>P250-N250</f>
        <v>6</v>
      </c>
      <c r="P250" s="69">
        <f>ROUND(PRODUCT(J250,25)/14,0)</f>
        <v>9</v>
      </c>
      <c r="Q250" s="43" t="s">
        <v>31</v>
      </c>
      <c r="R250" s="43"/>
      <c r="S250" s="43"/>
      <c r="T250" s="43" t="s">
        <v>36</v>
      </c>
    </row>
    <row r="251" spans="1:21" x14ac:dyDescent="0.2">
      <c r="A251" s="93" t="s">
        <v>74</v>
      </c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5"/>
    </row>
    <row r="252" spans="1:21" ht="53.1" customHeight="1" x14ac:dyDescent="0.2">
      <c r="A252" s="68" t="s">
        <v>69</v>
      </c>
      <c r="B252" s="97" t="s">
        <v>137</v>
      </c>
      <c r="C252" s="98"/>
      <c r="D252" s="98"/>
      <c r="E252" s="98"/>
      <c r="F252" s="98"/>
      <c r="G252" s="98"/>
      <c r="H252" s="98"/>
      <c r="I252" s="99"/>
      <c r="J252" s="43">
        <v>5</v>
      </c>
      <c r="K252" s="43">
        <v>2</v>
      </c>
      <c r="L252" s="43">
        <v>1</v>
      </c>
      <c r="M252" s="43">
        <v>0</v>
      </c>
      <c r="N252" s="69">
        <f>K252+L252+M252</f>
        <v>3</v>
      </c>
      <c r="O252" s="69">
        <f>P252-N252</f>
        <v>6</v>
      </c>
      <c r="P252" s="69">
        <f>ROUND(PRODUCT(J252,25)/14,0)</f>
        <v>9</v>
      </c>
      <c r="Q252" s="43" t="s">
        <v>31</v>
      </c>
      <c r="R252" s="43"/>
      <c r="S252" s="43"/>
      <c r="T252" s="43" t="s">
        <v>78</v>
      </c>
    </row>
    <row r="253" spans="1:21" x14ac:dyDescent="0.2">
      <c r="A253" s="68" t="s">
        <v>70</v>
      </c>
      <c r="B253" s="97" t="s">
        <v>138</v>
      </c>
      <c r="C253" s="98"/>
      <c r="D253" s="98"/>
      <c r="E253" s="98"/>
      <c r="F253" s="98"/>
      <c r="G253" s="98"/>
      <c r="H253" s="98"/>
      <c r="I253" s="99"/>
      <c r="J253" s="43">
        <v>5</v>
      </c>
      <c r="K253" s="43">
        <v>1</v>
      </c>
      <c r="L253" s="43">
        <v>2</v>
      </c>
      <c r="M253" s="43">
        <v>0</v>
      </c>
      <c r="N253" s="69">
        <f>K253+L253+M253</f>
        <v>3</v>
      </c>
      <c r="O253" s="69">
        <f>P253-N253</f>
        <v>6</v>
      </c>
      <c r="P253" s="69">
        <f>ROUND(PRODUCT(J253,25)/14,0)</f>
        <v>9</v>
      </c>
      <c r="Q253" s="43" t="s">
        <v>31</v>
      </c>
      <c r="R253" s="43"/>
      <c r="S253" s="43"/>
      <c r="T253" s="43" t="s">
        <v>79</v>
      </c>
    </row>
    <row r="254" spans="1:21" x14ac:dyDescent="0.2">
      <c r="A254" s="93" t="s">
        <v>75</v>
      </c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5"/>
    </row>
    <row r="255" spans="1:21" ht="42.95" customHeight="1" x14ac:dyDescent="0.2">
      <c r="A255" s="68" t="s">
        <v>80</v>
      </c>
      <c r="B255" s="97" t="s">
        <v>144</v>
      </c>
      <c r="C255" s="98"/>
      <c r="D255" s="98"/>
      <c r="E255" s="98"/>
      <c r="F255" s="98"/>
      <c r="G255" s="98"/>
      <c r="H255" s="98"/>
      <c r="I255" s="99"/>
      <c r="J255" s="43">
        <v>5</v>
      </c>
      <c r="K255" s="43">
        <v>0</v>
      </c>
      <c r="L255" s="43">
        <v>0</v>
      </c>
      <c r="M255" s="43">
        <v>3</v>
      </c>
      <c r="N255" s="69">
        <f>K255+L255+M255</f>
        <v>3</v>
      </c>
      <c r="O255" s="69">
        <f>P255-N255</f>
        <v>6</v>
      </c>
      <c r="P255" s="69">
        <f>ROUND(PRODUCT(J255,25)/14,0)</f>
        <v>9</v>
      </c>
      <c r="Q255" s="43"/>
      <c r="R255" s="43" t="s">
        <v>28</v>
      </c>
      <c r="S255" s="43"/>
      <c r="T255" s="43" t="s">
        <v>78</v>
      </c>
    </row>
    <row r="256" spans="1:21" x14ac:dyDescent="0.2">
      <c r="A256" s="68" t="s">
        <v>81</v>
      </c>
      <c r="B256" s="97" t="s">
        <v>139</v>
      </c>
      <c r="C256" s="98"/>
      <c r="D256" s="98"/>
      <c r="E256" s="98"/>
      <c r="F256" s="98"/>
      <c r="G256" s="98"/>
      <c r="H256" s="98"/>
      <c r="I256" s="99"/>
      <c r="J256" s="43">
        <v>5</v>
      </c>
      <c r="K256" s="43">
        <v>1</v>
      </c>
      <c r="L256" s="43">
        <v>2</v>
      </c>
      <c r="M256" s="43">
        <v>0</v>
      </c>
      <c r="N256" s="69">
        <f>K256+L256+M256</f>
        <v>3</v>
      </c>
      <c r="O256" s="69">
        <f>P256-N256</f>
        <v>6</v>
      </c>
      <c r="P256" s="69">
        <f>ROUND(PRODUCT(J256,25)/14,0)</f>
        <v>9</v>
      </c>
      <c r="Q256" s="43" t="s">
        <v>31</v>
      </c>
      <c r="R256" s="43"/>
      <c r="S256" s="43"/>
      <c r="T256" s="43" t="s">
        <v>79</v>
      </c>
    </row>
    <row r="257" spans="1:20" x14ac:dyDescent="0.2">
      <c r="A257" s="116" t="s">
        <v>76</v>
      </c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8"/>
    </row>
    <row r="258" spans="1:20" x14ac:dyDescent="0.2">
      <c r="A258" s="68"/>
      <c r="B258" s="97" t="s">
        <v>140</v>
      </c>
      <c r="C258" s="98"/>
      <c r="D258" s="98"/>
      <c r="E258" s="98"/>
      <c r="F258" s="98"/>
      <c r="G258" s="98"/>
      <c r="H258" s="98"/>
      <c r="I258" s="99"/>
      <c r="J258" s="43">
        <v>5</v>
      </c>
      <c r="K258" s="43"/>
      <c r="L258" s="43"/>
      <c r="M258" s="43"/>
      <c r="N258" s="69"/>
      <c r="O258" s="69"/>
      <c r="P258" s="69"/>
      <c r="Q258" s="43"/>
      <c r="R258" s="43"/>
      <c r="S258" s="43"/>
      <c r="T258" s="70"/>
    </row>
    <row r="259" spans="1:20" x14ac:dyDescent="0.2">
      <c r="A259" s="107" t="s">
        <v>71</v>
      </c>
      <c r="B259" s="108"/>
      <c r="C259" s="108"/>
      <c r="D259" s="108"/>
      <c r="E259" s="108"/>
      <c r="F259" s="108"/>
      <c r="G259" s="108"/>
      <c r="H259" s="108"/>
      <c r="I259" s="109"/>
      <c r="J259" s="45">
        <f>SUM(J249:J250,J252:J253,J255:J256,J258)</f>
        <v>35</v>
      </c>
      <c r="K259" s="45">
        <f t="shared" ref="K259:P259" si="83">SUM(K249:K250,K252:K253,K255:K256,K258)</f>
        <v>8</v>
      </c>
      <c r="L259" s="45">
        <f t="shared" si="83"/>
        <v>7</v>
      </c>
      <c r="M259" s="45">
        <f t="shared" si="83"/>
        <v>3</v>
      </c>
      <c r="N259" s="45">
        <f t="shared" si="83"/>
        <v>18</v>
      </c>
      <c r="O259" s="45">
        <f t="shared" si="83"/>
        <v>36</v>
      </c>
      <c r="P259" s="45">
        <f t="shared" si="83"/>
        <v>54</v>
      </c>
      <c r="Q259" s="47">
        <f>COUNTIF(Q249:Q250,"E")+COUNTIF(Q252:Q253,"E")+COUNTIF(Q255:Q256,"E")+COUNTIF(Q258,"E")</f>
        <v>5</v>
      </c>
      <c r="R259" s="47">
        <f>COUNTIF(R249:R250,"C")+COUNTIF(R252:R253,"C")+COUNTIF(R255:R256,"C")+COUNTIF(R258,"C")</f>
        <v>1</v>
      </c>
      <c r="S259" s="47">
        <f>COUNTIF(S249:S250,"VP")+COUNTIF(S252:S253,"VP")+COUNTIF(S255:S256,"VP")+COUNTIF(S258,"VP")</f>
        <v>0</v>
      </c>
      <c r="T259" s="46"/>
    </row>
    <row r="260" spans="1:20" x14ac:dyDescent="0.2">
      <c r="A260" s="110" t="s">
        <v>47</v>
      </c>
      <c r="B260" s="111"/>
      <c r="C260" s="111"/>
      <c r="D260" s="111"/>
      <c r="E260" s="111"/>
      <c r="F260" s="111"/>
      <c r="G260" s="111"/>
      <c r="H260" s="111"/>
      <c r="I260" s="111"/>
      <c r="J260" s="112"/>
      <c r="K260" s="45">
        <f>SUM(K249:K250,K252:K253,K255:K256)*14</f>
        <v>112</v>
      </c>
      <c r="L260" s="45">
        <f t="shared" ref="L260:P260" si="84">SUM(L249:L250,L252:L253,L255:L256)*14</f>
        <v>98</v>
      </c>
      <c r="M260" s="45">
        <f t="shared" si="84"/>
        <v>42</v>
      </c>
      <c r="N260" s="45">
        <f t="shared" si="84"/>
        <v>252</v>
      </c>
      <c r="O260" s="45">
        <f t="shared" si="84"/>
        <v>504</v>
      </c>
      <c r="P260" s="45">
        <f t="shared" si="84"/>
        <v>756</v>
      </c>
      <c r="Q260" s="119"/>
      <c r="R260" s="120"/>
      <c r="S260" s="120"/>
      <c r="T260" s="121"/>
    </row>
    <row r="261" spans="1:20" x14ac:dyDescent="0.2">
      <c r="A261" s="113"/>
      <c r="B261" s="114"/>
      <c r="C261" s="114"/>
      <c r="D261" s="114"/>
      <c r="E261" s="114"/>
      <c r="F261" s="114"/>
      <c r="G261" s="114"/>
      <c r="H261" s="114"/>
      <c r="I261" s="114"/>
      <c r="J261" s="115"/>
      <c r="K261" s="125">
        <f>SUM(K260:M260)</f>
        <v>252</v>
      </c>
      <c r="L261" s="126"/>
      <c r="M261" s="127"/>
      <c r="N261" s="125">
        <f>SUM(N260:O260)</f>
        <v>756</v>
      </c>
      <c r="O261" s="126"/>
      <c r="P261" s="127"/>
      <c r="Q261" s="122"/>
      <c r="R261" s="123"/>
      <c r="S261" s="123"/>
      <c r="T261" s="124"/>
    </row>
    <row r="262" spans="1:20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 x14ac:dyDescent="0.2">
      <c r="A263" s="82" t="s">
        <v>82</v>
      </c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x14ac:dyDescent="0.2">
      <c r="A264" s="82" t="s">
        <v>83</v>
      </c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x14ac:dyDescent="0.2">
      <c r="A265" s="82" t="s">
        <v>84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</sheetData>
  <sheetProtection formatCells="0" formatRows="0" insertRows="0"/>
  <mergeCells count="343">
    <mergeCell ref="B151:I151"/>
    <mergeCell ref="A96:U96"/>
    <mergeCell ref="A134:U134"/>
    <mergeCell ref="A133:U133"/>
    <mergeCell ref="B100:I100"/>
    <mergeCell ref="J97:J98"/>
    <mergeCell ref="K97:N97"/>
    <mergeCell ref="B145:I145"/>
    <mergeCell ref="B139:I139"/>
    <mergeCell ref="B143:I143"/>
    <mergeCell ref="O97:Q97"/>
    <mergeCell ref="A97:A98"/>
    <mergeCell ref="B93:I93"/>
    <mergeCell ref="B122:I122"/>
    <mergeCell ref="K130:N130"/>
    <mergeCell ref="O130:Q130"/>
    <mergeCell ref="B84:I84"/>
    <mergeCell ref="B85:I85"/>
    <mergeCell ref="B86:I86"/>
    <mergeCell ref="B87:I87"/>
    <mergeCell ref="B101:I101"/>
    <mergeCell ref="B97:I98"/>
    <mergeCell ref="B124:I124"/>
    <mergeCell ref="A121:U121"/>
    <mergeCell ref="B105:I105"/>
    <mergeCell ref="B111:I111"/>
    <mergeCell ref="B120:I120"/>
    <mergeCell ref="A113:U113"/>
    <mergeCell ref="B107:I107"/>
    <mergeCell ref="B112:I112"/>
    <mergeCell ref="A106:U106"/>
    <mergeCell ref="B110:I110"/>
    <mergeCell ref="U97:U98"/>
    <mergeCell ref="R129:U130"/>
    <mergeCell ref="A128:I128"/>
    <mergeCell ref="A129:J130"/>
    <mergeCell ref="A99:U99"/>
    <mergeCell ref="B75:I75"/>
    <mergeCell ref="B55:I55"/>
    <mergeCell ref="B58:I58"/>
    <mergeCell ref="B59:I59"/>
    <mergeCell ref="B57:I57"/>
    <mergeCell ref="B63:I63"/>
    <mergeCell ref="B91:I91"/>
    <mergeCell ref="B83:I83"/>
    <mergeCell ref="B88:I88"/>
    <mergeCell ref="B89:I89"/>
    <mergeCell ref="B73:I73"/>
    <mergeCell ref="B74:I74"/>
    <mergeCell ref="B78:I78"/>
    <mergeCell ref="B80:I81"/>
    <mergeCell ref="B76:I76"/>
    <mergeCell ref="B69:I69"/>
    <mergeCell ref="B70:I70"/>
    <mergeCell ref="B71:I71"/>
    <mergeCell ref="B92:I92"/>
    <mergeCell ref="B90:I90"/>
    <mergeCell ref="B52:I52"/>
    <mergeCell ref="B53:I53"/>
    <mergeCell ref="B62:I62"/>
    <mergeCell ref="B40:I40"/>
    <mergeCell ref="O65:Q65"/>
    <mergeCell ref="B82:I82"/>
    <mergeCell ref="O50:Q50"/>
    <mergeCell ref="B39:I39"/>
    <mergeCell ref="R65:T65"/>
    <mergeCell ref="B68:I68"/>
    <mergeCell ref="A64:U64"/>
    <mergeCell ref="J65:J66"/>
    <mergeCell ref="K65:N65"/>
    <mergeCell ref="B41:I41"/>
    <mergeCell ref="B50:I51"/>
    <mergeCell ref="A65:A66"/>
    <mergeCell ref="B65:I66"/>
    <mergeCell ref="U65:U66"/>
    <mergeCell ref="B67:I67"/>
    <mergeCell ref="B42:I42"/>
    <mergeCell ref="B45:I45"/>
    <mergeCell ref="B47:I47"/>
    <mergeCell ref="B56:I56"/>
    <mergeCell ref="U80:U81"/>
    <mergeCell ref="B37:I37"/>
    <mergeCell ref="R50:T50"/>
    <mergeCell ref="U50:U51"/>
    <mergeCell ref="A49:U49"/>
    <mergeCell ref="J50:J51"/>
    <mergeCell ref="A50:A51"/>
    <mergeCell ref="N17:U17"/>
    <mergeCell ref="N18:U18"/>
    <mergeCell ref="N13:U13"/>
    <mergeCell ref="N16:U16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N15:U15"/>
    <mergeCell ref="B38:I38"/>
    <mergeCell ref="B48:I48"/>
    <mergeCell ref="B46:I4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A11:K11"/>
    <mergeCell ref="A12:K12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2:K2"/>
    <mergeCell ref="A6:K6"/>
    <mergeCell ref="P5:R5"/>
    <mergeCell ref="P6:R6"/>
    <mergeCell ref="P3:R3"/>
    <mergeCell ref="P4:R4"/>
    <mergeCell ref="N4:O4"/>
    <mergeCell ref="A10:K10"/>
    <mergeCell ref="S3:U3"/>
    <mergeCell ref="S4:U4"/>
    <mergeCell ref="S5:U5"/>
    <mergeCell ref="S6:U6"/>
    <mergeCell ref="H26:H27"/>
    <mergeCell ref="A25:G25"/>
    <mergeCell ref="B103:I103"/>
    <mergeCell ref="B109:I109"/>
    <mergeCell ref="B102:I102"/>
    <mergeCell ref="B108:I108"/>
    <mergeCell ref="B104:I104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B61:I61"/>
    <mergeCell ref="N6:O6"/>
    <mergeCell ref="R97:T97"/>
    <mergeCell ref="B140:I140"/>
    <mergeCell ref="B149:I149"/>
    <mergeCell ref="B150:I150"/>
    <mergeCell ref="B114:I114"/>
    <mergeCell ref="B123:I123"/>
    <mergeCell ref="B141:I141"/>
    <mergeCell ref="B138:I138"/>
    <mergeCell ref="B119:I119"/>
    <mergeCell ref="R135:T135"/>
    <mergeCell ref="A137:U137"/>
    <mergeCell ref="U135:U136"/>
    <mergeCell ref="B142:I142"/>
    <mergeCell ref="K135:N135"/>
    <mergeCell ref="O135:Q135"/>
    <mergeCell ref="A135:A136"/>
    <mergeCell ref="B135:I136"/>
    <mergeCell ref="B126:I126"/>
    <mergeCell ref="B127:I127"/>
    <mergeCell ref="J135:J136"/>
    <mergeCell ref="B146:I146"/>
    <mergeCell ref="B147:I147"/>
    <mergeCell ref="B148:I148"/>
    <mergeCell ref="B125:I125"/>
    <mergeCell ref="B144:I144"/>
    <mergeCell ref="A168:U168"/>
    <mergeCell ref="A171:U171"/>
    <mergeCell ref="B172:I172"/>
    <mergeCell ref="B152:I152"/>
    <mergeCell ref="B153:I153"/>
    <mergeCell ref="B156:I156"/>
    <mergeCell ref="A169:A170"/>
    <mergeCell ref="B169:I170"/>
    <mergeCell ref="B158:I158"/>
    <mergeCell ref="A155:U155"/>
    <mergeCell ref="J169:J170"/>
    <mergeCell ref="K169:N169"/>
    <mergeCell ref="U169:U170"/>
    <mergeCell ref="O169:Q169"/>
    <mergeCell ref="B154:I154"/>
    <mergeCell ref="A162:J163"/>
    <mergeCell ref="R162:U163"/>
    <mergeCell ref="O163:Q163"/>
    <mergeCell ref="K163:N163"/>
    <mergeCell ref="A161:I161"/>
    <mergeCell ref="B160:I160"/>
    <mergeCell ref="B157:I157"/>
    <mergeCell ref="B159:I159"/>
    <mergeCell ref="B192:I192"/>
    <mergeCell ref="B193:I193"/>
    <mergeCell ref="A194:I194"/>
    <mergeCell ref="R169:T169"/>
    <mergeCell ref="B190:I190"/>
    <mergeCell ref="B191:I191"/>
    <mergeCell ref="B176:I176"/>
    <mergeCell ref="B177:I177"/>
    <mergeCell ref="B178:I178"/>
    <mergeCell ref="B179:I179"/>
    <mergeCell ref="B187:I187"/>
    <mergeCell ref="A188:U188"/>
    <mergeCell ref="B189:I189"/>
    <mergeCell ref="B185:I185"/>
    <mergeCell ref="B186:I186"/>
    <mergeCell ref="B173:I173"/>
    <mergeCell ref="B184:I184"/>
    <mergeCell ref="B180:I180"/>
    <mergeCell ref="B174:I174"/>
    <mergeCell ref="B175:I175"/>
    <mergeCell ref="B181:I181"/>
    <mergeCell ref="B182:I182"/>
    <mergeCell ref="B183:I183"/>
    <mergeCell ref="A195:J196"/>
    <mergeCell ref="A204:A205"/>
    <mergeCell ref="A203:U203"/>
    <mergeCell ref="J204:J205"/>
    <mergeCell ref="K204:N204"/>
    <mergeCell ref="O204:Q204"/>
    <mergeCell ref="R195:U196"/>
    <mergeCell ref="K196:N196"/>
    <mergeCell ref="O196:Q196"/>
    <mergeCell ref="B204:I205"/>
    <mergeCell ref="R204:T204"/>
    <mergeCell ref="U204:U205"/>
    <mergeCell ref="B221:I221"/>
    <mergeCell ref="B212:I212"/>
    <mergeCell ref="B213:I213"/>
    <mergeCell ref="A206:U206"/>
    <mergeCell ref="B207:I207"/>
    <mergeCell ref="B208:I208"/>
    <mergeCell ref="B223:I223"/>
    <mergeCell ref="B224:I224"/>
    <mergeCell ref="A225:U225"/>
    <mergeCell ref="B209:I209"/>
    <mergeCell ref="B211:I211"/>
    <mergeCell ref="B210:I210"/>
    <mergeCell ref="B222:I222"/>
    <mergeCell ref="B214:I214"/>
    <mergeCell ref="B216:I216"/>
    <mergeCell ref="B217:I217"/>
    <mergeCell ref="B218:I218"/>
    <mergeCell ref="B215:I215"/>
    <mergeCell ref="B219:I219"/>
    <mergeCell ref="B220:I220"/>
    <mergeCell ref="A235:B235"/>
    <mergeCell ref="A232:J233"/>
    <mergeCell ref="R232:U233"/>
    <mergeCell ref="B228:I228"/>
    <mergeCell ref="B229:I229"/>
    <mergeCell ref="B230:I230"/>
    <mergeCell ref="B226:I226"/>
    <mergeCell ref="A231:I231"/>
    <mergeCell ref="K233:N233"/>
    <mergeCell ref="O233:Q233"/>
    <mergeCell ref="B227:I227"/>
    <mergeCell ref="B238:G238"/>
    <mergeCell ref="H238:I238"/>
    <mergeCell ref="J238:K238"/>
    <mergeCell ref="L238:N238"/>
    <mergeCell ref="O238:P238"/>
    <mergeCell ref="Q238:R238"/>
    <mergeCell ref="T238:U238"/>
    <mergeCell ref="B239:G239"/>
    <mergeCell ref="H239:I239"/>
    <mergeCell ref="J239:K239"/>
    <mergeCell ref="L239:N239"/>
    <mergeCell ref="O239:P239"/>
    <mergeCell ref="Q239:R239"/>
    <mergeCell ref="T239:U239"/>
    <mergeCell ref="A236:A237"/>
    <mergeCell ref="B236:G237"/>
    <mergeCell ref="H236:I237"/>
    <mergeCell ref="J236:P236"/>
    <mergeCell ref="Q236:R237"/>
    <mergeCell ref="S236:U236"/>
    <mergeCell ref="J237:K237"/>
    <mergeCell ref="L237:N237"/>
    <mergeCell ref="O237:P237"/>
    <mergeCell ref="T237:U237"/>
    <mergeCell ref="Q240:R240"/>
    <mergeCell ref="B252:I252"/>
    <mergeCell ref="B256:I256"/>
    <mergeCell ref="B258:I258"/>
    <mergeCell ref="A259:I259"/>
    <mergeCell ref="A260:J261"/>
    <mergeCell ref="B253:I253"/>
    <mergeCell ref="B250:I250"/>
    <mergeCell ref="A245:T245"/>
    <mergeCell ref="A246:A247"/>
    <mergeCell ref="A257:T257"/>
    <mergeCell ref="Q260:T261"/>
    <mergeCell ref="K261:M261"/>
    <mergeCell ref="N261:P261"/>
    <mergeCell ref="A243:U243"/>
    <mergeCell ref="T240:U240"/>
    <mergeCell ref="A240:G240"/>
    <mergeCell ref="A263:T263"/>
    <mergeCell ref="A264:T264"/>
    <mergeCell ref="A265:T265"/>
    <mergeCell ref="B115:I115"/>
    <mergeCell ref="B116:I116"/>
    <mergeCell ref="B117:I117"/>
    <mergeCell ref="B118:I118"/>
    <mergeCell ref="B246:I247"/>
    <mergeCell ref="J246:J247"/>
    <mergeCell ref="K246:M246"/>
    <mergeCell ref="N246:P246"/>
    <mergeCell ref="Q246:S246"/>
    <mergeCell ref="T246:T247"/>
    <mergeCell ref="A248:T248"/>
    <mergeCell ref="A251:T251"/>
    <mergeCell ref="A254:T254"/>
    <mergeCell ref="B249:I249"/>
    <mergeCell ref="B255:I255"/>
    <mergeCell ref="H240:I240"/>
    <mergeCell ref="J240:K240"/>
    <mergeCell ref="L240:N240"/>
    <mergeCell ref="O240:P240"/>
  </mergeCells>
  <phoneticPr fontId="5" type="noConversion"/>
  <dataValidations count="13">
    <dataValidation type="list" allowBlank="1" showInputMessage="1" showErrorMessage="1" sqref="S71:S77 S110:S112 S42:S47 S85:S92 S104:S105 S56:S62 S122:S127 S118:S120">
      <formula1>$S$36</formula1>
    </dataValidation>
    <dataValidation type="list" allowBlank="1" showInputMessage="1" showErrorMessage="1" sqref="R71:R77 R110:R112 R42:R47 R85:R92 R104:R105 R56:R62 R122:R127 R119:R120">
      <formula1>$R$36</formula1>
    </dataValidation>
    <dataValidation type="list" allowBlank="1" showInputMessage="1" showErrorMessage="1" sqref="T71:T77 T56:T62 T42:T47 T104:T105 T85:T92 T110:T112 T122:T127 T118:T120">
      <formula1>$T$36</formula1>
    </dataValidation>
    <dataValidation type="list" allowBlank="1" showInputMessage="1" showErrorMessage="1" sqref="U138:U153 U71:U77 U156:U159 U172:U186 U226:U229 U207:U223 U189:U192 U42:U47 U85:U92 U104:U105 U110:U112 U56:U62 U122:U127 U119:U120">
      <formula1>$P$33:$T$33</formula1>
    </dataValidation>
    <dataValidation type="list" allowBlank="1" showInputMessage="1" showErrorMessage="1" sqref="U187 U154 U224">
      <formula1>$Q$33:$T$33</formula1>
    </dataValidation>
    <dataValidation type="list" allowBlank="1" showInputMessage="1" showErrorMessage="1" sqref="B156:I159 B210:I223 B144:I153 B176:I186 B192:I192 B226:I229">
      <formula1>$B$35:$B$132</formula1>
    </dataValidation>
    <dataValidation type="list" allowBlank="1" showInputMessage="1" showErrorMessage="1" sqref="U37:U41 U52:U55 U67:U70 U82:U84 U100:U103 U107:U109 U114:U118">
      <formula1>$P$35:$T$35</formula1>
    </dataValidation>
    <dataValidation type="list" allowBlank="1" showInputMessage="1" showErrorMessage="1" sqref="T37:T41 T52:T55 T67:T70 T82:T84 T100:T103 T107:T109 T114:T117">
      <formula1>$T$38</formula1>
    </dataValidation>
    <dataValidation type="list" allowBlank="1" showInputMessage="1" showErrorMessage="1" sqref="R37:R41 R52:R55 R67:R70 R82:R84 R100:R103 R107:R109 R114:R118">
      <formula1>$R$38</formula1>
    </dataValidation>
    <dataValidation type="list" allowBlank="1" showInputMessage="1" showErrorMessage="1" sqref="S37:S41 S52:S55 S67:S70 S82:S84 S100:S103 S107:S109 S114:S117">
      <formula1>$S$38</formula1>
    </dataValidation>
    <dataValidation type="list" allowBlank="1" showInputMessage="1" showErrorMessage="1" sqref="S252:S253 S255:S256 S249:S250 S258">
      <formula1>$S$39</formula1>
    </dataValidation>
    <dataValidation type="list" allowBlank="1" showInputMessage="1" showErrorMessage="1" sqref="Q252:Q253 Q255:Q256 Q249:Q250 Q258">
      <formula1>$Q$39</formula1>
    </dataValidation>
    <dataValidation type="list" allowBlank="1" showInputMessage="1" showErrorMessage="1" sqref="R252:R253 R255:R256 R249:R250 R258">
      <formula1>$R$39</formula1>
    </dataValidation>
  </dataValidations>
  <pageMargins left="0.25" right="0.25" top="0.7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B125AC-0691-45D6-BB4D-7E470DC95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2020-03-30T07:50:18Z</cp:lastPrinted>
  <dcterms:created xsi:type="dcterms:W3CDTF">2013-06-27T08:19:59Z</dcterms:created>
  <dcterms:modified xsi:type="dcterms:W3CDTF">2020-04-14T07:06:04Z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