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72" i="1" l="1"/>
  <c r="T272" i="1"/>
  <c r="S272" i="1"/>
  <c r="R272" i="1"/>
  <c r="N272" i="1"/>
  <c r="M272" i="1"/>
  <c r="L272" i="1"/>
  <c r="K272" i="1"/>
  <c r="J272" i="1"/>
  <c r="A272" i="1"/>
  <c r="U271" i="1"/>
  <c r="T271" i="1"/>
  <c r="S271" i="1"/>
  <c r="R271" i="1"/>
  <c r="N271" i="1"/>
  <c r="M271" i="1"/>
  <c r="L271" i="1"/>
  <c r="K271" i="1"/>
  <c r="J271" i="1"/>
  <c r="A271" i="1"/>
  <c r="A265" i="1"/>
  <c r="J265" i="1"/>
  <c r="K265" i="1"/>
  <c r="L265" i="1"/>
  <c r="M265" i="1"/>
  <c r="N265" i="1"/>
  <c r="R265" i="1"/>
  <c r="S265" i="1"/>
  <c r="T265" i="1"/>
  <c r="U265" i="1"/>
  <c r="A266" i="1"/>
  <c r="J266" i="1"/>
  <c r="K266" i="1"/>
  <c r="L266" i="1"/>
  <c r="M266" i="1"/>
  <c r="N266" i="1"/>
  <c r="R266" i="1"/>
  <c r="S266" i="1"/>
  <c r="T266" i="1"/>
  <c r="U266" i="1"/>
  <c r="A267" i="1"/>
  <c r="J267" i="1"/>
  <c r="K267" i="1"/>
  <c r="L267" i="1"/>
  <c r="M267" i="1"/>
  <c r="N267" i="1"/>
  <c r="R267" i="1"/>
  <c r="S267" i="1"/>
  <c r="T267" i="1"/>
  <c r="U267" i="1"/>
  <c r="A268" i="1"/>
  <c r="J268" i="1"/>
  <c r="K268" i="1"/>
  <c r="L268" i="1"/>
  <c r="M268" i="1"/>
  <c r="N268" i="1"/>
  <c r="R268" i="1"/>
  <c r="S268" i="1"/>
  <c r="T268" i="1"/>
  <c r="U268" i="1"/>
  <c r="U251" i="1"/>
  <c r="T251" i="1"/>
  <c r="S251" i="1"/>
  <c r="R251" i="1"/>
  <c r="N251" i="1"/>
  <c r="M251" i="1"/>
  <c r="L251" i="1"/>
  <c r="K251" i="1"/>
  <c r="J251" i="1"/>
  <c r="A251" i="1"/>
  <c r="U250" i="1"/>
  <c r="T250" i="1"/>
  <c r="S250" i="1"/>
  <c r="R250" i="1"/>
  <c r="N250" i="1"/>
  <c r="M250" i="1"/>
  <c r="L250" i="1"/>
  <c r="K250" i="1"/>
  <c r="J250" i="1"/>
  <c r="A250" i="1"/>
  <c r="U249" i="1"/>
  <c r="T249" i="1"/>
  <c r="S249" i="1"/>
  <c r="R249" i="1"/>
  <c r="N249" i="1"/>
  <c r="M249" i="1"/>
  <c r="L249" i="1"/>
  <c r="K249" i="1"/>
  <c r="J249" i="1"/>
  <c r="A249" i="1"/>
  <c r="U248" i="1"/>
  <c r="T248" i="1"/>
  <c r="S248" i="1"/>
  <c r="R248" i="1"/>
  <c r="N248" i="1"/>
  <c r="M248" i="1"/>
  <c r="L248" i="1"/>
  <c r="K248" i="1"/>
  <c r="J248" i="1"/>
  <c r="A248" i="1"/>
  <c r="U245" i="1"/>
  <c r="T245" i="1"/>
  <c r="S245" i="1"/>
  <c r="R245" i="1"/>
  <c r="N245" i="1"/>
  <c r="M245" i="1"/>
  <c r="L245" i="1"/>
  <c r="K245" i="1"/>
  <c r="J245" i="1"/>
  <c r="A245" i="1"/>
  <c r="U244" i="1"/>
  <c r="T244" i="1"/>
  <c r="S244" i="1"/>
  <c r="R244" i="1"/>
  <c r="N244" i="1"/>
  <c r="M244" i="1"/>
  <c r="L244" i="1"/>
  <c r="K244" i="1"/>
  <c r="J244" i="1"/>
  <c r="A244" i="1"/>
  <c r="U243" i="1"/>
  <c r="T243" i="1"/>
  <c r="S243" i="1"/>
  <c r="R243" i="1"/>
  <c r="N243" i="1"/>
  <c r="M243" i="1"/>
  <c r="L243" i="1"/>
  <c r="K243" i="1"/>
  <c r="J243" i="1"/>
  <c r="A243" i="1"/>
  <c r="U242" i="1"/>
  <c r="T242" i="1"/>
  <c r="S242" i="1"/>
  <c r="R242" i="1"/>
  <c r="N242" i="1"/>
  <c r="M242" i="1"/>
  <c r="L242" i="1"/>
  <c r="K242" i="1"/>
  <c r="J242" i="1"/>
  <c r="A242" i="1"/>
  <c r="U241" i="1"/>
  <c r="T241" i="1"/>
  <c r="S241" i="1"/>
  <c r="R241" i="1"/>
  <c r="N241" i="1"/>
  <c r="M241" i="1"/>
  <c r="L241" i="1"/>
  <c r="K241" i="1"/>
  <c r="J241" i="1"/>
  <c r="A241" i="1"/>
  <c r="U240" i="1"/>
  <c r="T240" i="1"/>
  <c r="S240" i="1"/>
  <c r="R240" i="1"/>
  <c r="N240" i="1"/>
  <c r="M240" i="1"/>
  <c r="L240" i="1"/>
  <c r="K240" i="1"/>
  <c r="J240" i="1"/>
  <c r="A240" i="1"/>
  <c r="U239" i="1"/>
  <c r="T239" i="1"/>
  <c r="S239" i="1"/>
  <c r="R239" i="1"/>
  <c r="N239" i="1"/>
  <c r="M239" i="1"/>
  <c r="L239" i="1"/>
  <c r="K239" i="1"/>
  <c r="J239" i="1"/>
  <c r="A239" i="1"/>
  <c r="U238" i="1"/>
  <c r="T238" i="1"/>
  <c r="S238" i="1"/>
  <c r="R238" i="1"/>
  <c r="N238" i="1"/>
  <c r="M238" i="1"/>
  <c r="L238" i="1"/>
  <c r="K238" i="1"/>
  <c r="J238" i="1"/>
  <c r="A238" i="1"/>
  <c r="U237" i="1"/>
  <c r="T237" i="1"/>
  <c r="S237" i="1"/>
  <c r="R237" i="1"/>
  <c r="N237" i="1"/>
  <c r="M237" i="1"/>
  <c r="L237" i="1"/>
  <c r="K237" i="1"/>
  <c r="J237" i="1"/>
  <c r="A237" i="1"/>
  <c r="U236" i="1"/>
  <c r="T236" i="1"/>
  <c r="S236" i="1"/>
  <c r="R236" i="1"/>
  <c r="N236" i="1"/>
  <c r="M236" i="1"/>
  <c r="L236" i="1"/>
  <c r="K236" i="1"/>
  <c r="J236" i="1"/>
  <c r="A236" i="1"/>
  <c r="U235" i="1"/>
  <c r="T235" i="1"/>
  <c r="S235" i="1"/>
  <c r="R235" i="1"/>
  <c r="N235" i="1"/>
  <c r="M235" i="1"/>
  <c r="L235" i="1"/>
  <c r="K235" i="1"/>
  <c r="J235" i="1"/>
  <c r="A235" i="1"/>
  <c r="U234" i="1"/>
  <c r="T234" i="1"/>
  <c r="S234" i="1"/>
  <c r="R234" i="1"/>
  <c r="N234" i="1"/>
  <c r="M234" i="1"/>
  <c r="L234" i="1"/>
  <c r="K234" i="1"/>
  <c r="J234" i="1"/>
  <c r="A234" i="1"/>
  <c r="U233" i="1"/>
  <c r="T233" i="1"/>
  <c r="S233" i="1"/>
  <c r="R233" i="1"/>
  <c r="N233" i="1"/>
  <c r="M233" i="1"/>
  <c r="L233" i="1"/>
  <c r="K233" i="1"/>
  <c r="J233" i="1"/>
  <c r="A233" i="1"/>
  <c r="U232" i="1"/>
  <c r="T232" i="1"/>
  <c r="S232" i="1"/>
  <c r="R232" i="1"/>
  <c r="N232" i="1"/>
  <c r="M232" i="1"/>
  <c r="L232" i="1"/>
  <c r="K232" i="1"/>
  <c r="J232" i="1"/>
  <c r="A232" i="1"/>
  <c r="A219" i="1"/>
  <c r="J219" i="1"/>
  <c r="K219" i="1"/>
  <c r="L219" i="1"/>
  <c r="M219" i="1"/>
  <c r="N219" i="1"/>
  <c r="O219" i="1"/>
  <c r="P219" i="1"/>
  <c r="Q219" i="1"/>
  <c r="R219" i="1"/>
  <c r="S219" i="1"/>
  <c r="T219" i="1"/>
  <c r="U219" i="1"/>
  <c r="U216" i="1"/>
  <c r="T216" i="1"/>
  <c r="S216" i="1"/>
  <c r="R216" i="1"/>
  <c r="N216" i="1"/>
  <c r="M216" i="1"/>
  <c r="L216" i="1"/>
  <c r="K216" i="1"/>
  <c r="J216" i="1"/>
  <c r="A216" i="1"/>
  <c r="U215" i="1"/>
  <c r="T215" i="1"/>
  <c r="S215" i="1"/>
  <c r="R215" i="1"/>
  <c r="N215" i="1"/>
  <c r="M215" i="1"/>
  <c r="L215" i="1"/>
  <c r="K215" i="1"/>
  <c r="J215" i="1"/>
  <c r="A215" i="1"/>
  <c r="U214" i="1"/>
  <c r="T214" i="1"/>
  <c r="S214" i="1"/>
  <c r="R214" i="1"/>
  <c r="N214" i="1"/>
  <c r="M214" i="1"/>
  <c r="L214" i="1"/>
  <c r="K214" i="1"/>
  <c r="J214" i="1"/>
  <c r="A214" i="1"/>
  <c r="U213" i="1"/>
  <c r="T213" i="1"/>
  <c r="S213" i="1"/>
  <c r="R213" i="1"/>
  <c r="N213" i="1"/>
  <c r="M213" i="1"/>
  <c r="L213" i="1"/>
  <c r="K213" i="1"/>
  <c r="J213" i="1"/>
  <c r="A213" i="1"/>
  <c r="U212" i="1"/>
  <c r="T212" i="1"/>
  <c r="S212" i="1"/>
  <c r="R212" i="1"/>
  <c r="N212" i="1"/>
  <c r="M212" i="1"/>
  <c r="L212" i="1"/>
  <c r="K212" i="1"/>
  <c r="J212" i="1"/>
  <c r="A212" i="1"/>
  <c r="U211" i="1"/>
  <c r="T211" i="1"/>
  <c r="S211" i="1"/>
  <c r="R211" i="1"/>
  <c r="N211" i="1"/>
  <c r="M211" i="1"/>
  <c r="L211" i="1"/>
  <c r="K211" i="1"/>
  <c r="J211" i="1"/>
  <c r="A211" i="1"/>
  <c r="U210" i="1"/>
  <c r="T210" i="1"/>
  <c r="S210" i="1"/>
  <c r="R210" i="1"/>
  <c r="N210" i="1"/>
  <c r="M210" i="1"/>
  <c r="L210" i="1"/>
  <c r="K210" i="1"/>
  <c r="J210" i="1"/>
  <c r="A210" i="1"/>
  <c r="U209" i="1"/>
  <c r="T209" i="1"/>
  <c r="S209" i="1"/>
  <c r="R209" i="1"/>
  <c r="N209" i="1"/>
  <c r="M209" i="1"/>
  <c r="L209" i="1"/>
  <c r="K209" i="1"/>
  <c r="J209" i="1"/>
  <c r="A209" i="1"/>
  <c r="U208" i="1"/>
  <c r="T208" i="1"/>
  <c r="S208" i="1"/>
  <c r="R208" i="1"/>
  <c r="N208" i="1"/>
  <c r="M208" i="1"/>
  <c r="L208" i="1"/>
  <c r="K208" i="1"/>
  <c r="J208" i="1"/>
  <c r="A208" i="1"/>
  <c r="U207" i="1"/>
  <c r="T207" i="1"/>
  <c r="S207" i="1"/>
  <c r="R207" i="1"/>
  <c r="N207" i="1"/>
  <c r="M207" i="1"/>
  <c r="L207" i="1"/>
  <c r="K207" i="1"/>
  <c r="J207" i="1"/>
  <c r="A207" i="1"/>
  <c r="U206" i="1"/>
  <c r="T206" i="1"/>
  <c r="S206" i="1"/>
  <c r="R206" i="1"/>
  <c r="N206" i="1"/>
  <c r="M206" i="1"/>
  <c r="L206" i="1"/>
  <c r="K206" i="1"/>
  <c r="J206" i="1"/>
  <c r="A206" i="1"/>
  <c r="U205" i="1"/>
  <c r="T205" i="1"/>
  <c r="S205" i="1"/>
  <c r="R205" i="1"/>
  <c r="N205" i="1"/>
  <c r="M205" i="1"/>
  <c r="L205" i="1"/>
  <c r="K205" i="1"/>
  <c r="J205" i="1"/>
  <c r="A205" i="1"/>
  <c r="U204" i="1"/>
  <c r="T204" i="1"/>
  <c r="S204" i="1"/>
  <c r="R204" i="1"/>
  <c r="N204" i="1"/>
  <c r="M204" i="1"/>
  <c r="L204" i="1"/>
  <c r="K204" i="1"/>
  <c r="J204" i="1"/>
  <c r="A204" i="1"/>
  <c r="U203" i="1"/>
  <c r="T203" i="1"/>
  <c r="S203" i="1"/>
  <c r="R203" i="1"/>
  <c r="N203" i="1"/>
  <c r="M203" i="1"/>
  <c r="L203" i="1"/>
  <c r="K203" i="1"/>
  <c r="J203" i="1"/>
  <c r="A203" i="1"/>
  <c r="U202" i="1"/>
  <c r="T202" i="1"/>
  <c r="S202" i="1"/>
  <c r="R202" i="1"/>
  <c r="N202" i="1"/>
  <c r="M202" i="1"/>
  <c r="L202" i="1"/>
  <c r="K202" i="1"/>
  <c r="J202" i="1"/>
  <c r="A202" i="1"/>
  <c r="Q176" i="1"/>
  <c r="O176" i="1"/>
  <c r="Q174" i="1"/>
  <c r="O174" i="1"/>
  <c r="Q173" i="1"/>
  <c r="O173" i="1"/>
  <c r="Q171" i="1"/>
  <c r="O171" i="1"/>
  <c r="Q170" i="1"/>
  <c r="O170" i="1"/>
  <c r="Q169" i="1"/>
  <c r="O169" i="1"/>
  <c r="N160" i="1"/>
  <c r="M160" i="1"/>
  <c r="L160" i="1"/>
  <c r="K160" i="1"/>
  <c r="U159" i="1"/>
  <c r="T159" i="1"/>
  <c r="S159" i="1"/>
  <c r="R159" i="1"/>
  <c r="N159" i="1"/>
  <c r="M159" i="1"/>
  <c r="L159" i="1"/>
  <c r="K159" i="1"/>
  <c r="J159" i="1"/>
  <c r="Q154" i="1"/>
  <c r="O154" i="1"/>
  <c r="Q153" i="1"/>
  <c r="O153" i="1"/>
  <c r="Q158" i="1"/>
  <c r="O158" i="1"/>
  <c r="Q157" i="1"/>
  <c r="O157" i="1"/>
  <c r="Q156" i="1"/>
  <c r="O156" i="1"/>
  <c r="Q151" i="1"/>
  <c r="O151" i="1"/>
  <c r="Q150" i="1"/>
  <c r="O150" i="1"/>
  <c r="Q148" i="1"/>
  <c r="O148" i="1"/>
  <c r="Q147" i="1"/>
  <c r="O147" i="1"/>
  <c r="Q146" i="1"/>
  <c r="O146" i="1"/>
  <c r="Q145" i="1"/>
  <c r="O145" i="1"/>
  <c r="Q143" i="1"/>
  <c r="O143" i="1"/>
  <c r="Q142" i="1"/>
  <c r="O142" i="1"/>
  <c r="Q141" i="1"/>
  <c r="O141" i="1"/>
  <c r="Q139" i="1"/>
  <c r="O139" i="1"/>
  <c r="Q138" i="1"/>
  <c r="O138" i="1"/>
  <c r="Q137" i="1"/>
  <c r="O137" i="1"/>
  <c r="Q135" i="1"/>
  <c r="O135" i="1"/>
  <c r="Q134" i="1"/>
  <c r="O134" i="1"/>
  <c r="Q133" i="1"/>
  <c r="O133" i="1"/>
  <c r="Q124" i="1"/>
  <c r="Q272" i="1" s="1"/>
  <c r="O124" i="1"/>
  <c r="O272" i="1" s="1"/>
  <c r="Q123" i="1"/>
  <c r="Q271" i="1" s="1"/>
  <c r="O123" i="1"/>
  <c r="O271" i="1" s="1"/>
  <c r="Q122" i="1"/>
  <c r="Q251" i="1" s="1"/>
  <c r="O122" i="1"/>
  <c r="O251" i="1" s="1"/>
  <c r="Q121" i="1"/>
  <c r="Q250" i="1" s="1"/>
  <c r="O121" i="1"/>
  <c r="O250" i="1" s="1"/>
  <c r="Q120" i="1"/>
  <c r="Q249" i="1" s="1"/>
  <c r="O120" i="1"/>
  <c r="O249" i="1" s="1"/>
  <c r="Q119" i="1"/>
  <c r="Q248" i="1" s="1"/>
  <c r="O119" i="1"/>
  <c r="O248" i="1" s="1"/>
  <c r="Q111" i="1"/>
  <c r="Q245" i="1" s="1"/>
  <c r="O111" i="1"/>
  <c r="O245" i="1" s="1"/>
  <c r="Q110" i="1"/>
  <c r="Q244" i="1" s="1"/>
  <c r="O110" i="1"/>
  <c r="O244" i="1" s="1"/>
  <c r="Q109" i="1"/>
  <c r="Q243" i="1" s="1"/>
  <c r="O109" i="1"/>
  <c r="O243" i="1" s="1"/>
  <c r="Q108" i="1"/>
  <c r="Q242" i="1" s="1"/>
  <c r="O108" i="1"/>
  <c r="O242" i="1" s="1"/>
  <c r="Q107" i="1"/>
  <c r="Q241" i="1" s="1"/>
  <c r="O107" i="1"/>
  <c r="O241" i="1" s="1"/>
  <c r="Q106" i="1"/>
  <c r="Q240" i="1" s="1"/>
  <c r="O106" i="1"/>
  <c r="O240" i="1" s="1"/>
  <c r="Q105" i="1"/>
  <c r="Q239" i="1" s="1"/>
  <c r="O105" i="1"/>
  <c r="O239" i="1" s="1"/>
  <c r="Q94" i="1"/>
  <c r="Q238" i="1" s="1"/>
  <c r="O94" i="1"/>
  <c r="O238" i="1" s="1"/>
  <c r="Q92" i="1"/>
  <c r="Q237" i="1" s="1"/>
  <c r="O92" i="1"/>
  <c r="O237" i="1" s="1"/>
  <c r="Q91" i="1"/>
  <c r="Q216" i="1" s="1"/>
  <c r="O91" i="1"/>
  <c r="O216" i="1" s="1"/>
  <c r="Q90" i="1"/>
  <c r="Q215" i="1" s="1"/>
  <c r="O90" i="1"/>
  <c r="O215" i="1" s="1"/>
  <c r="Q89" i="1"/>
  <c r="Q236" i="1" s="1"/>
  <c r="O89" i="1"/>
  <c r="O236" i="1" s="1"/>
  <c r="Q88" i="1"/>
  <c r="Q214" i="1" s="1"/>
  <c r="O88" i="1"/>
  <c r="O214" i="1" s="1"/>
  <c r="Q78" i="1"/>
  <c r="Q233" i="1" s="1"/>
  <c r="O78" i="1"/>
  <c r="O233" i="1" s="1"/>
  <c r="Q76" i="1"/>
  <c r="Q235" i="1" s="1"/>
  <c r="O76" i="1"/>
  <c r="O235" i="1" s="1"/>
  <c r="Q75" i="1"/>
  <c r="Q234" i="1" s="1"/>
  <c r="O75" i="1"/>
  <c r="O234" i="1" s="1"/>
  <c r="Q74" i="1"/>
  <c r="Q213" i="1" s="1"/>
  <c r="O74" i="1"/>
  <c r="O213" i="1" s="1"/>
  <c r="Q73" i="1"/>
  <c r="Q212" i="1" s="1"/>
  <c r="O73" i="1"/>
  <c r="O212" i="1" s="1"/>
  <c r="Q72" i="1"/>
  <c r="Q211" i="1" s="1"/>
  <c r="O72" i="1"/>
  <c r="O211" i="1" s="1"/>
  <c r="O77" i="1"/>
  <c r="O265" i="1" s="1"/>
  <c r="Q77" i="1"/>
  <c r="Q265" i="1" s="1"/>
  <c r="J79" i="1"/>
  <c r="K79" i="1"/>
  <c r="L79" i="1"/>
  <c r="M79" i="1"/>
  <c r="N79" i="1"/>
  <c r="R79" i="1"/>
  <c r="S79" i="1"/>
  <c r="T79" i="1"/>
  <c r="U79" i="1"/>
  <c r="Q57" i="1"/>
  <c r="Q232" i="1" s="1"/>
  <c r="O57" i="1"/>
  <c r="O232" i="1" s="1"/>
  <c r="Q56" i="1"/>
  <c r="Q210" i="1" s="1"/>
  <c r="O56" i="1"/>
  <c r="O210" i="1" s="1"/>
  <c r="Q55" i="1"/>
  <c r="Q209" i="1" s="1"/>
  <c r="O55" i="1"/>
  <c r="O209" i="1" s="1"/>
  <c r="Q54" i="1"/>
  <c r="Q208" i="1" s="1"/>
  <c r="O54" i="1"/>
  <c r="O208" i="1" s="1"/>
  <c r="Q53" i="1"/>
  <c r="Q207" i="1" s="1"/>
  <c r="O53" i="1"/>
  <c r="O207" i="1" s="1"/>
  <c r="P154" i="1" l="1"/>
  <c r="P145" i="1"/>
  <c r="P171" i="1"/>
  <c r="P89" i="1"/>
  <c r="P236" i="1" s="1"/>
  <c r="P94" i="1"/>
  <c r="P238" i="1" s="1"/>
  <c r="P124" i="1"/>
  <c r="P272" i="1" s="1"/>
  <c r="P142" i="1"/>
  <c r="P156" i="1"/>
  <c r="P169" i="1"/>
  <c r="P174" i="1"/>
  <c r="P110" i="1"/>
  <c r="P244" i="1" s="1"/>
  <c r="P121" i="1"/>
  <c r="P250" i="1" s="1"/>
  <c r="P133" i="1"/>
  <c r="P143" i="1"/>
  <c r="P157" i="1"/>
  <c r="P137" i="1"/>
  <c r="O160" i="1"/>
  <c r="P153" i="1"/>
  <c r="K161" i="1"/>
  <c r="P173" i="1"/>
  <c r="P139" i="1"/>
  <c r="P158" i="1"/>
  <c r="Q160" i="1"/>
  <c r="P141" i="1"/>
  <c r="P146" i="1"/>
  <c r="P151" i="1"/>
  <c r="P147" i="1"/>
  <c r="O159" i="1"/>
  <c r="Q159" i="1"/>
  <c r="P170" i="1"/>
  <c r="P176" i="1"/>
  <c r="P138" i="1"/>
  <c r="P148" i="1"/>
  <c r="P134" i="1"/>
  <c r="P150" i="1"/>
  <c r="P135" i="1"/>
  <c r="P107" i="1"/>
  <c r="P241" i="1" s="1"/>
  <c r="P111" i="1"/>
  <c r="P245" i="1" s="1"/>
  <c r="P123" i="1"/>
  <c r="P271" i="1" s="1"/>
  <c r="P119" i="1"/>
  <c r="P248" i="1" s="1"/>
  <c r="P120" i="1"/>
  <c r="P249" i="1" s="1"/>
  <c r="P122" i="1"/>
  <c r="P251" i="1" s="1"/>
  <c r="P76" i="1"/>
  <c r="P235" i="1" s="1"/>
  <c r="P105" i="1"/>
  <c r="P239" i="1" s="1"/>
  <c r="P109" i="1"/>
  <c r="P243" i="1" s="1"/>
  <c r="P91" i="1"/>
  <c r="P216" i="1" s="1"/>
  <c r="P106" i="1"/>
  <c r="P240" i="1" s="1"/>
  <c r="P78" i="1"/>
  <c r="P233" i="1" s="1"/>
  <c r="P88" i="1"/>
  <c r="P214" i="1" s="1"/>
  <c r="P92" i="1"/>
  <c r="P237" i="1" s="1"/>
  <c r="P108" i="1"/>
  <c r="P242" i="1" s="1"/>
  <c r="P77" i="1"/>
  <c r="P265" i="1" s="1"/>
  <c r="P72" i="1"/>
  <c r="P211" i="1" s="1"/>
  <c r="P90" i="1"/>
  <c r="P215" i="1" s="1"/>
  <c r="P74" i="1"/>
  <c r="P213" i="1" s="1"/>
  <c r="P73" i="1"/>
  <c r="P212" i="1" s="1"/>
  <c r="P75" i="1"/>
  <c r="P234" i="1" s="1"/>
  <c r="P56" i="1"/>
  <c r="P210" i="1" s="1"/>
  <c r="O79" i="1"/>
  <c r="P54" i="1"/>
  <c r="P208" i="1" s="1"/>
  <c r="Q79" i="1"/>
  <c r="P55" i="1"/>
  <c r="P209" i="1" s="1"/>
  <c r="P53" i="1"/>
  <c r="P207" i="1" s="1"/>
  <c r="P57" i="1"/>
  <c r="P232" i="1" s="1"/>
  <c r="P159" i="1" l="1"/>
  <c r="P160" i="1"/>
  <c r="O161" i="1" s="1"/>
  <c r="P79" i="1"/>
  <c r="Q44" i="1" l="1"/>
  <c r="Q206" i="1" s="1"/>
  <c r="O44" i="1"/>
  <c r="O206" i="1" s="1"/>
  <c r="Q43" i="1"/>
  <c r="Q205" i="1" s="1"/>
  <c r="O43" i="1"/>
  <c r="O205" i="1" s="1"/>
  <c r="Q42" i="1"/>
  <c r="Q204" i="1" s="1"/>
  <c r="O42" i="1"/>
  <c r="O204" i="1" s="1"/>
  <c r="Q41" i="1"/>
  <c r="Q203" i="1" s="1"/>
  <c r="O41" i="1"/>
  <c r="O203" i="1" s="1"/>
  <c r="Q40" i="1"/>
  <c r="Q202" i="1" s="1"/>
  <c r="O40" i="1"/>
  <c r="O202" i="1" s="1"/>
  <c r="P41" i="1" l="1"/>
  <c r="P203" i="1" s="1"/>
  <c r="P42" i="1"/>
  <c r="P204" i="1" s="1"/>
  <c r="P40" i="1"/>
  <c r="P202" i="1" s="1"/>
  <c r="P43" i="1"/>
  <c r="P205" i="1" s="1"/>
  <c r="P44" i="1"/>
  <c r="P206" i="1" s="1"/>
  <c r="Q93" i="1" l="1"/>
  <c r="Q267" i="1" s="1"/>
  <c r="O93" i="1"/>
  <c r="O267" i="1" s="1"/>
  <c r="P93" i="1" l="1"/>
  <c r="P267" i="1" s="1"/>
  <c r="U191" i="1" l="1"/>
  <c r="Q58" i="1" l="1"/>
  <c r="Q268" i="1" s="1"/>
  <c r="Q45" i="1"/>
  <c r="Q266" i="1" s="1"/>
  <c r="N192" i="1" l="1"/>
  <c r="N191" i="1"/>
  <c r="O190" i="1"/>
  <c r="O189" i="1"/>
  <c r="O188" i="1"/>
  <c r="O186" i="1"/>
  <c r="O185" i="1"/>
  <c r="O184" i="1"/>
  <c r="O182" i="1"/>
  <c r="O181" i="1"/>
  <c r="O180" i="1"/>
  <c r="O178" i="1"/>
  <c r="O177" i="1"/>
  <c r="Q177" i="1"/>
  <c r="Q178" i="1"/>
  <c r="N125" i="1"/>
  <c r="N112" i="1"/>
  <c r="N95" i="1"/>
  <c r="O45" i="1"/>
  <c r="O266" i="1" s="1"/>
  <c r="O58" i="1"/>
  <c r="O268" i="1" s="1"/>
  <c r="N59" i="1"/>
  <c r="N46" i="1"/>
  <c r="N273" i="1" l="1"/>
  <c r="P177" i="1"/>
  <c r="N220" i="1"/>
  <c r="N252" i="1"/>
  <c r="N217" i="1"/>
  <c r="N246" i="1"/>
  <c r="N269" i="1"/>
  <c r="O59" i="1"/>
  <c r="P5" i="1"/>
  <c r="O95" i="1"/>
  <c r="S5" i="1" s="1"/>
  <c r="O112" i="1"/>
  <c r="P6" i="1" s="1"/>
  <c r="P178" i="1"/>
  <c r="Q180" i="1"/>
  <c r="Q181" i="1"/>
  <c r="Q182" i="1"/>
  <c r="Q184" i="1"/>
  <c r="Q185" i="1"/>
  <c r="Q186" i="1"/>
  <c r="Q188" i="1"/>
  <c r="Q189" i="1"/>
  <c r="Q190" i="1"/>
  <c r="J191" i="1"/>
  <c r="K191" i="1"/>
  <c r="L191" i="1"/>
  <c r="M191" i="1"/>
  <c r="R191" i="1"/>
  <c r="S191" i="1"/>
  <c r="T191" i="1"/>
  <c r="K192" i="1"/>
  <c r="L192" i="1"/>
  <c r="M192" i="1"/>
  <c r="P58" i="1"/>
  <c r="P268" i="1" s="1"/>
  <c r="S4" i="1" l="1"/>
  <c r="N274" i="1"/>
  <c r="N253" i="1"/>
  <c r="N275" i="1"/>
  <c r="K193" i="1"/>
  <c r="N254" i="1"/>
  <c r="N222" i="1"/>
  <c r="N221" i="1"/>
  <c r="U273" i="1"/>
  <c r="Q192" i="1"/>
  <c r="Q191" i="1"/>
  <c r="O191" i="1"/>
  <c r="U252" i="1"/>
  <c r="U269" i="1"/>
  <c r="U246" i="1"/>
  <c r="P184" i="1"/>
  <c r="U217" i="1"/>
  <c r="P181" i="1"/>
  <c r="O192" i="1"/>
  <c r="P180" i="1"/>
  <c r="P182" i="1"/>
  <c r="P190" i="1"/>
  <c r="P189" i="1"/>
  <c r="P188" i="1"/>
  <c r="P186" i="1"/>
  <c r="P185" i="1"/>
  <c r="U95" i="1"/>
  <c r="U125" i="1"/>
  <c r="U112" i="1"/>
  <c r="U59" i="1"/>
  <c r="U46" i="1"/>
  <c r="T308" i="1"/>
  <c r="S308" i="1"/>
  <c r="R308" i="1"/>
  <c r="M309" i="1"/>
  <c r="L309" i="1"/>
  <c r="K309" i="1"/>
  <c r="M308" i="1"/>
  <c r="L308" i="1"/>
  <c r="K308" i="1"/>
  <c r="J308" i="1"/>
  <c r="Q307" i="1"/>
  <c r="O307" i="1"/>
  <c r="Q306" i="1"/>
  <c r="O306" i="1"/>
  <c r="Q304" i="1"/>
  <c r="O304" i="1"/>
  <c r="Q303" i="1"/>
  <c r="O303" i="1"/>
  <c r="Q301" i="1"/>
  <c r="O301" i="1"/>
  <c r="Q299" i="1"/>
  <c r="O299" i="1"/>
  <c r="Q297" i="1"/>
  <c r="O297" i="1"/>
  <c r="Q295" i="1"/>
  <c r="O295" i="1"/>
  <c r="Q309" i="1" l="1"/>
  <c r="U253" i="1"/>
  <c r="K256" i="1" s="1"/>
  <c r="U274" i="1"/>
  <c r="K277" i="1" s="1"/>
  <c r="U221" i="1"/>
  <c r="K194" i="1"/>
  <c r="K162" i="1"/>
  <c r="P191" i="1"/>
  <c r="P192" i="1"/>
  <c r="O193" i="1" s="1"/>
  <c r="O309" i="1"/>
  <c r="Q308" i="1"/>
  <c r="O308" i="1"/>
  <c r="P303" i="1"/>
  <c r="P304" i="1"/>
  <c r="P299" i="1"/>
  <c r="P307" i="1"/>
  <c r="K310" i="1"/>
  <c r="P295" i="1"/>
  <c r="P301" i="1"/>
  <c r="P297" i="1"/>
  <c r="P306" i="1"/>
  <c r="T46" i="1"/>
  <c r="S46" i="1"/>
  <c r="R46" i="1"/>
  <c r="T59" i="1"/>
  <c r="S59" i="1"/>
  <c r="R59" i="1"/>
  <c r="K224" i="1" l="1"/>
  <c r="P309" i="1"/>
  <c r="O310" i="1" s="1"/>
  <c r="P308" i="1"/>
  <c r="T273" i="1" l="1"/>
  <c r="S273" i="1"/>
  <c r="R273" i="1"/>
  <c r="M273" i="1"/>
  <c r="L273" i="1"/>
  <c r="K273" i="1"/>
  <c r="J273" i="1"/>
  <c r="T269" i="1"/>
  <c r="S269" i="1"/>
  <c r="R269" i="1"/>
  <c r="M269" i="1"/>
  <c r="L269" i="1"/>
  <c r="K269" i="1"/>
  <c r="J269" i="1"/>
  <c r="T252" i="1"/>
  <c r="S252" i="1"/>
  <c r="R252" i="1"/>
  <c r="M252" i="1"/>
  <c r="L252" i="1"/>
  <c r="K252" i="1"/>
  <c r="J252" i="1"/>
  <c r="T246" i="1"/>
  <c r="S246" i="1"/>
  <c r="R246" i="1"/>
  <c r="M246" i="1"/>
  <c r="L246" i="1"/>
  <c r="K246" i="1"/>
  <c r="J246" i="1"/>
  <c r="T220" i="1"/>
  <c r="S220" i="1"/>
  <c r="R220" i="1"/>
  <c r="M220" i="1"/>
  <c r="L220" i="1"/>
  <c r="K220" i="1"/>
  <c r="J220" i="1"/>
  <c r="J125" i="1"/>
  <c r="J112" i="1"/>
  <c r="K112" i="1"/>
  <c r="L112" i="1"/>
  <c r="M112" i="1"/>
  <c r="R112" i="1"/>
  <c r="S112" i="1"/>
  <c r="T112" i="1"/>
  <c r="K125" i="1"/>
  <c r="L125" i="1"/>
  <c r="M125" i="1"/>
  <c r="R125" i="1"/>
  <c r="S125" i="1"/>
  <c r="T125" i="1"/>
  <c r="T95" i="1"/>
  <c r="S95" i="1"/>
  <c r="R95" i="1"/>
  <c r="M95" i="1"/>
  <c r="L95" i="1"/>
  <c r="K95" i="1"/>
  <c r="J95" i="1"/>
  <c r="M59" i="1"/>
  <c r="L59" i="1"/>
  <c r="K59" i="1"/>
  <c r="J59" i="1"/>
  <c r="K46" i="1"/>
  <c r="M46" i="1"/>
  <c r="L46" i="1"/>
  <c r="J46" i="1"/>
  <c r="P45" i="1"/>
  <c r="P266" i="1" s="1"/>
  <c r="Q112" i="1" l="1"/>
  <c r="S284" i="1"/>
  <c r="S286" i="1" s="1"/>
  <c r="U284" i="1"/>
  <c r="U286" i="1" s="1"/>
  <c r="J274" i="1"/>
  <c r="M274" i="1"/>
  <c r="K274" i="1"/>
  <c r="S274" i="1"/>
  <c r="L253" i="1"/>
  <c r="K275" i="1"/>
  <c r="M254" i="1"/>
  <c r="S253" i="1"/>
  <c r="M275" i="1"/>
  <c r="O252" i="1"/>
  <c r="O246" i="1"/>
  <c r="O273" i="1"/>
  <c r="O220" i="1"/>
  <c r="Q59" i="1"/>
  <c r="Q252" i="1"/>
  <c r="Q273" i="1"/>
  <c r="O46" i="1"/>
  <c r="P4" i="1" s="1"/>
  <c r="J253" i="1"/>
  <c r="L254" i="1"/>
  <c r="R253" i="1"/>
  <c r="T253" i="1"/>
  <c r="R274" i="1"/>
  <c r="M217" i="1"/>
  <c r="M221" i="1" s="1"/>
  <c r="K217" i="1"/>
  <c r="K221" i="1" s="1"/>
  <c r="S217" i="1"/>
  <c r="S221" i="1" s="1"/>
  <c r="L217" i="1"/>
  <c r="L221" i="1" s="1"/>
  <c r="R217" i="1"/>
  <c r="R221" i="1" s="1"/>
  <c r="T217" i="1"/>
  <c r="T221" i="1" s="1"/>
  <c r="J217" i="1"/>
  <c r="T274" i="1"/>
  <c r="Q125" i="1"/>
  <c r="Q46" i="1"/>
  <c r="J285" i="1"/>
  <c r="O125" i="1"/>
  <c r="S6" i="1" s="1"/>
  <c r="Q95" i="1"/>
  <c r="M253" i="1"/>
  <c r="T284" i="1"/>
  <c r="T286" i="1" s="1"/>
  <c r="K254" i="1"/>
  <c r="K253" i="1"/>
  <c r="L274" i="1"/>
  <c r="L275" i="1"/>
  <c r="K255" i="1" l="1"/>
  <c r="K257" i="1" s="1"/>
  <c r="K195" i="1"/>
  <c r="K276" i="1"/>
  <c r="K278" i="1" s="1"/>
  <c r="K163" i="1"/>
  <c r="Q220" i="1"/>
  <c r="P220" i="1"/>
  <c r="Q269" i="1"/>
  <c r="Q246" i="1"/>
  <c r="O269" i="1"/>
  <c r="O275" i="1" s="1"/>
  <c r="L285" i="1"/>
  <c r="J284" i="1"/>
  <c r="J221" i="1"/>
  <c r="H285" i="1"/>
  <c r="Q217" i="1"/>
  <c r="K222" i="1"/>
  <c r="P273" i="1"/>
  <c r="P269" i="1"/>
  <c r="P252" i="1"/>
  <c r="P246" i="1"/>
  <c r="O253" i="1"/>
  <c r="O254" i="1"/>
  <c r="O217" i="1"/>
  <c r="O221" i="1" s="1"/>
  <c r="M222" i="1"/>
  <c r="P125" i="1"/>
  <c r="L222" i="1"/>
  <c r="P59" i="1"/>
  <c r="P112" i="1"/>
  <c r="P46" i="1"/>
  <c r="P95" i="1"/>
  <c r="Q222" i="1" l="1"/>
  <c r="O285" i="1"/>
  <c r="K223" i="1"/>
  <c r="K225" i="1" s="1"/>
  <c r="Q274" i="1"/>
  <c r="Q275" i="1"/>
  <c r="O274" i="1"/>
  <c r="Q253" i="1"/>
  <c r="Q254" i="1"/>
  <c r="L284" i="1"/>
  <c r="L286" i="1" s="1"/>
  <c r="Q221" i="1"/>
  <c r="P217" i="1"/>
  <c r="P222" i="1" s="1"/>
  <c r="P254" i="1"/>
  <c r="O255" i="1" s="1"/>
  <c r="P275" i="1"/>
  <c r="O276" i="1" s="1"/>
  <c r="P253" i="1"/>
  <c r="P274" i="1"/>
  <c r="H284" i="1"/>
  <c r="H286" i="1" s="1"/>
  <c r="Q285" i="1" s="1"/>
  <c r="O222" i="1"/>
  <c r="J286" i="1"/>
  <c r="O284" i="1" l="1"/>
  <c r="O286" i="1" s="1"/>
  <c r="O223" i="1"/>
  <c r="P221" i="1"/>
  <c r="Q284" i="1"/>
  <c r="Q286" i="1" s="1"/>
</calcChain>
</file>

<file path=xl/comments1.xml><?xml version="1.0" encoding="utf-8"?>
<comments xmlns="http://schemas.openxmlformats.org/spreadsheetml/2006/main">
  <authors>
    <author>Gelu Gherghin</author>
    <author>Windows User</author>
    <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în limbile română, engleză și dacă este cazul, maghiară/germană, conform ultimului H.G. referitor la structura universităților publicat</t>
        </r>
      </text>
    </comment>
    <comment ref="A8"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3" authorId="2">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8"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0"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B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6" author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B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1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1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3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3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3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3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3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60"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63"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6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B16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6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6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9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02"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2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2"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5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9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01" authorId="2">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<sst xmlns="http://schemas.openxmlformats.org/spreadsheetml/2006/main" count="691" uniqueCount="271">
  <si>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</si>
  <si>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</si>
  <si>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</si>
  <si>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</si>
  <si>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</si>
  <si>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</si>
  <si>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</si>
  <si>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</si>
  <si>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</si>
  <si>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</si>
  <si>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</si>
  <si>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</si>
  <si>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</si>
  <si>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</si>
  <si>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</si>
  <si>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</si>
  <si>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</si>
  <si>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</si>
  <si>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</si>
  <si>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</si>
  <si>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</si>
  <si>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</si>
  <si>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</si>
  <si>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</si>
  <si>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</si>
  <si>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</si>
  <si>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</si>
  <si>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</si>
  <si>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</si>
  <si>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</si>
  <si>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</si>
  <si>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</si>
  <si>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</si>
  <si>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</si>
  <si>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</si>
  <si>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</si>
  <si>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</si>
  <si>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</si>
  <si>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</si>
  <si>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</si>
  <si>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</si>
  <si>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</si>
  <si>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</si>
  <si>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</si>
  <si>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</si>
  <si>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</si>
  <si>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</si>
  <si>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</si>
  <si>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</si>
  <si>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</si>
  <si>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</si>
  <si>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</si>
  <si>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</si>
  <si>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</si>
  <si>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</si>
  <si>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</si>
  <si>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</si>
  <si>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</si>
  <si>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</si>
  <si>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</si>
  <si>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</si>
  <si>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</si>
  <si>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</si>
  <si>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</si>
  <si>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</si>
  <si>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</si>
  <si>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</si>
  <si>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</si>
  <si>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</si>
  <si>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</si>
  <si>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</si>
  <si>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</si>
  <si>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</si>
  <si>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</si>
  <si>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</si>
  <si>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</si>
  <si>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</si>
  <si>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</si>
  <si>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</si>
  <si>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</si>
  <si>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</si>
  <si>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</si>
  <si>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</si>
  <si>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</si>
  <si>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</si>
  <si>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</si>
  <si>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</si>
  <si>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</si>
  <si>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</si>
  <si>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</si>
  <si>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</si>
  <si>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</si>
  <si>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</si>
  <si>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</si>
  <si>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</si>
  <si>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</si>
  <si>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PACHET OPȚIONAL 5 (An III, Semestrul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</si>
  <si>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</si>
  <si>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</si>
  <si>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</si>
  <si>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</si>
  <si>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</si>
  <si>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</si>
  <si>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</si>
  <si>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</si>
  <si>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t>
  </si>
  <si>
    <t>FACULTATEA DE MATEMATICĂ ȘI INFORMATICĂ</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</si>
  <si>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</si>
  <si>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</si>
  <si>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</si>
  <si>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PLAN DE ÎNVĂŢĂMÂNT valabil începând din anul universitar 2020-2021</t>
  </si>
  <si>
    <t xml:space="preserve">Psihologia educaţiei / Educational psychology </t>
  </si>
  <si>
    <t>Pedagogie I / Pedagogy I:
- Fundamentele pedagogiei / Fundamentals of pedagogy 
- Teoria și metodologia curriculumului / Curriculum theory and   methodology</t>
  </si>
  <si>
    <t>Instruire asistată de calculator / Computer assisted training</t>
  </si>
  <si>
    <t>Practică pedagogică  în învăţământul preuniversitar obligatoriu (1) / Pre-service teaching practice in compulsory education (1)</t>
  </si>
  <si>
    <t xml:space="preserve">Managementul clasei de elevi / Classroom management </t>
  </si>
  <si>
    <t>Practică pedagogică  în învăţământul preuniversitar obligatoriu (2) / Pre-service teaching practice in compulsory education (2)</t>
  </si>
  <si>
    <t>Examen de absolvire Nivel I / Graduation exam Level I</t>
  </si>
  <si>
    <r>
      <t xml:space="preserve">Specializarea/Programul de studiu: </t>
    </r>
    <r>
      <rPr>
        <b/>
        <sz val="10"/>
        <color indexed="8"/>
        <rFont val="Times New Roman"/>
        <family val="1"/>
      </rPr>
      <t>Matematică Informatică / Mathematics Computer Science</t>
    </r>
  </si>
  <si>
    <r>
      <t xml:space="preserve">Titlul absolventului: </t>
    </r>
    <r>
      <rPr>
        <b/>
        <sz val="10"/>
        <color indexed="8"/>
        <rFont val="Times New Roman"/>
        <family val="1"/>
      </rPr>
      <t>Licențiat în Matematică</t>
    </r>
  </si>
  <si>
    <r>
      <rPr>
        <b/>
        <sz val="10"/>
        <color indexed="8"/>
        <rFont val="Times New Roman"/>
        <family val="1"/>
      </rPr>
      <t>VI.  UNIVERSITĂŢI EUROPENE DE REFERINŢĂ:</t>
    </r>
    <r>
      <rPr>
        <sz val="10"/>
        <color indexed="8"/>
        <rFont val="Times New Roman"/>
        <family val="1"/>
      </rPr>
      <t xml:space="preserve">
Planul de învățământ urmează în proporție de 80% planurile de învățământ ale Univ. Munchen, Univ. ”Tor Vergata” Roma și Univ. Milano.</t>
    </r>
  </si>
  <si>
    <t>MLX2201</t>
  </si>
  <si>
    <t>MLX2202</t>
  </si>
  <si>
    <t>MLX2203</t>
  </si>
  <si>
    <t>MLX2204</t>
  </si>
  <si>
    <t>MLR2025</t>
  </si>
  <si>
    <t>MLX2206</t>
  </si>
  <si>
    <t>MLX2207</t>
  </si>
  <si>
    <t>Topologie / Topology</t>
  </si>
  <si>
    <t>MLR0046</t>
  </si>
  <si>
    <t>Etica si integritate academica / Ethics and academic integrity</t>
  </si>
  <si>
    <t>PACHET OPȚIONAL 7 (An III, Semestrul 6)</t>
  </si>
  <si>
    <t>MLR2027</t>
  </si>
  <si>
    <t>MLR7021</t>
  </si>
  <si>
    <t>Dezvoltarea competențelor profesionale</t>
  </si>
  <si>
    <t>MLE2008</t>
  </si>
  <si>
    <t>MLR5076</t>
  </si>
  <si>
    <t>Algebra 1 (Algebra liniară) / Linear Algebra</t>
  </si>
  <si>
    <t>Logică matematică și teoria mulțimilor / Mathematical Logic and Set Theory</t>
  </si>
  <si>
    <t>Analiză matematică 1 (Analiza pe R) / Calculus on R</t>
  </si>
  <si>
    <t>Geometrie 1 (Geometrie analitică) / Analytical Geometry</t>
  </si>
  <si>
    <t>Algoritmi si Programare / Algorithms and Programming</t>
  </si>
  <si>
    <t xml:space="preserve">Algebra 2 (Structuri algebrice de bază) / Basic Algebraic Structures </t>
  </si>
  <si>
    <t>Analiză matematică 2 (Calcul diferențial și integral în R^n) / Calculus 2 (Differential and Integral Calculus in R^n)</t>
  </si>
  <si>
    <t>Geometrie 2 (Geometrie afină) / Affine Geometry</t>
  </si>
  <si>
    <t>Programare orientată obiect / Object Oriented Programming</t>
  </si>
  <si>
    <t xml:space="preserve">Structuri de date / Data structures </t>
  </si>
  <si>
    <t>Metode avansate de programare / Advanced Programming Methods</t>
  </si>
  <si>
    <t>Analiză complexă / Complex Analysis</t>
  </si>
  <si>
    <t>Ecuații diferențiale / Differential Equations</t>
  </si>
  <si>
    <t>Baze de date / Databases</t>
  </si>
  <si>
    <t>Arhitectura sistemelor de calcul / Computer Systems Architecture</t>
  </si>
  <si>
    <t>Curs optional 1 / Optional 1</t>
  </si>
  <si>
    <t>Analiză reală / Real Analysis</t>
  </si>
  <si>
    <t>Analiză numerică / Numerical Analysis</t>
  </si>
  <si>
    <t>Mecanică teoretică / Theoretical Mechanics</t>
  </si>
  <si>
    <t xml:space="preserve">Teoria probabilităților / Probability Theory </t>
  </si>
  <si>
    <t>Sisteme de operare / Operating Systems</t>
  </si>
  <si>
    <t>Curs opțional 2 / Optional 2</t>
  </si>
  <si>
    <t>Statistică matematică / Mathematical Statistics</t>
  </si>
  <si>
    <t>Limbaje formale și tehnici de compilare / Formal Languages and Compiler Design Methods</t>
  </si>
  <si>
    <t>Proiect colectiv / Team Project</t>
  </si>
  <si>
    <t>Ecuații cu derivate parțiale / Partial Differential Equations</t>
  </si>
  <si>
    <t>Curs opțional 3 / Optional 3</t>
  </si>
  <si>
    <t>Curs optional 4 / Optional 4</t>
  </si>
  <si>
    <t>Curs optional 5 (Practica de specialitate) / Optional 5 (Internship)</t>
  </si>
  <si>
    <t>Tehnici de optimizare / Optimizations Techniques</t>
  </si>
  <si>
    <t>Inteligență artificială / Artificial Intelligence</t>
  </si>
  <si>
    <t>Programare Web / Web Programming</t>
  </si>
  <si>
    <t>Elaborarea lucrării de licență / Work for Graduation Project</t>
  </si>
  <si>
    <t>Curs opțional 6 / Optional 6</t>
  </si>
  <si>
    <t>Curs opțional 7 / Optional 7</t>
  </si>
  <si>
    <t>Aplicații ale geometriei în informatică / Applications of Geometry in Computer Science</t>
  </si>
  <si>
    <t>Complemente de algebră / Complements of Algebra</t>
  </si>
  <si>
    <t>Capitole speciale de ecuații diferențiale ordinare / Special Chapters of Ordinary Differential Equations</t>
  </si>
  <si>
    <t>Complemente de analiză matematică / Complements of Mathematical Analysis</t>
  </si>
  <si>
    <t>Complemente de geometrie / Complements of Geometry</t>
  </si>
  <si>
    <t>Software matematic / Mathematical Software</t>
  </si>
  <si>
    <t xml:space="preserve">Astronomie / Astronomy </t>
  </si>
  <si>
    <t>Analiză funcțională / Functional Analysis</t>
  </si>
  <si>
    <t>Interacţiunea om-calculator / Human Computer Interaction</t>
  </si>
  <si>
    <t>Instrumente CASE / CASE Instruments</t>
  </si>
  <si>
    <t xml:space="preserve">Grafică pe calculator / Computer Graphics  </t>
  </si>
  <si>
    <t xml:space="preserve">Rețele de calculatoare / Computer Networks </t>
  </si>
  <si>
    <t>Practică de specialitate în matematică / Internship in Mathematics</t>
  </si>
  <si>
    <t>Practică de specialitate în informatică / Internship in Computer Science</t>
  </si>
  <si>
    <t>Algoritmica grafurilor / Graph Algorithms</t>
  </si>
  <si>
    <t xml:space="preserve">Ingineria sistemelor soft / Software Engineering </t>
  </si>
  <si>
    <t>Istoria matematicii / History of Mathematics</t>
  </si>
  <si>
    <t>Istoria informaticii / History of Computer Science</t>
  </si>
  <si>
    <t>Matematica de bază / Basic Mathematics</t>
  </si>
  <si>
    <t xml:space="preserve">Comunicare și dezvoltare profesională în informatică / Communication and Professional Development in Computer Science </t>
  </si>
  <si>
    <t>Limba engleză - formare și informare academică (curs pentru începători) / English - Training and Academic Information (course for beginners)</t>
  </si>
  <si>
    <t>Metode avansate de rezolvare a problemelor de matematică și informatică / Advanced Problem Solving Techniques in Mathematics and Computer Science</t>
  </si>
  <si>
    <t>Programare în C/Programming in C</t>
  </si>
  <si>
    <r>
      <t>Limba de predare:</t>
    </r>
    <r>
      <rPr>
        <b/>
        <sz val="10"/>
        <color indexed="8"/>
        <rFont val="Times New Roman"/>
        <family val="1"/>
      </rPr>
      <t xml:space="preserve"> Engleză</t>
    </r>
  </si>
  <si>
    <t>MLE0019</t>
  </si>
  <si>
    <t>MLE0070</t>
  </si>
  <si>
    <t>MLE0001</t>
  </si>
  <si>
    <t>MLE0013</t>
  </si>
  <si>
    <t>MLE5115</t>
  </si>
  <si>
    <t>MLE0021</t>
  </si>
  <si>
    <t>MLE0071</t>
  </si>
  <si>
    <t>MLE0015</t>
  </si>
  <si>
    <t>MLE5006</t>
  </si>
  <si>
    <t>MLE5105</t>
  </si>
  <si>
    <t>MLE5008</t>
  </si>
  <si>
    <t>MLE0008</t>
  </si>
  <si>
    <t>MLE0009</t>
  </si>
  <si>
    <t>MLE5027</t>
  </si>
  <si>
    <t>MLE5004</t>
  </si>
  <si>
    <t>MLE0074</t>
  </si>
  <si>
    <t>MLE0027</t>
  </si>
  <si>
    <t>MLE0025</t>
  </si>
  <si>
    <t>MLE1027</t>
  </si>
  <si>
    <t>MLE5007</t>
  </si>
  <si>
    <t>MLE0030</t>
  </si>
  <si>
    <t>MLE5023</t>
  </si>
  <si>
    <t>MLE5012</t>
  </si>
  <si>
    <t>MLE0011</t>
  </si>
  <si>
    <t>MLE2025</t>
  </si>
  <si>
    <t>MLE0005</t>
  </si>
  <si>
    <t>MLE5029</t>
  </si>
  <si>
    <t>MLE5015</t>
  </si>
  <si>
    <t>MLE2001</t>
  </si>
  <si>
    <t>MLE0044</t>
  </si>
  <si>
    <t>MLE0038</t>
  </si>
  <si>
    <t>MLE0033</t>
  </si>
  <si>
    <t>MLE0041</t>
  </si>
  <si>
    <t>MLE0026</t>
  </si>
  <si>
    <t>MLE0024</t>
  </si>
  <si>
    <t>MLE0004</t>
  </si>
  <si>
    <t>MLE5048</t>
  </si>
  <si>
    <t>MLE5044</t>
  </si>
  <si>
    <t>MLE5060</t>
  </si>
  <si>
    <t>MLE5002</t>
  </si>
  <si>
    <t>MLE2031</t>
  </si>
  <si>
    <t>MLE2032</t>
  </si>
  <si>
    <t>MLE5025</t>
  </si>
  <si>
    <t>MLE5011</t>
  </si>
  <si>
    <t>MLE2006</t>
  </si>
  <si>
    <t>MLE7007</t>
  </si>
  <si>
    <t>MLE0018</t>
  </si>
  <si>
    <t>MLE7005</t>
  </si>
  <si>
    <t>MLE2002</t>
  </si>
  <si>
    <t>MLE0082</t>
  </si>
  <si>
    <t>MLR2035</t>
  </si>
  <si>
    <r>
      <t xml:space="preserve">Domeniul: </t>
    </r>
    <r>
      <rPr>
        <b/>
        <sz val="10"/>
        <color indexed="8"/>
        <rFont val="Times New Roman"/>
        <family val="1"/>
      </rPr>
      <t>Matematică / Mathematics</t>
    </r>
  </si>
  <si>
    <r>
      <rPr>
        <b/>
        <sz val="10"/>
        <color indexed="8"/>
        <rFont val="Times New Roman"/>
        <family val="1"/>
      </rPr>
      <t xml:space="preserve">6 </t>
    </r>
    <r>
      <rPr>
        <sz val="10"/>
        <color indexed="8"/>
        <rFont val="Times New Roman"/>
        <family val="1"/>
      </rPr>
      <t>credite pentru o limbă străină (2 semestre)</t>
    </r>
  </si>
  <si>
    <r>
      <rPr>
        <b/>
        <sz val="10"/>
        <rFont val="Times New Roman"/>
        <family val="1"/>
      </rPr>
      <t xml:space="preserve">   140 </t>
    </r>
    <r>
      <rPr>
        <sz val="10"/>
        <rFont val="Times New Roman"/>
        <family val="1"/>
      </rPr>
      <t>de credite la disciplinele obligatorii;</t>
    </r>
  </si>
  <si>
    <r>
      <t xml:space="preserve">   </t>
    </r>
    <r>
      <rPr>
        <b/>
        <sz val="10"/>
        <rFont val="Times New Roman"/>
        <family val="1"/>
      </rPr>
      <t>40</t>
    </r>
    <r>
      <rPr>
        <sz val="10"/>
        <rFont val="Times New Roman"/>
        <family val="1"/>
      </rPr>
      <t xml:space="preserve"> credite la disciplinele opţionale;</t>
    </r>
  </si>
  <si>
    <t>Limba străină 1 / Foreign Language 1</t>
  </si>
  <si>
    <t>Limba străină 2 /  Foreign Language 2</t>
  </si>
  <si>
    <t>Sem. 3: Se alege o disciplină din pachetul opțional 1 (MLX2201)</t>
  </si>
  <si>
    <t>Sem. 4: Se alege o disciplină din pachetul opțional 2 (MLX2202)</t>
  </si>
  <si>
    <t>Sem. 5: Se alege o disciplină din pachetul opțional 3 (MLX2203)</t>
  </si>
  <si>
    <t>Sem. 5: Se alege o disciplină din pachetul opțional 4 (MLX2204)</t>
  </si>
  <si>
    <t>Sem. 6: Se alege o disciplină din pachetul opțional 6 (MLX2206)</t>
  </si>
  <si>
    <t>Sem. 6: Se alege o disciplină din pachetul opțional 7 (MLX2207)</t>
  </si>
  <si>
    <t>PACHET OPȚIONAL 1 (An II, Semestrul 3)</t>
  </si>
  <si>
    <t>PACHET OPȚIONAL 2 (An II, Semestrul 4)</t>
  </si>
  <si>
    <t>PACHET OPȚIONAL 3 (An III, Semestrul 5)</t>
  </si>
  <si>
    <t>PACHET OPȚIONAL 4 (An III, Semestrul 5)</t>
  </si>
  <si>
    <t>Didactica matematicii / The didactics of mathematics</t>
  </si>
  <si>
    <t>Pedagogie II / Pedagogy II:
- Teoria și metodologia instruirii / Instruction theory and methodology 
- Teoria și metodologia evaluării / Evaluation theory and methodology</t>
  </si>
  <si>
    <t>Sem. 5: Se alege o disciplină din pachetul opțional 5 (MLX2205)</t>
  </si>
  <si>
    <t>Educație fizică 1 / Sport 1</t>
  </si>
  <si>
    <t>Educație fizică 2 / Sport 2</t>
  </si>
  <si>
    <r>
      <t xml:space="preserve">În contul a cel mult 2 discipline opţionale, studentul are dreptul să aleagă 2 discipline de la alte specializări ale facultăţilor din Universitatea Babeş-Bolyai, respectând condiționările din planurile de învățământ ale respectivelor specializări </t>
    </r>
    <r>
      <rPr>
        <sz val="10"/>
        <color indexed="8"/>
        <rFont val="Calibri"/>
        <family val="2"/>
      </rPr>
      <t>ş</t>
    </r>
    <r>
      <rPr>
        <sz val="10"/>
        <color indexed="8"/>
        <rFont val="Times New Roman"/>
        <family val="1"/>
      </rPr>
      <t>i num</t>
    </r>
    <r>
      <rPr>
        <sz val="10"/>
        <color indexed="8"/>
        <rFont val="Calibri"/>
        <family val="2"/>
      </rPr>
      <t>ă</t>
    </r>
    <r>
      <rPr>
        <sz val="10"/>
        <color indexed="8"/>
        <rFont val="Times New Roman"/>
        <family val="1"/>
      </rPr>
      <t>rul de credite alocat</t>
    </r>
  </si>
  <si>
    <t>DISCIPLINE COMPLEMENTARE (DC)</t>
  </si>
  <si>
    <t>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</si>
</sst>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indexed="8"/>
      <name val="Times New Roman"/>
      <family val="1"/>
      <charset val="238"/>
    </font>
    <font>
      <sz val="10"/>
      <color rgb="FF000000"/>
      <name val="Times New Roman"/>
      <family val="1"/>
      <charset val="238"/>
    </font>
    <font>
      <sz val="11"/>
      <name val="Calibri"/>
      <family val="2"/>
      <charset val="238"/>
    </font>
    <font>
      <sz val="11"/>
      <color rgb="FFFF0000"/>
      <name val="Calibri"/>
      <family val="2"/>
      <charset val="238"/>
      <scheme val="minor"/>
    </font>
    <font>
      <b/>
      <sz val="10"/>
      <name val="Times New Roman"/>
      <family val="1"/>
    </font>
    <font>
      <sz val="11"/>
      <color rgb="FF000000"/>
      <name val="Calibri"/>
      <family val="2"/>
      <charset val="238"/>
    </font>
    <font>
      <sz val="10"/>
      <name val="Times New Roman"/>
      <family val="1"/>
      <charset val="238"/>
    </font>
    <font>
      <sz val="10"/>
      <color rgb="FFFF0000"/>
      <name val="Times New Roman"/>
      <family val="1"/>
      <charset val="238"/>
    </font>
    <font>
      <sz val="11"/>
      <name val="Calibri"/>
      <family val="2"/>
      <charset val="23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FFFF99"/>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4">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Protection="1">
      <protection locked="0"/>
    </xf>
    <xf numFmtId="0" fontId="17" fillId="0" borderId="1" xfId="0" applyFont="1" applyBorder="1" applyAlignment="1" applyProtection="1">
      <alignment horizontal="center" vertical="center"/>
    </xf>
    <xf numFmtId="1" fontId="17" fillId="4"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18" fillId="5" borderId="15" xfId="0" applyFont="1" applyFill="1" applyBorder="1" applyAlignment="1">
      <alignment horizontal="left" vertical="center"/>
    </xf>
    <xf numFmtId="0" fontId="18" fillId="5" borderId="15" xfId="0" applyFont="1" applyFill="1" applyBorder="1" applyAlignment="1">
      <alignment horizontal="center" vertical="center"/>
    </xf>
    <xf numFmtId="0" fontId="18" fillId="5" borderId="14" xfId="0" applyFont="1" applyFill="1" applyBorder="1" applyAlignment="1">
      <alignment horizontal="left" vertical="center"/>
    </xf>
    <xf numFmtId="1" fontId="18" fillId="5" borderId="15" xfId="0" applyNumberFormat="1" applyFont="1" applyFill="1" applyBorder="1" applyAlignment="1">
      <alignment horizontal="left" vertical="center"/>
    </xf>
    <xf numFmtId="1" fontId="18" fillId="5" borderId="15" xfId="0" applyNumberFormat="1" applyFont="1" applyFill="1" applyBorder="1" applyAlignment="1">
      <alignment horizontal="center" vertical="center"/>
    </xf>
    <xf numFmtId="0" fontId="1" fillId="0" borderId="0" xfId="0" applyFont="1" applyProtection="1">
      <protection locked="0"/>
    </xf>
    <xf numFmtId="0" fontId="14" fillId="0" borderId="0" xfId="0" applyFont="1" applyBorder="1" applyAlignment="1" applyProtection="1">
      <alignment horizontal="left" vertical="center" wrapText="1"/>
    </xf>
    <xf numFmtId="0" fontId="1" fillId="3" borderId="1"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center" vertical="center"/>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Alignment="1" applyProtection="1">
      <alignment vertical="center" wrapText="1"/>
      <protection locked="0"/>
    </xf>
    <xf numFmtId="0" fontId="0" fillId="0" borderId="0" xfId="0" applyAlignment="1">
      <alignment vertical="center" wrapText="1"/>
    </xf>
    <xf numFmtId="0" fontId="2" fillId="0" borderId="0"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18" fillId="5" borderId="14" xfId="0" applyFont="1" applyFill="1" applyBorder="1" applyAlignment="1">
      <alignment horizontal="left" vertical="center"/>
    </xf>
    <xf numFmtId="0" fontId="19" fillId="0" borderId="19" xfId="0" applyFont="1" applyBorder="1"/>
    <xf numFmtId="0" fontId="19" fillId="0" borderId="20" xfId="0" applyFont="1" applyBorder="1"/>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 fontId="18" fillId="5" borderId="14" xfId="0" applyNumberFormat="1" applyFont="1" applyFill="1" applyBorder="1" applyAlignment="1">
      <alignment horizontal="left" vertical="center"/>
    </xf>
    <xf numFmtId="1" fontId="18" fillId="5" borderId="14" xfId="0" applyNumberFormat="1" applyFont="1" applyFill="1" applyBorder="1" applyAlignment="1">
      <alignment horizontal="left" vertical="center" wrapText="1"/>
    </xf>
    <xf numFmtId="0" fontId="19" fillId="0" borderId="19" xfId="0" applyFont="1" applyBorder="1" applyAlignment="1">
      <alignment wrapText="1"/>
    </xf>
    <xf numFmtId="0" fontId="19" fillId="0" borderId="20" xfId="0" applyFont="1" applyBorder="1" applyAlignment="1">
      <alignment wrapText="1"/>
    </xf>
    <xf numFmtId="1" fontId="21" fillId="0" borderId="2" xfId="0" applyNumberFormat="1" applyFont="1" applyBorder="1" applyAlignment="1" applyProtection="1">
      <alignment horizontal="center" vertical="center"/>
      <protection locked="0"/>
    </xf>
    <xf numFmtId="1" fontId="21" fillId="0" borderId="5" xfId="0" applyNumberFormat="1" applyFont="1" applyBorder="1" applyAlignment="1" applyProtection="1">
      <alignment horizontal="center" vertical="center"/>
      <protection locked="0"/>
    </xf>
    <xf numFmtId="1" fontId="21" fillId="0" borderId="6"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9" fillId="0" borderId="19" xfId="0" applyFont="1" applyBorder="1" applyAlignment="1"/>
    <xf numFmtId="0" fontId="19" fillId="0" borderId="20" xfId="0" applyFont="1" applyBorder="1" applyAlignment="1"/>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0" xfId="0" applyFont="1" applyAlignment="1" applyProtection="1">
      <alignment vertical="center"/>
      <protection locked="0"/>
    </xf>
    <xf numFmtId="0" fontId="23" fillId="0" borderId="0" xfId="0" applyFont="1" applyAlignment="1">
      <alignment horizontal="left" vertical="top" wrapText="1"/>
    </xf>
    <xf numFmtId="0" fontId="25" fillId="0" borderId="0" xfId="0" applyFont="1" applyAlignment="1"/>
    <xf numFmtId="0" fontId="1" fillId="0" borderId="0" xfId="0" applyFont="1" applyProtection="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2" fontId="1" fillId="0" borderId="9" xfId="0" applyNumberFormat="1" applyFont="1" applyBorder="1" applyAlignment="1" applyProtection="1">
      <alignment horizontal="center" vertical="center" wrapText="1"/>
    </xf>
    <xf numFmtId="2" fontId="1" fillId="0" borderId="4" xfId="0" applyNumberFormat="1" applyFont="1" applyBorder="1" applyAlignment="1" applyProtection="1">
      <alignment horizontal="center" vertical="center" wrapText="1"/>
    </xf>
    <xf numFmtId="2" fontId="1" fillId="0" borderId="10" xfId="0" applyNumberFormat="1" applyFont="1" applyBorder="1" applyAlignment="1" applyProtection="1">
      <alignment horizontal="center" vertical="center" wrapText="1"/>
    </xf>
    <xf numFmtId="2" fontId="1" fillId="0" borderId="11" xfId="0" applyNumberFormat="1" applyFont="1" applyBorder="1" applyAlignment="1" applyProtection="1">
      <alignment horizontal="center" vertical="center" wrapText="1"/>
    </xf>
    <xf numFmtId="2" fontId="1" fillId="0" borderId="7" xfId="0" applyNumberFormat="1" applyFont="1" applyBorder="1" applyAlignment="1" applyProtection="1">
      <alignment horizontal="center" vertical="center" wrapText="1"/>
    </xf>
    <xf numFmtId="2" fontId="1" fillId="0" borderId="8" xfId="0" applyNumberFormat="1" applyFont="1" applyBorder="1" applyAlignment="1" applyProtection="1">
      <alignment horizontal="center" vertical="center" wrapText="1"/>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top"/>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wrapText="1"/>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0" fontId="1" fillId="0" borderId="0" xfId="0" applyFont="1" applyAlignment="1" applyProtection="1">
      <alignment horizontal="left" vertical="center" wrapText="1"/>
      <protection locked="0"/>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8" fillId="5" borderId="14" xfId="0" applyFont="1" applyFill="1" applyBorder="1" applyAlignment="1">
      <alignment horizontal="left" vertical="center" wrapText="1"/>
    </xf>
    <xf numFmtId="0" fontId="18" fillId="6" borderId="2" xfId="0" applyFont="1" applyFill="1" applyBorder="1" applyAlignment="1">
      <alignment horizontal="left" vertic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5" borderId="1" xfId="0" applyFont="1" applyFill="1" applyBorder="1" applyAlignment="1">
      <alignment horizontal="left" vertical="center"/>
    </xf>
    <xf numFmtId="0" fontId="19" fillId="0" borderId="1" xfId="0" applyFont="1" applyBorder="1"/>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8" fillId="5" borderId="1" xfId="0" applyFont="1" applyFill="1" applyBorder="1" applyAlignment="1">
      <alignment horizontal="left" vertical="center" wrapText="1"/>
    </xf>
    <xf numFmtId="0" fontId="19" fillId="0" borderId="1" xfId="0" applyFont="1" applyBorder="1" applyAlignment="1">
      <alignment wrapText="1"/>
    </xf>
    <xf numFmtId="0" fontId="9" fillId="0" borderId="0" xfId="0" applyFont="1" applyAlignment="1" applyProtection="1">
      <alignment vertical="center"/>
      <protection locked="0"/>
    </xf>
    <xf numFmtId="0" fontId="23" fillId="0" borderId="0" xfId="0" applyFont="1" applyAlignment="1">
      <alignment horizontal="left" vertical="center" wrapText="1"/>
    </xf>
    <xf numFmtId="0" fontId="2" fillId="0" borderId="1" xfId="0" applyFont="1" applyBorder="1" applyAlignment="1" applyProtection="1">
      <alignment horizontal="center" vertical="center"/>
      <protection locked="0"/>
    </xf>
    <xf numFmtId="0" fontId="2" fillId="0" borderId="7" xfId="0" applyFont="1" applyBorder="1" applyProtection="1">
      <protection locked="0"/>
    </xf>
    <xf numFmtId="0" fontId="18" fillId="5" borderId="16" xfId="0" applyFont="1" applyFill="1" applyBorder="1" applyAlignment="1">
      <alignment horizontal="left" vertical="center"/>
    </xf>
    <xf numFmtId="0" fontId="19" fillId="0" borderId="17" xfId="0" applyFont="1" applyBorder="1"/>
    <xf numFmtId="0" fontId="19" fillId="0" borderId="18" xfId="0" applyFont="1" applyBorder="1"/>
    <xf numFmtId="0" fontId="14" fillId="0" borderId="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4" fillId="0" borderId="0" xfId="0" applyFont="1" applyAlignment="1">
      <alignment horizontal="left" vertical="top" wrapText="1"/>
    </xf>
    <xf numFmtId="0" fontId="20" fillId="0" borderId="0" xfId="0" applyFont="1" applyAlignment="1"/>
    <xf numFmtId="0" fontId="2" fillId="0" borderId="0" xfId="0" applyFont="1" applyProtection="1">
      <protection locked="0"/>
    </xf>
    <xf numFmtId="0" fontId="23" fillId="0" borderId="0" xfId="0" applyFont="1" applyAlignment="1">
      <alignment vertical="center" wrapText="1"/>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18" fillId="5" borderId="14" xfId="0" applyFont="1" applyFill="1" applyBorder="1" applyAlignment="1">
      <alignment horizontal="left" vertical="top"/>
    </xf>
    <xf numFmtId="0" fontId="1" fillId="0" borderId="0" xfId="0" applyFont="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top" wrapText="1"/>
      <protection locked="0"/>
    </xf>
    <xf numFmtId="1" fontId="1" fillId="4" borderId="5" xfId="0" applyNumberFormat="1" applyFont="1" applyFill="1" applyBorder="1" applyAlignment="1" applyProtection="1">
      <alignment horizontal="left" vertical="top"/>
      <protection locked="0"/>
    </xf>
    <xf numFmtId="1" fontId="1" fillId="4" borderId="6" xfId="0" applyNumberFormat="1" applyFont="1" applyFill="1" applyBorder="1" applyAlignment="1" applyProtection="1">
      <alignment horizontal="left" vertical="top"/>
      <protection locked="0"/>
    </xf>
    <xf numFmtId="0" fontId="2" fillId="0" borderId="1" xfId="0" applyNumberFormat="1" applyFont="1" applyBorder="1" applyAlignment="1" applyProtection="1">
      <alignment horizontal="center" vertical="center"/>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17" fillId="4" borderId="2" xfId="0" applyNumberFormat="1" applyFont="1" applyFill="1" applyBorder="1" applyAlignment="1" applyProtection="1">
      <alignment horizontal="center" vertical="center" wrapText="1"/>
      <protection locked="0"/>
    </xf>
    <xf numFmtId="1" fontId="17" fillId="4" borderId="5" xfId="0" applyNumberFormat="1" applyFont="1" applyFill="1" applyBorder="1" applyAlignment="1" applyProtection="1">
      <alignment horizontal="center" vertical="center" wrapText="1"/>
      <protection locked="0"/>
    </xf>
    <xf numFmtId="1" fontId="17" fillId="4" borderId="6" xfId="0" applyNumberFormat="1" applyFont="1" applyFill="1" applyBorder="1" applyAlignment="1" applyProtection="1">
      <alignment horizontal="center" vertical="center" wrapText="1"/>
      <protection locked="0"/>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3" fillId="0" borderId="19" xfId="0" applyFont="1" applyBorder="1"/>
    <xf numFmtId="0" fontId="23" fillId="0" borderId="20" xfId="0" applyFont="1" applyBorder="1"/>
    <xf numFmtId="1" fontId="1" fillId="4" borderId="1" xfId="0" applyNumberFormat="1" applyFont="1" applyFill="1" applyBorder="1" applyAlignment="1" applyProtection="1">
      <alignment horizontal="left" vertical="top" wrapText="1"/>
      <protection locked="0"/>
    </xf>
    <xf numFmtId="1" fontId="1" fillId="4" borderId="1" xfId="0" applyNumberFormat="1" applyFont="1" applyFill="1" applyBorder="1" applyAlignment="1" applyProtection="1">
      <alignment horizontal="left" vertical="top"/>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cellXfs>
  <cellStyles count="1">
    <cellStyle name="Normal" xfId="0" builtinId="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14"/>
  <sheetViews>
    <sheetView tabSelected="1" showRuler="0" view="pageLayout" topLeftCell="C1" zoomScaleNormal="100" workbookViewId="0">
      <selection activeCell="AA25" sqref="AA25"/>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6.28515625" style="1" customWidth="1"/>
    <col min="10" max="10" width="7.5703125" style="1" customWidth="1"/>
    <col min="11" max="11" width="5.7109375" style="1" customWidth="1"/>
    <col min="12" max="12" width="4.85546875" style="1" customWidth="1"/>
    <col min="13" max="13" width="5.5703125" style="1" customWidth="1"/>
    <col min="14" max="14" width="5.5703125" style="53"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1" ht="15.75" customHeight="1" x14ac:dyDescent="0.2">
      <c r="A1" s="246" t="s">
        <v>110</v>
      </c>
      <c r="B1" s="246"/>
      <c r="C1" s="246"/>
      <c r="D1" s="246"/>
      <c r="E1" s="246"/>
      <c r="F1" s="246"/>
      <c r="G1" s="246"/>
      <c r="H1" s="246"/>
      <c r="I1" s="246"/>
      <c r="J1" s="246"/>
      <c r="K1" s="246"/>
      <c r="M1" s="250" t="s">
        <v>22</v>
      </c>
      <c r="N1" s="250"/>
      <c r="O1" s="250"/>
      <c r="P1" s="250"/>
      <c r="Q1" s="250"/>
      <c r="R1" s="250"/>
      <c r="S1" s="250"/>
      <c r="T1" s="250"/>
      <c r="U1" s="250"/>
    </row>
    <row r="2" spans="1:21" ht="6.75" customHeight="1" x14ac:dyDescent="0.2">
      <c r="A2" s="246"/>
      <c r="B2" s="246"/>
      <c r="C2" s="246"/>
      <c r="D2" s="246"/>
      <c r="E2" s="246"/>
      <c r="F2" s="246"/>
      <c r="G2" s="246"/>
      <c r="H2" s="246"/>
      <c r="I2" s="246"/>
      <c r="J2" s="246"/>
      <c r="K2" s="246"/>
    </row>
    <row r="3" spans="1:21" ht="18" customHeight="1" x14ac:dyDescent="0.2">
      <c r="A3" s="247" t="s">
        <v>98</v>
      </c>
      <c r="B3" s="247"/>
      <c r="C3" s="247"/>
      <c r="D3" s="247"/>
      <c r="E3" s="247"/>
      <c r="F3" s="247"/>
      <c r="G3" s="247"/>
      <c r="H3" s="247"/>
      <c r="I3" s="247"/>
      <c r="J3" s="247"/>
      <c r="K3" s="247"/>
      <c r="M3" s="254"/>
      <c r="N3" s="255"/>
      <c r="O3" s="256"/>
      <c r="P3" s="152" t="s">
        <v>38</v>
      </c>
      <c r="Q3" s="153"/>
      <c r="R3" s="154"/>
      <c r="S3" s="152" t="s">
        <v>39</v>
      </c>
      <c r="T3" s="153"/>
      <c r="U3" s="154"/>
    </row>
    <row r="4" spans="1:21" ht="17.25" customHeight="1" x14ac:dyDescent="0.2">
      <c r="A4" s="247" t="s">
        <v>106</v>
      </c>
      <c r="B4" s="247"/>
      <c r="C4" s="247"/>
      <c r="D4" s="247"/>
      <c r="E4" s="247"/>
      <c r="F4" s="247"/>
      <c r="G4" s="247"/>
      <c r="H4" s="247"/>
      <c r="I4" s="247"/>
      <c r="J4" s="247"/>
      <c r="K4" s="247"/>
      <c r="M4" s="222" t="s">
        <v>15</v>
      </c>
      <c r="N4" s="223"/>
      <c r="O4" s="224"/>
      <c r="P4" s="196">
        <f>O46</f>
        <v>25</v>
      </c>
      <c r="Q4" s="197"/>
      <c r="R4" s="198"/>
      <c r="S4" s="196">
        <f>O59</f>
        <v>25</v>
      </c>
      <c r="T4" s="197"/>
      <c r="U4" s="198"/>
    </row>
    <row r="5" spans="1:21" ht="16.5" customHeight="1" x14ac:dyDescent="0.2">
      <c r="A5" s="247"/>
      <c r="B5" s="247"/>
      <c r="C5" s="247"/>
      <c r="D5" s="247"/>
      <c r="E5" s="247"/>
      <c r="F5" s="247"/>
      <c r="G5" s="247"/>
      <c r="H5" s="247"/>
      <c r="I5" s="247"/>
      <c r="J5" s="247"/>
      <c r="K5" s="247"/>
      <c r="M5" s="222" t="s">
        <v>16</v>
      </c>
      <c r="N5" s="223"/>
      <c r="O5" s="224"/>
      <c r="P5" s="196">
        <f>O79</f>
        <v>27</v>
      </c>
      <c r="Q5" s="197"/>
      <c r="R5" s="198"/>
      <c r="S5" s="196">
        <f>O95</f>
        <v>28</v>
      </c>
      <c r="T5" s="197"/>
      <c r="U5" s="198"/>
    </row>
    <row r="6" spans="1:21" ht="15" customHeight="1" x14ac:dyDescent="0.2">
      <c r="A6" s="204" t="s">
        <v>247</v>
      </c>
      <c r="B6" s="204"/>
      <c r="C6" s="204"/>
      <c r="D6" s="204"/>
      <c r="E6" s="204"/>
      <c r="F6" s="204"/>
      <c r="G6" s="204"/>
      <c r="H6" s="204"/>
      <c r="I6" s="204"/>
      <c r="J6" s="204"/>
      <c r="K6" s="204"/>
      <c r="M6" s="222" t="s">
        <v>17</v>
      </c>
      <c r="N6" s="223"/>
      <c r="O6" s="224"/>
      <c r="P6" s="196">
        <f>O112</f>
        <v>25</v>
      </c>
      <c r="Q6" s="197"/>
      <c r="R6" s="198"/>
      <c r="S6" s="196">
        <f>O125</f>
        <v>22</v>
      </c>
      <c r="T6" s="197"/>
      <c r="U6" s="198"/>
    </row>
    <row r="7" spans="1:21" ht="18" customHeight="1" x14ac:dyDescent="0.2">
      <c r="A7" s="99" t="s">
        <v>118</v>
      </c>
      <c r="B7" s="99"/>
      <c r="C7" s="99"/>
      <c r="D7" s="99"/>
      <c r="E7" s="99"/>
      <c r="F7" s="99"/>
      <c r="G7" s="99"/>
      <c r="H7" s="99"/>
      <c r="I7" s="99"/>
      <c r="J7" s="99"/>
      <c r="K7" s="99"/>
    </row>
    <row r="8" spans="1:21" ht="18.75" customHeight="1" x14ac:dyDescent="0.2">
      <c r="A8" s="139" t="s">
        <v>195</v>
      </c>
      <c r="B8" s="139"/>
      <c r="C8" s="139"/>
      <c r="D8" s="139"/>
      <c r="E8" s="139"/>
      <c r="F8" s="139"/>
      <c r="G8" s="139"/>
      <c r="H8" s="139"/>
      <c r="I8" s="139"/>
      <c r="J8" s="139"/>
      <c r="K8" s="139"/>
      <c r="M8" s="257" t="s">
        <v>89</v>
      </c>
      <c r="N8" s="257"/>
      <c r="O8" s="257"/>
      <c r="P8" s="257"/>
      <c r="Q8" s="257"/>
      <c r="R8" s="257"/>
      <c r="S8" s="257"/>
      <c r="T8" s="257"/>
      <c r="U8" s="257"/>
    </row>
    <row r="9" spans="1:21" ht="15" customHeight="1" x14ac:dyDescent="0.2">
      <c r="A9" s="139" t="s">
        <v>119</v>
      </c>
      <c r="B9" s="139"/>
      <c r="C9" s="139"/>
      <c r="D9" s="139"/>
      <c r="E9" s="139"/>
      <c r="F9" s="139"/>
      <c r="G9" s="139"/>
      <c r="H9" s="139"/>
      <c r="I9" s="139"/>
      <c r="J9" s="139"/>
      <c r="K9" s="139"/>
      <c r="M9" s="257"/>
      <c r="N9" s="257"/>
      <c r="O9" s="257"/>
      <c r="P9" s="257"/>
      <c r="Q9" s="257"/>
      <c r="R9" s="257"/>
      <c r="S9" s="257"/>
      <c r="T9" s="257"/>
      <c r="U9" s="257"/>
    </row>
    <row r="10" spans="1:21" ht="16.5" customHeight="1" x14ac:dyDescent="0.2">
      <c r="A10" s="139" t="s">
        <v>19</v>
      </c>
      <c r="B10" s="139"/>
      <c r="C10" s="139"/>
      <c r="D10" s="139"/>
      <c r="E10" s="139"/>
      <c r="F10" s="139"/>
      <c r="G10" s="139"/>
      <c r="H10" s="139"/>
      <c r="I10" s="139"/>
      <c r="J10" s="139"/>
      <c r="K10" s="139"/>
      <c r="M10" s="257"/>
      <c r="N10" s="257"/>
      <c r="O10" s="257"/>
      <c r="P10" s="257"/>
      <c r="Q10" s="257"/>
      <c r="R10" s="257"/>
      <c r="S10" s="257"/>
      <c r="T10" s="257"/>
      <c r="U10" s="257"/>
    </row>
    <row r="11" spans="1:21" x14ac:dyDescent="0.2">
      <c r="A11" s="139" t="s">
        <v>20</v>
      </c>
      <c r="B11" s="139"/>
      <c r="C11" s="139"/>
      <c r="D11" s="139"/>
      <c r="E11" s="139"/>
      <c r="F11" s="139"/>
      <c r="G11" s="139"/>
      <c r="H11" s="139"/>
      <c r="I11" s="139"/>
      <c r="J11" s="139"/>
      <c r="K11" s="139"/>
      <c r="M11" s="257"/>
      <c r="N11" s="257"/>
      <c r="O11" s="257"/>
      <c r="P11" s="257"/>
      <c r="Q11" s="257"/>
      <c r="R11" s="257"/>
      <c r="S11" s="257"/>
      <c r="T11" s="257"/>
      <c r="U11" s="257"/>
    </row>
    <row r="12" spans="1:21" x14ac:dyDescent="0.2">
      <c r="A12" s="139"/>
      <c r="B12" s="139"/>
      <c r="C12" s="139"/>
      <c r="D12" s="139"/>
      <c r="E12" s="139"/>
      <c r="F12" s="139"/>
      <c r="G12" s="139"/>
      <c r="H12" s="139"/>
      <c r="I12" s="139"/>
      <c r="J12" s="139"/>
      <c r="K12" s="139"/>
      <c r="M12" s="101" t="s">
        <v>23</v>
      </c>
      <c r="N12" s="101"/>
      <c r="O12" s="101"/>
      <c r="P12" s="101"/>
      <c r="Q12" s="101"/>
      <c r="R12" s="101"/>
      <c r="S12" s="101"/>
      <c r="T12" s="101"/>
      <c r="U12" s="101"/>
    </row>
    <row r="13" spans="1:21" ht="15" x14ac:dyDescent="0.25">
      <c r="A13" s="258" t="s">
        <v>0</v>
      </c>
      <c r="B13" s="258"/>
      <c r="C13" s="258"/>
      <c r="D13" s="258"/>
      <c r="E13" s="258"/>
      <c r="F13" s="258"/>
      <c r="G13" s="258"/>
      <c r="H13" s="258"/>
      <c r="I13" s="258"/>
      <c r="J13" s="258"/>
      <c r="K13" s="258"/>
      <c r="M13" s="238" t="s">
        <v>253</v>
      </c>
      <c r="N13" s="141"/>
      <c r="O13" s="141"/>
      <c r="P13" s="141"/>
      <c r="Q13" s="141"/>
      <c r="R13" s="141"/>
      <c r="S13" s="141"/>
      <c r="T13" s="141"/>
      <c r="U13" s="141"/>
    </row>
    <row r="14" spans="1:21" ht="15" x14ac:dyDescent="0.25">
      <c r="A14" s="258" t="s">
        <v>1</v>
      </c>
      <c r="B14" s="258"/>
      <c r="C14" s="258"/>
      <c r="D14" s="258"/>
      <c r="E14" s="258"/>
      <c r="F14" s="258"/>
      <c r="G14" s="258"/>
      <c r="H14" s="258"/>
      <c r="I14" s="258"/>
      <c r="J14" s="258"/>
      <c r="K14" s="258"/>
      <c r="M14" s="251" t="s">
        <v>254</v>
      </c>
      <c r="N14" s="141"/>
      <c r="O14" s="141"/>
      <c r="P14" s="141"/>
      <c r="Q14" s="141"/>
      <c r="R14" s="141"/>
      <c r="S14" s="141"/>
      <c r="T14" s="141"/>
      <c r="U14" s="141"/>
    </row>
    <row r="15" spans="1:21" ht="15" x14ac:dyDescent="0.25">
      <c r="A15" s="237" t="s">
        <v>249</v>
      </c>
      <c r="B15" s="237"/>
      <c r="C15" s="237"/>
      <c r="D15" s="237"/>
      <c r="E15" s="237"/>
      <c r="F15" s="237"/>
      <c r="G15" s="237"/>
      <c r="H15" s="237"/>
      <c r="I15" s="237"/>
      <c r="J15" s="237"/>
      <c r="K15" s="237"/>
      <c r="M15" s="251" t="s">
        <v>255</v>
      </c>
      <c r="N15" s="141"/>
      <c r="O15" s="141"/>
      <c r="P15" s="141"/>
      <c r="Q15" s="141"/>
      <c r="R15" s="141"/>
      <c r="S15" s="141"/>
      <c r="T15" s="141"/>
      <c r="U15" s="141"/>
    </row>
    <row r="16" spans="1:21" ht="15" x14ac:dyDescent="0.25">
      <c r="A16" s="237" t="s">
        <v>250</v>
      </c>
      <c r="B16" s="237"/>
      <c r="C16" s="237"/>
      <c r="D16" s="237"/>
      <c r="E16" s="237"/>
      <c r="F16" s="237"/>
      <c r="G16" s="237"/>
      <c r="H16" s="237"/>
      <c r="I16" s="237"/>
      <c r="J16" s="237"/>
      <c r="K16" s="237"/>
      <c r="M16" s="140" t="s">
        <v>256</v>
      </c>
      <c r="N16" s="141"/>
      <c r="O16" s="141"/>
      <c r="P16" s="141"/>
      <c r="Q16" s="141"/>
      <c r="R16" s="141"/>
      <c r="S16" s="141"/>
      <c r="T16" s="141"/>
      <c r="U16" s="141"/>
    </row>
    <row r="17" spans="1:21" ht="15" customHeight="1" x14ac:dyDescent="0.25">
      <c r="A17" s="139" t="s">
        <v>77</v>
      </c>
      <c r="B17" s="139"/>
      <c r="C17" s="139"/>
      <c r="D17" s="139"/>
      <c r="E17" s="139"/>
      <c r="F17" s="139"/>
      <c r="G17" s="139"/>
      <c r="H17" s="139"/>
      <c r="I17" s="139"/>
      <c r="J17" s="139"/>
      <c r="K17" s="139"/>
      <c r="M17" s="140" t="s">
        <v>265</v>
      </c>
      <c r="N17" s="141"/>
      <c r="O17" s="141"/>
      <c r="P17" s="141"/>
      <c r="Q17" s="141"/>
      <c r="R17" s="141"/>
      <c r="S17" s="141"/>
      <c r="T17" s="141"/>
      <c r="U17" s="141"/>
    </row>
    <row r="18" spans="1:21" ht="15" x14ac:dyDescent="0.25">
      <c r="A18" s="139" t="s">
        <v>248</v>
      </c>
      <c r="B18" s="139"/>
      <c r="C18" s="139"/>
      <c r="D18" s="139"/>
      <c r="E18" s="139"/>
      <c r="F18" s="139"/>
      <c r="G18" s="139"/>
      <c r="H18" s="139"/>
      <c r="I18" s="139"/>
      <c r="J18" s="139"/>
      <c r="K18" s="139"/>
      <c r="M18" s="140" t="s">
        <v>257</v>
      </c>
      <c r="N18" s="141"/>
      <c r="O18" s="141"/>
      <c r="P18" s="141"/>
      <c r="Q18" s="141"/>
      <c r="R18" s="141"/>
      <c r="S18" s="141"/>
      <c r="T18" s="141"/>
      <c r="U18" s="141"/>
    </row>
    <row r="19" spans="1:21" s="54" customFormat="1" ht="15" x14ac:dyDescent="0.25">
      <c r="A19" s="139" t="s">
        <v>100</v>
      </c>
      <c r="B19" s="139"/>
      <c r="C19" s="139"/>
      <c r="D19" s="139"/>
      <c r="E19" s="139"/>
      <c r="F19" s="139"/>
      <c r="G19" s="139"/>
      <c r="H19" s="139"/>
      <c r="I19" s="139"/>
      <c r="J19" s="139"/>
      <c r="K19" s="139"/>
      <c r="M19" s="140" t="s">
        <v>258</v>
      </c>
      <c r="N19" s="141"/>
      <c r="O19" s="141"/>
      <c r="P19" s="141"/>
      <c r="Q19" s="141"/>
      <c r="R19" s="141"/>
      <c r="S19" s="141"/>
      <c r="T19" s="141"/>
      <c r="U19" s="141"/>
    </row>
    <row r="20" spans="1:21" ht="15" customHeight="1" x14ac:dyDescent="0.25">
      <c r="A20" s="139" t="s">
        <v>2</v>
      </c>
      <c r="B20" s="139"/>
      <c r="C20" s="139"/>
      <c r="D20" s="139"/>
      <c r="E20" s="139"/>
      <c r="F20" s="139"/>
      <c r="G20" s="139"/>
      <c r="H20" s="139"/>
      <c r="I20" s="139"/>
      <c r="J20" s="139"/>
      <c r="K20" s="139"/>
      <c r="M20" s="248"/>
      <c r="N20" s="249"/>
      <c r="O20" s="249"/>
      <c r="P20" s="249"/>
      <c r="Q20" s="249"/>
      <c r="R20" s="249"/>
      <c r="S20" s="249"/>
      <c r="T20" s="249"/>
      <c r="U20" s="249"/>
    </row>
    <row r="21" spans="1:21" s="32" customFormat="1" ht="6.75" customHeight="1" x14ac:dyDescent="0.2">
      <c r="A21" s="31"/>
      <c r="B21" s="31"/>
      <c r="C21" s="31"/>
      <c r="D21" s="31"/>
      <c r="E21" s="31"/>
      <c r="F21" s="31"/>
      <c r="G21" s="31"/>
      <c r="H21" s="31"/>
      <c r="I21" s="31"/>
      <c r="J21" s="31"/>
      <c r="K21" s="31"/>
      <c r="M21" s="204" t="s">
        <v>268</v>
      </c>
      <c r="N21" s="204"/>
      <c r="O21" s="204"/>
      <c r="P21" s="204"/>
      <c r="Q21" s="204"/>
      <c r="R21" s="204"/>
      <c r="S21" s="204"/>
      <c r="T21" s="204"/>
      <c r="U21" s="204"/>
    </row>
    <row r="22" spans="1:21" ht="7.5" customHeight="1" x14ac:dyDescent="0.2">
      <c r="A22" s="99" t="s">
        <v>78</v>
      </c>
      <c r="B22" s="99"/>
      <c r="C22" s="99"/>
      <c r="D22" s="99"/>
      <c r="E22" s="99"/>
      <c r="F22" s="99"/>
      <c r="G22" s="99"/>
      <c r="H22" s="99"/>
      <c r="I22" s="99"/>
      <c r="J22" s="99"/>
      <c r="K22" s="99"/>
      <c r="M22" s="204"/>
      <c r="N22" s="204"/>
      <c r="O22" s="204"/>
      <c r="P22" s="204"/>
      <c r="Q22" s="204"/>
      <c r="R22" s="204"/>
      <c r="S22" s="204"/>
      <c r="T22" s="204"/>
      <c r="U22" s="204"/>
    </row>
    <row r="23" spans="1:21" ht="15" customHeight="1" x14ac:dyDescent="0.2">
      <c r="A23" s="99"/>
      <c r="B23" s="99"/>
      <c r="C23" s="99"/>
      <c r="D23" s="99"/>
      <c r="E23" s="99"/>
      <c r="F23" s="99"/>
      <c r="G23" s="99"/>
      <c r="H23" s="99"/>
      <c r="I23" s="99"/>
      <c r="J23" s="99"/>
      <c r="K23" s="99"/>
      <c r="M23" s="204"/>
      <c r="N23" s="204"/>
      <c r="O23" s="204"/>
      <c r="P23" s="204"/>
      <c r="Q23" s="204"/>
      <c r="R23" s="204"/>
      <c r="S23" s="204"/>
      <c r="T23" s="204"/>
      <c r="U23" s="204"/>
    </row>
    <row r="24" spans="1:21" ht="15" customHeight="1" x14ac:dyDescent="0.2">
      <c r="A24" s="99"/>
      <c r="B24" s="99"/>
      <c r="C24" s="99"/>
      <c r="D24" s="99"/>
      <c r="E24" s="99"/>
      <c r="F24" s="99"/>
      <c r="G24" s="99"/>
      <c r="H24" s="99"/>
      <c r="I24" s="99"/>
      <c r="J24" s="99"/>
      <c r="K24" s="99"/>
      <c r="M24" s="204"/>
      <c r="N24" s="204"/>
      <c r="O24" s="204"/>
      <c r="P24" s="204"/>
      <c r="Q24" s="204"/>
      <c r="R24" s="204"/>
      <c r="S24" s="204"/>
      <c r="T24" s="204"/>
      <c r="U24" s="204"/>
    </row>
    <row r="25" spans="1:21" ht="17.25" customHeight="1" x14ac:dyDescent="0.2">
      <c r="A25" s="99"/>
      <c r="B25" s="99"/>
      <c r="C25" s="99"/>
      <c r="D25" s="99"/>
      <c r="E25" s="99"/>
      <c r="F25" s="99"/>
      <c r="G25" s="99"/>
      <c r="H25" s="99"/>
      <c r="I25" s="99"/>
      <c r="J25" s="99"/>
      <c r="K25" s="99"/>
      <c r="M25" s="204"/>
      <c r="N25" s="204"/>
      <c r="O25" s="204"/>
      <c r="P25" s="204"/>
      <c r="Q25" s="204"/>
      <c r="R25" s="204"/>
      <c r="S25" s="204"/>
      <c r="T25" s="204"/>
      <c r="U25" s="204"/>
    </row>
    <row r="26" spans="1:21" ht="14.25" customHeight="1" x14ac:dyDescent="0.2">
      <c r="A26" s="99" t="s">
        <v>270</v>
      </c>
      <c r="B26" s="100"/>
      <c r="C26" s="100"/>
      <c r="D26" s="100"/>
      <c r="E26" s="100"/>
      <c r="F26" s="100"/>
      <c r="G26" s="100"/>
      <c r="H26" s="100"/>
      <c r="I26" s="100"/>
      <c r="J26" s="100"/>
      <c r="K26" s="100"/>
      <c r="M26" s="3"/>
      <c r="N26" s="52"/>
      <c r="O26" s="3"/>
      <c r="P26" s="3"/>
      <c r="Q26" s="3"/>
      <c r="R26" s="3"/>
      <c r="S26" s="3"/>
    </row>
    <row r="27" spans="1:21" ht="12.75" customHeight="1" x14ac:dyDescent="0.2">
      <c r="A27" s="240" t="s">
        <v>18</v>
      </c>
      <c r="B27" s="240"/>
      <c r="C27" s="240"/>
      <c r="D27" s="240"/>
      <c r="E27" s="240"/>
      <c r="F27" s="240"/>
      <c r="G27" s="240"/>
      <c r="M27" s="78"/>
      <c r="N27" s="78"/>
      <c r="O27" s="78"/>
      <c r="P27" s="78"/>
      <c r="Q27" s="78"/>
      <c r="R27" s="78"/>
      <c r="S27" s="78"/>
      <c r="T27" s="78"/>
      <c r="U27" s="78"/>
    </row>
    <row r="28" spans="1:21" ht="26.25" customHeight="1" x14ac:dyDescent="0.2">
      <c r="A28" s="4"/>
      <c r="B28" s="152" t="s">
        <v>3</v>
      </c>
      <c r="C28" s="154"/>
      <c r="D28" s="152" t="s">
        <v>4</v>
      </c>
      <c r="E28" s="153"/>
      <c r="F28" s="154"/>
      <c r="G28" s="146" t="s">
        <v>21</v>
      </c>
      <c r="H28" s="146" t="s">
        <v>11</v>
      </c>
      <c r="I28" s="152" t="s">
        <v>5</v>
      </c>
      <c r="J28" s="153"/>
      <c r="K28" s="154"/>
      <c r="M28" s="204" t="s">
        <v>120</v>
      </c>
      <c r="N28" s="204"/>
      <c r="O28" s="204"/>
      <c r="P28" s="204"/>
      <c r="Q28" s="204"/>
      <c r="R28" s="204"/>
      <c r="S28" s="204"/>
      <c r="T28" s="204"/>
      <c r="U28" s="204"/>
    </row>
    <row r="29" spans="1:21" ht="14.25" customHeight="1" x14ac:dyDescent="0.2">
      <c r="A29" s="4"/>
      <c r="B29" s="43" t="s">
        <v>6</v>
      </c>
      <c r="C29" s="43" t="s">
        <v>7</v>
      </c>
      <c r="D29" s="43" t="s">
        <v>8</v>
      </c>
      <c r="E29" s="43" t="s">
        <v>9</v>
      </c>
      <c r="F29" s="43" t="s">
        <v>10</v>
      </c>
      <c r="G29" s="135"/>
      <c r="H29" s="135"/>
      <c r="I29" s="43" t="s">
        <v>12</v>
      </c>
      <c r="J29" s="43" t="s">
        <v>13</v>
      </c>
      <c r="K29" s="43" t="s">
        <v>14</v>
      </c>
      <c r="M29" s="204"/>
      <c r="N29" s="204"/>
      <c r="O29" s="204"/>
      <c r="P29" s="204"/>
      <c r="Q29" s="204"/>
      <c r="R29" s="204"/>
      <c r="S29" s="204"/>
      <c r="T29" s="204"/>
      <c r="U29" s="204"/>
    </row>
    <row r="30" spans="1:21" ht="17.25" customHeight="1" x14ac:dyDescent="0.2">
      <c r="A30" s="45" t="s">
        <v>15</v>
      </c>
      <c r="B30" s="44">
        <v>14</v>
      </c>
      <c r="C30" s="44">
        <v>14</v>
      </c>
      <c r="D30" s="21">
        <v>3</v>
      </c>
      <c r="E30" s="21">
        <v>3</v>
      </c>
      <c r="F30" s="21">
        <v>2</v>
      </c>
      <c r="G30" s="21"/>
      <c r="H30" s="27"/>
      <c r="I30" s="21">
        <v>3</v>
      </c>
      <c r="J30" s="21">
        <v>1</v>
      </c>
      <c r="K30" s="21">
        <v>12</v>
      </c>
      <c r="L30" s="28"/>
      <c r="M30" s="204"/>
      <c r="N30" s="204"/>
      <c r="O30" s="204"/>
      <c r="P30" s="204"/>
      <c r="Q30" s="204"/>
      <c r="R30" s="204"/>
      <c r="S30" s="204"/>
      <c r="T30" s="204"/>
      <c r="U30" s="204"/>
    </row>
    <row r="31" spans="1:21" ht="15" customHeight="1" x14ac:dyDescent="0.2">
      <c r="A31" s="45" t="s">
        <v>16</v>
      </c>
      <c r="B31" s="87">
        <v>14</v>
      </c>
      <c r="C31" s="87">
        <v>14</v>
      </c>
      <c r="D31" s="21">
        <v>3</v>
      </c>
      <c r="E31" s="21">
        <v>3</v>
      </c>
      <c r="F31" s="21">
        <v>2</v>
      </c>
      <c r="G31" s="21"/>
      <c r="H31" s="95">
        <v>4</v>
      </c>
      <c r="I31" s="21">
        <v>3</v>
      </c>
      <c r="J31" s="21">
        <v>1</v>
      </c>
      <c r="K31" s="21">
        <v>8</v>
      </c>
      <c r="M31" s="204"/>
      <c r="N31" s="204"/>
      <c r="O31" s="204"/>
      <c r="P31" s="204"/>
      <c r="Q31" s="204"/>
      <c r="R31" s="204"/>
      <c r="S31" s="204"/>
      <c r="T31" s="204"/>
      <c r="U31" s="204"/>
    </row>
    <row r="32" spans="1:21" ht="15.75" customHeight="1" x14ac:dyDescent="0.2">
      <c r="A32" s="46" t="s">
        <v>17</v>
      </c>
      <c r="B32" s="44">
        <v>14</v>
      </c>
      <c r="C32" s="44">
        <v>12</v>
      </c>
      <c r="D32" s="21">
        <v>3</v>
      </c>
      <c r="E32" s="21">
        <v>3</v>
      </c>
      <c r="F32" s="21">
        <v>2</v>
      </c>
      <c r="G32" s="21">
        <v>2</v>
      </c>
      <c r="H32" s="27"/>
      <c r="I32" s="21">
        <v>3</v>
      </c>
      <c r="J32" s="21">
        <v>1</v>
      </c>
      <c r="K32" s="21">
        <v>12</v>
      </c>
      <c r="M32" s="204"/>
      <c r="N32" s="204"/>
      <c r="O32" s="204"/>
      <c r="P32" s="204"/>
      <c r="Q32" s="204"/>
      <c r="R32" s="204"/>
      <c r="S32" s="204"/>
      <c r="T32" s="204"/>
      <c r="U32" s="204"/>
    </row>
    <row r="33" spans="1:21" x14ac:dyDescent="0.2">
      <c r="A33" s="6"/>
      <c r="B33" s="6"/>
      <c r="C33" s="6"/>
      <c r="D33" s="6"/>
      <c r="E33" s="6"/>
      <c r="F33" s="6"/>
      <c r="G33" s="6"/>
      <c r="M33" s="78"/>
      <c r="N33" s="78"/>
      <c r="O33" s="78"/>
      <c r="P33" s="78"/>
      <c r="Q33" s="78"/>
      <c r="R33" s="78"/>
      <c r="S33" s="78"/>
      <c r="T33" s="78"/>
      <c r="U33" s="78"/>
    </row>
    <row r="34" spans="1:21" x14ac:dyDescent="0.2">
      <c r="B34" s="2"/>
      <c r="C34" s="2"/>
      <c r="D34" s="2"/>
      <c r="E34" s="2"/>
      <c r="F34" s="2"/>
      <c r="G34" s="2"/>
      <c r="M34" s="7"/>
      <c r="N34" s="51"/>
      <c r="O34" s="7"/>
      <c r="P34" s="7"/>
      <c r="Q34" s="7"/>
      <c r="R34" s="7"/>
      <c r="S34" s="7"/>
      <c r="T34" s="7"/>
    </row>
    <row r="35" spans="1:21" ht="16.5" customHeight="1" x14ac:dyDescent="0.2">
      <c r="A35" s="252" t="s">
        <v>24</v>
      </c>
      <c r="B35" s="253"/>
      <c r="C35" s="253"/>
      <c r="D35" s="253"/>
      <c r="E35" s="253"/>
      <c r="F35" s="253"/>
      <c r="G35" s="253"/>
      <c r="H35" s="253"/>
      <c r="I35" s="253"/>
      <c r="J35" s="253"/>
      <c r="K35" s="253"/>
      <c r="L35" s="253"/>
      <c r="M35" s="253"/>
      <c r="N35" s="253"/>
      <c r="O35" s="253"/>
      <c r="P35" s="253"/>
      <c r="Q35" s="253"/>
      <c r="R35" s="253"/>
      <c r="S35" s="253"/>
      <c r="T35" s="253"/>
      <c r="U35" s="253"/>
    </row>
    <row r="36" spans="1:21" ht="3.75" hidden="1" customHeight="1" x14ac:dyDescent="0.2">
      <c r="O36" s="8"/>
      <c r="P36" s="9" t="s">
        <v>40</v>
      </c>
      <c r="Q36" s="9" t="s">
        <v>41</v>
      </c>
      <c r="R36" s="9" t="s">
        <v>42</v>
      </c>
      <c r="S36" s="9"/>
      <c r="T36" s="9"/>
      <c r="U36" s="9"/>
    </row>
    <row r="37" spans="1:21" ht="17.25" customHeight="1" x14ac:dyDescent="0.2">
      <c r="A37" s="239" t="s">
        <v>45</v>
      </c>
      <c r="B37" s="239"/>
      <c r="C37" s="239"/>
      <c r="D37" s="239"/>
      <c r="E37" s="239"/>
      <c r="F37" s="239"/>
      <c r="G37" s="239"/>
      <c r="H37" s="239"/>
      <c r="I37" s="239"/>
      <c r="J37" s="239"/>
      <c r="K37" s="239"/>
      <c r="L37" s="239"/>
      <c r="M37" s="239"/>
      <c r="N37" s="239"/>
      <c r="O37" s="239"/>
      <c r="P37" s="239"/>
      <c r="Q37" s="239"/>
      <c r="R37" s="239"/>
      <c r="S37" s="239"/>
      <c r="T37" s="239"/>
      <c r="U37" s="239"/>
    </row>
    <row r="38" spans="1:21" ht="25.5" customHeight="1" x14ac:dyDescent="0.2">
      <c r="A38" s="147" t="s">
        <v>30</v>
      </c>
      <c r="B38" s="123" t="s">
        <v>29</v>
      </c>
      <c r="C38" s="124"/>
      <c r="D38" s="124"/>
      <c r="E38" s="124"/>
      <c r="F38" s="124"/>
      <c r="G38" s="124"/>
      <c r="H38" s="124"/>
      <c r="I38" s="125"/>
      <c r="J38" s="146" t="s">
        <v>43</v>
      </c>
      <c r="K38" s="152" t="s">
        <v>27</v>
      </c>
      <c r="L38" s="153"/>
      <c r="M38" s="153"/>
      <c r="N38" s="154"/>
      <c r="O38" s="149" t="s">
        <v>44</v>
      </c>
      <c r="P38" s="155"/>
      <c r="Q38" s="156"/>
      <c r="R38" s="149" t="s">
        <v>26</v>
      </c>
      <c r="S38" s="150"/>
      <c r="T38" s="151"/>
      <c r="U38" s="134" t="s">
        <v>25</v>
      </c>
    </row>
    <row r="39" spans="1:21" ht="13.5" customHeight="1" x14ac:dyDescent="0.2">
      <c r="A39" s="148"/>
      <c r="B39" s="126"/>
      <c r="C39" s="127"/>
      <c r="D39" s="127"/>
      <c r="E39" s="127"/>
      <c r="F39" s="127"/>
      <c r="G39" s="127"/>
      <c r="H39" s="127"/>
      <c r="I39" s="128"/>
      <c r="J39" s="135"/>
      <c r="K39" s="5" t="s">
        <v>31</v>
      </c>
      <c r="L39" s="5" t="s">
        <v>32</v>
      </c>
      <c r="M39" s="5" t="s">
        <v>33</v>
      </c>
      <c r="N39" s="48" t="s">
        <v>99</v>
      </c>
      <c r="O39" s="63" t="s">
        <v>37</v>
      </c>
      <c r="P39" s="63" t="s">
        <v>8</v>
      </c>
      <c r="Q39" s="63" t="s">
        <v>34</v>
      </c>
      <c r="R39" s="63" t="s">
        <v>35</v>
      </c>
      <c r="S39" s="63" t="s">
        <v>31</v>
      </c>
      <c r="T39" s="63" t="s">
        <v>36</v>
      </c>
      <c r="U39" s="135"/>
    </row>
    <row r="40" spans="1:21" x14ac:dyDescent="0.2">
      <c r="A40" s="40" t="s">
        <v>196</v>
      </c>
      <c r="B40" s="232" t="s">
        <v>137</v>
      </c>
      <c r="C40" s="233"/>
      <c r="D40" s="233"/>
      <c r="E40" s="233"/>
      <c r="F40" s="233"/>
      <c r="G40" s="233"/>
      <c r="H40" s="233"/>
      <c r="I40" s="234"/>
      <c r="J40" s="10">
        <v>6</v>
      </c>
      <c r="K40" s="10">
        <v>2</v>
      </c>
      <c r="L40" s="10">
        <v>2</v>
      </c>
      <c r="M40" s="10">
        <v>0</v>
      </c>
      <c r="N40" s="10">
        <v>0</v>
      </c>
      <c r="O40" s="82">
        <f>K40+L40+M40+N40</f>
        <v>4</v>
      </c>
      <c r="P40" s="16">
        <f>Q40-O40</f>
        <v>7</v>
      </c>
      <c r="Q40" s="16">
        <f>ROUND(PRODUCT(J40,25)/14,0)</f>
        <v>11</v>
      </c>
      <c r="R40" s="20" t="s">
        <v>35</v>
      </c>
      <c r="S40" s="10"/>
      <c r="T40" s="21"/>
      <c r="U40" s="10" t="s">
        <v>40</v>
      </c>
    </row>
    <row r="41" spans="1:21" ht="27" customHeight="1" x14ac:dyDescent="0.25">
      <c r="A41" s="90" t="s">
        <v>197</v>
      </c>
      <c r="B41" s="235" t="s">
        <v>138</v>
      </c>
      <c r="C41" s="236"/>
      <c r="D41" s="236"/>
      <c r="E41" s="236"/>
      <c r="F41" s="236"/>
      <c r="G41" s="236"/>
      <c r="H41" s="236"/>
      <c r="I41" s="236"/>
      <c r="J41" s="10">
        <v>6</v>
      </c>
      <c r="K41" s="10">
        <v>2</v>
      </c>
      <c r="L41" s="10">
        <v>2</v>
      </c>
      <c r="M41" s="10">
        <v>0</v>
      </c>
      <c r="N41" s="10">
        <v>0</v>
      </c>
      <c r="O41" s="82">
        <f t="shared" ref="O41:O44" si="0">K41+L41+M41+N41</f>
        <v>4</v>
      </c>
      <c r="P41" s="16">
        <f t="shared" ref="P41:P44" si="1">Q41-O41</f>
        <v>7</v>
      </c>
      <c r="Q41" s="16">
        <f t="shared" ref="Q41:Q44" si="2">ROUND(PRODUCT(J41,25)/14,0)</f>
        <v>11</v>
      </c>
      <c r="R41" s="20" t="s">
        <v>35</v>
      </c>
      <c r="S41" s="10"/>
      <c r="T41" s="21"/>
      <c r="U41" s="10" t="s">
        <v>40</v>
      </c>
    </row>
    <row r="42" spans="1:21" ht="15" x14ac:dyDescent="0.25">
      <c r="A42" s="90" t="s">
        <v>198</v>
      </c>
      <c r="B42" s="230" t="s">
        <v>139</v>
      </c>
      <c r="C42" s="231"/>
      <c r="D42" s="231"/>
      <c r="E42" s="231"/>
      <c r="F42" s="231"/>
      <c r="G42" s="231"/>
      <c r="H42" s="231"/>
      <c r="I42" s="231"/>
      <c r="J42" s="10">
        <v>6</v>
      </c>
      <c r="K42" s="10">
        <v>3</v>
      </c>
      <c r="L42" s="10">
        <v>2</v>
      </c>
      <c r="M42" s="10">
        <v>0</v>
      </c>
      <c r="N42" s="10">
        <v>0</v>
      </c>
      <c r="O42" s="82">
        <f t="shared" si="0"/>
        <v>5</v>
      </c>
      <c r="P42" s="16">
        <f t="shared" si="1"/>
        <v>6</v>
      </c>
      <c r="Q42" s="16">
        <f t="shared" si="2"/>
        <v>11</v>
      </c>
      <c r="R42" s="20" t="s">
        <v>35</v>
      </c>
      <c r="S42" s="10"/>
      <c r="T42" s="21"/>
      <c r="U42" s="10" t="s">
        <v>40</v>
      </c>
    </row>
    <row r="43" spans="1:21" ht="15" x14ac:dyDescent="0.25">
      <c r="A43" s="88" t="s">
        <v>199</v>
      </c>
      <c r="B43" s="241" t="s">
        <v>140</v>
      </c>
      <c r="C43" s="242"/>
      <c r="D43" s="242"/>
      <c r="E43" s="242"/>
      <c r="F43" s="242"/>
      <c r="G43" s="242"/>
      <c r="H43" s="242"/>
      <c r="I43" s="243"/>
      <c r="J43" s="89">
        <v>6</v>
      </c>
      <c r="K43" s="89">
        <v>2</v>
      </c>
      <c r="L43" s="89">
        <v>2</v>
      </c>
      <c r="M43" s="89">
        <v>0</v>
      </c>
      <c r="N43" s="89">
        <v>0</v>
      </c>
      <c r="O43" s="82">
        <f t="shared" si="0"/>
        <v>4</v>
      </c>
      <c r="P43" s="16">
        <f t="shared" si="1"/>
        <v>7</v>
      </c>
      <c r="Q43" s="16">
        <f t="shared" si="2"/>
        <v>11</v>
      </c>
      <c r="R43" s="20" t="s">
        <v>35</v>
      </c>
      <c r="S43" s="10"/>
      <c r="T43" s="21"/>
      <c r="U43" s="10" t="s">
        <v>40</v>
      </c>
    </row>
    <row r="44" spans="1:21" ht="15" x14ac:dyDescent="0.25">
      <c r="A44" s="88" t="s">
        <v>200</v>
      </c>
      <c r="B44" s="104" t="s">
        <v>141</v>
      </c>
      <c r="C44" s="105"/>
      <c r="D44" s="105"/>
      <c r="E44" s="105"/>
      <c r="F44" s="105"/>
      <c r="G44" s="105"/>
      <c r="H44" s="105"/>
      <c r="I44" s="106"/>
      <c r="J44" s="89">
        <v>6</v>
      </c>
      <c r="K44" s="89">
        <v>2</v>
      </c>
      <c r="L44" s="89">
        <v>2</v>
      </c>
      <c r="M44" s="89">
        <v>2</v>
      </c>
      <c r="N44" s="89">
        <v>0</v>
      </c>
      <c r="O44" s="82">
        <f t="shared" si="0"/>
        <v>6</v>
      </c>
      <c r="P44" s="16">
        <f t="shared" si="1"/>
        <v>5</v>
      </c>
      <c r="Q44" s="16">
        <f t="shared" si="2"/>
        <v>11</v>
      </c>
      <c r="R44" s="20"/>
      <c r="S44" s="10" t="s">
        <v>31</v>
      </c>
      <c r="T44" s="21"/>
      <c r="U44" s="10" t="s">
        <v>40</v>
      </c>
    </row>
    <row r="45" spans="1:21" x14ac:dyDescent="0.2">
      <c r="A45" s="17" t="s">
        <v>94</v>
      </c>
      <c r="B45" s="227" t="s">
        <v>266</v>
      </c>
      <c r="C45" s="228"/>
      <c r="D45" s="228"/>
      <c r="E45" s="228"/>
      <c r="F45" s="228"/>
      <c r="G45" s="228"/>
      <c r="H45" s="228"/>
      <c r="I45" s="229"/>
      <c r="J45" s="56">
        <v>2</v>
      </c>
      <c r="K45" s="56">
        <v>0</v>
      </c>
      <c r="L45" s="56">
        <v>2</v>
      </c>
      <c r="M45" s="56">
        <v>0</v>
      </c>
      <c r="N45" s="56">
        <v>0</v>
      </c>
      <c r="O45" s="56">
        <f t="shared" ref="O45" si="3">K45+L45+M45+N45</f>
        <v>2</v>
      </c>
      <c r="P45" s="36">
        <f t="shared" ref="P45" si="4">Q45-O45</f>
        <v>2</v>
      </c>
      <c r="Q45" s="36">
        <f t="shared" ref="Q45" si="5">ROUND(PRODUCT(J45,25)/14,0)</f>
        <v>4</v>
      </c>
      <c r="R45" s="57"/>
      <c r="S45" s="56"/>
      <c r="T45" s="58" t="s">
        <v>36</v>
      </c>
      <c r="U45" s="56" t="s">
        <v>42</v>
      </c>
    </row>
    <row r="46" spans="1:21" x14ac:dyDescent="0.2">
      <c r="A46" s="18" t="s">
        <v>28</v>
      </c>
      <c r="B46" s="107"/>
      <c r="C46" s="108"/>
      <c r="D46" s="108"/>
      <c r="E46" s="108"/>
      <c r="F46" s="108"/>
      <c r="G46" s="108"/>
      <c r="H46" s="108"/>
      <c r="I46" s="109"/>
      <c r="J46" s="18">
        <f t="shared" ref="J46:Q46" si="6">SUM(J40:J45)</f>
        <v>32</v>
      </c>
      <c r="K46" s="18">
        <f t="shared" si="6"/>
        <v>11</v>
      </c>
      <c r="L46" s="18">
        <f t="shared" si="6"/>
        <v>12</v>
      </c>
      <c r="M46" s="18">
        <f t="shared" si="6"/>
        <v>2</v>
      </c>
      <c r="N46" s="49">
        <f t="shared" si="6"/>
        <v>0</v>
      </c>
      <c r="O46" s="18">
        <f t="shared" si="6"/>
        <v>25</v>
      </c>
      <c r="P46" s="18">
        <f t="shared" si="6"/>
        <v>34</v>
      </c>
      <c r="Q46" s="18">
        <f t="shared" si="6"/>
        <v>59</v>
      </c>
      <c r="R46" s="29">
        <f>COUNTIF(R40:R45,"E")</f>
        <v>4</v>
      </c>
      <c r="S46" s="29">
        <f>COUNTIF(S40:S45,"C")</f>
        <v>1</v>
      </c>
      <c r="T46" s="60">
        <f>COUNTIF(T40:T45,"VP")</f>
        <v>1</v>
      </c>
      <c r="U46" s="80">
        <f>COUNTA(U40:U45)</f>
        <v>6</v>
      </c>
    </row>
    <row r="47" spans="1:21" s="76" customFormat="1" x14ac:dyDescent="0.2">
      <c r="A47" s="65"/>
      <c r="B47" s="65"/>
      <c r="C47" s="65"/>
      <c r="D47" s="65"/>
      <c r="E47" s="65"/>
      <c r="F47" s="65"/>
      <c r="G47" s="65"/>
      <c r="H47" s="65"/>
      <c r="I47" s="65"/>
      <c r="J47" s="65"/>
      <c r="K47" s="65"/>
      <c r="L47" s="65"/>
      <c r="M47" s="65"/>
      <c r="N47" s="65"/>
      <c r="O47" s="65"/>
      <c r="P47" s="65"/>
      <c r="Q47" s="65"/>
      <c r="R47" s="65"/>
      <c r="S47" s="65"/>
      <c r="T47" s="65"/>
      <c r="U47" s="66"/>
    </row>
    <row r="48" spans="1:21" s="76" customFormat="1" x14ac:dyDescent="0.2">
      <c r="A48" s="65"/>
      <c r="B48" s="65"/>
      <c r="C48" s="65"/>
      <c r="D48" s="65"/>
      <c r="E48" s="65"/>
      <c r="F48" s="65"/>
      <c r="G48" s="65"/>
      <c r="H48" s="65"/>
      <c r="I48" s="65"/>
      <c r="J48" s="65"/>
      <c r="K48" s="65"/>
      <c r="L48" s="65"/>
      <c r="M48" s="65"/>
      <c r="N48" s="65"/>
      <c r="O48" s="65"/>
      <c r="P48" s="65"/>
      <c r="Q48" s="65"/>
      <c r="R48" s="65"/>
      <c r="S48" s="65"/>
      <c r="T48" s="65"/>
      <c r="U48" s="66"/>
    </row>
    <row r="50" spans="1:21" ht="16.5" customHeight="1" x14ac:dyDescent="0.2">
      <c r="A50" s="239" t="s">
        <v>46</v>
      </c>
      <c r="B50" s="239"/>
      <c r="C50" s="239"/>
      <c r="D50" s="239"/>
      <c r="E50" s="239"/>
      <c r="F50" s="239"/>
      <c r="G50" s="239"/>
      <c r="H50" s="239"/>
      <c r="I50" s="239"/>
      <c r="J50" s="239"/>
      <c r="K50" s="239"/>
      <c r="L50" s="239"/>
      <c r="M50" s="239"/>
      <c r="N50" s="239"/>
      <c r="O50" s="239"/>
      <c r="P50" s="239"/>
      <c r="Q50" s="239"/>
      <c r="R50" s="239"/>
      <c r="S50" s="239"/>
      <c r="T50" s="239"/>
      <c r="U50" s="239"/>
    </row>
    <row r="51" spans="1:21" ht="26.25" customHeight="1" x14ac:dyDescent="0.2">
      <c r="A51" s="147" t="s">
        <v>30</v>
      </c>
      <c r="B51" s="123" t="s">
        <v>29</v>
      </c>
      <c r="C51" s="124"/>
      <c r="D51" s="124"/>
      <c r="E51" s="124"/>
      <c r="F51" s="124"/>
      <c r="G51" s="124"/>
      <c r="H51" s="124"/>
      <c r="I51" s="125"/>
      <c r="J51" s="146" t="s">
        <v>43</v>
      </c>
      <c r="K51" s="152" t="s">
        <v>27</v>
      </c>
      <c r="L51" s="153"/>
      <c r="M51" s="153"/>
      <c r="N51" s="154"/>
      <c r="O51" s="149" t="s">
        <v>44</v>
      </c>
      <c r="P51" s="155"/>
      <c r="Q51" s="156"/>
      <c r="R51" s="149" t="s">
        <v>26</v>
      </c>
      <c r="S51" s="150"/>
      <c r="T51" s="151"/>
      <c r="U51" s="134" t="s">
        <v>25</v>
      </c>
    </row>
    <row r="52" spans="1:21" ht="12.75" customHeight="1" x14ac:dyDescent="0.2">
      <c r="A52" s="148"/>
      <c r="B52" s="126"/>
      <c r="C52" s="127"/>
      <c r="D52" s="127"/>
      <c r="E52" s="127"/>
      <c r="F52" s="127"/>
      <c r="G52" s="127"/>
      <c r="H52" s="127"/>
      <c r="I52" s="128"/>
      <c r="J52" s="135"/>
      <c r="K52" s="5" t="s">
        <v>31</v>
      </c>
      <c r="L52" s="5" t="s">
        <v>32</v>
      </c>
      <c r="M52" s="5" t="s">
        <v>33</v>
      </c>
      <c r="N52" s="48" t="s">
        <v>99</v>
      </c>
      <c r="O52" s="63" t="s">
        <v>37</v>
      </c>
      <c r="P52" s="63" t="s">
        <v>8</v>
      </c>
      <c r="Q52" s="63" t="s">
        <v>34</v>
      </c>
      <c r="R52" s="63" t="s">
        <v>35</v>
      </c>
      <c r="S52" s="63" t="s">
        <v>31</v>
      </c>
      <c r="T52" s="63" t="s">
        <v>36</v>
      </c>
      <c r="U52" s="135"/>
    </row>
    <row r="53" spans="1:21" ht="15" x14ac:dyDescent="0.25">
      <c r="A53" s="88" t="s">
        <v>201</v>
      </c>
      <c r="B53" s="104" t="s">
        <v>142</v>
      </c>
      <c r="C53" s="105"/>
      <c r="D53" s="105"/>
      <c r="E53" s="105"/>
      <c r="F53" s="105"/>
      <c r="G53" s="105"/>
      <c r="H53" s="105"/>
      <c r="I53" s="106"/>
      <c r="J53" s="89">
        <v>6</v>
      </c>
      <c r="K53" s="89">
        <v>2</v>
      </c>
      <c r="L53" s="89">
        <v>2</v>
      </c>
      <c r="M53" s="89">
        <v>0</v>
      </c>
      <c r="N53" s="89">
        <v>0</v>
      </c>
      <c r="O53" s="86">
        <f>K53+L53+M53+N53</f>
        <v>4</v>
      </c>
      <c r="P53" s="16">
        <f>Q53-O53</f>
        <v>7</v>
      </c>
      <c r="Q53" s="16">
        <f>ROUND(PRODUCT(J53,25)/14,0)</f>
        <v>11</v>
      </c>
      <c r="R53" s="20" t="s">
        <v>35</v>
      </c>
      <c r="S53" s="10"/>
      <c r="T53" s="21"/>
      <c r="U53" s="10" t="s">
        <v>40</v>
      </c>
    </row>
    <row r="54" spans="1:21" ht="27.75" customHeight="1" x14ac:dyDescent="0.25">
      <c r="A54" s="88" t="s">
        <v>202</v>
      </c>
      <c r="B54" s="226" t="s">
        <v>143</v>
      </c>
      <c r="C54" s="118"/>
      <c r="D54" s="118"/>
      <c r="E54" s="118"/>
      <c r="F54" s="118"/>
      <c r="G54" s="118"/>
      <c r="H54" s="118"/>
      <c r="I54" s="119"/>
      <c r="J54" s="89">
        <v>6</v>
      </c>
      <c r="K54" s="89">
        <v>3</v>
      </c>
      <c r="L54" s="89">
        <v>3</v>
      </c>
      <c r="M54" s="89">
        <v>0</v>
      </c>
      <c r="N54" s="89">
        <v>0</v>
      </c>
      <c r="O54" s="86">
        <f t="shared" ref="O54:O57" si="7">K54+L54+M54+N54</f>
        <v>6</v>
      </c>
      <c r="P54" s="16">
        <f t="shared" ref="P54:P56" si="8">Q54-O54</f>
        <v>5</v>
      </c>
      <c r="Q54" s="16">
        <f t="shared" ref="Q54:Q56" si="9">ROUND(PRODUCT(J54,25)/14,0)</f>
        <v>11</v>
      </c>
      <c r="R54" s="20" t="s">
        <v>35</v>
      </c>
      <c r="S54" s="10"/>
      <c r="T54" s="21"/>
      <c r="U54" s="10" t="s">
        <v>40</v>
      </c>
    </row>
    <row r="55" spans="1:21" ht="15" x14ac:dyDescent="0.25">
      <c r="A55" s="88" t="s">
        <v>203</v>
      </c>
      <c r="B55" s="104" t="s">
        <v>144</v>
      </c>
      <c r="C55" s="105"/>
      <c r="D55" s="105"/>
      <c r="E55" s="105"/>
      <c r="F55" s="105"/>
      <c r="G55" s="105"/>
      <c r="H55" s="105"/>
      <c r="I55" s="106"/>
      <c r="J55" s="89">
        <v>6</v>
      </c>
      <c r="K55" s="89">
        <v>2</v>
      </c>
      <c r="L55" s="89">
        <v>2</v>
      </c>
      <c r="M55" s="89">
        <v>0</v>
      </c>
      <c r="N55" s="89">
        <v>0</v>
      </c>
      <c r="O55" s="86">
        <f t="shared" si="7"/>
        <v>4</v>
      </c>
      <c r="P55" s="16">
        <f t="shared" si="8"/>
        <v>7</v>
      </c>
      <c r="Q55" s="16">
        <f t="shared" si="9"/>
        <v>11</v>
      </c>
      <c r="R55" s="20"/>
      <c r="S55" s="10"/>
      <c r="T55" s="21" t="s">
        <v>36</v>
      </c>
      <c r="U55" s="10" t="s">
        <v>40</v>
      </c>
    </row>
    <row r="56" spans="1:21" ht="15" x14ac:dyDescent="0.25">
      <c r="A56" s="88" t="s">
        <v>204</v>
      </c>
      <c r="B56" s="104" t="s">
        <v>145</v>
      </c>
      <c r="C56" s="105"/>
      <c r="D56" s="105"/>
      <c r="E56" s="105"/>
      <c r="F56" s="105"/>
      <c r="G56" s="105"/>
      <c r="H56" s="105"/>
      <c r="I56" s="106"/>
      <c r="J56" s="89">
        <v>6</v>
      </c>
      <c r="K56" s="89">
        <v>2</v>
      </c>
      <c r="L56" s="89">
        <v>1</v>
      </c>
      <c r="M56" s="89">
        <v>2</v>
      </c>
      <c r="N56" s="89">
        <v>0</v>
      </c>
      <c r="O56" s="86">
        <f t="shared" si="7"/>
        <v>5</v>
      </c>
      <c r="P56" s="16">
        <f t="shared" si="8"/>
        <v>6</v>
      </c>
      <c r="Q56" s="16">
        <f t="shared" si="9"/>
        <v>11</v>
      </c>
      <c r="R56" s="20" t="s">
        <v>35</v>
      </c>
      <c r="S56" s="10"/>
      <c r="T56" s="21"/>
      <c r="U56" s="10" t="s">
        <v>40</v>
      </c>
    </row>
    <row r="57" spans="1:21" ht="15" x14ac:dyDescent="0.25">
      <c r="A57" s="88" t="s">
        <v>205</v>
      </c>
      <c r="B57" s="104" t="s">
        <v>146</v>
      </c>
      <c r="C57" s="105"/>
      <c r="D57" s="105"/>
      <c r="E57" s="105"/>
      <c r="F57" s="105"/>
      <c r="G57" s="105"/>
      <c r="H57" s="105"/>
      <c r="I57" s="106"/>
      <c r="J57" s="89">
        <v>6</v>
      </c>
      <c r="K57" s="89">
        <v>2</v>
      </c>
      <c r="L57" s="89">
        <v>1</v>
      </c>
      <c r="M57" s="89">
        <v>1</v>
      </c>
      <c r="N57" s="89">
        <v>0</v>
      </c>
      <c r="O57" s="86">
        <f t="shared" si="7"/>
        <v>4</v>
      </c>
      <c r="P57" s="16">
        <f>Q57-O57</f>
        <v>7</v>
      </c>
      <c r="Q57" s="16">
        <f>ROUND(PRODUCT(J57,25)/14,0)</f>
        <v>11</v>
      </c>
      <c r="R57" s="20"/>
      <c r="S57" s="10" t="s">
        <v>31</v>
      </c>
      <c r="T57" s="21"/>
      <c r="U57" s="10" t="s">
        <v>41</v>
      </c>
    </row>
    <row r="58" spans="1:21" x14ac:dyDescent="0.2">
      <c r="A58" s="17" t="s">
        <v>95</v>
      </c>
      <c r="B58" s="227" t="s">
        <v>267</v>
      </c>
      <c r="C58" s="228"/>
      <c r="D58" s="228"/>
      <c r="E58" s="228"/>
      <c r="F58" s="228"/>
      <c r="G58" s="228"/>
      <c r="H58" s="228"/>
      <c r="I58" s="229"/>
      <c r="J58" s="17">
        <v>2</v>
      </c>
      <c r="K58" s="17">
        <v>0</v>
      </c>
      <c r="L58" s="17">
        <v>2</v>
      </c>
      <c r="M58" s="17">
        <v>0</v>
      </c>
      <c r="N58" s="17">
        <v>0</v>
      </c>
      <c r="O58" s="50">
        <f t="shared" ref="O58" si="10">K58+L58+M58+N58</f>
        <v>2</v>
      </c>
      <c r="P58" s="16">
        <f t="shared" ref="P58" si="11">Q58-O58</f>
        <v>2</v>
      </c>
      <c r="Q58" s="16">
        <f t="shared" ref="Q58" si="12">ROUND(PRODUCT(J58,25)/14,0)</f>
        <v>4</v>
      </c>
      <c r="R58" s="57"/>
      <c r="S58" s="56"/>
      <c r="T58" s="58" t="s">
        <v>36</v>
      </c>
      <c r="U58" s="56" t="s">
        <v>42</v>
      </c>
    </row>
    <row r="59" spans="1:21" x14ac:dyDescent="0.2">
      <c r="A59" s="18" t="s">
        <v>28</v>
      </c>
      <c r="B59" s="107"/>
      <c r="C59" s="108"/>
      <c r="D59" s="108"/>
      <c r="E59" s="108"/>
      <c r="F59" s="108"/>
      <c r="G59" s="108"/>
      <c r="H59" s="108"/>
      <c r="I59" s="109"/>
      <c r="J59" s="18">
        <f t="shared" ref="J59:Q59" si="13">SUM(J53:J58)</f>
        <v>32</v>
      </c>
      <c r="K59" s="18">
        <f t="shared" si="13"/>
        <v>11</v>
      </c>
      <c r="L59" s="18">
        <f t="shared" si="13"/>
        <v>11</v>
      </c>
      <c r="M59" s="18">
        <f t="shared" si="13"/>
        <v>3</v>
      </c>
      <c r="N59" s="49">
        <f t="shared" si="13"/>
        <v>0</v>
      </c>
      <c r="O59" s="49">
        <f t="shared" si="13"/>
        <v>25</v>
      </c>
      <c r="P59" s="18">
        <f t="shared" si="13"/>
        <v>34</v>
      </c>
      <c r="Q59" s="18">
        <f t="shared" si="13"/>
        <v>59</v>
      </c>
      <c r="R59" s="29">
        <f>COUNTIF(R53:R58,"E")</f>
        <v>3</v>
      </c>
      <c r="S59" s="29">
        <f>COUNTIF(S53:S58,"C")</f>
        <v>1</v>
      </c>
      <c r="T59" s="29">
        <f>COUNTIF(T53:T58,"VP")</f>
        <v>2</v>
      </c>
      <c r="U59" s="80">
        <f>COUNTA(U53:U58)</f>
        <v>6</v>
      </c>
    </row>
    <row r="60" spans="1:21" s="93" customFormat="1" x14ac:dyDescent="0.2">
      <c r="A60" s="65"/>
      <c r="B60" s="65"/>
      <c r="C60" s="65"/>
      <c r="D60" s="65"/>
      <c r="E60" s="65"/>
      <c r="F60" s="65"/>
      <c r="G60" s="65"/>
      <c r="H60" s="65"/>
      <c r="I60" s="65"/>
      <c r="J60" s="65"/>
      <c r="K60" s="65"/>
      <c r="L60" s="65"/>
      <c r="M60" s="65"/>
      <c r="N60" s="65"/>
      <c r="O60" s="65"/>
      <c r="P60" s="65"/>
      <c r="Q60" s="65"/>
      <c r="R60" s="65"/>
      <c r="S60" s="65"/>
      <c r="T60" s="65"/>
      <c r="U60" s="96"/>
    </row>
    <row r="61" spans="1:21" s="93" customFormat="1" x14ac:dyDescent="0.2">
      <c r="A61" s="65"/>
      <c r="B61" s="65"/>
      <c r="C61" s="65"/>
      <c r="D61" s="65"/>
      <c r="E61" s="65"/>
      <c r="F61" s="65"/>
      <c r="G61" s="65"/>
      <c r="H61" s="65"/>
      <c r="I61" s="65"/>
      <c r="J61" s="65"/>
      <c r="K61" s="65"/>
      <c r="L61" s="65"/>
      <c r="M61" s="65"/>
      <c r="N61" s="65"/>
      <c r="O61" s="65"/>
      <c r="P61" s="65"/>
      <c r="Q61" s="65"/>
      <c r="R61" s="65"/>
      <c r="S61" s="65"/>
      <c r="T61" s="65"/>
      <c r="U61" s="96"/>
    </row>
    <row r="62" spans="1:21" s="93" customFormat="1" x14ac:dyDescent="0.2">
      <c r="A62" s="65"/>
      <c r="B62" s="65"/>
      <c r="C62" s="65"/>
      <c r="D62" s="65"/>
      <c r="E62" s="65"/>
      <c r="F62" s="65"/>
      <c r="G62" s="65"/>
      <c r="H62" s="65"/>
      <c r="I62" s="65"/>
      <c r="J62" s="65"/>
      <c r="K62" s="65"/>
      <c r="L62" s="65"/>
      <c r="M62" s="65"/>
      <c r="N62" s="65"/>
      <c r="O62" s="65"/>
      <c r="P62" s="65"/>
      <c r="Q62" s="65"/>
      <c r="R62" s="65"/>
      <c r="S62" s="65"/>
      <c r="T62" s="65"/>
      <c r="U62" s="96"/>
    </row>
    <row r="63" spans="1:21" s="93" customFormat="1" x14ac:dyDescent="0.2">
      <c r="A63" s="65"/>
      <c r="B63" s="65"/>
      <c r="C63" s="65"/>
      <c r="D63" s="65"/>
      <c r="E63" s="65"/>
      <c r="F63" s="65"/>
      <c r="G63" s="65"/>
      <c r="H63" s="65"/>
      <c r="I63" s="65"/>
      <c r="J63" s="65"/>
      <c r="K63" s="65"/>
      <c r="L63" s="65"/>
      <c r="M63" s="65"/>
      <c r="N63" s="65"/>
      <c r="O63" s="65"/>
      <c r="P63" s="65"/>
      <c r="Q63" s="65"/>
      <c r="R63" s="65"/>
      <c r="S63" s="65"/>
      <c r="T63" s="65"/>
      <c r="U63" s="96"/>
    </row>
    <row r="64" spans="1:21" s="93" customFormat="1" x14ac:dyDescent="0.2">
      <c r="A64" s="65"/>
      <c r="B64" s="65"/>
      <c r="C64" s="65"/>
      <c r="D64" s="65"/>
      <c r="E64" s="65"/>
      <c r="F64" s="65"/>
      <c r="G64" s="65"/>
      <c r="H64" s="65"/>
      <c r="I64" s="65"/>
      <c r="J64" s="65"/>
      <c r="K64" s="65"/>
      <c r="L64" s="65"/>
      <c r="M64" s="65"/>
      <c r="N64" s="65"/>
      <c r="O64" s="65"/>
      <c r="P64" s="65"/>
      <c r="Q64" s="65"/>
      <c r="R64" s="65"/>
      <c r="S64" s="65"/>
      <c r="T64" s="65"/>
      <c r="U64" s="96"/>
    </row>
    <row r="65" spans="1:21" s="93" customFormat="1" x14ac:dyDescent="0.2">
      <c r="A65" s="65"/>
      <c r="B65" s="65"/>
      <c r="C65" s="65"/>
      <c r="D65" s="65"/>
      <c r="E65" s="65"/>
      <c r="F65" s="65"/>
      <c r="G65" s="65"/>
      <c r="H65" s="65"/>
      <c r="I65" s="65"/>
      <c r="J65" s="65"/>
      <c r="K65" s="65"/>
      <c r="L65" s="65"/>
      <c r="M65" s="65"/>
      <c r="N65" s="65"/>
      <c r="O65" s="65"/>
      <c r="P65" s="65"/>
      <c r="Q65" s="65"/>
      <c r="R65" s="65"/>
      <c r="S65" s="65"/>
      <c r="T65" s="65"/>
      <c r="U65" s="96"/>
    </row>
    <row r="66" spans="1:21" s="76" customFormat="1" x14ac:dyDescent="0.2">
      <c r="A66" s="65"/>
      <c r="B66" s="65"/>
      <c r="C66" s="65"/>
      <c r="D66" s="65"/>
      <c r="E66" s="65"/>
      <c r="F66" s="65"/>
      <c r="G66" s="65"/>
      <c r="H66" s="65"/>
      <c r="I66" s="65"/>
      <c r="J66" s="65"/>
      <c r="K66" s="65"/>
      <c r="L66" s="65"/>
      <c r="M66" s="65"/>
      <c r="N66" s="65"/>
      <c r="O66" s="65"/>
      <c r="P66" s="65"/>
      <c r="Q66" s="65"/>
      <c r="R66" s="65"/>
      <c r="S66" s="65"/>
      <c r="T66" s="65"/>
      <c r="U66" s="66"/>
    </row>
    <row r="67" spans="1:21" s="76" customFormat="1" x14ac:dyDescent="0.2">
      <c r="A67" s="65"/>
      <c r="B67" s="65"/>
      <c r="C67" s="65"/>
      <c r="D67" s="65"/>
      <c r="E67" s="65"/>
      <c r="F67" s="65"/>
      <c r="G67" s="65"/>
      <c r="H67" s="65"/>
      <c r="I67" s="65"/>
      <c r="J67" s="65"/>
      <c r="K67" s="65"/>
      <c r="L67" s="65"/>
      <c r="M67" s="65"/>
      <c r="N67" s="65"/>
      <c r="O67" s="65"/>
      <c r="P67" s="65"/>
      <c r="Q67" s="65"/>
      <c r="R67" s="65"/>
      <c r="S67" s="65"/>
      <c r="T67" s="65"/>
      <c r="U67" s="66"/>
    </row>
    <row r="68" spans="1:21" x14ac:dyDescent="0.2">
      <c r="B68" s="7"/>
      <c r="C68" s="7"/>
      <c r="D68" s="7"/>
      <c r="E68" s="7"/>
      <c r="F68" s="7"/>
      <c r="G68" s="7"/>
      <c r="M68" s="7"/>
      <c r="N68" s="51"/>
      <c r="O68" s="7"/>
      <c r="P68" s="7"/>
      <c r="Q68" s="7"/>
      <c r="R68" s="7"/>
      <c r="S68" s="7"/>
      <c r="T68" s="7"/>
    </row>
    <row r="69" spans="1:21" ht="18" customHeight="1" x14ac:dyDescent="0.2">
      <c r="A69" s="239" t="s">
        <v>47</v>
      </c>
      <c r="B69" s="239"/>
      <c r="C69" s="239"/>
      <c r="D69" s="239"/>
      <c r="E69" s="239"/>
      <c r="F69" s="239"/>
      <c r="G69" s="239"/>
      <c r="H69" s="239"/>
      <c r="I69" s="239"/>
      <c r="J69" s="239"/>
      <c r="K69" s="239"/>
      <c r="L69" s="239"/>
      <c r="M69" s="239"/>
      <c r="N69" s="239"/>
      <c r="O69" s="239"/>
      <c r="P69" s="239"/>
      <c r="Q69" s="239"/>
      <c r="R69" s="239"/>
      <c r="S69" s="239"/>
      <c r="T69" s="239"/>
      <c r="U69" s="239"/>
    </row>
    <row r="70" spans="1:21" ht="25.5" customHeight="1" x14ac:dyDescent="0.2">
      <c r="A70" s="147" t="s">
        <v>30</v>
      </c>
      <c r="B70" s="123" t="s">
        <v>29</v>
      </c>
      <c r="C70" s="124"/>
      <c r="D70" s="124"/>
      <c r="E70" s="124"/>
      <c r="F70" s="124"/>
      <c r="G70" s="124"/>
      <c r="H70" s="124"/>
      <c r="I70" s="125"/>
      <c r="J70" s="146" t="s">
        <v>43</v>
      </c>
      <c r="K70" s="152" t="s">
        <v>27</v>
      </c>
      <c r="L70" s="153"/>
      <c r="M70" s="153"/>
      <c r="N70" s="154"/>
      <c r="O70" s="149" t="s">
        <v>44</v>
      </c>
      <c r="P70" s="155"/>
      <c r="Q70" s="156"/>
      <c r="R70" s="149" t="s">
        <v>26</v>
      </c>
      <c r="S70" s="150"/>
      <c r="T70" s="151"/>
      <c r="U70" s="134" t="s">
        <v>25</v>
      </c>
    </row>
    <row r="71" spans="1:21" ht="16.5" customHeight="1" x14ac:dyDescent="0.2">
      <c r="A71" s="148"/>
      <c r="B71" s="126"/>
      <c r="C71" s="127"/>
      <c r="D71" s="127"/>
      <c r="E71" s="127"/>
      <c r="F71" s="127"/>
      <c r="G71" s="127"/>
      <c r="H71" s="127"/>
      <c r="I71" s="128"/>
      <c r="J71" s="135"/>
      <c r="K71" s="5" t="s">
        <v>31</v>
      </c>
      <c r="L71" s="5" t="s">
        <v>32</v>
      </c>
      <c r="M71" s="5" t="s">
        <v>33</v>
      </c>
      <c r="N71" s="48" t="s">
        <v>99</v>
      </c>
      <c r="O71" s="63" t="s">
        <v>37</v>
      </c>
      <c r="P71" s="63" t="s">
        <v>8</v>
      </c>
      <c r="Q71" s="63" t="s">
        <v>34</v>
      </c>
      <c r="R71" s="63" t="s">
        <v>35</v>
      </c>
      <c r="S71" s="63" t="s">
        <v>31</v>
      </c>
      <c r="T71" s="63" t="s">
        <v>36</v>
      </c>
      <c r="U71" s="135"/>
    </row>
    <row r="72" spans="1:21" ht="15" x14ac:dyDescent="0.25">
      <c r="A72" s="88" t="s">
        <v>206</v>
      </c>
      <c r="B72" s="104" t="s">
        <v>147</v>
      </c>
      <c r="C72" s="105"/>
      <c r="D72" s="105"/>
      <c r="E72" s="105"/>
      <c r="F72" s="105"/>
      <c r="G72" s="105"/>
      <c r="H72" s="105"/>
      <c r="I72" s="106"/>
      <c r="J72" s="89">
        <v>5</v>
      </c>
      <c r="K72" s="89">
        <v>2</v>
      </c>
      <c r="L72" s="89">
        <v>1</v>
      </c>
      <c r="M72" s="89">
        <v>1</v>
      </c>
      <c r="N72" s="89">
        <v>0</v>
      </c>
      <c r="O72" s="86">
        <f>K72+L72+M72+N72</f>
        <v>4</v>
      </c>
      <c r="P72" s="16">
        <f>Q72-O72</f>
        <v>5</v>
      </c>
      <c r="Q72" s="16">
        <f>ROUND(PRODUCT(J72,25)/14,0)</f>
        <v>9</v>
      </c>
      <c r="R72" s="20"/>
      <c r="S72" s="10" t="s">
        <v>31</v>
      </c>
      <c r="T72" s="21"/>
      <c r="U72" s="10" t="s">
        <v>40</v>
      </c>
    </row>
    <row r="73" spans="1:21" ht="15" x14ac:dyDescent="0.25">
      <c r="A73" s="88" t="s">
        <v>207</v>
      </c>
      <c r="B73" s="104" t="s">
        <v>148</v>
      </c>
      <c r="C73" s="105"/>
      <c r="D73" s="105"/>
      <c r="E73" s="105"/>
      <c r="F73" s="105"/>
      <c r="G73" s="105"/>
      <c r="H73" s="105"/>
      <c r="I73" s="106"/>
      <c r="J73" s="89">
        <v>5</v>
      </c>
      <c r="K73" s="89">
        <v>2</v>
      </c>
      <c r="L73" s="89">
        <v>2</v>
      </c>
      <c r="M73" s="89">
        <v>0</v>
      </c>
      <c r="N73" s="89">
        <v>0</v>
      </c>
      <c r="O73" s="86">
        <f t="shared" ref="O73:O76" si="14">K73+L73+M73+N73</f>
        <v>4</v>
      </c>
      <c r="P73" s="16">
        <f t="shared" ref="P73:P76" si="15">Q73-O73</f>
        <v>5</v>
      </c>
      <c r="Q73" s="16">
        <f t="shared" ref="Q73:Q76" si="16">ROUND(PRODUCT(J73,25)/14,0)</f>
        <v>9</v>
      </c>
      <c r="R73" s="20" t="s">
        <v>35</v>
      </c>
      <c r="S73" s="10"/>
      <c r="T73" s="21"/>
      <c r="U73" s="10" t="s">
        <v>40</v>
      </c>
    </row>
    <row r="74" spans="1:21" ht="15" x14ac:dyDescent="0.25">
      <c r="A74" s="88" t="s">
        <v>208</v>
      </c>
      <c r="B74" s="104" t="s">
        <v>149</v>
      </c>
      <c r="C74" s="105"/>
      <c r="D74" s="105"/>
      <c r="E74" s="105"/>
      <c r="F74" s="105"/>
      <c r="G74" s="105"/>
      <c r="H74" s="105"/>
      <c r="I74" s="106"/>
      <c r="J74" s="89">
        <v>5</v>
      </c>
      <c r="K74" s="89">
        <v>2</v>
      </c>
      <c r="L74" s="89">
        <v>2</v>
      </c>
      <c r="M74" s="89">
        <v>1</v>
      </c>
      <c r="N74" s="89">
        <v>0</v>
      </c>
      <c r="O74" s="86">
        <f t="shared" si="14"/>
        <v>5</v>
      </c>
      <c r="P74" s="16">
        <f t="shared" si="15"/>
        <v>4</v>
      </c>
      <c r="Q74" s="16">
        <f t="shared" si="16"/>
        <v>9</v>
      </c>
      <c r="R74" s="20" t="s">
        <v>35</v>
      </c>
      <c r="S74" s="10"/>
      <c r="T74" s="21"/>
      <c r="U74" s="10" t="s">
        <v>40</v>
      </c>
    </row>
    <row r="75" spans="1:21" ht="15" x14ac:dyDescent="0.25">
      <c r="A75" s="88" t="s">
        <v>209</v>
      </c>
      <c r="B75" s="104" t="s">
        <v>150</v>
      </c>
      <c r="C75" s="105"/>
      <c r="D75" s="105"/>
      <c r="E75" s="105"/>
      <c r="F75" s="105"/>
      <c r="G75" s="105"/>
      <c r="H75" s="105"/>
      <c r="I75" s="106"/>
      <c r="J75" s="89">
        <v>5</v>
      </c>
      <c r="K75" s="89">
        <v>2</v>
      </c>
      <c r="L75" s="89">
        <v>1</v>
      </c>
      <c r="M75" s="89">
        <v>1</v>
      </c>
      <c r="N75" s="89">
        <v>0</v>
      </c>
      <c r="O75" s="86">
        <f t="shared" si="14"/>
        <v>4</v>
      </c>
      <c r="P75" s="16">
        <f t="shared" si="15"/>
        <v>5</v>
      </c>
      <c r="Q75" s="16">
        <f t="shared" si="16"/>
        <v>9</v>
      </c>
      <c r="R75" s="20" t="s">
        <v>35</v>
      </c>
      <c r="S75" s="10"/>
      <c r="T75" s="21"/>
      <c r="U75" s="10" t="s">
        <v>41</v>
      </c>
    </row>
    <row r="76" spans="1:21" ht="15" x14ac:dyDescent="0.25">
      <c r="A76" s="88" t="s">
        <v>210</v>
      </c>
      <c r="B76" s="104" t="s">
        <v>151</v>
      </c>
      <c r="C76" s="105"/>
      <c r="D76" s="105"/>
      <c r="E76" s="105"/>
      <c r="F76" s="105"/>
      <c r="G76" s="105"/>
      <c r="H76" s="105"/>
      <c r="I76" s="106"/>
      <c r="J76" s="89">
        <v>4</v>
      </c>
      <c r="K76" s="89">
        <v>2</v>
      </c>
      <c r="L76" s="89">
        <v>1</v>
      </c>
      <c r="M76" s="89">
        <v>1</v>
      </c>
      <c r="N76" s="89">
        <v>0</v>
      </c>
      <c r="O76" s="86">
        <f t="shared" si="14"/>
        <v>4</v>
      </c>
      <c r="P76" s="16">
        <f t="shared" si="15"/>
        <v>3</v>
      </c>
      <c r="Q76" s="16">
        <f t="shared" si="16"/>
        <v>7</v>
      </c>
      <c r="R76" s="20" t="s">
        <v>35</v>
      </c>
      <c r="S76" s="10"/>
      <c r="T76" s="21"/>
      <c r="U76" s="10" t="s">
        <v>41</v>
      </c>
    </row>
    <row r="77" spans="1:21" s="76" customFormat="1" x14ac:dyDescent="0.2">
      <c r="A77" s="68" t="s">
        <v>105</v>
      </c>
      <c r="B77" s="136" t="s">
        <v>251</v>
      </c>
      <c r="C77" s="137"/>
      <c r="D77" s="137"/>
      <c r="E77" s="137"/>
      <c r="F77" s="137"/>
      <c r="G77" s="137"/>
      <c r="H77" s="137"/>
      <c r="I77" s="138"/>
      <c r="J77" s="69">
        <v>3</v>
      </c>
      <c r="K77" s="69">
        <v>0</v>
      </c>
      <c r="L77" s="69">
        <v>2</v>
      </c>
      <c r="M77" s="69">
        <v>0</v>
      </c>
      <c r="N77" s="69">
        <v>0</v>
      </c>
      <c r="O77" s="17">
        <f t="shared" ref="O77:O78" si="17">K77+L77+M77+N77</f>
        <v>2</v>
      </c>
      <c r="P77" s="70">
        <f t="shared" ref="P77:P78" si="18">Q77-O77</f>
        <v>3</v>
      </c>
      <c r="Q77" s="70">
        <f t="shared" ref="Q77:Q78" si="19">ROUND(PRODUCT(J77,25)/14,0)</f>
        <v>5</v>
      </c>
      <c r="R77" s="77"/>
      <c r="S77" s="69" t="s">
        <v>31</v>
      </c>
      <c r="T77" s="71"/>
      <c r="U77" s="69" t="s">
        <v>42</v>
      </c>
    </row>
    <row r="78" spans="1:21" ht="15" x14ac:dyDescent="0.25">
      <c r="A78" s="88" t="s">
        <v>121</v>
      </c>
      <c r="B78" s="104" t="s">
        <v>152</v>
      </c>
      <c r="C78" s="105"/>
      <c r="D78" s="105"/>
      <c r="E78" s="105"/>
      <c r="F78" s="105"/>
      <c r="G78" s="105"/>
      <c r="H78" s="105"/>
      <c r="I78" s="106"/>
      <c r="J78" s="89">
        <v>6</v>
      </c>
      <c r="K78" s="89">
        <v>2</v>
      </c>
      <c r="L78" s="89">
        <v>2</v>
      </c>
      <c r="M78" s="89">
        <v>0</v>
      </c>
      <c r="N78" s="89">
        <v>0</v>
      </c>
      <c r="O78" s="86">
        <f t="shared" si="17"/>
        <v>4</v>
      </c>
      <c r="P78" s="16">
        <f t="shared" si="18"/>
        <v>7</v>
      </c>
      <c r="Q78" s="16">
        <f t="shared" si="19"/>
        <v>11</v>
      </c>
      <c r="R78" s="20"/>
      <c r="S78" s="10"/>
      <c r="T78" s="21" t="s">
        <v>36</v>
      </c>
      <c r="U78" s="10" t="s">
        <v>41</v>
      </c>
    </row>
    <row r="79" spans="1:21" x14ac:dyDescent="0.2">
      <c r="A79" s="18" t="s">
        <v>28</v>
      </c>
      <c r="B79" s="107"/>
      <c r="C79" s="108"/>
      <c r="D79" s="108"/>
      <c r="E79" s="108"/>
      <c r="F79" s="108"/>
      <c r="G79" s="108"/>
      <c r="H79" s="108"/>
      <c r="I79" s="109"/>
      <c r="J79" s="18">
        <f t="shared" ref="J79:Q79" si="20">SUM(J72:J78)</f>
        <v>33</v>
      </c>
      <c r="K79" s="18">
        <f t="shared" si="20"/>
        <v>12</v>
      </c>
      <c r="L79" s="18">
        <f t="shared" si="20"/>
        <v>11</v>
      </c>
      <c r="M79" s="18">
        <f t="shared" si="20"/>
        <v>4</v>
      </c>
      <c r="N79" s="49">
        <f t="shared" si="20"/>
        <v>0</v>
      </c>
      <c r="O79" s="49">
        <f t="shared" si="20"/>
        <v>27</v>
      </c>
      <c r="P79" s="18">
        <f t="shared" si="20"/>
        <v>32</v>
      </c>
      <c r="Q79" s="18">
        <f t="shared" si="20"/>
        <v>59</v>
      </c>
      <c r="R79" s="18">
        <f>COUNTIF(R72:R78,"E")</f>
        <v>4</v>
      </c>
      <c r="S79" s="18">
        <f>COUNTIF(S72:S78,"C")</f>
        <v>2</v>
      </c>
      <c r="T79" s="18">
        <f>COUNTIF(T72:T78,"VP")</f>
        <v>1</v>
      </c>
      <c r="U79" s="80">
        <f>COUNTA(U72:U78)</f>
        <v>7</v>
      </c>
    </row>
    <row r="80" spans="1:21" s="76" customFormat="1" ht="12.75" customHeight="1" x14ac:dyDescent="0.2">
      <c r="A80" s="244" t="s">
        <v>108</v>
      </c>
      <c r="B80" s="244"/>
      <c r="C80" s="244"/>
      <c r="D80" s="244"/>
      <c r="E80" s="244"/>
      <c r="F80" s="244"/>
      <c r="G80" s="244"/>
      <c r="H80" s="244"/>
      <c r="I80" s="244"/>
      <c r="J80" s="244"/>
      <c r="K80" s="244"/>
      <c r="L80" s="244"/>
      <c r="M80" s="244"/>
      <c r="N80" s="244"/>
      <c r="O80" s="244"/>
      <c r="P80" s="244"/>
      <c r="Q80" s="244"/>
      <c r="R80" s="244"/>
      <c r="S80" s="244"/>
      <c r="T80" s="244"/>
      <c r="U80" s="244"/>
    </row>
    <row r="81" spans="1:21" s="76" customFormat="1" x14ac:dyDescent="0.2">
      <c r="A81" s="245"/>
      <c r="B81" s="245"/>
      <c r="C81" s="245"/>
      <c r="D81" s="245"/>
      <c r="E81" s="245"/>
      <c r="F81" s="245"/>
      <c r="G81" s="245"/>
      <c r="H81" s="245"/>
      <c r="I81" s="245"/>
      <c r="J81" s="245"/>
      <c r="K81" s="245"/>
      <c r="L81" s="245"/>
      <c r="M81" s="245"/>
      <c r="N81" s="245"/>
      <c r="O81" s="245"/>
      <c r="P81" s="245"/>
      <c r="Q81" s="245"/>
      <c r="R81" s="245"/>
      <c r="S81" s="245"/>
      <c r="T81" s="245"/>
      <c r="U81" s="245"/>
    </row>
    <row r="82" spans="1:21" s="93" customFormat="1" x14ac:dyDescent="0.2">
      <c r="A82" s="94"/>
      <c r="B82" s="94"/>
      <c r="C82" s="94"/>
      <c r="D82" s="94"/>
      <c r="E82" s="94"/>
      <c r="F82" s="94"/>
      <c r="G82" s="94"/>
      <c r="H82" s="94"/>
      <c r="I82" s="94"/>
      <c r="J82" s="94"/>
      <c r="K82" s="94"/>
      <c r="L82" s="94"/>
      <c r="M82" s="94"/>
      <c r="N82" s="94"/>
      <c r="O82" s="94"/>
      <c r="P82" s="94"/>
      <c r="Q82" s="94"/>
      <c r="R82" s="94"/>
      <c r="S82" s="94"/>
      <c r="T82" s="94"/>
      <c r="U82" s="94"/>
    </row>
    <row r="83" spans="1:21" s="93" customFormat="1" x14ac:dyDescent="0.2">
      <c r="A83" s="94"/>
      <c r="B83" s="94"/>
      <c r="C83" s="94"/>
      <c r="D83" s="94"/>
      <c r="E83" s="94"/>
      <c r="F83" s="94"/>
      <c r="G83" s="94"/>
      <c r="H83" s="94"/>
      <c r="I83" s="94"/>
      <c r="J83" s="94"/>
      <c r="K83" s="94"/>
      <c r="L83" s="94"/>
      <c r="M83" s="94"/>
      <c r="N83" s="94"/>
      <c r="O83" s="94"/>
      <c r="P83" s="94"/>
      <c r="Q83" s="94"/>
      <c r="R83" s="94"/>
      <c r="S83" s="94"/>
      <c r="T83" s="94"/>
      <c r="U83" s="94"/>
    </row>
    <row r="85" spans="1:21" ht="18.75" customHeight="1" x14ac:dyDescent="0.2">
      <c r="A85" s="239" t="s">
        <v>48</v>
      </c>
      <c r="B85" s="239"/>
      <c r="C85" s="239"/>
      <c r="D85" s="239"/>
      <c r="E85" s="239"/>
      <c r="F85" s="239"/>
      <c r="G85" s="239"/>
      <c r="H85" s="239"/>
      <c r="I85" s="239"/>
      <c r="J85" s="239"/>
      <c r="K85" s="239"/>
      <c r="L85" s="239"/>
      <c r="M85" s="239"/>
      <c r="N85" s="239"/>
      <c r="O85" s="239"/>
      <c r="P85" s="239"/>
      <c r="Q85" s="239"/>
      <c r="R85" s="239"/>
      <c r="S85" s="239"/>
      <c r="T85" s="239"/>
      <c r="U85" s="239"/>
    </row>
    <row r="86" spans="1:21" ht="24.75" customHeight="1" x14ac:dyDescent="0.2">
      <c r="A86" s="147" t="s">
        <v>30</v>
      </c>
      <c r="B86" s="123" t="s">
        <v>29</v>
      </c>
      <c r="C86" s="124"/>
      <c r="D86" s="124"/>
      <c r="E86" s="124"/>
      <c r="F86" s="124"/>
      <c r="G86" s="124"/>
      <c r="H86" s="124"/>
      <c r="I86" s="125"/>
      <c r="J86" s="146" t="s">
        <v>43</v>
      </c>
      <c r="K86" s="152" t="s">
        <v>27</v>
      </c>
      <c r="L86" s="153"/>
      <c r="M86" s="153"/>
      <c r="N86" s="154"/>
      <c r="O86" s="149" t="s">
        <v>44</v>
      </c>
      <c r="P86" s="155"/>
      <c r="Q86" s="156"/>
      <c r="R86" s="149" t="s">
        <v>26</v>
      </c>
      <c r="S86" s="150"/>
      <c r="T86" s="151"/>
      <c r="U86" s="134" t="s">
        <v>25</v>
      </c>
    </row>
    <row r="87" spans="1:21" ht="15" customHeight="1" x14ac:dyDescent="0.2">
      <c r="A87" s="148"/>
      <c r="B87" s="126"/>
      <c r="C87" s="127"/>
      <c r="D87" s="127"/>
      <c r="E87" s="127"/>
      <c r="F87" s="127"/>
      <c r="G87" s="127"/>
      <c r="H87" s="127"/>
      <c r="I87" s="128"/>
      <c r="J87" s="135"/>
      <c r="K87" s="5" t="s">
        <v>31</v>
      </c>
      <c r="L87" s="5" t="s">
        <v>32</v>
      </c>
      <c r="M87" s="5" t="s">
        <v>33</v>
      </c>
      <c r="N87" s="48" t="s">
        <v>99</v>
      </c>
      <c r="O87" s="63" t="s">
        <v>37</v>
      </c>
      <c r="P87" s="63" t="s">
        <v>8</v>
      </c>
      <c r="Q87" s="63" t="s">
        <v>34</v>
      </c>
      <c r="R87" s="63" t="s">
        <v>35</v>
      </c>
      <c r="S87" s="63" t="s">
        <v>31</v>
      </c>
      <c r="T87" s="63" t="s">
        <v>36</v>
      </c>
      <c r="U87" s="135"/>
    </row>
    <row r="88" spans="1:21" ht="15" x14ac:dyDescent="0.25">
      <c r="A88" s="88" t="s">
        <v>211</v>
      </c>
      <c r="B88" s="104" t="s">
        <v>153</v>
      </c>
      <c r="C88" s="105"/>
      <c r="D88" s="105"/>
      <c r="E88" s="105"/>
      <c r="F88" s="105"/>
      <c r="G88" s="105"/>
      <c r="H88" s="105"/>
      <c r="I88" s="106"/>
      <c r="J88" s="89">
        <v>5</v>
      </c>
      <c r="K88" s="89">
        <v>2</v>
      </c>
      <c r="L88" s="89">
        <v>2</v>
      </c>
      <c r="M88" s="89">
        <v>0</v>
      </c>
      <c r="N88" s="89">
        <v>0</v>
      </c>
      <c r="O88" s="86">
        <f>K88+L88+M88+N88</f>
        <v>4</v>
      </c>
      <c r="P88" s="16">
        <f>Q88-O88</f>
        <v>5</v>
      </c>
      <c r="Q88" s="16">
        <f>ROUND(PRODUCT(J88,25)/14,0)</f>
        <v>9</v>
      </c>
      <c r="R88" s="20"/>
      <c r="S88" s="10" t="s">
        <v>31</v>
      </c>
      <c r="T88" s="21"/>
      <c r="U88" s="10" t="s">
        <v>40</v>
      </c>
    </row>
    <row r="89" spans="1:21" ht="15" x14ac:dyDescent="0.25">
      <c r="A89" s="88" t="s">
        <v>212</v>
      </c>
      <c r="B89" s="104" t="s">
        <v>154</v>
      </c>
      <c r="C89" s="105"/>
      <c r="D89" s="105"/>
      <c r="E89" s="105"/>
      <c r="F89" s="105"/>
      <c r="G89" s="105"/>
      <c r="H89" s="105"/>
      <c r="I89" s="106"/>
      <c r="J89" s="89">
        <v>6</v>
      </c>
      <c r="K89" s="89">
        <v>2</v>
      </c>
      <c r="L89" s="89">
        <v>1</v>
      </c>
      <c r="M89" s="89">
        <v>2</v>
      </c>
      <c r="N89" s="89">
        <v>0</v>
      </c>
      <c r="O89" s="86">
        <f t="shared" ref="O89:O92" si="21">K89+L89+M89+N89</f>
        <v>5</v>
      </c>
      <c r="P89" s="16">
        <f t="shared" ref="P89:P92" si="22">Q89-O89</f>
        <v>6</v>
      </c>
      <c r="Q89" s="16">
        <f t="shared" ref="Q89:Q92" si="23">ROUND(PRODUCT(J89,25)/14,0)</f>
        <v>11</v>
      </c>
      <c r="R89" s="20" t="s">
        <v>35</v>
      </c>
      <c r="S89" s="10"/>
      <c r="T89" s="21"/>
      <c r="U89" s="10" t="s">
        <v>41</v>
      </c>
    </row>
    <row r="90" spans="1:21" ht="15" x14ac:dyDescent="0.25">
      <c r="A90" s="88" t="s">
        <v>213</v>
      </c>
      <c r="B90" s="104" t="s">
        <v>155</v>
      </c>
      <c r="C90" s="105"/>
      <c r="D90" s="105"/>
      <c r="E90" s="105"/>
      <c r="F90" s="105"/>
      <c r="G90" s="105"/>
      <c r="H90" s="105"/>
      <c r="I90" s="106"/>
      <c r="J90" s="89">
        <v>5</v>
      </c>
      <c r="K90" s="89">
        <v>2</v>
      </c>
      <c r="L90" s="89">
        <v>2</v>
      </c>
      <c r="M90" s="89">
        <v>0</v>
      </c>
      <c r="N90" s="89">
        <v>0</v>
      </c>
      <c r="O90" s="86">
        <f t="shared" si="21"/>
        <v>4</v>
      </c>
      <c r="P90" s="16">
        <f t="shared" si="22"/>
        <v>5</v>
      </c>
      <c r="Q90" s="16">
        <f t="shared" si="23"/>
        <v>9</v>
      </c>
      <c r="R90" s="20" t="s">
        <v>35</v>
      </c>
      <c r="S90" s="10"/>
      <c r="T90" s="21"/>
      <c r="U90" s="10" t="s">
        <v>40</v>
      </c>
    </row>
    <row r="91" spans="1:21" ht="15" x14ac:dyDescent="0.25">
      <c r="A91" s="88" t="s">
        <v>214</v>
      </c>
      <c r="B91" s="104" t="s">
        <v>156</v>
      </c>
      <c r="C91" s="105"/>
      <c r="D91" s="105"/>
      <c r="E91" s="105"/>
      <c r="F91" s="105"/>
      <c r="G91" s="105"/>
      <c r="H91" s="105"/>
      <c r="I91" s="106"/>
      <c r="J91" s="89">
        <v>4</v>
      </c>
      <c r="K91" s="89">
        <v>2</v>
      </c>
      <c r="L91" s="89">
        <v>2</v>
      </c>
      <c r="M91" s="89">
        <v>0</v>
      </c>
      <c r="N91" s="89">
        <v>0</v>
      </c>
      <c r="O91" s="86">
        <f t="shared" si="21"/>
        <v>4</v>
      </c>
      <c r="P91" s="16">
        <f t="shared" si="22"/>
        <v>3</v>
      </c>
      <c r="Q91" s="16">
        <f t="shared" si="23"/>
        <v>7</v>
      </c>
      <c r="R91" s="20" t="s">
        <v>35</v>
      </c>
      <c r="S91" s="10"/>
      <c r="T91" s="21"/>
      <c r="U91" s="10" t="s">
        <v>40</v>
      </c>
    </row>
    <row r="92" spans="1:21" ht="15" x14ac:dyDescent="0.25">
      <c r="A92" s="88" t="s">
        <v>215</v>
      </c>
      <c r="B92" s="104" t="s">
        <v>157</v>
      </c>
      <c r="C92" s="105"/>
      <c r="D92" s="105"/>
      <c r="E92" s="105"/>
      <c r="F92" s="105"/>
      <c r="G92" s="105"/>
      <c r="H92" s="105"/>
      <c r="I92" s="106"/>
      <c r="J92" s="89">
        <v>4</v>
      </c>
      <c r="K92" s="89">
        <v>2</v>
      </c>
      <c r="L92" s="89">
        <v>0</v>
      </c>
      <c r="M92" s="89">
        <v>2</v>
      </c>
      <c r="N92" s="89">
        <v>0</v>
      </c>
      <c r="O92" s="86">
        <f t="shared" si="21"/>
        <v>4</v>
      </c>
      <c r="P92" s="16">
        <f t="shared" si="22"/>
        <v>3</v>
      </c>
      <c r="Q92" s="16">
        <f t="shared" si="23"/>
        <v>7</v>
      </c>
      <c r="R92" s="20" t="s">
        <v>35</v>
      </c>
      <c r="S92" s="10"/>
      <c r="T92" s="21"/>
      <c r="U92" s="10" t="s">
        <v>41</v>
      </c>
    </row>
    <row r="93" spans="1:21" x14ac:dyDescent="0.2">
      <c r="A93" s="68" t="s">
        <v>107</v>
      </c>
      <c r="B93" s="136" t="s">
        <v>252</v>
      </c>
      <c r="C93" s="137"/>
      <c r="D93" s="137"/>
      <c r="E93" s="137"/>
      <c r="F93" s="137"/>
      <c r="G93" s="137"/>
      <c r="H93" s="137"/>
      <c r="I93" s="138"/>
      <c r="J93" s="69">
        <v>3</v>
      </c>
      <c r="K93" s="69">
        <v>0</v>
      </c>
      <c r="L93" s="69">
        <v>2</v>
      </c>
      <c r="M93" s="69">
        <v>0</v>
      </c>
      <c r="N93" s="69">
        <v>0</v>
      </c>
      <c r="O93" s="17">
        <f t="shared" ref="O93:O94" si="24">K93+L93+M93+N93</f>
        <v>2</v>
      </c>
      <c r="P93" s="70">
        <f t="shared" ref="P93:P94" si="25">Q93-O93</f>
        <v>3</v>
      </c>
      <c r="Q93" s="70">
        <f t="shared" ref="Q93:Q94" si="26">ROUND(PRODUCT(J93,25)/14,0)</f>
        <v>5</v>
      </c>
      <c r="R93" s="77"/>
      <c r="S93" s="69" t="s">
        <v>31</v>
      </c>
      <c r="T93" s="71"/>
      <c r="U93" s="69" t="s">
        <v>42</v>
      </c>
    </row>
    <row r="94" spans="1:21" ht="15" x14ac:dyDescent="0.25">
      <c r="A94" s="88" t="s">
        <v>122</v>
      </c>
      <c r="B94" s="104" t="s">
        <v>158</v>
      </c>
      <c r="C94" s="105"/>
      <c r="D94" s="105"/>
      <c r="E94" s="105"/>
      <c r="F94" s="105"/>
      <c r="G94" s="105"/>
      <c r="H94" s="105"/>
      <c r="I94" s="106"/>
      <c r="J94" s="89">
        <v>6</v>
      </c>
      <c r="K94" s="89">
        <v>2</v>
      </c>
      <c r="L94" s="89">
        <v>2</v>
      </c>
      <c r="M94" s="89">
        <v>0</v>
      </c>
      <c r="N94" s="89">
        <v>1</v>
      </c>
      <c r="O94" s="86">
        <f t="shared" si="24"/>
        <v>5</v>
      </c>
      <c r="P94" s="16">
        <f t="shared" si="25"/>
        <v>6</v>
      </c>
      <c r="Q94" s="16">
        <f t="shared" si="26"/>
        <v>11</v>
      </c>
      <c r="R94" s="20"/>
      <c r="S94" s="10"/>
      <c r="T94" s="21" t="s">
        <v>36</v>
      </c>
      <c r="U94" s="10" t="s">
        <v>41</v>
      </c>
    </row>
    <row r="95" spans="1:21" x14ac:dyDescent="0.2">
      <c r="A95" s="18" t="s">
        <v>28</v>
      </c>
      <c r="B95" s="107"/>
      <c r="C95" s="108"/>
      <c r="D95" s="108"/>
      <c r="E95" s="108"/>
      <c r="F95" s="108"/>
      <c r="G95" s="108"/>
      <c r="H95" s="108"/>
      <c r="I95" s="109"/>
      <c r="J95" s="18">
        <f t="shared" ref="J95:Q95" si="27">SUM(J88:J94)</f>
        <v>33</v>
      </c>
      <c r="K95" s="18">
        <f t="shared" si="27"/>
        <v>12</v>
      </c>
      <c r="L95" s="18">
        <f t="shared" si="27"/>
        <v>11</v>
      </c>
      <c r="M95" s="18">
        <f t="shared" si="27"/>
        <v>4</v>
      </c>
      <c r="N95" s="49">
        <f t="shared" si="27"/>
        <v>1</v>
      </c>
      <c r="O95" s="49">
        <f t="shared" si="27"/>
        <v>28</v>
      </c>
      <c r="P95" s="18">
        <f t="shared" si="27"/>
        <v>31</v>
      </c>
      <c r="Q95" s="18">
        <f t="shared" si="27"/>
        <v>59</v>
      </c>
      <c r="R95" s="18">
        <f>COUNTIF(R88:R94,"E")</f>
        <v>4</v>
      </c>
      <c r="S95" s="18">
        <f>COUNTIF(S88:S94,"C")</f>
        <v>2</v>
      </c>
      <c r="T95" s="18">
        <f>COUNTIF(T88:T94,"VP")</f>
        <v>1</v>
      </c>
      <c r="U95" s="80">
        <f>COUNTA(U88:U94)</f>
        <v>7</v>
      </c>
    </row>
    <row r="96" spans="1:21" ht="12.75" customHeight="1" x14ac:dyDescent="0.2">
      <c r="A96" s="244" t="s">
        <v>109</v>
      </c>
      <c r="B96" s="244"/>
      <c r="C96" s="244"/>
      <c r="D96" s="244"/>
      <c r="E96" s="244"/>
      <c r="F96" s="244"/>
      <c r="G96" s="244"/>
      <c r="H96" s="244"/>
      <c r="I96" s="244"/>
      <c r="J96" s="244"/>
      <c r="K96" s="244"/>
      <c r="L96" s="244"/>
      <c r="M96" s="244"/>
      <c r="N96" s="244"/>
      <c r="O96" s="244"/>
      <c r="P96" s="244"/>
      <c r="Q96" s="244"/>
      <c r="R96" s="244"/>
      <c r="S96" s="244"/>
      <c r="T96" s="244"/>
      <c r="U96" s="244"/>
    </row>
    <row r="97" spans="1:21" x14ac:dyDescent="0.2">
      <c r="A97" s="245"/>
      <c r="B97" s="245"/>
      <c r="C97" s="245"/>
      <c r="D97" s="245"/>
      <c r="E97" s="245"/>
      <c r="F97" s="245"/>
      <c r="G97" s="245"/>
      <c r="H97" s="245"/>
      <c r="I97" s="245"/>
      <c r="J97" s="245"/>
      <c r="K97" s="245"/>
      <c r="L97" s="245"/>
      <c r="M97" s="245"/>
      <c r="N97" s="245"/>
      <c r="O97" s="245"/>
      <c r="P97" s="245"/>
      <c r="Q97" s="245"/>
      <c r="R97" s="245"/>
      <c r="S97" s="245"/>
      <c r="T97" s="245"/>
      <c r="U97" s="245"/>
    </row>
    <row r="98" spans="1:21" s="93" customFormat="1" x14ac:dyDescent="0.2">
      <c r="A98" s="94"/>
      <c r="B98" s="94"/>
      <c r="C98" s="94"/>
      <c r="D98" s="94"/>
      <c r="E98" s="94"/>
      <c r="F98" s="94"/>
      <c r="G98" s="94"/>
      <c r="H98" s="94"/>
      <c r="I98" s="94"/>
      <c r="J98" s="94"/>
      <c r="K98" s="94"/>
      <c r="L98" s="94"/>
      <c r="M98" s="94"/>
      <c r="N98" s="94"/>
      <c r="O98" s="94"/>
      <c r="P98" s="94"/>
      <c r="Q98" s="94"/>
      <c r="R98" s="94"/>
      <c r="S98" s="94"/>
      <c r="T98" s="94"/>
      <c r="U98" s="94"/>
    </row>
    <row r="99" spans="1:21" s="93" customFormat="1" x14ac:dyDescent="0.2">
      <c r="A99" s="94"/>
      <c r="B99" s="94"/>
      <c r="C99" s="94"/>
      <c r="D99" s="94"/>
      <c r="E99" s="94"/>
      <c r="F99" s="94"/>
      <c r="G99" s="94"/>
      <c r="H99" s="94"/>
      <c r="I99" s="94"/>
      <c r="J99" s="94"/>
      <c r="K99" s="94"/>
      <c r="L99" s="94"/>
      <c r="M99" s="94"/>
      <c r="N99" s="94"/>
      <c r="O99" s="94"/>
      <c r="P99" s="94"/>
      <c r="Q99" s="94"/>
      <c r="R99" s="94"/>
      <c r="S99" s="94"/>
      <c r="T99" s="94"/>
      <c r="U99" s="94"/>
    </row>
    <row r="102" spans="1:21" ht="18" customHeight="1" x14ac:dyDescent="0.2">
      <c r="A102" s="143" t="s">
        <v>49</v>
      </c>
      <c r="B102" s="144"/>
      <c r="C102" s="144"/>
      <c r="D102" s="144"/>
      <c r="E102" s="144"/>
      <c r="F102" s="144"/>
      <c r="G102" s="144"/>
      <c r="H102" s="144"/>
      <c r="I102" s="144"/>
      <c r="J102" s="144"/>
      <c r="K102" s="144"/>
      <c r="L102" s="144"/>
      <c r="M102" s="144"/>
      <c r="N102" s="144"/>
      <c r="O102" s="144"/>
      <c r="P102" s="144"/>
      <c r="Q102" s="144"/>
      <c r="R102" s="144"/>
      <c r="S102" s="144"/>
      <c r="T102" s="144"/>
      <c r="U102" s="145"/>
    </row>
    <row r="103" spans="1:21" ht="28.5" customHeight="1" x14ac:dyDescent="0.2">
      <c r="A103" s="147" t="s">
        <v>30</v>
      </c>
      <c r="B103" s="123" t="s">
        <v>29</v>
      </c>
      <c r="C103" s="124"/>
      <c r="D103" s="124"/>
      <c r="E103" s="124"/>
      <c r="F103" s="124"/>
      <c r="G103" s="124"/>
      <c r="H103" s="124"/>
      <c r="I103" s="125"/>
      <c r="J103" s="146" t="s">
        <v>43</v>
      </c>
      <c r="K103" s="152" t="s">
        <v>27</v>
      </c>
      <c r="L103" s="153"/>
      <c r="M103" s="153"/>
      <c r="N103" s="154"/>
      <c r="O103" s="149" t="s">
        <v>44</v>
      </c>
      <c r="P103" s="155"/>
      <c r="Q103" s="156"/>
      <c r="R103" s="149" t="s">
        <v>26</v>
      </c>
      <c r="S103" s="150"/>
      <c r="T103" s="151"/>
      <c r="U103" s="134" t="s">
        <v>25</v>
      </c>
    </row>
    <row r="104" spans="1:21" x14ac:dyDescent="0.2">
      <c r="A104" s="148"/>
      <c r="B104" s="126"/>
      <c r="C104" s="127"/>
      <c r="D104" s="127"/>
      <c r="E104" s="127"/>
      <c r="F104" s="127"/>
      <c r="G104" s="127"/>
      <c r="H104" s="127"/>
      <c r="I104" s="128"/>
      <c r="J104" s="135"/>
      <c r="K104" s="5" t="s">
        <v>31</v>
      </c>
      <c r="L104" s="5" t="s">
        <v>32</v>
      </c>
      <c r="M104" s="5" t="s">
        <v>33</v>
      </c>
      <c r="N104" s="48" t="s">
        <v>99</v>
      </c>
      <c r="O104" s="63" t="s">
        <v>37</v>
      </c>
      <c r="P104" s="63" t="s">
        <v>8</v>
      </c>
      <c r="Q104" s="63" t="s">
        <v>34</v>
      </c>
      <c r="R104" s="63" t="s">
        <v>35</v>
      </c>
      <c r="S104" s="63" t="s">
        <v>31</v>
      </c>
      <c r="T104" s="63" t="s">
        <v>36</v>
      </c>
      <c r="U104" s="135"/>
    </row>
    <row r="105" spans="1:21" ht="15" x14ac:dyDescent="0.25">
      <c r="A105" s="88" t="s">
        <v>216</v>
      </c>
      <c r="B105" s="104" t="s">
        <v>159</v>
      </c>
      <c r="C105" s="105"/>
      <c r="D105" s="105"/>
      <c r="E105" s="105"/>
      <c r="F105" s="105"/>
      <c r="G105" s="105"/>
      <c r="H105" s="105"/>
      <c r="I105" s="106"/>
      <c r="J105" s="89">
        <v>4</v>
      </c>
      <c r="K105" s="89">
        <v>2</v>
      </c>
      <c r="L105" s="89">
        <v>2</v>
      </c>
      <c r="M105" s="89">
        <v>1</v>
      </c>
      <c r="N105" s="89">
        <v>0</v>
      </c>
      <c r="O105" s="86">
        <f>K105+L105+M105+N105</f>
        <v>5</v>
      </c>
      <c r="P105" s="16">
        <f>Q105-O105</f>
        <v>2</v>
      </c>
      <c r="Q105" s="16">
        <f>ROUND(PRODUCT(J105,25)/14,0)</f>
        <v>7</v>
      </c>
      <c r="R105" s="20" t="s">
        <v>35</v>
      </c>
      <c r="S105" s="10"/>
      <c r="T105" s="21"/>
      <c r="U105" s="10" t="s">
        <v>41</v>
      </c>
    </row>
    <row r="106" spans="1:21" ht="28.5" customHeight="1" x14ac:dyDescent="0.25">
      <c r="A106" s="88" t="s">
        <v>217</v>
      </c>
      <c r="B106" s="226" t="s">
        <v>160</v>
      </c>
      <c r="C106" s="118"/>
      <c r="D106" s="118"/>
      <c r="E106" s="118"/>
      <c r="F106" s="118"/>
      <c r="G106" s="118"/>
      <c r="H106" s="118"/>
      <c r="I106" s="119"/>
      <c r="J106" s="89">
        <v>3</v>
      </c>
      <c r="K106" s="89">
        <v>2</v>
      </c>
      <c r="L106" s="89">
        <v>1</v>
      </c>
      <c r="M106" s="89">
        <v>1</v>
      </c>
      <c r="N106" s="89">
        <v>0</v>
      </c>
      <c r="O106" s="86">
        <f t="shared" ref="O106:O111" si="28">K106+L106+M106+N106</f>
        <v>4</v>
      </c>
      <c r="P106" s="16">
        <f t="shared" ref="P106:P111" si="29">Q106-O106</f>
        <v>1</v>
      </c>
      <c r="Q106" s="16">
        <f t="shared" ref="Q106:Q111" si="30">ROUND(PRODUCT(J106,25)/14,0)</f>
        <v>5</v>
      </c>
      <c r="R106" s="20" t="s">
        <v>35</v>
      </c>
      <c r="S106" s="10"/>
      <c r="T106" s="21"/>
      <c r="U106" s="10" t="s">
        <v>41</v>
      </c>
    </row>
    <row r="107" spans="1:21" ht="15" x14ac:dyDescent="0.25">
      <c r="A107" s="88" t="s">
        <v>218</v>
      </c>
      <c r="B107" s="104" t="s">
        <v>161</v>
      </c>
      <c r="C107" s="105"/>
      <c r="D107" s="105"/>
      <c r="E107" s="105"/>
      <c r="F107" s="105"/>
      <c r="G107" s="105"/>
      <c r="H107" s="105"/>
      <c r="I107" s="106"/>
      <c r="J107" s="89">
        <v>3</v>
      </c>
      <c r="K107" s="89">
        <v>0</v>
      </c>
      <c r="L107" s="89">
        <v>0</v>
      </c>
      <c r="M107" s="89">
        <v>2</v>
      </c>
      <c r="N107" s="89">
        <v>0</v>
      </c>
      <c r="O107" s="86">
        <f t="shared" si="28"/>
        <v>2</v>
      </c>
      <c r="P107" s="16">
        <f t="shared" si="29"/>
        <v>3</v>
      </c>
      <c r="Q107" s="16">
        <f t="shared" si="30"/>
        <v>5</v>
      </c>
      <c r="R107" s="20"/>
      <c r="S107" s="10" t="s">
        <v>31</v>
      </c>
      <c r="T107" s="21"/>
      <c r="U107" s="10" t="s">
        <v>41</v>
      </c>
    </row>
    <row r="108" spans="1:21" ht="15" x14ac:dyDescent="0.25">
      <c r="A108" s="88" t="s">
        <v>219</v>
      </c>
      <c r="B108" s="259" t="s">
        <v>162</v>
      </c>
      <c r="C108" s="105"/>
      <c r="D108" s="105"/>
      <c r="E108" s="105"/>
      <c r="F108" s="105"/>
      <c r="G108" s="105"/>
      <c r="H108" s="105"/>
      <c r="I108" s="106"/>
      <c r="J108" s="89">
        <v>4</v>
      </c>
      <c r="K108" s="89">
        <v>2</v>
      </c>
      <c r="L108" s="89">
        <v>2</v>
      </c>
      <c r="M108" s="89">
        <v>0</v>
      </c>
      <c r="N108" s="89">
        <v>0</v>
      </c>
      <c r="O108" s="86">
        <f t="shared" si="28"/>
        <v>4</v>
      </c>
      <c r="P108" s="16">
        <f t="shared" si="29"/>
        <v>3</v>
      </c>
      <c r="Q108" s="16">
        <f t="shared" si="30"/>
        <v>7</v>
      </c>
      <c r="R108" s="20" t="s">
        <v>35</v>
      </c>
      <c r="S108" s="10"/>
      <c r="T108" s="21"/>
      <c r="U108" s="10" t="s">
        <v>41</v>
      </c>
    </row>
    <row r="109" spans="1:21" ht="15" x14ac:dyDescent="0.25">
      <c r="A109" s="88" t="s">
        <v>123</v>
      </c>
      <c r="B109" s="104" t="s">
        <v>163</v>
      </c>
      <c r="C109" s="105"/>
      <c r="D109" s="105"/>
      <c r="E109" s="105"/>
      <c r="F109" s="105"/>
      <c r="G109" s="105"/>
      <c r="H109" s="105"/>
      <c r="I109" s="106"/>
      <c r="J109" s="89">
        <v>6</v>
      </c>
      <c r="K109" s="89">
        <v>2</v>
      </c>
      <c r="L109" s="89">
        <v>0</v>
      </c>
      <c r="M109" s="89">
        <v>2</v>
      </c>
      <c r="N109" s="89">
        <v>1</v>
      </c>
      <c r="O109" s="86">
        <f t="shared" si="28"/>
        <v>5</v>
      </c>
      <c r="P109" s="16">
        <f t="shared" si="29"/>
        <v>6</v>
      </c>
      <c r="Q109" s="16">
        <f t="shared" si="30"/>
        <v>11</v>
      </c>
      <c r="R109" s="20" t="s">
        <v>35</v>
      </c>
      <c r="S109" s="10"/>
      <c r="T109" s="21"/>
      <c r="U109" s="10" t="s">
        <v>41</v>
      </c>
    </row>
    <row r="110" spans="1:21" ht="15" x14ac:dyDescent="0.25">
      <c r="A110" s="88" t="s">
        <v>124</v>
      </c>
      <c r="B110" s="104" t="s">
        <v>164</v>
      </c>
      <c r="C110" s="105"/>
      <c r="D110" s="105"/>
      <c r="E110" s="105"/>
      <c r="F110" s="105"/>
      <c r="G110" s="105"/>
      <c r="H110" s="105"/>
      <c r="I110" s="106"/>
      <c r="J110" s="89">
        <v>6</v>
      </c>
      <c r="K110" s="89">
        <v>2</v>
      </c>
      <c r="L110" s="89">
        <v>0</v>
      </c>
      <c r="M110" s="89">
        <v>1</v>
      </c>
      <c r="N110" s="89">
        <v>1</v>
      </c>
      <c r="O110" s="86">
        <f t="shared" si="28"/>
        <v>4</v>
      </c>
      <c r="P110" s="16">
        <f t="shared" si="29"/>
        <v>7</v>
      </c>
      <c r="Q110" s="16">
        <f t="shared" si="30"/>
        <v>11</v>
      </c>
      <c r="R110" s="20"/>
      <c r="S110" s="10"/>
      <c r="T110" s="21" t="s">
        <v>36</v>
      </c>
      <c r="U110" s="10" t="s">
        <v>41</v>
      </c>
    </row>
    <row r="111" spans="1:21" ht="15" x14ac:dyDescent="0.25">
      <c r="A111" s="88" t="s">
        <v>220</v>
      </c>
      <c r="B111" s="104" t="s">
        <v>165</v>
      </c>
      <c r="C111" s="105"/>
      <c r="D111" s="105"/>
      <c r="E111" s="105"/>
      <c r="F111" s="105"/>
      <c r="G111" s="105"/>
      <c r="H111" s="105"/>
      <c r="I111" s="106"/>
      <c r="J111" s="89">
        <v>4</v>
      </c>
      <c r="K111" s="89">
        <v>0</v>
      </c>
      <c r="L111" s="89">
        <v>0</v>
      </c>
      <c r="M111" s="89">
        <v>1</v>
      </c>
      <c r="N111" s="89">
        <v>0</v>
      </c>
      <c r="O111" s="86">
        <f t="shared" si="28"/>
        <v>1</v>
      </c>
      <c r="P111" s="16">
        <f t="shared" si="29"/>
        <v>6</v>
      </c>
      <c r="Q111" s="16">
        <f t="shared" si="30"/>
        <v>7</v>
      </c>
      <c r="R111" s="20"/>
      <c r="S111" s="10" t="s">
        <v>31</v>
      </c>
      <c r="T111" s="21"/>
      <c r="U111" s="10" t="s">
        <v>41</v>
      </c>
    </row>
    <row r="112" spans="1:21" x14ac:dyDescent="0.2">
      <c r="A112" s="18" t="s">
        <v>28</v>
      </c>
      <c r="B112" s="107"/>
      <c r="C112" s="108"/>
      <c r="D112" s="108"/>
      <c r="E112" s="108"/>
      <c r="F112" s="108"/>
      <c r="G112" s="108"/>
      <c r="H112" s="108"/>
      <c r="I112" s="109"/>
      <c r="J112" s="18">
        <f t="shared" ref="J112:Q112" si="31">SUM(J105:J111)</f>
        <v>30</v>
      </c>
      <c r="K112" s="18">
        <f t="shared" si="31"/>
        <v>10</v>
      </c>
      <c r="L112" s="18">
        <f t="shared" si="31"/>
        <v>5</v>
      </c>
      <c r="M112" s="18">
        <f t="shared" si="31"/>
        <v>8</v>
      </c>
      <c r="N112" s="49">
        <f t="shared" si="31"/>
        <v>2</v>
      </c>
      <c r="O112" s="49">
        <f t="shared" si="31"/>
        <v>25</v>
      </c>
      <c r="P112" s="18">
        <f t="shared" si="31"/>
        <v>28</v>
      </c>
      <c r="Q112" s="18">
        <f t="shared" si="31"/>
        <v>53</v>
      </c>
      <c r="R112" s="18">
        <f>COUNTIF(R105:R111,"E")</f>
        <v>4</v>
      </c>
      <c r="S112" s="18">
        <f>COUNTIF(S105:S111,"C")</f>
        <v>2</v>
      </c>
      <c r="T112" s="18">
        <f>COUNTIF(T105:T111,"VP")</f>
        <v>1</v>
      </c>
      <c r="U112" s="80">
        <f>COUNTA(U105:U111)</f>
        <v>7</v>
      </c>
    </row>
    <row r="113" spans="1:21" s="93" customFormat="1" x14ac:dyDescent="0.2">
      <c r="A113" s="65"/>
      <c r="B113" s="65"/>
      <c r="C113" s="65"/>
      <c r="D113" s="65"/>
      <c r="E113" s="65"/>
      <c r="F113" s="65"/>
      <c r="G113" s="65"/>
      <c r="H113" s="65"/>
      <c r="I113" s="65"/>
      <c r="J113" s="65"/>
      <c r="K113" s="65"/>
      <c r="L113" s="65"/>
      <c r="M113" s="65"/>
      <c r="N113" s="65"/>
      <c r="O113" s="65"/>
      <c r="P113" s="65"/>
      <c r="Q113" s="65"/>
      <c r="R113" s="65"/>
      <c r="S113" s="65"/>
      <c r="T113" s="65"/>
      <c r="U113" s="96"/>
    </row>
    <row r="114" spans="1:21" s="93" customFormat="1" x14ac:dyDescent="0.2">
      <c r="A114" s="65"/>
      <c r="B114" s="65"/>
      <c r="C114" s="65"/>
      <c r="D114" s="65"/>
      <c r="E114" s="65"/>
      <c r="F114" s="65"/>
      <c r="G114" s="65"/>
      <c r="H114" s="65"/>
      <c r="I114" s="65"/>
      <c r="J114" s="65"/>
      <c r="K114" s="65"/>
      <c r="L114" s="65"/>
      <c r="M114" s="65"/>
      <c r="N114" s="65"/>
      <c r="O114" s="65"/>
      <c r="P114" s="65"/>
      <c r="Q114" s="65"/>
      <c r="R114" s="65"/>
      <c r="S114" s="65"/>
      <c r="T114" s="65"/>
      <c r="U114" s="96"/>
    </row>
    <row r="116" spans="1:21" ht="19.5" customHeight="1" x14ac:dyDescent="0.2">
      <c r="A116" s="143" t="s">
        <v>50</v>
      </c>
      <c r="B116" s="144"/>
      <c r="C116" s="144"/>
      <c r="D116" s="144"/>
      <c r="E116" s="144"/>
      <c r="F116" s="144"/>
      <c r="G116" s="144"/>
      <c r="H116" s="144"/>
      <c r="I116" s="144"/>
      <c r="J116" s="144"/>
      <c r="K116" s="144"/>
      <c r="L116" s="144"/>
      <c r="M116" s="144"/>
      <c r="N116" s="144"/>
      <c r="O116" s="144"/>
      <c r="P116" s="144"/>
      <c r="Q116" s="144"/>
      <c r="R116" s="144"/>
      <c r="S116" s="144"/>
      <c r="T116" s="144"/>
      <c r="U116" s="145"/>
    </row>
    <row r="117" spans="1:21" ht="28.5" customHeight="1" x14ac:dyDescent="0.2">
      <c r="A117" s="147" t="s">
        <v>30</v>
      </c>
      <c r="B117" s="123" t="s">
        <v>29</v>
      </c>
      <c r="C117" s="124"/>
      <c r="D117" s="124"/>
      <c r="E117" s="124"/>
      <c r="F117" s="124"/>
      <c r="G117" s="124"/>
      <c r="H117" s="124"/>
      <c r="I117" s="125"/>
      <c r="J117" s="146" t="s">
        <v>43</v>
      </c>
      <c r="K117" s="152" t="s">
        <v>27</v>
      </c>
      <c r="L117" s="153"/>
      <c r="M117" s="153"/>
      <c r="N117" s="154"/>
      <c r="O117" s="149" t="s">
        <v>44</v>
      </c>
      <c r="P117" s="155"/>
      <c r="Q117" s="156"/>
      <c r="R117" s="149" t="s">
        <v>26</v>
      </c>
      <c r="S117" s="150"/>
      <c r="T117" s="151"/>
      <c r="U117" s="134" t="s">
        <v>25</v>
      </c>
    </row>
    <row r="118" spans="1:21" x14ac:dyDescent="0.2">
      <c r="A118" s="148"/>
      <c r="B118" s="126"/>
      <c r="C118" s="127"/>
      <c r="D118" s="127"/>
      <c r="E118" s="127"/>
      <c r="F118" s="127"/>
      <c r="G118" s="127"/>
      <c r="H118" s="127"/>
      <c r="I118" s="128"/>
      <c r="J118" s="135"/>
      <c r="K118" s="5" t="s">
        <v>31</v>
      </c>
      <c r="L118" s="5" t="s">
        <v>32</v>
      </c>
      <c r="M118" s="5" t="s">
        <v>33</v>
      </c>
      <c r="N118" s="48" t="s">
        <v>99</v>
      </c>
      <c r="O118" s="63" t="s">
        <v>37</v>
      </c>
      <c r="P118" s="63" t="s">
        <v>8</v>
      </c>
      <c r="Q118" s="63" t="s">
        <v>34</v>
      </c>
      <c r="R118" s="63" t="s">
        <v>35</v>
      </c>
      <c r="S118" s="63" t="s">
        <v>31</v>
      </c>
      <c r="T118" s="63" t="s">
        <v>36</v>
      </c>
      <c r="U118" s="135"/>
    </row>
    <row r="119" spans="1:21" ht="15" x14ac:dyDescent="0.25">
      <c r="A119" s="88" t="s">
        <v>221</v>
      </c>
      <c r="B119" s="104" t="s">
        <v>166</v>
      </c>
      <c r="C119" s="105"/>
      <c r="D119" s="105"/>
      <c r="E119" s="105"/>
      <c r="F119" s="105"/>
      <c r="G119" s="105"/>
      <c r="H119" s="105"/>
      <c r="I119" s="106"/>
      <c r="J119" s="89">
        <v>4</v>
      </c>
      <c r="K119" s="89">
        <v>2</v>
      </c>
      <c r="L119" s="89">
        <v>1</v>
      </c>
      <c r="M119" s="89">
        <v>0</v>
      </c>
      <c r="N119" s="89">
        <v>1</v>
      </c>
      <c r="O119" s="86">
        <f>K119+L119+M119+N119</f>
        <v>4</v>
      </c>
      <c r="P119" s="16">
        <f>Q119-O119</f>
        <v>4</v>
      </c>
      <c r="Q119" s="16">
        <f>ROUND(PRODUCT(J119,25)/12,0)</f>
        <v>8</v>
      </c>
      <c r="R119" s="20" t="s">
        <v>35</v>
      </c>
      <c r="S119" s="10"/>
      <c r="T119" s="21"/>
      <c r="U119" s="10" t="s">
        <v>41</v>
      </c>
    </row>
    <row r="120" spans="1:21" ht="15" x14ac:dyDescent="0.25">
      <c r="A120" s="88" t="s">
        <v>222</v>
      </c>
      <c r="B120" s="104" t="s">
        <v>167</v>
      </c>
      <c r="C120" s="105"/>
      <c r="D120" s="105"/>
      <c r="E120" s="105"/>
      <c r="F120" s="105"/>
      <c r="G120" s="105"/>
      <c r="H120" s="105"/>
      <c r="I120" s="106"/>
      <c r="J120" s="89">
        <v>5</v>
      </c>
      <c r="K120" s="89">
        <v>2</v>
      </c>
      <c r="L120" s="89">
        <v>0</v>
      </c>
      <c r="M120" s="89">
        <v>2</v>
      </c>
      <c r="N120" s="89">
        <v>0</v>
      </c>
      <c r="O120" s="86">
        <f t="shared" ref="O120:O124" si="32">K120+L120+M120+N120</f>
        <v>4</v>
      </c>
      <c r="P120" s="16">
        <f t="shared" ref="P120:P124" si="33">Q120-O120</f>
        <v>6</v>
      </c>
      <c r="Q120" s="16">
        <f t="shared" ref="Q120:Q124" si="34">ROUND(PRODUCT(J120,25)/12,0)</f>
        <v>10</v>
      </c>
      <c r="R120" s="20" t="s">
        <v>35</v>
      </c>
      <c r="S120" s="10"/>
      <c r="T120" s="21"/>
      <c r="U120" s="10" t="s">
        <v>41</v>
      </c>
    </row>
    <row r="121" spans="1:21" ht="15" x14ac:dyDescent="0.25">
      <c r="A121" s="88" t="s">
        <v>223</v>
      </c>
      <c r="B121" s="104" t="s">
        <v>168</v>
      </c>
      <c r="C121" s="105"/>
      <c r="D121" s="105"/>
      <c r="E121" s="105"/>
      <c r="F121" s="105"/>
      <c r="G121" s="105"/>
      <c r="H121" s="105"/>
      <c r="I121" s="106"/>
      <c r="J121" s="89">
        <v>5</v>
      </c>
      <c r="K121" s="89">
        <v>2</v>
      </c>
      <c r="L121" s="89">
        <v>0</v>
      </c>
      <c r="M121" s="89">
        <v>1</v>
      </c>
      <c r="N121" s="89">
        <v>1</v>
      </c>
      <c r="O121" s="86">
        <f t="shared" si="32"/>
        <v>4</v>
      </c>
      <c r="P121" s="16">
        <f t="shared" si="33"/>
        <v>6</v>
      </c>
      <c r="Q121" s="16">
        <f t="shared" si="34"/>
        <v>10</v>
      </c>
      <c r="R121" s="20"/>
      <c r="S121" s="10" t="s">
        <v>31</v>
      </c>
      <c r="T121" s="21"/>
      <c r="U121" s="10" t="s">
        <v>41</v>
      </c>
    </row>
    <row r="122" spans="1:21" ht="15" x14ac:dyDescent="0.25">
      <c r="A122" s="88" t="s">
        <v>224</v>
      </c>
      <c r="B122" s="104" t="s">
        <v>169</v>
      </c>
      <c r="C122" s="105"/>
      <c r="D122" s="105"/>
      <c r="E122" s="105"/>
      <c r="F122" s="105"/>
      <c r="G122" s="105"/>
      <c r="H122" s="105"/>
      <c r="I122" s="106"/>
      <c r="J122" s="89">
        <v>4</v>
      </c>
      <c r="K122" s="89">
        <v>0</v>
      </c>
      <c r="L122" s="89">
        <v>0</v>
      </c>
      <c r="M122" s="89">
        <v>0</v>
      </c>
      <c r="N122" s="89">
        <v>2</v>
      </c>
      <c r="O122" s="86">
        <f t="shared" si="32"/>
        <v>2</v>
      </c>
      <c r="P122" s="16">
        <f t="shared" si="33"/>
        <v>6</v>
      </c>
      <c r="Q122" s="16">
        <f t="shared" si="34"/>
        <v>8</v>
      </c>
      <c r="R122" s="20"/>
      <c r="S122" s="10"/>
      <c r="T122" s="21" t="s">
        <v>36</v>
      </c>
      <c r="U122" s="10" t="s">
        <v>41</v>
      </c>
    </row>
    <row r="123" spans="1:21" ht="15" x14ac:dyDescent="0.25">
      <c r="A123" s="88" t="s">
        <v>126</v>
      </c>
      <c r="B123" s="104" t="s">
        <v>170</v>
      </c>
      <c r="C123" s="105"/>
      <c r="D123" s="105"/>
      <c r="E123" s="105"/>
      <c r="F123" s="105"/>
      <c r="G123" s="105"/>
      <c r="H123" s="105"/>
      <c r="I123" s="106"/>
      <c r="J123" s="89">
        <v>6</v>
      </c>
      <c r="K123" s="89">
        <v>2</v>
      </c>
      <c r="L123" s="89">
        <v>1</v>
      </c>
      <c r="M123" s="89">
        <v>1</v>
      </c>
      <c r="N123" s="89">
        <v>1</v>
      </c>
      <c r="O123" s="86">
        <f t="shared" si="32"/>
        <v>5</v>
      </c>
      <c r="P123" s="16">
        <f t="shared" si="33"/>
        <v>8</v>
      </c>
      <c r="Q123" s="16">
        <f t="shared" si="34"/>
        <v>13</v>
      </c>
      <c r="R123" s="20" t="s">
        <v>35</v>
      </c>
      <c r="S123" s="10"/>
      <c r="T123" s="21"/>
      <c r="U123" s="10" t="s">
        <v>42</v>
      </c>
    </row>
    <row r="124" spans="1:21" ht="15" x14ac:dyDescent="0.25">
      <c r="A124" s="88" t="s">
        <v>127</v>
      </c>
      <c r="B124" s="104" t="s">
        <v>171</v>
      </c>
      <c r="C124" s="105"/>
      <c r="D124" s="105"/>
      <c r="E124" s="105"/>
      <c r="F124" s="105"/>
      <c r="G124" s="105"/>
      <c r="H124" s="105"/>
      <c r="I124" s="106"/>
      <c r="J124" s="89">
        <v>6</v>
      </c>
      <c r="K124" s="89">
        <v>2</v>
      </c>
      <c r="L124" s="89">
        <v>0</v>
      </c>
      <c r="M124" s="89">
        <v>0</v>
      </c>
      <c r="N124" s="89">
        <v>1</v>
      </c>
      <c r="O124" s="86">
        <f t="shared" si="32"/>
        <v>3</v>
      </c>
      <c r="P124" s="16">
        <f t="shared" si="33"/>
        <v>10</v>
      </c>
      <c r="Q124" s="16">
        <f t="shared" si="34"/>
        <v>13</v>
      </c>
      <c r="R124" s="20"/>
      <c r="S124" s="10" t="s">
        <v>31</v>
      </c>
      <c r="T124" s="21"/>
      <c r="U124" s="10" t="s">
        <v>42</v>
      </c>
    </row>
    <row r="125" spans="1:21" x14ac:dyDescent="0.2">
      <c r="A125" s="18" t="s">
        <v>28</v>
      </c>
      <c r="B125" s="107"/>
      <c r="C125" s="108"/>
      <c r="D125" s="108"/>
      <c r="E125" s="108"/>
      <c r="F125" s="108"/>
      <c r="G125" s="108"/>
      <c r="H125" s="108"/>
      <c r="I125" s="109"/>
      <c r="J125" s="18">
        <f t="shared" ref="J125:Q125" si="35">SUM(J119:J124)</f>
        <v>30</v>
      </c>
      <c r="K125" s="18">
        <f t="shared" si="35"/>
        <v>10</v>
      </c>
      <c r="L125" s="18">
        <f t="shared" si="35"/>
        <v>2</v>
      </c>
      <c r="M125" s="18">
        <f t="shared" si="35"/>
        <v>4</v>
      </c>
      <c r="N125" s="49">
        <f t="shared" si="35"/>
        <v>6</v>
      </c>
      <c r="O125" s="18">
        <f t="shared" si="35"/>
        <v>22</v>
      </c>
      <c r="P125" s="18">
        <f t="shared" si="35"/>
        <v>40</v>
      </c>
      <c r="Q125" s="18">
        <f t="shared" si="35"/>
        <v>62</v>
      </c>
      <c r="R125" s="18">
        <f>COUNTIF(R119:R124,"E")</f>
        <v>3</v>
      </c>
      <c r="S125" s="18">
        <f>COUNTIF(S119:S124,"C")</f>
        <v>2</v>
      </c>
      <c r="T125" s="18">
        <f>COUNTIF(T119:T124,"VP")</f>
        <v>1</v>
      </c>
      <c r="U125" s="80">
        <f>COUNTA(U119:U124)</f>
        <v>6</v>
      </c>
    </row>
    <row r="126" spans="1:21" s="93" customFormat="1" x14ac:dyDescent="0.2">
      <c r="A126" s="65"/>
      <c r="B126" s="65"/>
      <c r="C126" s="65"/>
      <c r="D126" s="65"/>
      <c r="E126" s="65"/>
      <c r="F126" s="65"/>
      <c r="G126" s="65"/>
      <c r="H126" s="65"/>
      <c r="I126" s="65"/>
      <c r="J126" s="65"/>
      <c r="K126" s="65"/>
      <c r="L126" s="65"/>
      <c r="M126" s="65"/>
      <c r="N126" s="65"/>
      <c r="O126" s="65"/>
      <c r="P126" s="65"/>
      <c r="Q126" s="65"/>
      <c r="R126" s="65"/>
      <c r="S126" s="65"/>
      <c r="T126" s="65"/>
      <c r="U126" s="96"/>
    </row>
    <row r="127" spans="1:21" s="93" customFormat="1" x14ac:dyDescent="0.2">
      <c r="A127" s="65"/>
      <c r="B127" s="65"/>
      <c r="C127" s="65"/>
      <c r="D127" s="65"/>
      <c r="E127" s="65"/>
      <c r="F127" s="65"/>
      <c r="G127" s="65"/>
      <c r="H127" s="65"/>
      <c r="I127" s="65"/>
      <c r="J127" s="65"/>
      <c r="K127" s="65"/>
      <c r="L127" s="65"/>
      <c r="M127" s="65"/>
      <c r="N127" s="65"/>
      <c r="O127" s="65"/>
      <c r="P127" s="65"/>
      <c r="Q127" s="65"/>
      <c r="R127" s="65"/>
      <c r="S127" s="65"/>
      <c r="T127" s="65"/>
      <c r="U127" s="96"/>
    </row>
    <row r="128" spans="1:21" s="93" customFormat="1" x14ac:dyDescent="0.2">
      <c r="A128" s="65"/>
      <c r="B128" s="65"/>
      <c r="C128" s="65"/>
      <c r="D128" s="65"/>
      <c r="E128" s="65"/>
      <c r="F128" s="65"/>
      <c r="G128" s="65"/>
      <c r="H128" s="65"/>
      <c r="I128" s="65"/>
      <c r="J128" s="65"/>
      <c r="K128" s="65"/>
      <c r="L128" s="65"/>
      <c r="M128" s="65"/>
      <c r="N128" s="65"/>
      <c r="O128" s="65"/>
      <c r="P128" s="65"/>
      <c r="Q128" s="65"/>
      <c r="R128" s="65"/>
      <c r="S128" s="65"/>
      <c r="T128" s="65"/>
      <c r="U128" s="96"/>
    </row>
    <row r="129" spans="1:21" ht="19.5" customHeight="1" x14ac:dyDescent="0.2">
      <c r="A129" s="143" t="s">
        <v>51</v>
      </c>
      <c r="B129" s="144"/>
      <c r="C129" s="144"/>
      <c r="D129" s="144"/>
      <c r="E129" s="144"/>
      <c r="F129" s="144"/>
      <c r="G129" s="144"/>
      <c r="H129" s="144"/>
      <c r="I129" s="144"/>
      <c r="J129" s="144"/>
      <c r="K129" s="144"/>
      <c r="L129" s="144"/>
      <c r="M129" s="144"/>
      <c r="N129" s="144"/>
      <c r="O129" s="144"/>
      <c r="P129" s="144"/>
      <c r="Q129" s="144"/>
      <c r="R129" s="144"/>
      <c r="S129" s="144"/>
      <c r="T129" s="144"/>
      <c r="U129" s="145"/>
    </row>
    <row r="130" spans="1:21" ht="24.75" customHeight="1" x14ac:dyDescent="0.2">
      <c r="A130" s="239" t="s">
        <v>30</v>
      </c>
      <c r="B130" s="123" t="s">
        <v>29</v>
      </c>
      <c r="C130" s="124"/>
      <c r="D130" s="124"/>
      <c r="E130" s="124"/>
      <c r="F130" s="124"/>
      <c r="G130" s="124"/>
      <c r="H130" s="124"/>
      <c r="I130" s="125"/>
      <c r="J130" s="102" t="s">
        <v>43</v>
      </c>
      <c r="K130" s="102" t="s">
        <v>27</v>
      </c>
      <c r="L130" s="102"/>
      <c r="M130" s="102"/>
      <c r="N130" s="102"/>
      <c r="O130" s="102" t="s">
        <v>44</v>
      </c>
      <c r="P130" s="103"/>
      <c r="Q130" s="103"/>
      <c r="R130" s="102" t="s">
        <v>26</v>
      </c>
      <c r="S130" s="102"/>
      <c r="T130" s="102"/>
      <c r="U130" s="102" t="s">
        <v>25</v>
      </c>
    </row>
    <row r="131" spans="1:21" ht="12.75" customHeight="1" x14ac:dyDescent="0.2">
      <c r="A131" s="239"/>
      <c r="B131" s="126"/>
      <c r="C131" s="127"/>
      <c r="D131" s="127"/>
      <c r="E131" s="127"/>
      <c r="F131" s="127"/>
      <c r="G131" s="127"/>
      <c r="H131" s="127"/>
      <c r="I131" s="128"/>
      <c r="J131" s="102"/>
      <c r="K131" s="63" t="s">
        <v>31</v>
      </c>
      <c r="L131" s="63" t="s">
        <v>32</v>
      </c>
      <c r="M131" s="63" t="s">
        <v>33</v>
      </c>
      <c r="N131" s="63" t="s">
        <v>99</v>
      </c>
      <c r="O131" s="63" t="s">
        <v>37</v>
      </c>
      <c r="P131" s="63" t="s">
        <v>8</v>
      </c>
      <c r="Q131" s="63" t="s">
        <v>34</v>
      </c>
      <c r="R131" s="63" t="s">
        <v>35</v>
      </c>
      <c r="S131" s="63" t="s">
        <v>31</v>
      </c>
      <c r="T131" s="63" t="s">
        <v>36</v>
      </c>
      <c r="U131" s="102"/>
    </row>
    <row r="132" spans="1:21" x14ac:dyDescent="0.2">
      <c r="A132" s="72" t="s">
        <v>121</v>
      </c>
      <c r="B132" s="120" t="s">
        <v>259</v>
      </c>
      <c r="C132" s="121"/>
      <c r="D132" s="121"/>
      <c r="E132" s="121"/>
      <c r="F132" s="121"/>
      <c r="G132" s="121"/>
      <c r="H132" s="121"/>
      <c r="I132" s="121"/>
      <c r="J132" s="121"/>
      <c r="K132" s="121"/>
      <c r="L132" s="121"/>
      <c r="M132" s="121"/>
      <c r="N132" s="121"/>
      <c r="O132" s="121"/>
      <c r="P132" s="121"/>
      <c r="Q132" s="121"/>
      <c r="R132" s="121"/>
      <c r="S132" s="121"/>
      <c r="T132" s="121"/>
      <c r="U132" s="122"/>
    </row>
    <row r="133" spans="1:21" ht="15" x14ac:dyDescent="0.25">
      <c r="A133" s="91" t="s">
        <v>245</v>
      </c>
      <c r="B133" s="116" t="s">
        <v>128</v>
      </c>
      <c r="C133" s="105"/>
      <c r="D133" s="105"/>
      <c r="E133" s="105"/>
      <c r="F133" s="105"/>
      <c r="G133" s="105"/>
      <c r="H133" s="105"/>
      <c r="I133" s="106"/>
      <c r="J133" s="92">
        <v>6</v>
      </c>
      <c r="K133" s="92">
        <v>2</v>
      </c>
      <c r="L133" s="92">
        <v>2</v>
      </c>
      <c r="M133" s="92">
        <v>0</v>
      </c>
      <c r="N133" s="92">
        <v>0</v>
      </c>
      <c r="O133" s="16">
        <f>K133+L133+M133+N133</f>
        <v>4</v>
      </c>
      <c r="P133" s="16">
        <f>Q133-O133</f>
        <v>7</v>
      </c>
      <c r="Q133" s="16">
        <f>ROUND(PRODUCT(J133,25)/14,0)</f>
        <v>11</v>
      </c>
      <c r="R133" s="22"/>
      <c r="S133" s="22"/>
      <c r="T133" s="23" t="s">
        <v>36</v>
      </c>
      <c r="U133" s="10" t="s">
        <v>41</v>
      </c>
    </row>
    <row r="134" spans="1:21" ht="25.5" customHeight="1" x14ac:dyDescent="0.25">
      <c r="A134" s="91" t="s">
        <v>225</v>
      </c>
      <c r="B134" s="117" t="s">
        <v>172</v>
      </c>
      <c r="C134" s="118"/>
      <c r="D134" s="118"/>
      <c r="E134" s="118"/>
      <c r="F134" s="118"/>
      <c r="G134" s="118"/>
      <c r="H134" s="118"/>
      <c r="I134" s="119"/>
      <c r="J134" s="92">
        <v>6</v>
      </c>
      <c r="K134" s="92">
        <v>2</v>
      </c>
      <c r="L134" s="92">
        <v>0</v>
      </c>
      <c r="M134" s="92">
        <v>2</v>
      </c>
      <c r="N134" s="92">
        <v>0</v>
      </c>
      <c r="O134" s="16">
        <f t="shared" ref="O134:O135" si="36">K134+L134+M134+N134</f>
        <v>4</v>
      </c>
      <c r="P134" s="16">
        <f t="shared" ref="P134" si="37">Q134-O134</f>
        <v>7</v>
      </c>
      <c r="Q134" s="16">
        <f t="shared" ref="Q134" si="38">ROUND(PRODUCT(J134,25)/14,0)</f>
        <v>11</v>
      </c>
      <c r="R134" s="22"/>
      <c r="S134" s="22"/>
      <c r="T134" s="23" t="s">
        <v>36</v>
      </c>
      <c r="U134" s="10" t="s">
        <v>41</v>
      </c>
    </row>
    <row r="135" spans="1:21" ht="12.75" customHeight="1" x14ac:dyDescent="0.25">
      <c r="A135" s="91" t="s">
        <v>129</v>
      </c>
      <c r="B135" s="116" t="s">
        <v>173</v>
      </c>
      <c r="C135" s="105"/>
      <c r="D135" s="105"/>
      <c r="E135" s="105"/>
      <c r="F135" s="105"/>
      <c r="G135" s="105"/>
      <c r="H135" s="105"/>
      <c r="I135" s="106"/>
      <c r="J135" s="92">
        <v>6</v>
      </c>
      <c r="K135" s="92">
        <v>2</v>
      </c>
      <c r="L135" s="92">
        <v>2</v>
      </c>
      <c r="M135" s="92">
        <v>0</v>
      </c>
      <c r="N135" s="92">
        <v>0</v>
      </c>
      <c r="O135" s="16">
        <f t="shared" si="36"/>
        <v>4</v>
      </c>
      <c r="P135" s="16">
        <f>Q135-O135</f>
        <v>7</v>
      </c>
      <c r="Q135" s="16">
        <f>ROUND(PRODUCT(J135,25)/14,0)</f>
        <v>11</v>
      </c>
      <c r="R135" s="22"/>
      <c r="S135" s="22"/>
      <c r="T135" s="23" t="s">
        <v>36</v>
      </c>
      <c r="U135" s="10" t="s">
        <v>41</v>
      </c>
    </row>
    <row r="136" spans="1:21" x14ac:dyDescent="0.2">
      <c r="A136" s="72" t="s">
        <v>122</v>
      </c>
      <c r="B136" s="120" t="s">
        <v>260</v>
      </c>
      <c r="C136" s="121"/>
      <c r="D136" s="121"/>
      <c r="E136" s="121"/>
      <c r="F136" s="121"/>
      <c r="G136" s="121"/>
      <c r="H136" s="121"/>
      <c r="I136" s="121"/>
      <c r="J136" s="121"/>
      <c r="K136" s="121"/>
      <c r="L136" s="121"/>
      <c r="M136" s="121"/>
      <c r="N136" s="121"/>
      <c r="O136" s="121"/>
      <c r="P136" s="121"/>
      <c r="Q136" s="121"/>
      <c r="R136" s="121"/>
      <c r="S136" s="121"/>
      <c r="T136" s="121"/>
      <c r="U136" s="122"/>
    </row>
    <row r="137" spans="1:21" ht="28.5" customHeight="1" x14ac:dyDescent="0.25">
      <c r="A137" s="91" t="s">
        <v>226</v>
      </c>
      <c r="B137" s="117" t="s">
        <v>174</v>
      </c>
      <c r="C137" s="118"/>
      <c r="D137" s="118"/>
      <c r="E137" s="118"/>
      <c r="F137" s="118"/>
      <c r="G137" s="118"/>
      <c r="H137" s="118"/>
      <c r="I137" s="119"/>
      <c r="J137" s="92">
        <v>6</v>
      </c>
      <c r="K137" s="92">
        <v>2</v>
      </c>
      <c r="L137" s="92">
        <v>2</v>
      </c>
      <c r="M137" s="92">
        <v>0</v>
      </c>
      <c r="N137" s="92">
        <v>1</v>
      </c>
      <c r="O137" s="16">
        <f t="shared" ref="O137:O139" si="39">K137+L137+M137+N137</f>
        <v>5</v>
      </c>
      <c r="P137" s="16">
        <f t="shared" ref="P137:P139" si="40">Q137-O137</f>
        <v>6</v>
      </c>
      <c r="Q137" s="16">
        <f t="shared" ref="Q137:Q139" si="41">ROUND(PRODUCT(J137,25)/14,0)</f>
        <v>11</v>
      </c>
      <c r="R137" s="22"/>
      <c r="S137" s="22"/>
      <c r="T137" s="23" t="s">
        <v>36</v>
      </c>
      <c r="U137" s="10" t="s">
        <v>41</v>
      </c>
    </row>
    <row r="138" spans="1:21" ht="27.75" customHeight="1" x14ac:dyDescent="0.25">
      <c r="A138" s="91" t="s">
        <v>227</v>
      </c>
      <c r="B138" s="117" t="s">
        <v>175</v>
      </c>
      <c r="C138" s="118"/>
      <c r="D138" s="118"/>
      <c r="E138" s="118"/>
      <c r="F138" s="118"/>
      <c r="G138" s="118"/>
      <c r="H138" s="118"/>
      <c r="I138" s="119"/>
      <c r="J138" s="92">
        <v>6</v>
      </c>
      <c r="K138" s="92">
        <v>2</v>
      </c>
      <c r="L138" s="92">
        <v>2</v>
      </c>
      <c r="M138" s="92">
        <v>0</v>
      </c>
      <c r="N138" s="92">
        <v>1</v>
      </c>
      <c r="O138" s="16">
        <f t="shared" si="39"/>
        <v>5</v>
      </c>
      <c r="P138" s="16">
        <f>Q138-O138</f>
        <v>6</v>
      </c>
      <c r="Q138" s="16">
        <f>ROUND(PRODUCT(J138,25)/14,0)</f>
        <v>11</v>
      </c>
      <c r="R138" s="22"/>
      <c r="S138" s="22"/>
      <c r="T138" s="23" t="s">
        <v>36</v>
      </c>
      <c r="U138" s="10" t="s">
        <v>41</v>
      </c>
    </row>
    <row r="139" spans="1:21" ht="15" x14ac:dyDescent="0.25">
      <c r="A139" s="91" t="s">
        <v>228</v>
      </c>
      <c r="B139" s="116" t="s">
        <v>176</v>
      </c>
      <c r="C139" s="105"/>
      <c r="D139" s="105"/>
      <c r="E139" s="105"/>
      <c r="F139" s="105"/>
      <c r="G139" s="105"/>
      <c r="H139" s="105"/>
      <c r="I139" s="106"/>
      <c r="J139" s="92">
        <v>6</v>
      </c>
      <c r="K139" s="92">
        <v>2</v>
      </c>
      <c r="L139" s="92">
        <v>2</v>
      </c>
      <c r="M139" s="92">
        <v>0</v>
      </c>
      <c r="N139" s="92">
        <v>1</v>
      </c>
      <c r="O139" s="16">
        <f t="shared" si="39"/>
        <v>5</v>
      </c>
      <c r="P139" s="16">
        <f t="shared" si="40"/>
        <v>6</v>
      </c>
      <c r="Q139" s="16">
        <f t="shared" si="41"/>
        <v>11</v>
      </c>
      <c r="R139" s="22"/>
      <c r="S139" s="22"/>
      <c r="T139" s="23" t="s">
        <v>36</v>
      </c>
      <c r="U139" s="10" t="s">
        <v>41</v>
      </c>
    </row>
    <row r="140" spans="1:21" x14ac:dyDescent="0.2">
      <c r="A140" s="72" t="s">
        <v>123</v>
      </c>
      <c r="B140" s="120" t="s">
        <v>261</v>
      </c>
      <c r="C140" s="121"/>
      <c r="D140" s="121"/>
      <c r="E140" s="121"/>
      <c r="F140" s="121"/>
      <c r="G140" s="121"/>
      <c r="H140" s="121"/>
      <c r="I140" s="121"/>
      <c r="J140" s="121"/>
      <c r="K140" s="121"/>
      <c r="L140" s="121"/>
      <c r="M140" s="121"/>
      <c r="N140" s="121"/>
      <c r="O140" s="121"/>
      <c r="P140" s="121"/>
      <c r="Q140" s="121"/>
      <c r="R140" s="121"/>
      <c r="S140" s="121"/>
      <c r="T140" s="121"/>
      <c r="U140" s="122"/>
    </row>
    <row r="141" spans="1:21" ht="15" x14ac:dyDescent="0.25">
      <c r="A141" s="91" t="s">
        <v>229</v>
      </c>
      <c r="B141" s="116" t="s">
        <v>177</v>
      </c>
      <c r="C141" s="105"/>
      <c r="D141" s="105"/>
      <c r="E141" s="105"/>
      <c r="F141" s="105"/>
      <c r="G141" s="105"/>
      <c r="H141" s="105"/>
      <c r="I141" s="106"/>
      <c r="J141" s="92">
        <v>6</v>
      </c>
      <c r="K141" s="92">
        <v>2</v>
      </c>
      <c r="L141" s="92">
        <v>0</v>
      </c>
      <c r="M141" s="92">
        <v>2</v>
      </c>
      <c r="N141" s="92">
        <v>1</v>
      </c>
      <c r="O141" s="16">
        <f t="shared" ref="O141:O143" si="42">K141+L141+M141+N141</f>
        <v>5</v>
      </c>
      <c r="P141" s="16">
        <f t="shared" ref="P141:P143" si="43">Q141-O141</f>
        <v>6</v>
      </c>
      <c r="Q141" s="16">
        <f t="shared" ref="Q141:Q143" si="44">ROUND(PRODUCT(J141,25)/14,0)</f>
        <v>11</v>
      </c>
      <c r="R141" s="22" t="s">
        <v>35</v>
      </c>
      <c r="S141" s="22"/>
      <c r="T141" s="23"/>
      <c r="U141" s="10" t="s">
        <v>41</v>
      </c>
    </row>
    <row r="142" spans="1:21" ht="15" x14ac:dyDescent="0.25">
      <c r="A142" s="91" t="s">
        <v>230</v>
      </c>
      <c r="B142" s="116" t="s">
        <v>178</v>
      </c>
      <c r="C142" s="105"/>
      <c r="D142" s="105"/>
      <c r="E142" s="105"/>
      <c r="F142" s="105"/>
      <c r="G142" s="105"/>
      <c r="H142" s="105"/>
      <c r="I142" s="106"/>
      <c r="J142" s="92">
        <v>6</v>
      </c>
      <c r="K142" s="92">
        <v>2</v>
      </c>
      <c r="L142" s="92">
        <v>1</v>
      </c>
      <c r="M142" s="92">
        <v>1</v>
      </c>
      <c r="N142" s="92">
        <v>1</v>
      </c>
      <c r="O142" s="16">
        <f t="shared" si="42"/>
        <v>5</v>
      </c>
      <c r="P142" s="16">
        <f>Q142-O142</f>
        <v>6</v>
      </c>
      <c r="Q142" s="16">
        <f>ROUND(PRODUCT(J142,25)/14,0)</f>
        <v>11</v>
      </c>
      <c r="R142" s="22" t="s">
        <v>35</v>
      </c>
      <c r="S142" s="22"/>
      <c r="T142" s="23"/>
      <c r="U142" s="10" t="s">
        <v>41</v>
      </c>
    </row>
    <row r="143" spans="1:21" ht="15" x14ac:dyDescent="0.25">
      <c r="A143" s="91" t="s">
        <v>231</v>
      </c>
      <c r="B143" s="116" t="s">
        <v>179</v>
      </c>
      <c r="C143" s="105"/>
      <c r="D143" s="105"/>
      <c r="E143" s="105"/>
      <c r="F143" s="105"/>
      <c r="G143" s="105"/>
      <c r="H143" s="105"/>
      <c r="I143" s="106"/>
      <c r="J143" s="92">
        <v>6</v>
      </c>
      <c r="K143" s="92">
        <v>2</v>
      </c>
      <c r="L143" s="92">
        <v>2</v>
      </c>
      <c r="M143" s="92">
        <v>0</v>
      </c>
      <c r="N143" s="92">
        <v>1</v>
      </c>
      <c r="O143" s="16">
        <f t="shared" si="42"/>
        <v>5</v>
      </c>
      <c r="P143" s="16">
        <f t="shared" si="43"/>
        <v>6</v>
      </c>
      <c r="Q143" s="16">
        <f t="shared" si="44"/>
        <v>11</v>
      </c>
      <c r="R143" s="22" t="s">
        <v>35</v>
      </c>
      <c r="S143" s="22"/>
      <c r="T143" s="23"/>
      <c r="U143" s="10" t="s">
        <v>41</v>
      </c>
    </row>
    <row r="144" spans="1:21" x14ac:dyDescent="0.2">
      <c r="A144" s="72" t="s">
        <v>124</v>
      </c>
      <c r="B144" s="120" t="s">
        <v>262</v>
      </c>
      <c r="C144" s="121"/>
      <c r="D144" s="121"/>
      <c r="E144" s="121"/>
      <c r="F144" s="121"/>
      <c r="G144" s="121"/>
      <c r="H144" s="121"/>
      <c r="I144" s="121"/>
      <c r="J144" s="121"/>
      <c r="K144" s="121"/>
      <c r="L144" s="121"/>
      <c r="M144" s="121"/>
      <c r="N144" s="121"/>
      <c r="O144" s="121"/>
      <c r="P144" s="121"/>
      <c r="Q144" s="121"/>
      <c r="R144" s="121"/>
      <c r="S144" s="121"/>
      <c r="T144" s="121"/>
      <c r="U144" s="122"/>
    </row>
    <row r="145" spans="1:21" ht="15" x14ac:dyDescent="0.25">
      <c r="A145" s="91" t="s">
        <v>232</v>
      </c>
      <c r="B145" s="116" t="s">
        <v>180</v>
      </c>
      <c r="C145" s="105"/>
      <c r="D145" s="105"/>
      <c r="E145" s="105"/>
      <c r="F145" s="105"/>
      <c r="G145" s="105"/>
      <c r="H145" s="105"/>
      <c r="I145" s="106"/>
      <c r="J145" s="92">
        <v>6</v>
      </c>
      <c r="K145" s="92">
        <v>2</v>
      </c>
      <c r="L145" s="92">
        <v>0</v>
      </c>
      <c r="M145" s="92">
        <v>1</v>
      </c>
      <c r="N145" s="92">
        <v>1</v>
      </c>
      <c r="O145" s="16">
        <f t="shared" ref="O145:O148" si="45">K145+L145+M145+N145</f>
        <v>4</v>
      </c>
      <c r="P145" s="16">
        <f>Q145-O145</f>
        <v>7</v>
      </c>
      <c r="Q145" s="16">
        <f>ROUND(PRODUCT(J145,25)/14,0)</f>
        <v>11</v>
      </c>
      <c r="R145" s="22"/>
      <c r="S145" s="22"/>
      <c r="T145" s="23" t="s">
        <v>36</v>
      </c>
      <c r="U145" s="10" t="s">
        <v>41</v>
      </c>
    </row>
    <row r="146" spans="1:21" ht="15" x14ac:dyDescent="0.25">
      <c r="A146" s="91" t="s">
        <v>233</v>
      </c>
      <c r="B146" s="116" t="s">
        <v>181</v>
      </c>
      <c r="C146" s="105"/>
      <c r="D146" s="105"/>
      <c r="E146" s="105"/>
      <c r="F146" s="105"/>
      <c r="G146" s="105"/>
      <c r="H146" s="105"/>
      <c r="I146" s="106"/>
      <c r="J146" s="92">
        <v>6</v>
      </c>
      <c r="K146" s="92">
        <v>2</v>
      </c>
      <c r="L146" s="92">
        <v>0</v>
      </c>
      <c r="M146" s="92">
        <v>1</v>
      </c>
      <c r="N146" s="92">
        <v>1</v>
      </c>
      <c r="O146" s="16">
        <f t="shared" si="45"/>
        <v>4</v>
      </c>
      <c r="P146" s="16">
        <f t="shared" ref="P146:P148" si="46">Q146-O146</f>
        <v>7</v>
      </c>
      <c r="Q146" s="16">
        <f t="shared" ref="Q146:Q148" si="47">ROUND(PRODUCT(J146,25)/14,0)</f>
        <v>11</v>
      </c>
      <c r="R146" s="22"/>
      <c r="S146" s="22"/>
      <c r="T146" s="23" t="s">
        <v>36</v>
      </c>
      <c r="U146" s="10" t="s">
        <v>41</v>
      </c>
    </row>
    <row r="147" spans="1:21" ht="15" x14ac:dyDescent="0.25">
      <c r="A147" s="91" t="s">
        <v>234</v>
      </c>
      <c r="B147" s="116" t="s">
        <v>182</v>
      </c>
      <c r="C147" s="105"/>
      <c r="D147" s="105"/>
      <c r="E147" s="105"/>
      <c r="F147" s="105"/>
      <c r="G147" s="105"/>
      <c r="H147" s="105"/>
      <c r="I147" s="106"/>
      <c r="J147" s="92">
        <v>6</v>
      </c>
      <c r="K147" s="92">
        <v>2</v>
      </c>
      <c r="L147" s="92">
        <v>0</v>
      </c>
      <c r="M147" s="92">
        <v>1</v>
      </c>
      <c r="N147" s="92">
        <v>1</v>
      </c>
      <c r="O147" s="16">
        <f t="shared" si="45"/>
        <v>4</v>
      </c>
      <c r="P147" s="16">
        <f t="shared" si="46"/>
        <v>7</v>
      </c>
      <c r="Q147" s="16">
        <f t="shared" si="47"/>
        <v>11</v>
      </c>
      <c r="R147" s="22"/>
      <c r="S147" s="22"/>
      <c r="T147" s="23" t="s">
        <v>36</v>
      </c>
      <c r="U147" s="10" t="s">
        <v>41</v>
      </c>
    </row>
    <row r="148" spans="1:21" ht="15" customHeight="1" x14ac:dyDescent="0.25">
      <c r="A148" s="91" t="s">
        <v>235</v>
      </c>
      <c r="B148" s="116" t="s">
        <v>183</v>
      </c>
      <c r="C148" s="105"/>
      <c r="D148" s="105"/>
      <c r="E148" s="105"/>
      <c r="F148" s="105"/>
      <c r="G148" s="105"/>
      <c r="H148" s="105"/>
      <c r="I148" s="106"/>
      <c r="J148" s="92">
        <v>6</v>
      </c>
      <c r="K148" s="92">
        <v>2</v>
      </c>
      <c r="L148" s="92">
        <v>0</v>
      </c>
      <c r="M148" s="92">
        <v>1</v>
      </c>
      <c r="N148" s="92">
        <v>1</v>
      </c>
      <c r="O148" s="16">
        <f t="shared" si="45"/>
        <v>4</v>
      </c>
      <c r="P148" s="16">
        <f t="shared" si="46"/>
        <v>7</v>
      </c>
      <c r="Q148" s="16">
        <f t="shared" si="47"/>
        <v>11</v>
      </c>
      <c r="R148" s="22"/>
      <c r="S148" s="22"/>
      <c r="T148" s="23" t="s">
        <v>36</v>
      </c>
      <c r="U148" s="10" t="s">
        <v>41</v>
      </c>
    </row>
    <row r="149" spans="1:21" x14ac:dyDescent="0.2">
      <c r="A149" s="72" t="s">
        <v>125</v>
      </c>
      <c r="B149" s="129" t="s">
        <v>96</v>
      </c>
      <c r="C149" s="130"/>
      <c r="D149" s="130"/>
      <c r="E149" s="130"/>
      <c r="F149" s="130"/>
      <c r="G149" s="130"/>
      <c r="H149" s="130"/>
      <c r="I149" s="130"/>
      <c r="J149" s="130"/>
      <c r="K149" s="130"/>
      <c r="L149" s="130"/>
      <c r="M149" s="130"/>
      <c r="N149" s="130"/>
      <c r="O149" s="130"/>
      <c r="P149" s="130"/>
      <c r="Q149" s="130"/>
      <c r="R149" s="130"/>
      <c r="S149" s="130"/>
      <c r="T149" s="130"/>
      <c r="U149" s="131"/>
    </row>
    <row r="150" spans="1:21" ht="15" x14ac:dyDescent="0.25">
      <c r="A150" s="91" t="s">
        <v>236</v>
      </c>
      <c r="B150" s="116" t="s">
        <v>184</v>
      </c>
      <c r="C150" s="105"/>
      <c r="D150" s="105"/>
      <c r="E150" s="105"/>
      <c r="F150" s="105"/>
      <c r="G150" s="105"/>
      <c r="H150" s="105"/>
      <c r="I150" s="106"/>
      <c r="J150" s="92">
        <v>4</v>
      </c>
      <c r="K150" s="92">
        <v>0</v>
      </c>
      <c r="L150" s="92">
        <v>0</v>
      </c>
      <c r="M150" s="92">
        <v>1</v>
      </c>
      <c r="N150" s="92">
        <v>0</v>
      </c>
      <c r="O150" s="16">
        <f t="shared" ref="O150:O151" si="48">K150+L150+M150+N150</f>
        <v>1</v>
      </c>
      <c r="P150" s="16">
        <f>Q150-O150</f>
        <v>6</v>
      </c>
      <c r="Q150" s="16">
        <f>ROUND(PRODUCT(J150,25)/14,0)</f>
        <v>7</v>
      </c>
      <c r="R150" s="22"/>
      <c r="S150" s="22" t="s">
        <v>31</v>
      </c>
      <c r="T150" s="23"/>
      <c r="U150" s="10" t="s">
        <v>41</v>
      </c>
    </row>
    <row r="151" spans="1:21" ht="15" x14ac:dyDescent="0.25">
      <c r="A151" s="91" t="s">
        <v>237</v>
      </c>
      <c r="B151" s="116" t="s">
        <v>185</v>
      </c>
      <c r="C151" s="132"/>
      <c r="D151" s="132"/>
      <c r="E151" s="132"/>
      <c r="F151" s="132"/>
      <c r="G151" s="132"/>
      <c r="H151" s="132"/>
      <c r="I151" s="133"/>
      <c r="J151" s="92">
        <v>4</v>
      </c>
      <c r="K151" s="92">
        <v>0</v>
      </c>
      <c r="L151" s="92">
        <v>0</v>
      </c>
      <c r="M151" s="92">
        <v>1</v>
      </c>
      <c r="N151" s="92">
        <v>0</v>
      </c>
      <c r="O151" s="16">
        <f t="shared" si="48"/>
        <v>1</v>
      </c>
      <c r="P151" s="16">
        <f t="shared" ref="P151" si="49">Q151-O151</f>
        <v>6</v>
      </c>
      <c r="Q151" s="16">
        <f t="shared" ref="Q151" si="50">ROUND(PRODUCT(J151,25)/14,0)</f>
        <v>7</v>
      </c>
      <c r="R151" s="22"/>
      <c r="S151" s="22" t="s">
        <v>31</v>
      </c>
      <c r="T151" s="23"/>
      <c r="U151" s="10" t="s">
        <v>41</v>
      </c>
    </row>
    <row r="152" spans="1:21" x14ac:dyDescent="0.2">
      <c r="A152" s="72" t="s">
        <v>126</v>
      </c>
      <c r="B152" s="129" t="s">
        <v>97</v>
      </c>
      <c r="C152" s="130"/>
      <c r="D152" s="130"/>
      <c r="E152" s="130"/>
      <c r="F152" s="130"/>
      <c r="G152" s="130"/>
      <c r="H152" s="130"/>
      <c r="I152" s="130"/>
      <c r="J152" s="130"/>
      <c r="K152" s="130"/>
      <c r="L152" s="130"/>
      <c r="M152" s="130"/>
      <c r="N152" s="130"/>
      <c r="O152" s="130"/>
      <c r="P152" s="130"/>
      <c r="Q152" s="130"/>
      <c r="R152" s="130"/>
      <c r="S152" s="130"/>
      <c r="T152" s="130"/>
      <c r="U152" s="131"/>
    </row>
    <row r="153" spans="1:21" ht="15" x14ac:dyDescent="0.25">
      <c r="A153" s="91" t="s">
        <v>238</v>
      </c>
      <c r="B153" s="116" t="s">
        <v>186</v>
      </c>
      <c r="C153" s="105"/>
      <c r="D153" s="105"/>
      <c r="E153" s="105"/>
      <c r="F153" s="105"/>
      <c r="G153" s="105"/>
      <c r="H153" s="105"/>
      <c r="I153" s="106"/>
      <c r="J153" s="92">
        <v>6</v>
      </c>
      <c r="K153" s="92">
        <v>2</v>
      </c>
      <c r="L153" s="92">
        <v>1</v>
      </c>
      <c r="M153" s="92">
        <v>1</v>
      </c>
      <c r="N153" s="92">
        <v>1</v>
      </c>
      <c r="O153" s="16">
        <f t="shared" ref="O153:O154" si="51">K153+L153+M153+N153</f>
        <v>5</v>
      </c>
      <c r="P153" s="16">
        <f t="shared" ref="P153" si="52">Q153-O153</f>
        <v>8</v>
      </c>
      <c r="Q153" s="16">
        <f>ROUND(PRODUCT(J153,25)/12,0)</f>
        <v>13</v>
      </c>
      <c r="R153" s="22" t="s">
        <v>35</v>
      </c>
      <c r="S153" s="22"/>
      <c r="T153" s="23"/>
      <c r="U153" s="10" t="s">
        <v>42</v>
      </c>
    </row>
    <row r="154" spans="1:21" s="85" customFormat="1" ht="15" x14ac:dyDescent="0.25">
      <c r="A154" s="88" t="s">
        <v>239</v>
      </c>
      <c r="B154" s="104" t="s">
        <v>187</v>
      </c>
      <c r="C154" s="105"/>
      <c r="D154" s="105"/>
      <c r="E154" s="105"/>
      <c r="F154" s="105"/>
      <c r="G154" s="105"/>
      <c r="H154" s="105"/>
      <c r="I154" s="106"/>
      <c r="J154" s="22">
        <v>6</v>
      </c>
      <c r="K154" s="22">
        <v>2</v>
      </c>
      <c r="L154" s="22">
        <v>1</v>
      </c>
      <c r="M154" s="22">
        <v>1</v>
      </c>
      <c r="N154" s="22">
        <v>1</v>
      </c>
      <c r="O154" s="16">
        <f t="shared" si="51"/>
        <v>5</v>
      </c>
      <c r="P154" s="16">
        <f>Q154-O154</f>
        <v>8</v>
      </c>
      <c r="Q154" s="16">
        <f>ROUND(PRODUCT(J154,25)/12,0)</f>
        <v>13</v>
      </c>
      <c r="R154" s="22" t="s">
        <v>35</v>
      </c>
      <c r="S154" s="22"/>
      <c r="T154" s="23"/>
      <c r="U154" s="10" t="s">
        <v>42</v>
      </c>
    </row>
    <row r="155" spans="1:21" s="85" customFormat="1" x14ac:dyDescent="0.2">
      <c r="A155" s="72" t="s">
        <v>132</v>
      </c>
      <c r="B155" s="129" t="s">
        <v>131</v>
      </c>
      <c r="C155" s="130"/>
      <c r="D155" s="130"/>
      <c r="E155" s="130"/>
      <c r="F155" s="130"/>
      <c r="G155" s="130"/>
      <c r="H155" s="130"/>
      <c r="I155" s="130"/>
      <c r="J155" s="130"/>
      <c r="K155" s="130"/>
      <c r="L155" s="130"/>
      <c r="M155" s="130"/>
      <c r="N155" s="130"/>
      <c r="O155" s="130"/>
      <c r="P155" s="130"/>
      <c r="Q155" s="130"/>
      <c r="R155" s="130"/>
      <c r="S155" s="130"/>
      <c r="T155" s="130"/>
      <c r="U155" s="131"/>
    </row>
    <row r="156" spans="1:21" s="85" customFormat="1" ht="15" x14ac:dyDescent="0.25">
      <c r="A156" s="91" t="s">
        <v>240</v>
      </c>
      <c r="B156" s="116" t="s">
        <v>188</v>
      </c>
      <c r="C156" s="105"/>
      <c r="D156" s="105"/>
      <c r="E156" s="105"/>
      <c r="F156" s="105"/>
      <c r="G156" s="105"/>
      <c r="H156" s="105"/>
      <c r="I156" s="106"/>
      <c r="J156" s="92">
        <v>6</v>
      </c>
      <c r="K156" s="92">
        <v>2</v>
      </c>
      <c r="L156" s="92">
        <v>0</v>
      </c>
      <c r="M156" s="92">
        <v>0</v>
      </c>
      <c r="N156" s="92">
        <v>1</v>
      </c>
      <c r="O156" s="16">
        <f t="shared" ref="O156:O158" si="53">K156+L156+M156+N156</f>
        <v>3</v>
      </c>
      <c r="P156" s="16">
        <f t="shared" ref="P156:P157" si="54">Q156-O156</f>
        <v>10</v>
      </c>
      <c r="Q156" s="16">
        <f>ROUND(PRODUCT(J156,25)/12,0)</f>
        <v>13</v>
      </c>
      <c r="R156" s="22"/>
      <c r="S156" s="22" t="s">
        <v>31</v>
      </c>
      <c r="T156" s="23"/>
      <c r="U156" s="10" t="s">
        <v>42</v>
      </c>
    </row>
    <row r="157" spans="1:21" s="85" customFormat="1" ht="15" x14ac:dyDescent="0.25">
      <c r="A157" s="91" t="s">
        <v>241</v>
      </c>
      <c r="B157" s="116" t="s">
        <v>189</v>
      </c>
      <c r="C157" s="105"/>
      <c r="D157" s="105"/>
      <c r="E157" s="105"/>
      <c r="F157" s="105"/>
      <c r="G157" s="105"/>
      <c r="H157" s="105"/>
      <c r="I157" s="106"/>
      <c r="J157" s="92">
        <v>6</v>
      </c>
      <c r="K157" s="92">
        <v>2</v>
      </c>
      <c r="L157" s="92">
        <v>0</v>
      </c>
      <c r="M157" s="92">
        <v>0</v>
      </c>
      <c r="N157" s="92">
        <v>1</v>
      </c>
      <c r="O157" s="16">
        <f t="shared" si="53"/>
        <v>3</v>
      </c>
      <c r="P157" s="16">
        <f t="shared" si="54"/>
        <v>10</v>
      </c>
      <c r="Q157" s="16">
        <f>ROUND(PRODUCT(J157,25)/12,0)</f>
        <v>13</v>
      </c>
      <c r="R157" s="22"/>
      <c r="S157" s="22" t="s">
        <v>31</v>
      </c>
      <c r="T157" s="23"/>
      <c r="U157" s="10" t="s">
        <v>42</v>
      </c>
    </row>
    <row r="158" spans="1:21" s="85" customFormat="1" ht="15" customHeight="1" x14ac:dyDescent="0.25">
      <c r="A158" s="91" t="s">
        <v>246</v>
      </c>
      <c r="B158" s="117" t="s">
        <v>130</v>
      </c>
      <c r="C158" s="118"/>
      <c r="D158" s="118"/>
      <c r="E158" s="118"/>
      <c r="F158" s="118"/>
      <c r="G158" s="118"/>
      <c r="H158" s="118"/>
      <c r="I158" s="119"/>
      <c r="J158" s="92">
        <v>6</v>
      </c>
      <c r="K158" s="92">
        <v>2</v>
      </c>
      <c r="L158" s="92">
        <v>0</v>
      </c>
      <c r="M158" s="92">
        <v>0</v>
      </c>
      <c r="N158" s="92">
        <v>1</v>
      </c>
      <c r="O158" s="16">
        <f t="shared" si="53"/>
        <v>3</v>
      </c>
      <c r="P158" s="16">
        <f>Q158-O158</f>
        <v>10</v>
      </c>
      <c r="Q158" s="16">
        <f>ROUND(PRODUCT(J158,25)/12,0)</f>
        <v>13</v>
      </c>
      <c r="R158" s="22"/>
      <c r="S158" s="22" t="s">
        <v>31</v>
      </c>
      <c r="T158" s="23"/>
      <c r="U158" s="10" t="s">
        <v>42</v>
      </c>
    </row>
    <row r="159" spans="1:21" s="85" customFormat="1" ht="30" customHeight="1" x14ac:dyDescent="0.2">
      <c r="A159" s="205" t="s">
        <v>102</v>
      </c>
      <c r="B159" s="206"/>
      <c r="C159" s="206"/>
      <c r="D159" s="206"/>
      <c r="E159" s="206"/>
      <c r="F159" s="206"/>
      <c r="G159" s="206"/>
      <c r="H159" s="206"/>
      <c r="I159" s="207"/>
      <c r="J159" s="84">
        <f>SUM(J133,J137,J141,J145,J150,J153,J156)</f>
        <v>40</v>
      </c>
      <c r="K159" s="84">
        <f>SUM(K133,K137,K141,K145,K150,K153,K156)</f>
        <v>12</v>
      </c>
      <c r="L159" s="84">
        <f t="shared" ref="L159:Q159" si="55">SUM(L133,L137,L141,L145,L150,L153,L156)</f>
        <v>5</v>
      </c>
      <c r="M159" s="84">
        <f t="shared" si="55"/>
        <v>5</v>
      </c>
      <c r="N159" s="84">
        <f t="shared" si="55"/>
        <v>5</v>
      </c>
      <c r="O159" s="84">
        <f t="shared" si="55"/>
        <v>27</v>
      </c>
      <c r="P159" s="84">
        <f t="shared" si="55"/>
        <v>50</v>
      </c>
      <c r="Q159" s="84">
        <f t="shared" si="55"/>
        <v>77</v>
      </c>
      <c r="R159" s="84">
        <f>COUNTIF(R133,"E")+COUNTIF(R137,"E")+COUNTIF(R141,"E")+COUNTIF(R145,"E")+COUNTIF(R150,"E")+COUNTIF(R153,"E")+COUNTIF(R156,"E")</f>
        <v>2</v>
      </c>
      <c r="S159" s="84">
        <f>COUNTIF(S133,"C")+COUNTIF(S137,"C")+COUNTIF(S141,"C")+COUNTIF(S145,"C")+COUNTIF(S150,"C")+COUNTIF(S153,"C")+COUNTIF(S156,"C")</f>
        <v>2</v>
      </c>
      <c r="T159" s="84">
        <f>COUNTIF(T133,"VP")+COUNTIF(T137,"VP")+COUNTIF(T141,"VP")+COUNTIF(T145,"VP")+COUNTIF(T150,"VP")+COUNTIF(T153,"VP")+COUNTIF(T156,"VP")</f>
        <v>3</v>
      </c>
      <c r="U159" s="67">
        <f>COUNTA(U133,U137,U141,U145,U150,U153,U156)</f>
        <v>7</v>
      </c>
    </row>
    <row r="160" spans="1:21" s="85" customFormat="1" ht="12.75" customHeight="1" x14ac:dyDescent="0.2">
      <c r="A160" s="110" t="s">
        <v>53</v>
      </c>
      <c r="B160" s="111"/>
      <c r="C160" s="111"/>
      <c r="D160" s="111"/>
      <c r="E160" s="111"/>
      <c r="F160" s="111"/>
      <c r="G160" s="111"/>
      <c r="H160" s="111"/>
      <c r="I160" s="111"/>
      <c r="J160" s="112"/>
      <c r="K160" s="84">
        <f>SUM(K133,K137,K141,K145,K150)*14+(K156+K153)*12</f>
        <v>160</v>
      </c>
      <c r="L160" s="84">
        <f t="shared" ref="L160:Q160" si="56">SUM(L133,L137,L141,L145,L150)*14+(L156+L153)*12</f>
        <v>68</v>
      </c>
      <c r="M160" s="84">
        <f t="shared" si="56"/>
        <v>68</v>
      </c>
      <c r="N160" s="84">
        <f t="shared" si="56"/>
        <v>66</v>
      </c>
      <c r="O160" s="84">
        <f t="shared" si="56"/>
        <v>362</v>
      </c>
      <c r="P160" s="84">
        <f t="shared" si="56"/>
        <v>664</v>
      </c>
      <c r="Q160" s="84">
        <f t="shared" si="56"/>
        <v>1026</v>
      </c>
      <c r="R160" s="171"/>
      <c r="S160" s="172"/>
      <c r="T160" s="172"/>
      <c r="U160" s="173"/>
    </row>
    <row r="161" spans="1:21" s="85" customFormat="1" x14ac:dyDescent="0.2">
      <c r="A161" s="113"/>
      <c r="B161" s="114"/>
      <c r="C161" s="114"/>
      <c r="D161" s="114"/>
      <c r="E161" s="114"/>
      <c r="F161" s="114"/>
      <c r="G161" s="114"/>
      <c r="H161" s="114"/>
      <c r="I161" s="114"/>
      <c r="J161" s="115"/>
      <c r="K161" s="203">
        <f>SUM(K160:N160)</f>
        <v>362</v>
      </c>
      <c r="L161" s="203"/>
      <c r="M161" s="203"/>
      <c r="N161" s="203"/>
      <c r="O161" s="203">
        <f>SUM(O160:P160)</f>
        <v>1026</v>
      </c>
      <c r="P161" s="203"/>
      <c r="Q161" s="203"/>
      <c r="R161" s="174"/>
      <c r="S161" s="175"/>
      <c r="T161" s="175"/>
      <c r="U161" s="176"/>
    </row>
    <row r="162" spans="1:21" ht="21" customHeight="1" x14ac:dyDescent="0.2">
      <c r="A162" s="225" t="s">
        <v>101</v>
      </c>
      <c r="B162" s="225"/>
      <c r="C162" s="225"/>
      <c r="D162" s="225"/>
      <c r="E162" s="225"/>
      <c r="F162" s="225"/>
      <c r="G162" s="225"/>
      <c r="H162" s="225"/>
      <c r="I162" s="225"/>
      <c r="J162" s="225"/>
      <c r="K162" s="283">
        <f>U159/SUM(U46,U59,U79,U95,U112,U125)</f>
        <v>0.17948717948717949</v>
      </c>
      <c r="L162" s="283"/>
      <c r="M162" s="283"/>
      <c r="N162" s="283"/>
      <c r="O162" s="283"/>
      <c r="P162" s="283"/>
      <c r="Q162" s="283"/>
      <c r="R162" s="283"/>
      <c r="S162" s="283"/>
      <c r="T162" s="283"/>
      <c r="U162" s="283"/>
    </row>
    <row r="163" spans="1:21" ht="24" customHeight="1" x14ac:dyDescent="0.2">
      <c r="A163" s="280" t="s">
        <v>104</v>
      </c>
      <c r="B163" s="281"/>
      <c r="C163" s="281"/>
      <c r="D163" s="281"/>
      <c r="E163" s="281"/>
      <c r="F163" s="281"/>
      <c r="G163" s="281"/>
      <c r="H163" s="281"/>
      <c r="I163" s="281"/>
      <c r="J163" s="282"/>
      <c r="K163" s="283">
        <f>K161/(SUM(O46,O59,O79,O95,O112)*14+O125*12)</f>
        <v>0.17370441458733205</v>
      </c>
      <c r="L163" s="283"/>
      <c r="M163" s="283"/>
      <c r="N163" s="283"/>
      <c r="O163" s="283"/>
      <c r="P163" s="283"/>
      <c r="Q163" s="283"/>
      <c r="R163" s="283"/>
      <c r="S163" s="283"/>
      <c r="T163" s="283"/>
      <c r="U163" s="283"/>
    </row>
    <row r="164" spans="1:21" x14ac:dyDescent="0.2">
      <c r="B164" s="7"/>
      <c r="C164" s="7"/>
      <c r="D164" s="7"/>
      <c r="E164" s="7"/>
      <c r="F164" s="7"/>
      <c r="G164" s="7"/>
      <c r="M164" s="7"/>
      <c r="N164" s="51"/>
      <c r="O164" s="7"/>
      <c r="P164" s="7"/>
      <c r="Q164" s="7"/>
      <c r="R164" s="7"/>
      <c r="S164" s="7"/>
      <c r="T164" s="7"/>
    </row>
    <row r="165" spans="1:21" ht="19.5" customHeight="1" x14ac:dyDescent="0.2">
      <c r="A165" s="143" t="s">
        <v>54</v>
      </c>
      <c r="B165" s="144"/>
      <c r="C165" s="144"/>
      <c r="D165" s="144"/>
      <c r="E165" s="144"/>
      <c r="F165" s="144"/>
      <c r="G165" s="144"/>
      <c r="H165" s="144"/>
      <c r="I165" s="144"/>
      <c r="J165" s="144"/>
      <c r="K165" s="144"/>
      <c r="L165" s="144"/>
      <c r="M165" s="144"/>
      <c r="N165" s="144"/>
      <c r="O165" s="144"/>
      <c r="P165" s="144"/>
      <c r="Q165" s="144"/>
      <c r="R165" s="144"/>
      <c r="S165" s="144"/>
      <c r="T165" s="144"/>
      <c r="U165" s="145"/>
    </row>
    <row r="166" spans="1:21" ht="27.75" customHeight="1" x14ac:dyDescent="0.2">
      <c r="A166" s="147" t="s">
        <v>30</v>
      </c>
      <c r="B166" s="123" t="s">
        <v>29</v>
      </c>
      <c r="C166" s="124"/>
      <c r="D166" s="124"/>
      <c r="E166" s="124"/>
      <c r="F166" s="124"/>
      <c r="G166" s="124"/>
      <c r="H166" s="124"/>
      <c r="I166" s="125"/>
      <c r="J166" s="146" t="s">
        <v>43</v>
      </c>
      <c r="K166" s="152" t="s">
        <v>27</v>
      </c>
      <c r="L166" s="153"/>
      <c r="M166" s="153"/>
      <c r="N166" s="154"/>
      <c r="O166" s="102" t="s">
        <v>44</v>
      </c>
      <c r="P166" s="103"/>
      <c r="Q166" s="103"/>
      <c r="R166" s="102" t="s">
        <v>26</v>
      </c>
      <c r="S166" s="102"/>
      <c r="T166" s="102"/>
      <c r="U166" s="102" t="s">
        <v>25</v>
      </c>
    </row>
    <row r="167" spans="1:21" ht="16.5" customHeight="1" x14ac:dyDescent="0.2">
      <c r="A167" s="148"/>
      <c r="B167" s="126"/>
      <c r="C167" s="127"/>
      <c r="D167" s="127"/>
      <c r="E167" s="127"/>
      <c r="F167" s="127"/>
      <c r="G167" s="127"/>
      <c r="H167" s="127"/>
      <c r="I167" s="128"/>
      <c r="J167" s="135"/>
      <c r="K167" s="5" t="s">
        <v>31</v>
      </c>
      <c r="L167" s="5" t="s">
        <v>32</v>
      </c>
      <c r="M167" s="5" t="s">
        <v>33</v>
      </c>
      <c r="N167" s="48" t="s">
        <v>99</v>
      </c>
      <c r="O167" s="63" t="s">
        <v>37</v>
      </c>
      <c r="P167" s="63" t="s">
        <v>8</v>
      </c>
      <c r="Q167" s="63" t="s">
        <v>34</v>
      </c>
      <c r="R167" s="63" t="s">
        <v>35</v>
      </c>
      <c r="S167" s="63" t="s">
        <v>31</v>
      </c>
      <c r="T167" s="63" t="s">
        <v>36</v>
      </c>
      <c r="U167" s="102"/>
    </row>
    <row r="168" spans="1:21" x14ac:dyDescent="0.2">
      <c r="A168" s="279" t="s">
        <v>55</v>
      </c>
      <c r="B168" s="279"/>
      <c r="C168" s="279"/>
      <c r="D168" s="279"/>
      <c r="E168" s="279"/>
      <c r="F168" s="279"/>
      <c r="G168" s="279"/>
      <c r="H168" s="279"/>
      <c r="I168" s="279"/>
      <c r="J168" s="279"/>
      <c r="K168" s="279"/>
      <c r="L168" s="279"/>
      <c r="M168" s="279"/>
      <c r="N168" s="279"/>
      <c r="O168" s="279"/>
      <c r="P168" s="279"/>
      <c r="Q168" s="279"/>
      <c r="R168" s="279"/>
      <c r="S168" s="279"/>
      <c r="T168" s="279"/>
      <c r="U168" s="279"/>
    </row>
    <row r="169" spans="1:21" ht="20.25" customHeight="1" x14ac:dyDescent="0.25">
      <c r="A169" s="91" t="s">
        <v>242</v>
      </c>
      <c r="B169" s="116" t="s">
        <v>190</v>
      </c>
      <c r="C169" s="105"/>
      <c r="D169" s="105"/>
      <c r="E169" s="105"/>
      <c r="F169" s="105"/>
      <c r="G169" s="105"/>
      <c r="H169" s="105"/>
      <c r="I169" s="106"/>
      <c r="J169" s="92">
        <v>3</v>
      </c>
      <c r="K169" s="92">
        <v>2</v>
      </c>
      <c r="L169" s="92">
        <v>1</v>
      </c>
      <c r="M169" s="92">
        <v>0</v>
      </c>
      <c r="N169" s="92">
        <v>0</v>
      </c>
      <c r="O169" s="16">
        <f t="shared" ref="O169:O171" si="57">K169+L169+M169+N169</f>
        <v>3</v>
      </c>
      <c r="P169" s="16">
        <f>Q169-O169</f>
        <v>2</v>
      </c>
      <c r="Q169" s="16">
        <f>ROUND(PRODUCT(J169,25)/14,0)</f>
        <v>5</v>
      </c>
      <c r="R169" s="22"/>
      <c r="S169" s="22" t="s">
        <v>31</v>
      </c>
      <c r="T169" s="23"/>
      <c r="U169" s="10" t="s">
        <v>40</v>
      </c>
    </row>
    <row r="170" spans="1:21" ht="29.25" customHeight="1" x14ac:dyDescent="0.25">
      <c r="A170" s="91" t="s">
        <v>243</v>
      </c>
      <c r="B170" s="117" t="s">
        <v>191</v>
      </c>
      <c r="C170" s="118"/>
      <c r="D170" s="118"/>
      <c r="E170" s="118"/>
      <c r="F170" s="118"/>
      <c r="G170" s="118"/>
      <c r="H170" s="118"/>
      <c r="I170" s="119"/>
      <c r="J170" s="92">
        <v>3</v>
      </c>
      <c r="K170" s="92">
        <v>2</v>
      </c>
      <c r="L170" s="92">
        <v>0</v>
      </c>
      <c r="M170" s="92">
        <v>0</v>
      </c>
      <c r="N170" s="92">
        <v>1</v>
      </c>
      <c r="O170" s="16">
        <f t="shared" si="57"/>
        <v>3</v>
      </c>
      <c r="P170" s="16">
        <f t="shared" ref="P170" si="58">Q170-O170</f>
        <v>2</v>
      </c>
      <c r="Q170" s="16">
        <f t="shared" ref="Q170" si="59">ROUND(PRODUCT(J170,25)/14,0)</f>
        <v>5</v>
      </c>
      <c r="R170" s="22"/>
      <c r="S170" s="22" t="s">
        <v>31</v>
      </c>
      <c r="T170" s="23"/>
      <c r="U170" s="10" t="s">
        <v>42</v>
      </c>
    </row>
    <row r="171" spans="1:21" ht="18" customHeight="1" x14ac:dyDescent="0.25">
      <c r="A171" s="91" t="s">
        <v>133</v>
      </c>
      <c r="B171" s="117" t="s">
        <v>134</v>
      </c>
      <c r="C171" s="118"/>
      <c r="D171" s="118"/>
      <c r="E171" s="118"/>
      <c r="F171" s="118"/>
      <c r="G171" s="118"/>
      <c r="H171" s="118"/>
      <c r="I171" s="119"/>
      <c r="J171" s="92">
        <v>3</v>
      </c>
      <c r="K171" s="92">
        <v>1</v>
      </c>
      <c r="L171" s="92">
        <v>0</v>
      </c>
      <c r="M171" s="92">
        <v>0</v>
      </c>
      <c r="N171" s="92">
        <v>0</v>
      </c>
      <c r="O171" s="16">
        <f t="shared" si="57"/>
        <v>1</v>
      </c>
      <c r="P171" s="16">
        <f>Q171-O171</f>
        <v>4</v>
      </c>
      <c r="Q171" s="16">
        <f>ROUND(PRODUCT(J171,25)/14,0)</f>
        <v>5</v>
      </c>
      <c r="R171" s="22"/>
      <c r="S171" s="22" t="s">
        <v>31</v>
      </c>
      <c r="T171" s="23"/>
      <c r="U171" s="10" t="s">
        <v>42</v>
      </c>
    </row>
    <row r="172" spans="1:21" x14ac:dyDescent="0.2">
      <c r="A172" s="178" t="s">
        <v>56</v>
      </c>
      <c r="B172" s="178"/>
      <c r="C172" s="178"/>
      <c r="D172" s="178"/>
      <c r="E172" s="178"/>
      <c r="F172" s="178"/>
      <c r="G172" s="178"/>
      <c r="H172" s="178"/>
      <c r="I172" s="178"/>
      <c r="J172" s="178"/>
      <c r="K172" s="178"/>
      <c r="L172" s="178"/>
      <c r="M172" s="178"/>
      <c r="N172" s="178"/>
      <c r="O172" s="178"/>
      <c r="P172" s="178"/>
      <c r="Q172" s="178"/>
      <c r="R172" s="178"/>
      <c r="S172" s="178"/>
      <c r="T172" s="178"/>
      <c r="U172" s="178"/>
    </row>
    <row r="173" spans="1:21" ht="39" customHeight="1" x14ac:dyDescent="0.25">
      <c r="A173" s="91" t="s">
        <v>135</v>
      </c>
      <c r="B173" s="117" t="s">
        <v>192</v>
      </c>
      <c r="C173" s="105"/>
      <c r="D173" s="105"/>
      <c r="E173" s="105"/>
      <c r="F173" s="105"/>
      <c r="G173" s="105"/>
      <c r="H173" s="105"/>
      <c r="I173" s="106"/>
      <c r="J173" s="92">
        <v>3</v>
      </c>
      <c r="K173" s="92">
        <v>0</v>
      </c>
      <c r="L173" s="92">
        <v>2</v>
      </c>
      <c r="M173" s="92">
        <v>0</v>
      </c>
      <c r="N173" s="92">
        <v>1</v>
      </c>
      <c r="O173" s="16">
        <f t="shared" ref="O173:O174" si="60">K173+L173+M173+N173</f>
        <v>3</v>
      </c>
      <c r="P173" s="16">
        <f>Q173-O173</f>
        <v>2</v>
      </c>
      <c r="Q173" s="16">
        <f>ROUND(PRODUCT(J173,25)/14,0)</f>
        <v>5</v>
      </c>
      <c r="R173" s="22"/>
      <c r="S173" s="22" t="s">
        <v>31</v>
      </c>
      <c r="T173" s="23"/>
      <c r="U173" s="10" t="s">
        <v>42</v>
      </c>
    </row>
    <row r="174" spans="1:21" ht="39.75" customHeight="1" x14ac:dyDescent="0.25">
      <c r="A174" s="91" t="s">
        <v>244</v>
      </c>
      <c r="B174" s="117" t="s">
        <v>193</v>
      </c>
      <c r="C174" s="118"/>
      <c r="D174" s="118"/>
      <c r="E174" s="118"/>
      <c r="F174" s="118"/>
      <c r="G174" s="118"/>
      <c r="H174" s="118"/>
      <c r="I174" s="119"/>
      <c r="J174" s="92">
        <v>3</v>
      </c>
      <c r="K174" s="92">
        <v>0</v>
      </c>
      <c r="L174" s="92">
        <v>0</v>
      </c>
      <c r="M174" s="92">
        <v>2</v>
      </c>
      <c r="N174" s="92">
        <v>0</v>
      </c>
      <c r="O174" s="16">
        <f t="shared" si="60"/>
        <v>2</v>
      </c>
      <c r="P174" s="16">
        <f t="shared" ref="P174" si="61">Q174-O174</f>
        <v>3</v>
      </c>
      <c r="Q174" s="16">
        <f t="shared" ref="Q174" si="62">ROUND(PRODUCT(J174,25)/14,0)</f>
        <v>5</v>
      </c>
      <c r="R174" s="22"/>
      <c r="S174" s="22" t="s">
        <v>31</v>
      </c>
      <c r="T174" s="23"/>
      <c r="U174" s="10" t="s">
        <v>40</v>
      </c>
    </row>
    <row r="175" spans="1:21" x14ac:dyDescent="0.2">
      <c r="A175" s="178" t="s">
        <v>57</v>
      </c>
      <c r="B175" s="178"/>
      <c r="C175" s="178"/>
      <c r="D175" s="178"/>
      <c r="E175" s="178"/>
      <c r="F175" s="178"/>
      <c r="G175" s="178"/>
      <c r="H175" s="178"/>
      <c r="I175" s="178"/>
      <c r="J175" s="178"/>
      <c r="K175" s="178"/>
      <c r="L175" s="178"/>
      <c r="M175" s="178"/>
      <c r="N175" s="178"/>
      <c r="O175" s="178"/>
      <c r="P175" s="178"/>
      <c r="Q175" s="178"/>
      <c r="R175" s="178"/>
      <c r="S175" s="178"/>
      <c r="T175" s="178"/>
      <c r="U175" s="178"/>
    </row>
    <row r="176" spans="1:21" ht="18" customHeight="1" x14ac:dyDescent="0.2">
      <c r="A176" s="83" t="s">
        <v>136</v>
      </c>
      <c r="B176" s="200" t="s">
        <v>194</v>
      </c>
      <c r="C176" s="201"/>
      <c r="D176" s="201"/>
      <c r="E176" s="201"/>
      <c r="F176" s="201"/>
      <c r="G176" s="201"/>
      <c r="H176" s="201"/>
      <c r="I176" s="202"/>
      <c r="J176" s="22">
        <v>3</v>
      </c>
      <c r="K176" s="22">
        <v>1</v>
      </c>
      <c r="L176" s="22">
        <v>0</v>
      </c>
      <c r="M176" s="22">
        <v>2</v>
      </c>
      <c r="N176" s="22">
        <v>0</v>
      </c>
      <c r="O176" s="16">
        <f t="shared" ref="O176" si="63">K176+L176+M176+N176</f>
        <v>3</v>
      </c>
      <c r="P176" s="16">
        <f>Q176-O176</f>
        <v>2</v>
      </c>
      <c r="Q176" s="16">
        <f>ROUND(PRODUCT(J176,25)/14,0)</f>
        <v>5</v>
      </c>
      <c r="R176" s="22"/>
      <c r="S176" s="22" t="s">
        <v>31</v>
      </c>
      <c r="T176" s="23"/>
      <c r="U176" s="10" t="s">
        <v>40</v>
      </c>
    </row>
    <row r="177" spans="1:21" ht="12.75" hidden="1" customHeight="1" x14ac:dyDescent="0.2">
      <c r="A177" s="64"/>
      <c r="B177" s="177"/>
      <c r="C177" s="177"/>
      <c r="D177" s="177"/>
      <c r="E177" s="177"/>
      <c r="F177" s="177"/>
      <c r="G177" s="177"/>
      <c r="H177" s="177"/>
      <c r="I177" s="177"/>
      <c r="J177" s="22">
        <v>0</v>
      </c>
      <c r="K177" s="22">
        <v>0</v>
      </c>
      <c r="L177" s="22">
        <v>0</v>
      </c>
      <c r="M177" s="22">
        <v>0</v>
      </c>
      <c r="N177" s="22">
        <v>0</v>
      </c>
      <c r="O177" s="16">
        <f t="shared" ref="O177:O178" si="64">K177+L177+M177+N177</f>
        <v>0</v>
      </c>
      <c r="P177" s="16">
        <f t="shared" ref="P177" si="65">Q177-O177</f>
        <v>0</v>
      </c>
      <c r="Q177" s="16">
        <f>ROUND(PRODUCT(J177,25)/14,0)</f>
        <v>0</v>
      </c>
      <c r="R177" s="22"/>
      <c r="S177" s="22"/>
      <c r="T177" s="23"/>
      <c r="U177" s="10"/>
    </row>
    <row r="178" spans="1:21" ht="12.75" hidden="1" customHeight="1" x14ac:dyDescent="0.2">
      <c r="A178" s="64"/>
      <c r="B178" s="177"/>
      <c r="C178" s="177"/>
      <c r="D178" s="177"/>
      <c r="E178" s="177"/>
      <c r="F178" s="177"/>
      <c r="G178" s="177"/>
      <c r="H178" s="177"/>
      <c r="I178" s="177"/>
      <c r="J178" s="22">
        <v>0</v>
      </c>
      <c r="K178" s="22">
        <v>0</v>
      </c>
      <c r="L178" s="22">
        <v>0</v>
      </c>
      <c r="M178" s="22">
        <v>0</v>
      </c>
      <c r="N178" s="22">
        <v>0</v>
      </c>
      <c r="O178" s="16">
        <f t="shared" si="64"/>
        <v>0</v>
      </c>
      <c r="P178" s="16">
        <f>Q178-O178</f>
        <v>0</v>
      </c>
      <c r="Q178" s="16">
        <f>ROUND(PRODUCT(J178,25)/14,0)</f>
        <v>0</v>
      </c>
      <c r="R178" s="22"/>
      <c r="S178" s="22"/>
      <c r="T178" s="23"/>
      <c r="U178" s="10"/>
    </row>
    <row r="179" spans="1:21" hidden="1" x14ac:dyDescent="0.2">
      <c r="A179" s="178" t="s">
        <v>58</v>
      </c>
      <c r="B179" s="179"/>
      <c r="C179" s="179"/>
      <c r="D179" s="179"/>
      <c r="E179" s="179"/>
      <c r="F179" s="179"/>
      <c r="G179" s="179"/>
      <c r="H179" s="179"/>
      <c r="I179" s="179"/>
      <c r="J179" s="179"/>
      <c r="K179" s="179"/>
      <c r="L179" s="179"/>
      <c r="M179" s="179"/>
      <c r="N179" s="179"/>
      <c r="O179" s="179"/>
      <c r="P179" s="179"/>
      <c r="Q179" s="179"/>
      <c r="R179" s="179"/>
      <c r="S179" s="179"/>
      <c r="T179" s="179"/>
      <c r="U179" s="179"/>
    </row>
    <row r="180" spans="1:21" ht="12.75" hidden="1" customHeight="1" x14ac:dyDescent="0.2">
      <c r="A180" s="64"/>
      <c r="B180" s="177"/>
      <c r="C180" s="177"/>
      <c r="D180" s="177"/>
      <c r="E180" s="177"/>
      <c r="F180" s="177"/>
      <c r="G180" s="177"/>
      <c r="H180" s="177"/>
      <c r="I180" s="177"/>
      <c r="J180" s="22">
        <v>0</v>
      </c>
      <c r="K180" s="22">
        <v>0</v>
      </c>
      <c r="L180" s="22">
        <v>0</v>
      </c>
      <c r="M180" s="22">
        <v>0</v>
      </c>
      <c r="N180" s="22">
        <v>0</v>
      </c>
      <c r="O180" s="16">
        <f t="shared" ref="O180:O182" si="66">K180+L180+M180+N180</f>
        <v>0</v>
      </c>
      <c r="P180" s="16">
        <f>Q180-O180</f>
        <v>0</v>
      </c>
      <c r="Q180" s="16">
        <f>ROUND(PRODUCT(J180,25)/14,0)</f>
        <v>0</v>
      </c>
      <c r="R180" s="22"/>
      <c r="S180" s="22"/>
      <c r="T180" s="23"/>
      <c r="U180" s="10"/>
    </row>
    <row r="181" spans="1:21" hidden="1" x14ac:dyDescent="0.2">
      <c r="A181" s="64"/>
      <c r="B181" s="177"/>
      <c r="C181" s="177"/>
      <c r="D181" s="177"/>
      <c r="E181" s="177"/>
      <c r="F181" s="177"/>
      <c r="G181" s="177"/>
      <c r="H181" s="177"/>
      <c r="I181" s="177"/>
      <c r="J181" s="22">
        <v>0</v>
      </c>
      <c r="K181" s="22">
        <v>0</v>
      </c>
      <c r="L181" s="22">
        <v>0</v>
      </c>
      <c r="M181" s="22">
        <v>0</v>
      </c>
      <c r="N181" s="22">
        <v>0</v>
      </c>
      <c r="O181" s="16">
        <f t="shared" si="66"/>
        <v>0</v>
      </c>
      <c r="P181" s="16">
        <f t="shared" ref="P181" si="67">Q181-O181</f>
        <v>0</v>
      </c>
      <c r="Q181" s="16">
        <f t="shared" ref="Q181" si="68">ROUND(PRODUCT(J181,25)/14,0)</f>
        <v>0</v>
      </c>
      <c r="R181" s="22"/>
      <c r="S181" s="22"/>
      <c r="T181" s="23"/>
      <c r="U181" s="10"/>
    </row>
    <row r="182" spans="1:21" hidden="1" x14ac:dyDescent="0.2">
      <c r="A182" s="64"/>
      <c r="B182" s="177"/>
      <c r="C182" s="177"/>
      <c r="D182" s="177"/>
      <c r="E182" s="177"/>
      <c r="F182" s="177"/>
      <c r="G182" s="177"/>
      <c r="H182" s="177"/>
      <c r="I182" s="177"/>
      <c r="J182" s="22">
        <v>0</v>
      </c>
      <c r="K182" s="22">
        <v>0</v>
      </c>
      <c r="L182" s="22">
        <v>0</v>
      </c>
      <c r="M182" s="22">
        <v>0</v>
      </c>
      <c r="N182" s="22">
        <v>0</v>
      </c>
      <c r="O182" s="16">
        <f t="shared" si="66"/>
        <v>0</v>
      </c>
      <c r="P182" s="16">
        <f>Q182-O182</f>
        <v>0</v>
      </c>
      <c r="Q182" s="16">
        <f>ROUND(PRODUCT(J182,25)/14,0)</f>
        <v>0</v>
      </c>
      <c r="R182" s="22"/>
      <c r="S182" s="22"/>
      <c r="T182" s="23"/>
      <c r="U182" s="10"/>
    </row>
    <row r="183" spans="1:21" hidden="1" x14ac:dyDescent="0.2">
      <c r="A183" s="178" t="s">
        <v>59</v>
      </c>
      <c r="B183" s="179"/>
      <c r="C183" s="179"/>
      <c r="D183" s="179"/>
      <c r="E183" s="179"/>
      <c r="F183" s="179"/>
      <c r="G183" s="179"/>
      <c r="H183" s="179"/>
      <c r="I183" s="179"/>
      <c r="J183" s="179"/>
      <c r="K183" s="179"/>
      <c r="L183" s="179"/>
      <c r="M183" s="179"/>
      <c r="N183" s="179"/>
      <c r="O183" s="179"/>
      <c r="P183" s="179"/>
      <c r="Q183" s="179"/>
      <c r="R183" s="179"/>
      <c r="S183" s="179"/>
      <c r="T183" s="179"/>
      <c r="U183" s="179"/>
    </row>
    <row r="184" spans="1:21" hidden="1" x14ac:dyDescent="0.2">
      <c r="A184" s="64"/>
      <c r="B184" s="177"/>
      <c r="C184" s="177"/>
      <c r="D184" s="177"/>
      <c r="E184" s="177"/>
      <c r="F184" s="177"/>
      <c r="G184" s="177"/>
      <c r="H184" s="177"/>
      <c r="I184" s="177"/>
      <c r="J184" s="22">
        <v>0</v>
      </c>
      <c r="K184" s="22">
        <v>0</v>
      </c>
      <c r="L184" s="22">
        <v>0</v>
      </c>
      <c r="M184" s="22">
        <v>0</v>
      </c>
      <c r="N184" s="22">
        <v>0</v>
      </c>
      <c r="O184" s="16">
        <f t="shared" ref="O184:O186" si="69">K184+L184+M184+N184</f>
        <v>0</v>
      </c>
      <c r="P184" s="16">
        <f>Q184-O184</f>
        <v>0</v>
      </c>
      <c r="Q184" s="16">
        <f>ROUND(PRODUCT(J184,25)/14,0)</f>
        <v>0</v>
      </c>
      <c r="R184" s="22"/>
      <c r="S184" s="22"/>
      <c r="T184" s="23"/>
      <c r="U184" s="10"/>
    </row>
    <row r="185" spans="1:21" hidden="1" x14ac:dyDescent="0.2">
      <c r="A185" s="64"/>
      <c r="B185" s="177"/>
      <c r="C185" s="177"/>
      <c r="D185" s="177"/>
      <c r="E185" s="177"/>
      <c r="F185" s="177"/>
      <c r="G185" s="177"/>
      <c r="H185" s="177"/>
      <c r="I185" s="177"/>
      <c r="J185" s="22">
        <v>0</v>
      </c>
      <c r="K185" s="22">
        <v>0</v>
      </c>
      <c r="L185" s="22">
        <v>0</v>
      </c>
      <c r="M185" s="22">
        <v>0</v>
      </c>
      <c r="N185" s="22">
        <v>0</v>
      </c>
      <c r="O185" s="16">
        <f t="shared" si="69"/>
        <v>0</v>
      </c>
      <c r="P185" s="16">
        <f t="shared" ref="P185" si="70">Q185-O185</f>
        <v>0</v>
      </c>
      <c r="Q185" s="16">
        <f t="shared" ref="Q185" si="71">ROUND(PRODUCT(J185,25)/14,0)</f>
        <v>0</v>
      </c>
      <c r="R185" s="22"/>
      <c r="S185" s="22"/>
      <c r="T185" s="23"/>
      <c r="U185" s="10"/>
    </row>
    <row r="186" spans="1:21" hidden="1" x14ac:dyDescent="0.2">
      <c r="A186" s="64"/>
      <c r="B186" s="177"/>
      <c r="C186" s="177"/>
      <c r="D186" s="177"/>
      <c r="E186" s="177"/>
      <c r="F186" s="177"/>
      <c r="G186" s="177"/>
      <c r="H186" s="177"/>
      <c r="I186" s="177"/>
      <c r="J186" s="22">
        <v>0</v>
      </c>
      <c r="K186" s="22">
        <v>0</v>
      </c>
      <c r="L186" s="22">
        <v>0</v>
      </c>
      <c r="M186" s="22">
        <v>0</v>
      </c>
      <c r="N186" s="22">
        <v>0</v>
      </c>
      <c r="O186" s="16">
        <f t="shared" si="69"/>
        <v>0</v>
      </c>
      <c r="P186" s="16">
        <f>Q186-O186</f>
        <v>0</v>
      </c>
      <c r="Q186" s="16">
        <f>ROUND(PRODUCT(J186,25)/14,0)</f>
        <v>0</v>
      </c>
      <c r="R186" s="22"/>
      <c r="S186" s="22"/>
      <c r="T186" s="23"/>
      <c r="U186" s="10"/>
    </row>
    <row r="187" spans="1:21" hidden="1" x14ac:dyDescent="0.2">
      <c r="A187" s="178" t="s">
        <v>60</v>
      </c>
      <c r="B187" s="178"/>
      <c r="C187" s="178"/>
      <c r="D187" s="178"/>
      <c r="E187" s="178"/>
      <c r="F187" s="178"/>
      <c r="G187" s="178"/>
      <c r="H187" s="178"/>
      <c r="I187" s="178"/>
      <c r="J187" s="178"/>
      <c r="K187" s="178"/>
      <c r="L187" s="178"/>
      <c r="M187" s="178"/>
      <c r="N187" s="178"/>
      <c r="O187" s="178"/>
      <c r="P187" s="178"/>
      <c r="Q187" s="178"/>
      <c r="R187" s="178"/>
      <c r="S187" s="178"/>
      <c r="T187" s="178"/>
      <c r="U187" s="178"/>
    </row>
    <row r="188" spans="1:21" hidden="1" x14ac:dyDescent="0.2">
      <c r="A188" s="64"/>
      <c r="B188" s="177"/>
      <c r="C188" s="177"/>
      <c r="D188" s="177"/>
      <c r="E188" s="177"/>
      <c r="F188" s="177"/>
      <c r="G188" s="177"/>
      <c r="H188" s="177"/>
      <c r="I188" s="177"/>
      <c r="J188" s="22">
        <v>0</v>
      </c>
      <c r="K188" s="22">
        <v>0</v>
      </c>
      <c r="L188" s="22">
        <v>0</v>
      </c>
      <c r="M188" s="22">
        <v>0</v>
      </c>
      <c r="N188" s="22">
        <v>0</v>
      </c>
      <c r="O188" s="16">
        <f t="shared" ref="O188:O190" si="72">K188+L188+M188+N188</f>
        <v>0</v>
      </c>
      <c r="P188" s="16">
        <f>Q188-O188</f>
        <v>0</v>
      </c>
      <c r="Q188" s="16">
        <f>ROUND(PRODUCT(J188,25)/12,0)</f>
        <v>0</v>
      </c>
      <c r="R188" s="22"/>
      <c r="S188" s="22"/>
      <c r="T188" s="23"/>
      <c r="U188" s="10"/>
    </row>
    <row r="189" spans="1:21" hidden="1" x14ac:dyDescent="0.2">
      <c r="A189" s="64"/>
      <c r="B189" s="177"/>
      <c r="C189" s="177"/>
      <c r="D189" s="177"/>
      <c r="E189" s="177"/>
      <c r="F189" s="177"/>
      <c r="G189" s="177"/>
      <c r="H189" s="177"/>
      <c r="I189" s="177"/>
      <c r="J189" s="22">
        <v>0</v>
      </c>
      <c r="K189" s="22">
        <v>0</v>
      </c>
      <c r="L189" s="22">
        <v>0</v>
      </c>
      <c r="M189" s="22">
        <v>0</v>
      </c>
      <c r="N189" s="22">
        <v>0</v>
      </c>
      <c r="O189" s="16">
        <f t="shared" si="72"/>
        <v>0</v>
      </c>
      <c r="P189" s="16">
        <f t="shared" ref="P189" si="73">Q189-O189</f>
        <v>0</v>
      </c>
      <c r="Q189" s="16">
        <f t="shared" ref="Q189:Q190" si="74">ROUND(PRODUCT(J189,25)/12,0)</f>
        <v>0</v>
      </c>
      <c r="R189" s="22"/>
      <c r="S189" s="22"/>
      <c r="T189" s="23"/>
      <c r="U189" s="10"/>
    </row>
    <row r="190" spans="1:21" hidden="1" x14ac:dyDescent="0.2">
      <c r="A190" s="64"/>
      <c r="B190" s="177"/>
      <c r="C190" s="177"/>
      <c r="D190" s="177"/>
      <c r="E190" s="177"/>
      <c r="F190" s="177"/>
      <c r="G190" s="177"/>
      <c r="H190" s="177"/>
      <c r="I190" s="177"/>
      <c r="J190" s="22">
        <v>0</v>
      </c>
      <c r="K190" s="22">
        <v>0</v>
      </c>
      <c r="L190" s="22">
        <v>0</v>
      </c>
      <c r="M190" s="22">
        <v>0</v>
      </c>
      <c r="N190" s="22">
        <v>0</v>
      </c>
      <c r="O190" s="16">
        <f t="shared" si="72"/>
        <v>0</v>
      </c>
      <c r="P190" s="16">
        <f>Q190-O190</f>
        <v>0</v>
      </c>
      <c r="Q190" s="16">
        <f t="shared" si="74"/>
        <v>0</v>
      </c>
      <c r="R190" s="22"/>
      <c r="S190" s="22"/>
      <c r="T190" s="23"/>
      <c r="U190" s="10"/>
    </row>
    <row r="191" spans="1:21" ht="30" customHeight="1" x14ac:dyDescent="0.2">
      <c r="A191" s="199" t="s">
        <v>102</v>
      </c>
      <c r="B191" s="199"/>
      <c r="C191" s="199"/>
      <c r="D191" s="199"/>
      <c r="E191" s="199"/>
      <c r="F191" s="199"/>
      <c r="G191" s="199"/>
      <c r="H191" s="199"/>
      <c r="I191" s="199"/>
      <c r="J191" s="19">
        <f t="shared" ref="J191:Q191" si="75">SUM(J169:J171,J173:J174,J176:J178,J180:J182,J184:J186,J188:J190)</f>
        <v>18</v>
      </c>
      <c r="K191" s="19">
        <f t="shared" si="75"/>
        <v>6</v>
      </c>
      <c r="L191" s="19">
        <f t="shared" si="75"/>
        <v>3</v>
      </c>
      <c r="M191" s="19">
        <f t="shared" si="75"/>
        <v>4</v>
      </c>
      <c r="N191" s="19">
        <f t="shared" si="75"/>
        <v>2</v>
      </c>
      <c r="O191" s="19">
        <f t="shared" si="75"/>
        <v>15</v>
      </c>
      <c r="P191" s="19">
        <f t="shared" si="75"/>
        <v>15</v>
      </c>
      <c r="Q191" s="19">
        <f t="shared" si="75"/>
        <v>30</v>
      </c>
      <c r="R191" s="19">
        <f>COUNTIF(R169:R171,"E")+COUNTIF(R173:R174,"E")+COUNTIF(R176:R178,"E")+COUNTIF(R180:R182,"E")+COUNTIF(R184:R186,"E")+COUNTIF(R188:R190,"E")</f>
        <v>0</v>
      </c>
      <c r="S191" s="19">
        <f>COUNTIF(S169:S171,"C")+COUNTIF(S173:S174,"C")+COUNTIF(S176:S178,"C")+COUNTIF(S180:S182,"C")+COUNTIF(S184:S186,"C")+COUNTIF(S188:S190,"C")</f>
        <v>6</v>
      </c>
      <c r="T191" s="19">
        <f>COUNTIF(T169:T171,"VP")+COUNTIF(T173:T174,"VP")+COUNTIF(T176:T178,"VP")+COUNTIF(T180:T182,"VP")+COUNTIF(T184:T186,"VP")+COUNTIF(T188:T190,"VP")</f>
        <v>0</v>
      </c>
      <c r="U191" s="67">
        <f>COUNTA(U169:U171,U173:U174,U176:U178,U180:U182,U184:U186,U188:U190)</f>
        <v>6</v>
      </c>
    </row>
    <row r="192" spans="1:21" ht="16.5" customHeight="1" x14ac:dyDescent="0.2">
      <c r="A192" s="110" t="s">
        <v>53</v>
      </c>
      <c r="B192" s="111"/>
      <c r="C192" s="111"/>
      <c r="D192" s="111"/>
      <c r="E192" s="111"/>
      <c r="F192" s="111"/>
      <c r="G192" s="111"/>
      <c r="H192" s="111"/>
      <c r="I192" s="111"/>
      <c r="J192" s="112"/>
      <c r="K192" s="19">
        <f t="shared" ref="K192:Q192" si="76">SUM(K169:K171,K173:K174,K176:K178,K180:K182,K184:K186)*14+SUM(K188:K190)*12</f>
        <v>84</v>
      </c>
      <c r="L192" s="19">
        <f t="shared" si="76"/>
        <v>42</v>
      </c>
      <c r="M192" s="19">
        <f t="shared" si="76"/>
        <v>56</v>
      </c>
      <c r="N192" s="19">
        <f t="shared" si="76"/>
        <v>28</v>
      </c>
      <c r="O192" s="19">
        <f t="shared" si="76"/>
        <v>210</v>
      </c>
      <c r="P192" s="19">
        <f t="shared" si="76"/>
        <v>210</v>
      </c>
      <c r="Q192" s="19">
        <f t="shared" si="76"/>
        <v>420</v>
      </c>
      <c r="R192" s="208"/>
      <c r="S192" s="209"/>
      <c r="T192" s="209"/>
      <c r="U192" s="210"/>
    </row>
    <row r="193" spans="1:21" ht="15" customHeight="1" x14ac:dyDescent="0.2">
      <c r="A193" s="113"/>
      <c r="B193" s="114"/>
      <c r="C193" s="114"/>
      <c r="D193" s="114"/>
      <c r="E193" s="114"/>
      <c r="F193" s="114"/>
      <c r="G193" s="114"/>
      <c r="H193" s="114"/>
      <c r="I193" s="114"/>
      <c r="J193" s="115"/>
      <c r="K193" s="161">
        <f>SUM(K192:N192)</f>
        <v>210</v>
      </c>
      <c r="L193" s="162"/>
      <c r="M193" s="162"/>
      <c r="N193" s="163"/>
      <c r="O193" s="161">
        <f>SUM(O192:P192)</f>
        <v>420</v>
      </c>
      <c r="P193" s="162"/>
      <c r="Q193" s="163"/>
      <c r="R193" s="211"/>
      <c r="S193" s="212"/>
      <c r="T193" s="212"/>
      <c r="U193" s="213"/>
    </row>
    <row r="194" spans="1:21" ht="19.5" customHeight="1" x14ac:dyDescent="0.2">
      <c r="A194" s="222" t="s">
        <v>101</v>
      </c>
      <c r="B194" s="223"/>
      <c r="C194" s="223"/>
      <c r="D194" s="223"/>
      <c r="E194" s="223"/>
      <c r="F194" s="223"/>
      <c r="G194" s="223"/>
      <c r="H194" s="223"/>
      <c r="I194" s="223"/>
      <c r="J194" s="224"/>
      <c r="K194" s="165">
        <f>U191/SUM(U46,U59,U79,U95,U112,U125)</f>
        <v>0.15384615384615385</v>
      </c>
      <c r="L194" s="166"/>
      <c r="M194" s="166"/>
      <c r="N194" s="166"/>
      <c r="O194" s="166"/>
      <c r="P194" s="166"/>
      <c r="Q194" s="166"/>
      <c r="R194" s="166"/>
      <c r="S194" s="166"/>
      <c r="T194" s="166"/>
      <c r="U194" s="167"/>
    </row>
    <row r="195" spans="1:21" ht="18.75" customHeight="1" x14ac:dyDescent="0.2">
      <c r="A195" s="168" t="s">
        <v>103</v>
      </c>
      <c r="B195" s="169"/>
      <c r="C195" s="169"/>
      <c r="D195" s="169"/>
      <c r="E195" s="169"/>
      <c r="F195" s="169"/>
      <c r="G195" s="169"/>
      <c r="H195" s="169"/>
      <c r="I195" s="169"/>
      <c r="J195" s="170"/>
      <c r="K195" s="165">
        <f>K193/(SUM(O46,O59,O79,O95,O112)*14+O125*12)</f>
        <v>0.10076775431861804</v>
      </c>
      <c r="L195" s="166"/>
      <c r="M195" s="166"/>
      <c r="N195" s="166"/>
      <c r="O195" s="166"/>
      <c r="P195" s="166"/>
      <c r="Q195" s="166"/>
      <c r="R195" s="166"/>
      <c r="S195" s="166"/>
      <c r="T195" s="166"/>
      <c r="U195" s="167"/>
    </row>
    <row r="196" spans="1:21" s="54" customFormat="1" x14ac:dyDescent="0.2">
      <c r="A196" s="11"/>
      <c r="B196" s="11"/>
      <c r="C196" s="11"/>
      <c r="D196" s="11"/>
      <c r="E196" s="11"/>
      <c r="F196" s="11"/>
      <c r="G196" s="11"/>
      <c r="H196" s="11"/>
      <c r="I196" s="11"/>
      <c r="J196" s="11"/>
      <c r="K196" s="12"/>
      <c r="L196" s="12"/>
      <c r="M196" s="12"/>
      <c r="N196" s="12"/>
      <c r="O196" s="13"/>
      <c r="P196" s="13"/>
      <c r="Q196" s="13"/>
      <c r="R196" s="13"/>
      <c r="S196" s="13"/>
      <c r="T196" s="13"/>
      <c r="U196" s="13"/>
    </row>
    <row r="197" spans="1:21" ht="24" customHeight="1" x14ac:dyDescent="0.2">
      <c r="A197" s="253" t="s">
        <v>61</v>
      </c>
      <c r="B197" s="260"/>
      <c r="C197" s="260"/>
      <c r="D197" s="260"/>
      <c r="E197" s="260"/>
      <c r="F197" s="260"/>
      <c r="G197" s="260"/>
      <c r="H197" s="260"/>
      <c r="I197" s="260"/>
      <c r="J197" s="260"/>
      <c r="K197" s="260"/>
      <c r="L197" s="260"/>
      <c r="M197" s="260"/>
      <c r="N197" s="260"/>
      <c r="O197" s="260"/>
      <c r="P197" s="260"/>
      <c r="Q197" s="260"/>
      <c r="R197" s="260"/>
      <c r="S197" s="260"/>
      <c r="T197" s="260"/>
      <c r="U197" s="260"/>
    </row>
    <row r="198" spans="1:21" ht="16.5" customHeight="1" x14ac:dyDescent="0.2">
      <c r="A198" s="188" t="s">
        <v>63</v>
      </c>
      <c r="B198" s="195"/>
      <c r="C198" s="195"/>
      <c r="D198" s="195"/>
      <c r="E198" s="195"/>
      <c r="F198" s="195"/>
      <c r="G198" s="195"/>
      <c r="H198" s="195"/>
      <c r="I198" s="195"/>
      <c r="J198" s="195"/>
      <c r="K198" s="195"/>
      <c r="L198" s="195"/>
      <c r="M198" s="195"/>
      <c r="N198" s="195"/>
      <c r="O198" s="195"/>
      <c r="P198" s="195"/>
      <c r="Q198" s="195"/>
      <c r="R198" s="195"/>
      <c r="S198" s="195"/>
      <c r="T198" s="195"/>
      <c r="U198" s="195"/>
    </row>
    <row r="199" spans="1:21" ht="27.75" customHeight="1" x14ac:dyDescent="0.2">
      <c r="A199" s="188" t="s">
        <v>30</v>
      </c>
      <c r="B199" s="189" t="s">
        <v>29</v>
      </c>
      <c r="C199" s="190"/>
      <c r="D199" s="190"/>
      <c r="E199" s="190"/>
      <c r="F199" s="190"/>
      <c r="G199" s="190"/>
      <c r="H199" s="190"/>
      <c r="I199" s="191"/>
      <c r="J199" s="157" t="s">
        <v>43</v>
      </c>
      <c r="K199" s="158" t="s">
        <v>27</v>
      </c>
      <c r="L199" s="159"/>
      <c r="M199" s="159"/>
      <c r="N199" s="160"/>
      <c r="O199" s="157" t="s">
        <v>44</v>
      </c>
      <c r="P199" s="157"/>
      <c r="Q199" s="157"/>
      <c r="R199" s="157" t="s">
        <v>26</v>
      </c>
      <c r="S199" s="157"/>
      <c r="T199" s="157"/>
      <c r="U199" s="157" t="s">
        <v>25</v>
      </c>
    </row>
    <row r="200" spans="1:21" x14ac:dyDescent="0.2">
      <c r="A200" s="188"/>
      <c r="B200" s="192"/>
      <c r="C200" s="193"/>
      <c r="D200" s="193"/>
      <c r="E200" s="193"/>
      <c r="F200" s="193"/>
      <c r="G200" s="193"/>
      <c r="H200" s="193"/>
      <c r="I200" s="194"/>
      <c r="J200" s="157"/>
      <c r="K200" s="25" t="s">
        <v>31</v>
      </c>
      <c r="L200" s="25" t="s">
        <v>32</v>
      </c>
      <c r="M200" s="25" t="s">
        <v>33</v>
      </c>
      <c r="N200" s="47" t="s">
        <v>99</v>
      </c>
      <c r="O200" s="25" t="s">
        <v>37</v>
      </c>
      <c r="P200" s="25" t="s">
        <v>8</v>
      </c>
      <c r="Q200" s="25" t="s">
        <v>34</v>
      </c>
      <c r="R200" s="25" t="s">
        <v>35</v>
      </c>
      <c r="S200" s="25" t="s">
        <v>31</v>
      </c>
      <c r="T200" s="25" t="s">
        <v>36</v>
      </c>
      <c r="U200" s="157"/>
    </row>
    <row r="201" spans="1:21" ht="17.25" customHeight="1" x14ac:dyDescent="0.2">
      <c r="A201" s="107" t="s">
        <v>62</v>
      </c>
      <c r="B201" s="108"/>
      <c r="C201" s="108"/>
      <c r="D201" s="108"/>
      <c r="E201" s="108"/>
      <c r="F201" s="108"/>
      <c r="G201" s="108"/>
      <c r="H201" s="108"/>
      <c r="I201" s="108"/>
      <c r="J201" s="108"/>
      <c r="K201" s="108"/>
      <c r="L201" s="108"/>
      <c r="M201" s="108"/>
      <c r="N201" s="108"/>
      <c r="O201" s="108"/>
      <c r="P201" s="108"/>
      <c r="Q201" s="108"/>
      <c r="R201" s="108"/>
      <c r="S201" s="108"/>
      <c r="T201" s="108"/>
      <c r="U201" s="109"/>
    </row>
    <row r="202" spans="1:21" x14ac:dyDescent="0.2">
      <c r="A202" s="26" t="str">
        <f t="shared" ref="A202:A216" si="77">IF(ISNA(INDEX($A$36:$U$198,MATCH($B202,$B$36:$B$198,0),1)),"",INDEX($A$36:$U$198,MATCH($B202,$B$36:$B$198,0),1))</f>
        <v>MLE0019</v>
      </c>
      <c r="B202" s="164" t="s">
        <v>137</v>
      </c>
      <c r="C202" s="164"/>
      <c r="D202" s="164"/>
      <c r="E202" s="164"/>
      <c r="F202" s="164"/>
      <c r="G202" s="164"/>
      <c r="H202" s="164"/>
      <c r="I202" s="164"/>
      <c r="J202" s="16">
        <f t="shared" ref="J202:J216" si="78">IF(ISNA(INDEX($A$36:$U$198,MATCH($B202,$B$36:$B$198,0),10)),"",INDEX($A$36:$U$198,MATCH($B202,$B$36:$B$198,0),10))</f>
        <v>6</v>
      </c>
      <c r="K202" s="16">
        <f t="shared" ref="K202:K216" si="79">IF(ISNA(INDEX($A$36:$U$198,MATCH($B202,$B$36:$B$198,0),11)),"",INDEX($A$36:$U$198,MATCH($B202,$B$36:$B$198,0),11))</f>
        <v>2</v>
      </c>
      <c r="L202" s="16">
        <f t="shared" ref="L202:L216" si="80">IF(ISNA(INDEX($A$36:$U$198,MATCH($B202,$B$36:$B$198,0),12)),"",INDEX($A$36:$U$198,MATCH($B202,$B$36:$B$198,0),12))</f>
        <v>2</v>
      </c>
      <c r="M202" s="16">
        <f t="shared" ref="M202:M216" si="81">IF(ISNA(INDEX($A$36:$U$198,MATCH($B202,$B$36:$B$198,0),13)),"",INDEX($A$36:$U$198,MATCH($B202,$B$36:$B$198,0),13))</f>
        <v>0</v>
      </c>
      <c r="N202" s="16">
        <f t="shared" ref="N202:N216" si="82">IF(ISNA(INDEX($A$36:$U$198,MATCH($B202,$B$36:$B$198,0),14)),"",INDEX($A$36:$U$198,MATCH($B202,$B$36:$B$198,0),14))</f>
        <v>0</v>
      </c>
      <c r="O202" s="16">
        <f t="shared" ref="O202:O216" si="83">IF(ISNA(INDEX($A$36:$U$198,MATCH($B202,$B$36:$B$198,0),15)),"",INDEX($A$36:$U$198,MATCH($B202,$B$36:$B$198,0),15))</f>
        <v>4</v>
      </c>
      <c r="P202" s="16">
        <f t="shared" ref="P202:P216" si="84">IF(ISNA(INDEX($A$36:$U$198,MATCH($B202,$B$36:$B$198,0),16)),"",INDEX($A$36:$U$198,MATCH($B202,$B$36:$B$198,0),16))</f>
        <v>7</v>
      </c>
      <c r="Q202" s="16">
        <f t="shared" ref="Q202:Q216" si="85">IF(ISNA(INDEX($A$36:$U$198,MATCH($B202,$B$36:$B$198,0),17)),"",INDEX($A$36:$U$198,MATCH($B202,$B$36:$B$198,0),17))</f>
        <v>11</v>
      </c>
      <c r="R202" s="24" t="str">
        <f t="shared" ref="R202:R216" si="86">IF(ISNA(INDEX($A$36:$U$198,MATCH($B202,$B$36:$B$198,0),18)),"",INDEX($A$36:$U$198,MATCH($B202,$B$36:$B$198,0),18))</f>
        <v>E</v>
      </c>
      <c r="S202" s="24">
        <f t="shared" ref="S202:S216" si="87">IF(ISNA(INDEX($A$36:$U$198,MATCH($B202,$B$36:$B$198,0),19)),"",INDEX($A$36:$U$198,MATCH($B202,$B$36:$B$198,0),19))</f>
        <v>0</v>
      </c>
      <c r="T202" s="24">
        <f t="shared" ref="T202:T216" si="88">IF(ISNA(INDEX($A$36:$U$198,MATCH($B202,$B$36:$B$198,0),20)),"",INDEX($A$36:$U$198,MATCH($B202,$B$36:$B$198,0),20))</f>
        <v>0</v>
      </c>
      <c r="U202" s="24" t="str">
        <f t="shared" ref="U202:U216" si="89">IF(ISNA(INDEX($A$36:$U$198,MATCH($B202,$B$36:$B$198,0),21)),"",INDEX($A$36:$U$198,MATCH($B202,$B$36:$B$198,0),21))</f>
        <v>DF</v>
      </c>
    </row>
    <row r="203" spans="1:21" ht="30" customHeight="1" x14ac:dyDescent="0.2">
      <c r="A203" s="26" t="str">
        <f t="shared" si="77"/>
        <v>MLE0070</v>
      </c>
      <c r="B203" s="181" t="s">
        <v>138</v>
      </c>
      <c r="C203" s="181"/>
      <c r="D203" s="181"/>
      <c r="E203" s="181"/>
      <c r="F203" s="181"/>
      <c r="G203" s="181"/>
      <c r="H203" s="181"/>
      <c r="I203" s="181"/>
      <c r="J203" s="16">
        <f t="shared" si="78"/>
        <v>6</v>
      </c>
      <c r="K203" s="16">
        <f t="shared" si="79"/>
        <v>2</v>
      </c>
      <c r="L203" s="16">
        <f t="shared" si="80"/>
        <v>2</v>
      </c>
      <c r="M203" s="16">
        <f t="shared" si="81"/>
        <v>0</v>
      </c>
      <c r="N203" s="16">
        <f t="shared" si="82"/>
        <v>0</v>
      </c>
      <c r="O203" s="16">
        <f t="shared" si="83"/>
        <v>4</v>
      </c>
      <c r="P203" s="16">
        <f t="shared" si="84"/>
        <v>7</v>
      </c>
      <c r="Q203" s="16">
        <f t="shared" si="85"/>
        <v>11</v>
      </c>
      <c r="R203" s="24" t="str">
        <f t="shared" si="86"/>
        <v>E</v>
      </c>
      <c r="S203" s="24">
        <f t="shared" si="87"/>
        <v>0</v>
      </c>
      <c r="T203" s="24">
        <f t="shared" si="88"/>
        <v>0</v>
      </c>
      <c r="U203" s="24" t="str">
        <f t="shared" si="89"/>
        <v>DF</v>
      </c>
    </row>
    <row r="204" spans="1:21" x14ac:dyDescent="0.2">
      <c r="A204" s="26" t="str">
        <f t="shared" si="77"/>
        <v>MLE0001</v>
      </c>
      <c r="B204" s="164" t="s">
        <v>139</v>
      </c>
      <c r="C204" s="164"/>
      <c r="D204" s="164"/>
      <c r="E204" s="164"/>
      <c r="F204" s="164"/>
      <c r="G204" s="164"/>
      <c r="H204" s="164"/>
      <c r="I204" s="164"/>
      <c r="J204" s="16">
        <f t="shared" si="78"/>
        <v>6</v>
      </c>
      <c r="K204" s="16">
        <f t="shared" si="79"/>
        <v>3</v>
      </c>
      <c r="L204" s="16">
        <f t="shared" si="80"/>
        <v>2</v>
      </c>
      <c r="M204" s="16">
        <f t="shared" si="81"/>
        <v>0</v>
      </c>
      <c r="N204" s="16">
        <f t="shared" si="82"/>
        <v>0</v>
      </c>
      <c r="O204" s="16">
        <f t="shared" si="83"/>
        <v>5</v>
      </c>
      <c r="P204" s="16">
        <f t="shared" si="84"/>
        <v>6</v>
      </c>
      <c r="Q204" s="16">
        <f t="shared" si="85"/>
        <v>11</v>
      </c>
      <c r="R204" s="24" t="str">
        <f t="shared" si="86"/>
        <v>E</v>
      </c>
      <c r="S204" s="24">
        <f t="shared" si="87"/>
        <v>0</v>
      </c>
      <c r="T204" s="24">
        <f t="shared" si="88"/>
        <v>0</v>
      </c>
      <c r="U204" s="24" t="str">
        <f t="shared" si="89"/>
        <v>DF</v>
      </c>
    </row>
    <row r="205" spans="1:21" x14ac:dyDescent="0.2">
      <c r="A205" s="26" t="str">
        <f t="shared" si="77"/>
        <v>MLE0013</v>
      </c>
      <c r="B205" s="164" t="s">
        <v>140</v>
      </c>
      <c r="C205" s="164"/>
      <c r="D205" s="164"/>
      <c r="E205" s="164"/>
      <c r="F205" s="164"/>
      <c r="G205" s="164"/>
      <c r="H205" s="164"/>
      <c r="I205" s="164"/>
      <c r="J205" s="16">
        <f t="shared" si="78"/>
        <v>6</v>
      </c>
      <c r="K205" s="16">
        <f t="shared" si="79"/>
        <v>2</v>
      </c>
      <c r="L205" s="16">
        <f t="shared" si="80"/>
        <v>2</v>
      </c>
      <c r="M205" s="16">
        <f t="shared" si="81"/>
        <v>0</v>
      </c>
      <c r="N205" s="16">
        <f t="shared" si="82"/>
        <v>0</v>
      </c>
      <c r="O205" s="16">
        <f t="shared" si="83"/>
        <v>4</v>
      </c>
      <c r="P205" s="16">
        <f t="shared" si="84"/>
        <v>7</v>
      </c>
      <c r="Q205" s="16">
        <f t="shared" si="85"/>
        <v>11</v>
      </c>
      <c r="R205" s="24" t="str">
        <f t="shared" si="86"/>
        <v>E</v>
      </c>
      <c r="S205" s="24">
        <f t="shared" si="87"/>
        <v>0</v>
      </c>
      <c r="T205" s="24">
        <f t="shared" si="88"/>
        <v>0</v>
      </c>
      <c r="U205" s="24" t="str">
        <f t="shared" si="89"/>
        <v>DF</v>
      </c>
    </row>
    <row r="206" spans="1:21" x14ac:dyDescent="0.2">
      <c r="A206" s="26" t="str">
        <f t="shared" si="77"/>
        <v>MLE5115</v>
      </c>
      <c r="B206" s="164" t="s">
        <v>141</v>
      </c>
      <c r="C206" s="164"/>
      <c r="D206" s="164"/>
      <c r="E206" s="164"/>
      <c r="F206" s="164"/>
      <c r="G206" s="164"/>
      <c r="H206" s="164"/>
      <c r="I206" s="164"/>
      <c r="J206" s="16">
        <f t="shared" si="78"/>
        <v>6</v>
      </c>
      <c r="K206" s="16">
        <f t="shared" si="79"/>
        <v>2</v>
      </c>
      <c r="L206" s="16">
        <f t="shared" si="80"/>
        <v>2</v>
      </c>
      <c r="M206" s="16">
        <f t="shared" si="81"/>
        <v>2</v>
      </c>
      <c r="N206" s="16">
        <f t="shared" si="82"/>
        <v>0</v>
      </c>
      <c r="O206" s="16">
        <f t="shared" si="83"/>
        <v>6</v>
      </c>
      <c r="P206" s="16">
        <f t="shared" si="84"/>
        <v>5</v>
      </c>
      <c r="Q206" s="16">
        <f t="shared" si="85"/>
        <v>11</v>
      </c>
      <c r="R206" s="24">
        <f t="shared" si="86"/>
        <v>0</v>
      </c>
      <c r="S206" s="24" t="str">
        <f t="shared" si="87"/>
        <v>C</v>
      </c>
      <c r="T206" s="24">
        <f t="shared" si="88"/>
        <v>0</v>
      </c>
      <c r="U206" s="24" t="str">
        <f t="shared" si="89"/>
        <v>DF</v>
      </c>
    </row>
    <row r="207" spans="1:21" s="42" customFormat="1" x14ac:dyDescent="0.2">
      <c r="A207" s="26" t="str">
        <f t="shared" si="77"/>
        <v>MLE0021</v>
      </c>
      <c r="B207" s="182" t="s">
        <v>142</v>
      </c>
      <c r="C207" s="183"/>
      <c r="D207" s="183"/>
      <c r="E207" s="183"/>
      <c r="F207" s="183"/>
      <c r="G207" s="183"/>
      <c r="H207" s="183"/>
      <c r="I207" s="184"/>
      <c r="J207" s="16">
        <f t="shared" si="78"/>
        <v>6</v>
      </c>
      <c r="K207" s="16">
        <f t="shared" si="79"/>
        <v>2</v>
      </c>
      <c r="L207" s="16">
        <f t="shared" si="80"/>
        <v>2</v>
      </c>
      <c r="M207" s="16">
        <f t="shared" si="81"/>
        <v>0</v>
      </c>
      <c r="N207" s="16">
        <f t="shared" si="82"/>
        <v>0</v>
      </c>
      <c r="O207" s="16">
        <f t="shared" si="83"/>
        <v>4</v>
      </c>
      <c r="P207" s="16">
        <f t="shared" si="84"/>
        <v>7</v>
      </c>
      <c r="Q207" s="16">
        <f t="shared" si="85"/>
        <v>11</v>
      </c>
      <c r="R207" s="24" t="str">
        <f t="shared" si="86"/>
        <v>E</v>
      </c>
      <c r="S207" s="24">
        <f t="shared" si="87"/>
        <v>0</v>
      </c>
      <c r="T207" s="24">
        <f t="shared" si="88"/>
        <v>0</v>
      </c>
      <c r="U207" s="24" t="str">
        <f t="shared" si="89"/>
        <v>DF</v>
      </c>
    </row>
    <row r="208" spans="1:21" s="54" customFormat="1" ht="30.75" customHeight="1" x14ac:dyDescent="0.2">
      <c r="A208" s="26" t="str">
        <f t="shared" si="77"/>
        <v>MLE0071</v>
      </c>
      <c r="B208" s="181" t="s">
        <v>143</v>
      </c>
      <c r="C208" s="181"/>
      <c r="D208" s="181"/>
      <c r="E208" s="181"/>
      <c r="F208" s="181"/>
      <c r="G208" s="181"/>
      <c r="H208" s="181"/>
      <c r="I208" s="181"/>
      <c r="J208" s="16">
        <f t="shared" si="78"/>
        <v>6</v>
      </c>
      <c r="K208" s="16">
        <f t="shared" si="79"/>
        <v>3</v>
      </c>
      <c r="L208" s="16">
        <f t="shared" si="80"/>
        <v>3</v>
      </c>
      <c r="M208" s="16">
        <f t="shared" si="81"/>
        <v>0</v>
      </c>
      <c r="N208" s="16">
        <f t="shared" si="82"/>
        <v>0</v>
      </c>
      <c r="O208" s="16">
        <f t="shared" si="83"/>
        <v>6</v>
      </c>
      <c r="P208" s="16">
        <f t="shared" si="84"/>
        <v>5</v>
      </c>
      <c r="Q208" s="16">
        <f t="shared" si="85"/>
        <v>11</v>
      </c>
      <c r="R208" s="24" t="str">
        <f t="shared" si="86"/>
        <v>E</v>
      </c>
      <c r="S208" s="24">
        <f t="shared" si="87"/>
        <v>0</v>
      </c>
      <c r="T208" s="24">
        <f t="shared" si="88"/>
        <v>0</v>
      </c>
      <c r="U208" s="24" t="str">
        <f t="shared" si="89"/>
        <v>DF</v>
      </c>
    </row>
    <row r="209" spans="1:21" x14ac:dyDescent="0.2">
      <c r="A209" s="26" t="str">
        <f t="shared" si="77"/>
        <v>MLE0015</v>
      </c>
      <c r="B209" s="164" t="s">
        <v>144</v>
      </c>
      <c r="C209" s="164"/>
      <c r="D209" s="164"/>
      <c r="E209" s="164"/>
      <c r="F209" s="164"/>
      <c r="G209" s="164"/>
      <c r="H209" s="164"/>
      <c r="I209" s="164"/>
      <c r="J209" s="16">
        <f t="shared" si="78"/>
        <v>6</v>
      </c>
      <c r="K209" s="16">
        <f t="shared" si="79"/>
        <v>2</v>
      </c>
      <c r="L209" s="16">
        <f t="shared" si="80"/>
        <v>2</v>
      </c>
      <c r="M209" s="16">
        <f t="shared" si="81"/>
        <v>0</v>
      </c>
      <c r="N209" s="16">
        <f t="shared" si="82"/>
        <v>0</v>
      </c>
      <c r="O209" s="16">
        <f t="shared" si="83"/>
        <v>4</v>
      </c>
      <c r="P209" s="16">
        <f t="shared" si="84"/>
        <v>7</v>
      </c>
      <c r="Q209" s="16">
        <f t="shared" si="85"/>
        <v>11</v>
      </c>
      <c r="R209" s="24">
        <f t="shared" si="86"/>
        <v>0</v>
      </c>
      <c r="S209" s="24">
        <f t="shared" si="87"/>
        <v>0</v>
      </c>
      <c r="T209" s="24" t="str">
        <f t="shared" si="88"/>
        <v>VP</v>
      </c>
      <c r="U209" s="24" t="str">
        <f t="shared" si="89"/>
        <v>DF</v>
      </c>
    </row>
    <row r="210" spans="1:21" x14ac:dyDescent="0.2">
      <c r="A210" s="26" t="str">
        <f t="shared" si="77"/>
        <v>MLE5006</v>
      </c>
      <c r="B210" s="164" t="s">
        <v>145</v>
      </c>
      <c r="C210" s="164"/>
      <c r="D210" s="164"/>
      <c r="E210" s="164"/>
      <c r="F210" s="164"/>
      <c r="G210" s="164"/>
      <c r="H210" s="164"/>
      <c r="I210" s="164"/>
      <c r="J210" s="16">
        <f t="shared" si="78"/>
        <v>6</v>
      </c>
      <c r="K210" s="16">
        <f t="shared" si="79"/>
        <v>2</v>
      </c>
      <c r="L210" s="16">
        <f t="shared" si="80"/>
        <v>1</v>
      </c>
      <c r="M210" s="16">
        <f t="shared" si="81"/>
        <v>2</v>
      </c>
      <c r="N210" s="16">
        <f t="shared" si="82"/>
        <v>0</v>
      </c>
      <c r="O210" s="16">
        <f t="shared" si="83"/>
        <v>5</v>
      </c>
      <c r="P210" s="16">
        <f t="shared" si="84"/>
        <v>6</v>
      </c>
      <c r="Q210" s="16">
        <f t="shared" si="85"/>
        <v>11</v>
      </c>
      <c r="R210" s="24" t="str">
        <f t="shared" si="86"/>
        <v>E</v>
      </c>
      <c r="S210" s="24">
        <f t="shared" si="87"/>
        <v>0</v>
      </c>
      <c r="T210" s="24">
        <f t="shared" si="88"/>
        <v>0</v>
      </c>
      <c r="U210" s="24" t="str">
        <f t="shared" si="89"/>
        <v>DF</v>
      </c>
    </row>
    <row r="211" spans="1:21" s="62" customFormat="1" ht="20.25" customHeight="1" x14ac:dyDescent="0.2">
      <c r="A211" s="26" t="str">
        <f t="shared" si="77"/>
        <v>MLE5008</v>
      </c>
      <c r="B211" s="185" t="s">
        <v>147</v>
      </c>
      <c r="C211" s="186"/>
      <c r="D211" s="186"/>
      <c r="E211" s="186"/>
      <c r="F211" s="186"/>
      <c r="G211" s="186"/>
      <c r="H211" s="186"/>
      <c r="I211" s="187"/>
      <c r="J211" s="16">
        <f t="shared" si="78"/>
        <v>5</v>
      </c>
      <c r="K211" s="16">
        <f t="shared" si="79"/>
        <v>2</v>
      </c>
      <c r="L211" s="16">
        <f t="shared" si="80"/>
        <v>1</v>
      </c>
      <c r="M211" s="16">
        <f t="shared" si="81"/>
        <v>1</v>
      </c>
      <c r="N211" s="16">
        <f t="shared" si="82"/>
        <v>0</v>
      </c>
      <c r="O211" s="16">
        <f t="shared" si="83"/>
        <v>4</v>
      </c>
      <c r="P211" s="16">
        <f t="shared" si="84"/>
        <v>5</v>
      </c>
      <c r="Q211" s="16">
        <f t="shared" si="85"/>
        <v>9</v>
      </c>
      <c r="R211" s="24">
        <f t="shared" si="86"/>
        <v>0</v>
      </c>
      <c r="S211" s="24" t="str">
        <f t="shared" si="87"/>
        <v>C</v>
      </c>
      <c r="T211" s="24">
        <f t="shared" si="88"/>
        <v>0</v>
      </c>
      <c r="U211" s="24" t="str">
        <f t="shared" si="89"/>
        <v>DF</v>
      </c>
    </row>
    <row r="212" spans="1:21" s="62" customFormat="1" x14ac:dyDescent="0.2">
      <c r="A212" s="26" t="str">
        <f t="shared" si="77"/>
        <v>MLE0008</v>
      </c>
      <c r="B212" s="164" t="s">
        <v>148</v>
      </c>
      <c r="C212" s="164"/>
      <c r="D212" s="164"/>
      <c r="E212" s="164"/>
      <c r="F212" s="164"/>
      <c r="G212" s="164"/>
      <c r="H212" s="164"/>
      <c r="I212" s="164"/>
      <c r="J212" s="16">
        <f t="shared" si="78"/>
        <v>5</v>
      </c>
      <c r="K212" s="16">
        <f t="shared" si="79"/>
        <v>2</v>
      </c>
      <c r="L212" s="16">
        <f t="shared" si="80"/>
        <v>2</v>
      </c>
      <c r="M212" s="16">
        <f t="shared" si="81"/>
        <v>0</v>
      </c>
      <c r="N212" s="16">
        <f t="shared" si="82"/>
        <v>0</v>
      </c>
      <c r="O212" s="16">
        <f t="shared" si="83"/>
        <v>4</v>
      </c>
      <c r="P212" s="16">
        <f t="shared" si="84"/>
        <v>5</v>
      </c>
      <c r="Q212" s="16">
        <f t="shared" si="85"/>
        <v>9</v>
      </c>
      <c r="R212" s="24" t="str">
        <f t="shared" si="86"/>
        <v>E</v>
      </c>
      <c r="S212" s="24">
        <f t="shared" si="87"/>
        <v>0</v>
      </c>
      <c r="T212" s="24">
        <f t="shared" si="88"/>
        <v>0</v>
      </c>
      <c r="U212" s="24" t="str">
        <f t="shared" si="89"/>
        <v>DF</v>
      </c>
    </row>
    <row r="213" spans="1:21" x14ac:dyDescent="0.2">
      <c r="A213" s="26" t="str">
        <f t="shared" si="77"/>
        <v>MLE0009</v>
      </c>
      <c r="B213" s="164" t="s">
        <v>149</v>
      </c>
      <c r="C213" s="164"/>
      <c r="D213" s="164"/>
      <c r="E213" s="164"/>
      <c r="F213" s="164"/>
      <c r="G213" s="164"/>
      <c r="H213" s="164"/>
      <c r="I213" s="164"/>
      <c r="J213" s="16">
        <f t="shared" si="78"/>
        <v>5</v>
      </c>
      <c r="K213" s="16">
        <f t="shared" si="79"/>
        <v>2</v>
      </c>
      <c r="L213" s="16">
        <f t="shared" si="80"/>
        <v>2</v>
      </c>
      <c r="M213" s="16">
        <f t="shared" si="81"/>
        <v>1</v>
      </c>
      <c r="N213" s="16">
        <f t="shared" si="82"/>
        <v>0</v>
      </c>
      <c r="O213" s="16">
        <f t="shared" si="83"/>
        <v>5</v>
      </c>
      <c r="P213" s="16">
        <f t="shared" si="84"/>
        <v>4</v>
      </c>
      <c r="Q213" s="16">
        <f t="shared" si="85"/>
        <v>9</v>
      </c>
      <c r="R213" s="24" t="str">
        <f t="shared" si="86"/>
        <v>E</v>
      </c>
      <c r="S213" s="24">
        <f t="shared" si="87"/>
        <v>0</v>
      </c>
      <c r="T213" s="24">
        <f t="shared" si="88"/>
        <v>0</v>
      </c>
      <c r="U213" s="24" t="str">
        <f t="shared" si="89"/>
        <v>DF</v>
      </c>
    </row>
    <row r="214" spans="1:21" x14ac:dyDescent="0.2">
      <c r="A214" s="26" t="str">
        <f t="shared" si="77"/>
        <v>MLE0074</v>
      </c>
      <c r="B214" s="164" t="s">
        <v>153</v>
      </c>
      <c r="C214" s="164"/>
      <c r="D214" s="164"/>
      <c r="E214" s="164"/>
      <c r="F214" s="164"/>
      <c r="G214" s="164"/>
      <c r="H214" s="164"/>
      <c r="I214" s="164"/>
      <c r="J214" s="16">
        <f t="shared" si="78"/>
        <v>5</v>
      </c>
      <c r="K214" s="16">
        <f t="shared" si="79"/>
        <v>2</v>
      </c>
      <c r="L214" s="16">
        <f t="shared" si="80"/>
        <v>2</v>
      </c>
      <c r="M214" s="16">
        <f t="shared" si="81"/>
        <v>0</v>
      </c>
      <c r="N214" s="16">
        <f t="shared" si="82"/>
        <v>0</v>
      </c>
      <c r="O214" s="16">
        <f t="shared" si="83"/>
        <v>4</v>
      </c>
      <c r="P214" s="16">
        <f t="shared" si="84"/>
        <v>5</v>
      </c>
      <c r="Q214" s="16">
        <f t="shared" si="85"/>
        <v>9</v>
      </c>
      <c r="R214" s="24">
        <f t="shared" si="86"/>
        <v>0</v>
      </c>
      <c r="S214" s="24" t="str">
        <f t="shared" si="87"/>
        <v>C</v>
      </c>
      <c r="T214" s="24">
        <f t="shared" si="88"/>
        <v>0</v>
      </c>
      <c r="U214" s="24" t="str">
        <f t="shared" si="89"/>
        <v>DF</v>
      </c>
    </row>
    <row r="215" spans="1:21" x14ac:dyDescent="0.2">
      <c r="A215" s="26" t="str">
        <f t="shared" si="77"/>
        <v>MLE0025</v>
      </c>
      <c r="B215" s="164" t="s">
        <v>155</v>
      </c>
      <c r="C215" s="164"/>
      <c r="D215" s="164"/>
      <c r="E215" s="164"/>
      <c r="F215" s="164"/>
      <c r="G215" s="164"/>
      <c r="H215" s="164"/>
      <c r="I215" s="164"/>
      <c r="J215" s="16">
        <f t="shared" si="78"/>
        <v>5</v>
      </c>
      <c r="K215" s="16">
        <f t="shared" si="79"/>
        <v>2</v>
      </c>
      <c r="L215" s="16">
        <f t="shared" si="80"/>
        <v>2</v>
      </c>
      <c r="M215" s="16">
        <f t="shared" si="81"/>
        <v>0</v>
      </c>
      <c r="N215" s="16">
        <f t="shared" si="82"/>
        <v>0</v>
      </c>
      <c r="O215" s="16">
        <f t="shared" si="83"/>
        <v>4</v>
      </c>
      <c r="P215" s="16">
        <f t="shared" si="84"/>
        <v>5</v>
      </c>
      <c r="Q215" s="16">
        <f t="shared" si="85"/>
        <v>9</v>
      </c>
      <c r="R215" s="24" t="str">
        <f t="shared" si="86"/>
        <v>E</v>
      </c>
      <c r="S215" s="24">
        <f t="shared" si="87"/>
        <v>0</v>
      </c>
      <c r="T215" s="24">
        <f t="shared" si="88"/>
        <v>0</v>
      </c>
      <c r="U215" s="24" t="str">
        <f t="shared" si="89"/>
        <v>DF</v>
      </c>
    </row>
    <row r="216" spans="1:21" x14ac:dyDescent="0.2">
      <c r="A216" s="26" t="str">
        <f t="shared" si="77"/>
        <v>MLE1027</v>
      </c>
      <c r="B216" s="164" t="s">
        <v>156</v>
      </c>
      <c r="C216" s="164"/>
      <c r="D216" s="164"/>
      <c r="E216" s="164"/>
      <c r="F216" s="164"/>
      <c r="G216" s="164"/>
      <c r="H216" s="164"/>
      <c r="I216" s="164"/>
      <c r="J216" s="16">
        <f t="shared" si="78"/>
        <v>4</v>
      </c>
      <c r="K216" s="16">
        <f t="shared" si="79"/>
        <v>2</v>
      </c>
      <c r="L216" s="16">
        <f t="shared" si="80"/>
        <v>2</v>
      </c>
      <c r="M216" s="16">
        <f t="shared" si="81"/>
        <v>0</v>
      </c>
      <c r="N216" s="16">
        <f t="shared" si="82"/>
        <v>0</v>
      </c>
      <c r="O216" s="16">
        <f t="shared" si="83"/>
        <v>4</v>
      </c>
      <c r="P216" s="16">
        <f t="shared" si="84"/>
        <v>3</v>
      </c>
      <c r="Q216" s="16">
        <f t="shared" si="85"/>
        <v>7</v>
      </c>
      <c r="R216" s="24" t="str">
        <f t="shared" si="86"/>
        <v>E</v>
      </c>
      <c r="S216" s="24">
        <f t="shared" si="87"/>
        <v>0</v>
      </c>
      <c r="T216" s="24">
        <f t="shared" si="88"/>
        <v>0</v>
      </c>
      <c r="U216" s="24" t="str">
        <f t="shared" si="89"/>
        <v>DF</v>
      </c>
    </row>
    <row r="217" spans="1:21" hidden="1" x14ac:dyDescent="0.2">
      <c r="A217" s="60" t="s">
        <v>28</v>
      </c>
      <c r="B217" s="180"/>
      <c r="C217" s="180"/>
      <c r="D217" s="180"/>
      <c r="E217" s="180"/>
      <c r="F217" s="180"/>
      <c r="G217" s="180"/>
      <c r="H217" s="180"/>
      <c r="I217" s="180"/>
      <c r="J217" s="19">
        <f>IF(ISNA(SUM(J202:J216)),"",SUM(J202:J216))</f>
        <v>83</v>
      </c>
      <c r="K217" s="19">
        <f t="shared" ref="K217:Q217" si="90">SUM(K202:K216)</f>
        <v>32</v>
      </c>
      <c r="L217" s="19">
        <f t="shared" si="90"/>
        <v>29</v>
      </c>
      <c r="M217" s="19">
        <f t="shared" si="90"/>
        <v>6</v>
      </c>
      <c r="N217" s="19">
        <f t="shared" si="90"/>
        <v>0</v>
      </c>
      <c r="O217" s="19">
        <f t="shared" si="90"/>
        <v>67</v>
      </c>
      <c r="P217" s="19">
        <f t="shared" si="90"/>
        <v>84</v>
      </c>
      <c r="Q217" s="19">
        <f t="shared" si="90"/>
        <v>151</v>
      </c>
      <c r="R217" s="60">
        <f>COUNTIF(R202:R216,"E")</f>
        <v>11</v>
      </c>
      <c r="S217" s="60">
        <f>COUNTIF(S202:S216,"C")</f>
        <v>3</v>
      </c>
      <c r="T217" s="60">
        <f>COUNTIF(T202:T216,"VP")</f>
        <v>1</v>
      </c>
      <c r="U217" s="61">
        <f>COUNTA(U202:U216)</f>
        <v>15</v>
      </c>
    </row>
    <row r="218" spans="1:21" ht="17.25" hidden="1" customHeight="1" x14ac:dyDescent="0.2">
      <c r="A218" s="188" t="s">
        <v>74</v>
      </c>
      <c r="B218" s="188"/>
      <c r="C218" s="188"/>
      <c r="D218" s="188"/>
      <c r="E218" s="188"/>
      <c r="F218" s="188"/>
      <c r="G218" s="188"/>
      <c r="H218" s="188"/>
      <c r="I218" s="188"/>
      <c r="J218" s="188"/>
      <c r="K218" s="188"/>
      <c r="L218" s="188"/>
      <c r="M218" s="188"/>
      <c r="N218" s="188"/>
      <c r="O218" s="188"/>
      <c r="P218" s="188"/>
      <c r="Q218" s="188"/>
      <c r="R218" s="188"/>
      <c r="S218" s="188"/>
      <c r="T218" s="188"/>
      <c r="U218" s="188"/>
    </row>
    <row r="219" spans="1:21" hidden="1" x14ac:dyDescent="0.2">
      <c r="A219" s="26" t="str">
        <f>IF(ISNA(INDEX($A$37:$U$193,MATCH($B219,$B$37:$B$193,0),1)),"",INDEX($A$37:$U$193,MATCH($B219,$B$37:$B$193,0),1))</f>
        <v/>
      </c>
      <c r="B219" s="185"/>
      <c r="C219" s="186"/>
      <c r="D219" s="186"/>
      <c r="E219" s="186"/>
      <c r="F219" s="186"/>
      <c r="G219" s="186"/>
      <c r="H219" s="186"/>
      <c r="I219" s="187"/>
      <c r="J219" s="16" t="str">
        <f>IF(ISNA(INDEX($A$37:$U$193,MATCH($B219,$B$37:$B$193,0),10)),"",INDEX($A$37:$U$193,MATCH($B219,$B$37:$B$193,0),10))</f>
        <v/>
      </c>
      <c r="K219" s="16" t="str">
        <f>IF(ISNA(INDEX($A$37:$U$193,MATCH($B219,$B$37:$B$193,0),11)),"",INDEX($A$37:$U$193,MATCH($B219,$B$37:$B$193,0),11))</f>
        <v/>
      </c>
      <c r="L219" s="16" t="str">
        <f>IF(ISNA(INDEX($A$37:$U$193,MATCH($B219,$B$37:$B$193,0),12)),"",INDEX($A$37:$U$193,MATCH($B219,$B$37:$B$193,0),12))</f>
        <v/>
      </c>
      <c r="M219" s="16" t="str">
        <f>IF(ISNA(INDEX($A$37:$U$193,MATCH($B219,$B$37:$B$193,0),13)),"",INDEX($A$37:$U$193,MATCH($B219,$B$37:$B$193,0),13))</f>
        <v/>
      </c>
      <c r="N219" s="16" t="str">
        <f>IF(ISNA(INDEX($A$37:$U$193,MATCH($B219,$B$37:$B$193,0),14)),"",INDEX($A$37:$U$193,MATCH($B219,$B$37:$B$193,0),14))</f>
        <v/>
      </c>
      <c r="O219" s="16" t="str">
        <f>IF(ISNA(INDEX($A$37:$U$193,MATCH($B219,$B$37:$B$193,0),15)),"",INDEX($A$37:$U$193,MATCH($B219,$B$37:$B$193,0),15))</f>
        <v/>
      </c>
      <c r="P219" s="16" t="str">
        <f>IF(ISNA(INDEX($A$37:$U$193,MATCH($B219,$B$37:$B$193,0),16)),"",INDEX($A$37:$U$193,MATCH($B219,$B$37:$B$193,0),16))</f>
        <v/>
      </c>
      <c r="Q219" s="16" t="str">
        <f>IF(ISNA(INDEX($A$37:$U$193,MATCH($B219,$B$37:$B$193,0),17)),"",INDEX($A$37:$U$193,MATCH($B219,$B$37:$B$193,0),17))</f>
        <v/>
      </c>
      <c r="R219" s="24" t="str">
        <f>IF(ISNA(INDEX($A$37:$U$193,MATCH($B219,$B$37:$B$193,0),18)),"",INDEX($A$37:$U$193,MATCH($B219,$B$37:$B$193,0),18))</f>
        <v/>
      </c>
      <c r="S219" s="24" t="str">
        <f>IF(ISNA(INDEX($A$37:$U$193,MATCH($B219,$B$37:$B$193,0),19)),"",INDEX($A$37:$U$193,MATCH($B219,$B$37:$B$193,0),19))</f>
        <v/>
      </c>
      <c r="T219" s="24" t="str">
        <f>IF(ISNA(INDEX($A$37:$U$193,MATCH($B219,$B$37:$B$193,0),20)),"",INDEX($A$37:$U$193,MATCH($B219,$B$37:$B$193,0),20))</f>
        <v/>
      </c>
      <c r="U219" s="24" t="str">
        <f>IF(ISNA(INDEX($A$37:$U$193,MATCH($B219,$B$37:$B$193,0),21)),"",INDEX($A$37:$U$193,MATCH($B219,$B$37:$B$193,0),21))</f>
        <v/>
      </c>
    </row>
    <row r="220" spans="1:21" hidden="1" x14ac:dyDescent="0.2">
      <c r="A220" s="18" t="s">
        <v>28</v>
      </c>
      <c r="B220" s="188"/>
      <c r="C220" s="188"/>
      <c r="D220" s="188"/>
      <c r="E220" s="188"/>
      <c r="F220" s="188"/>
      <c r="G220" s="188"/>
      <c r="H220" s="188"/>
      <c r="I220" s="188"/>
      <c r="J220" s="19">
        <f t="shared" ref="J220:Q220" si="91">SUM(J219:J219)</f>
        <v>0</v>
      </c>
      <c r="K220" s="19">
        <f t="shared" si="91"/>
        <v>0</v>
      </c>
      <c r="L220" s="19">
        <f t="shared" si="91"/>
        <v>0</v>
      </c>
      <c r="M220" s="19">
        <f t="shared" si="91"/>
        <v>0</v>
      </c>
      <c r="N220" s="19">
        <f t="shared" si="91"/>
        <v>0</v>
      </c>
      <c r="O220" s="19">
        <f t="shared" si="91"/>
        <v>0</v>
      </c>
      <c r="P220" s="19">
        <f t="shared" si="91"/>
        <v>0</v>
      </c>
      <c r="Q220" s="19">
        <f t="shared" si="91"/>
        <v>0</v>
      </c>
      <c r="R220" s="18">
        <f>COUNTIF(R219:R219,"E")</f>
        <v>0</v>
      </c>
      <c r="S220" s="18">
        <f>COUNTIF(S219:S219,"C")</f>
        <v>0</v>
      </c>
      <c r="T220" s="18">
        <f>COUNTIF(T219:T219,"VP")</f>
        <v>0</v>
      </c>
      <c r="U220" s="41">
        <v>0</v>
      </c>
    </row>
    <row r="221" spans="1:21" ht="27" customHeight="1" x14ac:dyDescent="0.2">
      <c r="A221" s="205" t="s">
        <v>102</v>
      </c>
      <c r="B221" s="206"/>
      <c r="C221" s="206"/>
      <c r="D221" s="206"/>
      <c r="E221" s="206"/>
      <c r="F221" s="206"/>
      <c r="G221" s="206"/>
      <c r="H221" s="206"/>
      <c r="I221" s="207"/>
      <c r="J221" s="19">
        <f t="shared" ref="J221:U221" si="92">SUM(J217,J220)</f>
        <v>83</v>
      </c>
      <c r="K221" s="19">
        <f t="shared" si="92"/>
        <v>32</v>
      </c>
      <c r="L221" s="19">
        <f t="shared" si="92"/>
        <v>29</v>
      </c>
      <c r="M221" s="19">
        <f t="shared" si="92"/>
        <v>6</v>
      </c>
      <c r="N221" s="19">
        <f t="shared" si="92"/>
        <v>0</v>
      </c>
      <c r="O221" s="19">
        <f t="shared" si="92"/>
        <v>67</v>
      </c>
      <c r="P221" s="19">
        <f t="shared" si="92"/>
        <v>84</v>
      </c>
      <c r="Q221" s="19">
        <f t="shared" si="92"/>
        <v>151</v>
      </c>
      <c r="R221" s="19">
        <f t="shared" si="92"/>
        <v>11</v>
      </c>
      <c r="S221" s="19">
        <f t="shared" si="92"/>
        <v>3</v>
      </c>
      <c r="T221" s="19">
        <f t="shared" si="92"/>
        <v>1</v>
      </c>
      <c r="U221" s="55">
        <f t="shared" si="92"/>
        <v>15</v>
      </c>
    </row>
    <row r="222" spans="1:21" ht="16.5" customHeight="1" x14ac:dyDescent="0.2">
      <c r="A222" s="110" t="s">
        <v>53</v>
      </c>
      <c r="B222" s="111"/>
      <c r="C222" s="111"/>
      <c r="D222" s="111"/>
      <c r="E222" s="111"/>
      <c r="F222" s="111"/>
      <c r="G222" s="111"/>
      <c r="H222" s="111"/>
      <c r="I222" s="111"/>
      <c r="J222" s="112"/>
      <c r="K222" s="19">
        <f t="shared" ref="K222:Q222" si="93">K217*14+K220*12</f>
        <v>448</v>
      </c>
      <c r="L222" s="19">
        <f t="shared" si="93"/>
        <v>406</v>
      </c>
      <c r="M222" s="19">
        <f t="shared" si="93"/>
        <v>84</v>
      </c>
      <c r="N222" s="19">
        <f t="shared" si="93"/>
        <v>0</v>
      </c>
      <c r="O222" s="19">
        <f t="shared" si="93"/>
        <v>938</v>
      </c>
      <c r="P222" s="19">
        <f t="shared" si="93"/>
        <v>1176</v>
      </c>
      <c r="Q222" s="19">
        <f t="shared" si="93"/>
        <v>2114</v>
      </c>
      <c r="R222" s="208"/>
      <c r="S222" s="209"/>
      <c r="T222" s="209"/>
      <c r="U222" s="210"/>
    </row>
    <row r="223" spans="1:21" ht="15.75" customHeight="1" x14ac:dyDescent="0.2">
      <c r="A223" s="113"/>
      <c r="B223" s="114"/>
      <c r="C223" s="114"/>
      <c r="D223" s="114"/>
      <c r="E223" s="114"/>
      <c r="F223" s="114"/>
      <c r="G223" s="114"/>
      <c r="H223" s="114"/>
      <c r="I223" s="114"/>
      <c r="J223" s="115"/>
      <c r="K223" s="161">
        <f>SUM(K222:N222)</f>
        <v>938</v>
      </c>
      <c r="L223" s="162"/>
      <c r="M223" s="162"/>
      <c r="N223" s="163"/>
      <c r="O223" s="161">
        <f>SUM(O222:P222)</f>
        <v>2114</v>
      </c>
      <c r="P223" s="162"/>
      <c r="Q223" s="163"/>
      <c r="R223" s="211"/>
      <c r="S223" s="212"/>
      <c r="T223" s="212"/>
      <c r="U223" s="213"/>
    </row>
    <row r="224" spans="1:21" s="54" customFormat="1" ht="17.25" customHeight="1" x14ac:dyDescent="0.2">
      <c r="A224" s="225" t="s">
        <v>101</v>
      </c>
      <c r="B224" s="225"/>
      <c r="C224" s="225"/>
      <c r="D224" s="225"/>
      <c r="E224" s="225"/>
      <c r="F224" s="225"/>
      <c r="G224" s="225"/>
      <c r="H224" s="225"/>
      <c r="I224" s="225"/>
      <c r="J224" s="225"/>
      <c r="K224" s="165">
        <f>U221/SUM(U46,U59,U79,U95,U112,U125)</f>
        <v>0.38461538461538464</v>
      </c>
      <c r="L224" s="166"/>
      <c r="M224" s="166"/>
      <c r="N224" s="166"/>
      <c r="O224" s="166"/>
      <c r="P224" s="166"/>
      <c r="Q224" s="166"/>
      <c r="R224" s="166"/>
      <c r="S224" s="166"/>
      <c r="T224" s="166"/>
      <c r="U224" s="167"/>
    </row>
    <row r="225" spans="1:21" ht="20.25" customHeight="1" x14ac:dyDescent="0.2">
      <c r="A225" s="168" t="s">
        <v>103</v>
      </c>
      <c r="B225" s="169"/>
      <c r="C225" s="169"/>
      <c r="D225" s="169"/>
      <c r="E225" s="169"/>
      <c r="F225" s="169"/>
      <c r="G225" s="169"/>
      <c r="H225" s="169"/>
      <c r="I225" s="169"/>
      <c r="J225" s="170"/>
      <c r="K225" s="165">
        <f>K223/(SUM(O46,O59,O79,O95,O112)*14+O125*12)</f>
        <v>0.45009596928982726</v>
      </c>
      <c r="L225" s="166"/>
      <c r="M225" s="166"/>
      <c r="N225" s="166"/>
      <c r="O225" s="166"/>
      <c r="P225" s="166"/>
      <c r="Q225" s="166"/>
      <c r="R225" s="166"/>
      <c r="S225" s="166"/>
      <c r="T225" s="166"/>
      <c r="U225" s="167"/>
    </row>
    <row r="226" spans="1:21" s="93" customFormat="1" x14ac:dyDescent="0.2">
      <c r="A226" s="97"/>
      <c r="B226" s="97"/>
      <c r="C226" s="97"/>
      <c r="D226" s="97"/>
      <c r="E226" s="97"/>
      <c r="F226" s="97"/>
      <c r="G226" s="97"/>
      <c r="H226" s="97"/>
      <c r="I226" s="97"/>
      <c r="J226" s="97"/>
      <c r="K226" s="98"/>
      <c r="L226" s="98"/>
      <c r="M226" s="98"/>
      <c r="N226" s="98"/>
      <c r="O226" s="98"/>
      <c r="P226" s="98"/>
      <c r="Q226" s="98"/>
      <c r="R226" s="98"/>
      <c r="S226" s="98"/>
      <c r="T226" s="98"/>
      <c r="U226" s="98"/>
    </row>
    <row r="227" spans="1:21" s="93" customFormat="1" x14ac:dyDescent="0.2">
      <c r="A227" s="97"/>
      <c r="B227" s="97"/>
      <c r="C227" s="97"/>
      <c r="D227" s="97"/>
      <c r="E227" s="97"/>
      <c r="F227" s="97"/>
      <c r="G227" s="97"/>
      <c r="H227" s="97"/>
      <c r="I227" s="97"/>
      <c r="J227" s="97"/>
      <c r="K227" s="98"/>
      <c r="L227" s="98"/>
      <c r="M227" s="98"/>
      <c r="N227" s="98"/>
      <c r="O227" s="98"/>
      <c r="P227" s="98"/>
      <c r="Q227" s="98"/>
      <c r="R227" s="98"/>
      <c r="S227" s="98"/>
      <c r="T227" s="98"/>
      <c r="U227" s="98"/>
    </row>
    <row r="228" spans="1:21" ht="23.25" customHeight="1" x14ac:dyDescent="0.2">
      <c r="A228" s="188" t="s">
        <v>64</v>
      </c>
      <c r="B228" s="195"/>
      <c r="C228" s="195"/>
      <c r="D228" s="195"/>
      <c r="E228" s="195"/>
      <c r="F228" s="195"/>
      <c r="G228" s="195"/>
      <c r="H228" s="195"/>
      <c r="I228" s="195"/>
      <c r="J228" s="195"/>
      <c r="K228" s="195"/>
      <c r="L228" s="195"/>
      <c r="M228" s="195"/>
      <c r="N228" s="195"/>
      <c r="O228" s="195"/>
      <c r="P228" s="195"/>
      <c r="Q228" s="195"/>
      <c r="R228" s="195"/>
      <c r="S228" s="195"/>
      <c r="T228" s="195"/>
      <c r="U228" s="195"/>
    </row>
    <row r="229" spans="1:21" ht="31.5" customHeight="1" x14ac:dyDescent="0.2">
      <c r="A229" s="188" t="s">
        <v>30</v>
      </c>
      <c r="B229" s="188" t="s">
        <v>29</v>
      </c>
      <c r="C229" s="188"/>
      <c r="D229" s="188"/>
      <c r="E229" s="188"/>
      <c r="F229" s="188"/>
      <c r="G229" s="188"/>
      <c r="H229" s="188"/>
      <c r="I229" s="188"/>
      <c r="J229" s="157" t="s">
        <v>43</v>
      </c>
      <c r="K229" s="157" t="s">
        <v>27</v>
      </c>
      <c r="L229" s="157"/>
      <c r="M229" s="157"/>
      <c r="N229" s="157"/>
      <c r="O229" s="157" t="s">
        <v>44</v>
      </c>
      <c r="P229" s="157"/>
      <c r="Q229" s="157"/>
      <c r="R229" s="157" t="s">
        <v>26</v>
      </c>
      <c r="S229" s="157"/>
      <c r="T229" s="157"/>
      <c r="U229" s="157" t="s">
        <v>25</v>
      </c>
    </row>
    <row r="230" spans="1:21" x14ac:dyDescent="0.2">
      <c r="A230" s="188"/>
      <c r="B230" s="188"/>
      <c r="C230" s="188"/>
      <c r="D230" s="188"/>
      <c r="E230" s="188"/>
      <c r="F230" s="188"/>
      <c r="G230" s="188"/>
      <c r="H230" s="188"/>
      <c r="I230" s="188"/>
      <c r="J230" s="157"/>
      <c r="K230" s="59" t="s">
        <v>31</v>
      </c>
      <c r="L230" s="59" t="s">
        <v>32</v>
      </c>
      <c r="M230" s="59" t="s">
        <v>33</v>
      </c>
      <c r="N230" s="59" t="s">
        <v>99</v>
      </c>
      <c r="O230" s="59" t="s">
        <v>37</v>
      </c>
      <c r="P230" s="59" t="s">
        <v>8</v>
      </c>
      <c r="Q230" s="59" t="s">
        <v>34</v>
      </c>
      <c r="R230" s="59" t="s">
        <v>35</v>
      </c>
      <c r="S230" s="59" t="s">
        <v>31</v>
      </c>
      <c r="T230" s="59" t="s">
        <v>36</v>
      </c>
      <c r="U230" s="157"/>
    </row>
    <row r="231" spans="1:21" x14ac:dyDescent="0.2">
      <c r="A231" s="188" t="s">
        <v>62</v>
      </c>
      <c r="B231" s="188"/>
      <c r="C231" s="188"/>
      <c r="D231" s="188"/>
      <c r="E231" s="188"/>
      <c r="F231" s="188"/>
      <c r="G231" s="188"/>
      <c r="H231" s="188"/>
      <c r="I231" s="188"/>
      <c r="J231" s="188"/>
      <c r="K231" s="188"/>
      <c r="L231" s="188"/>
      <c r="M231" s="188"/>
      <c r="N231" s="188"/>
      <c r="O231" s="188"/>
      <c r="P231" s="188"/>
      <c r="Q231" s="188"/>
      <c r="R231" s="188"/>
      <c r="S231" s="188"/>
      <c r="T231" s="188"/>
      <c r="U231" s="188"/>
    </row>
    <row r="232" spans="1:21" x14ac:dyDescent="0.2">
      <c r="A232" s="26" t="str">
        <f t="shared" ref="A232:A245" si="94">IF(ISNA(INDEX($A$36:$U$198,MATCH($B232,$B$36:$B$198,0),1)),"",INDEX($A$36:$U$198,MATCH($B232,$B$36:$B$198,0),1))</f>
        <v>MLE5105</v>
      </c>
      <c r="B232" s="164" t="s">
        <v>146</v>
      </c>
      <c r="C232" s="164"/>
      <c r="D232" s="164"/>
      <c r="E232" s="164"/>
      <c r="F232" s="164"/>
      <c r="G232" s="164"/>
      <c r="H232" s="164"/>
      <c r="I232" s="164"/>
      <c r="J232" s="16">
        <f t="shared" ref="J232:J245" si="95">IF(ISNA(INDEX($A$36:$U$198,MATCH($B232,$B$36:$B$198,0),10)),"",INDEX($A$36:$U$198,MATCH($B232,$B$36:$B$198,0),10))</f>
        <v>6</v>
      </c>
      <c r="K232" s="16">
        <f t="shared" ref="K232:K245" si="96">IF(ISNA(INDEX($A$36:$U$198,MATCH($B232,$B$36:$B$198,0),11)),"",INDEX($A$36:$U$198,MATCH($B232,$B$36:$B$198,0),11))</f>
        <v>2</v>
      </c>
      <c r="L232" s="16">
        <f t="shared" ref="L232:L245" si="97">IF(ISNA(INDEX($A$36:$U$198,MATCH($B232,$B$36:$B$198,0),12)),"",INDEX($A$36:$U$198,MATCH($B232,$B$36:$B$198,0),12))</f>
        <v>1</v>
      </c>
      <c r="M232" s="16">
        <f t="shared" ref="M232:M245" si="98">IF(ISNA(INDEX($A$36:$U$198,MATCH($B232,$B$36:$B$198,0),13)),"",INDEX($A$36:$U$198,MATCH($B232,$B$36:$B$198,0),13))</f>
        <v>1</v>
      </c>
      <c r="N232" s="16">
        <f t="shared" ref="N232:N245" si="99">IF(ISNA(INDEX($A$36:$U$198,MATCH($B232,$B$36:$B$198,0),14)),"",INDEX($A$36:$U$198,MATCH($B232,$B$36:$B$198,0),14))</f>
        <v>0</v>
      </c>
      <c r="O232" s="16">
        <f t="shared" ref="O232:O245" si="100">IF(ISNA(INDEX($A$36:$U$198,MATCH($B232,$B$36:$B$198,0),15)),"",INDEX($A$36:$U$198,MATCH($B232,$B$36:$B$198,0),15))</f>
        <v>4</v>
      </c>
      <c r="P232" s="16">
        <f t="shared" ref="P232:P245" si="101">IF(ISNA(INDEX($A$36:$U$198,MATCH($B232,$B$36:$B$198,0),16)),"",INDEX($A$36:$U$198,MATCH($B232,$B$36:$B$198,0),16))</f>
        <v>7</v>
      </c>
      <c r="Q232" s="16">
        <f t="shared" ref="Q232:Q245" si="102">IF(ISNA(INDEX($A$36:$U$198,MATCH($B232,$B$36:$B$198,0),17)),"",INDEX($A$36:$U$198,MATCH($B232,$B$36:$B$198,0),17))</f>
        <v>11</v>
      </c>
      <c r="R232" s="24">
        <f t="shared" ref="R232:R245" si="103">IF(ISNA(INDEX($A$36:$U$198,MATCH($B232,$B$36:$B$198,0),18)),"",INDEX($A$36:$U$198,MATCH($B232,$B$36:$B$198,0),18))</f>
        <v>0</v>
      </c>
      <c r="S232" s="24" t="str">
        <f t="shared" ref="S232:S245" si="104">IF(ISNA(INDEX($A$36:$U$198,MATCH($B232,$B$36:$B$198,0),19)),"",INDEX($A$36:$U$198,MATCH($B232,$B$36:$B$198,0),19))</f>
        <v>C</v>
      </c>
      <c r="T232" s="24">
        <f t="shared" ref="T232:T245" si="105">IF(ISNA(INDEX($A$36:$U$198,MATCH($B232,$B$36:$B$198,0),20)),"",INDEX($A$36:$U$198,MATCH($B232,$B$36:$B$198,0),20))</f>
        <v>0</v>
      </c>
      <c r="U232" s="24" t="str">
        <f t="shared" ref="U232:U245" si="106">IF(ISNA(INDEX($A$36:$U$198,MATCH($B232,$B$36:$B$198,0),21)),"",INDEX($A$36:$U$198,MATCH($B232,$B$36:$B$198,0),21))</f>
        <v>DS</v>
      </c>
    </row>
    <row r="233" spans="1:21" x14ac:dyDescent="0.2">
      <c r="A233" s="26" t="str">
        <f t="shared" si="94"/>
        <v>MLX2201</v>
      </c>
      <c r="B233" s="164" t="s">
        <v>152</v>
      </c>
      <c r="C233" s="164"/>
      <c r="D233" s="164"/>
      <c r="E233" s="164"/>
      <c r="F233" s="164"/>
      <c r="G233" s="164"/>
      <c r="H233" s="164"/>
      <c r="I233" s="164"/>
      <c r="J233" s="16">
        <f t="shared" si="95"/>
        <v>6</v>
      </c>
      <c r="K233" s="16">
        <f t="shared" si="96"/>
        <v>2</v>
      </c>
      <c r="L233" s="16">
        <f t="shared" si="97"/>
        <v>2</v>
      </c>
      <c r="M233" s="16">
        <f t="shared" si="98"/>
        <v>0</v>
      </c>
      <c r="N233" s="16">
        <f t="shared" si="99"/>
        <v>0</v>
      </c>
      <c r="O233" s="16">
        <f t="shared" si="100"/>
        <v>4</v>
      </c>
      <c r="P233" s="16">
        <f t="shared" si="101"/>
        <v>7</v>
      </c>
      <c r="Q233" s="16">
        <f t="shared" si="102"/>
        <v>11</v>
      </c>
      <c r="R233" s="24">
        <f t="shared" si="103"/>
        <v>0</v>
      </c>
      <c r="S233" s="24">
        <f t="shared" si="104"/>
        <v>0</v>
      </c>
      <c r="T233" s="24" t="str">
        <f t="shared" si="105"/>
        <v>VP</v>
      </c>
      <c r="U233" s="24" t="str">
        <f t="shared" si="106"/>
        <v>DS</v>
      </c>
    </row>
    <row r="234" spans="1:21" x14ac:dyDescent="0.2">
      <c r="A234" s="26" t="str">
        <f t="shared" si="94"/>
        <v>MLE5027</v>
      </c>
      <c r="B234" s="164" t="s">
        <v>150</v>
      </c>
      <c r="C234" s="164"/>
      <c r="D234" s="164"/>
      <c r="E234" s="164"/>
      <c r="F234" s="164"/>
      <c r="G234" s="164"/>
      <c r="H234" s="164"/>
      <c r="I234" s="164"/>
      <c r="J234" s="16">
        <f t="shared" si="95"/>
        <v>5</v>
      </c>
      <c r="K234" s="16">
        <f t="shared" si="96"/>
        <v>2</v>
      </c>
      <c r="L234" s="16">
        <f t="shared" si="97"/>
        <v>1</v>
      </c>
      <c r="M234" s="16">
        <f t="shared" si="98"/>
        <v>1</v>
      </c>
      <c r="N234" s="16">
        <f t="shared" si="99"/>
        <v>0</v>
      </c>
      <c r="O234" s="16">
        <f t="shared" si="100"/>
        <v>4</v>
      </c>
      <c r="P234" s="16">
        <f t="shared" si="101"/>
        <v>5</v>
      </c>
      <c r="Q234" s="16">
        <f t="shared" si="102"/>
        <v>9</v>
      </c>
      <c r="R234" s="24" t="str">
        <f t="shared" si="103"/>
        <v>E</v>
      </c>
      <c r="S234" s="24">
        <f t="shared" si="104"/>
        <v>0</v>
      </c>
      <c r="T234" s="24">
        <f t="shared" si="105"/>
        <v>0</v>
      </c>
      <c r="U234" s="24" t="str">
        <f t="shared" si="106"/>
        <v>DS</v>
      </c>
    </row>
    <row r="235" spans="1:21" s="62" customFormat="1" x14ac:dyDescent="0.2">
      <c r="A235" s="26" t="str">
        <f t="shared" si="94"/>
        <v>MLE5004</v>
      </c>
      <c r="B235" s="164" t="s">
        <v>151</v>
      </c>
      <c r="C235" s="164"/>
      <c r="D235" s="164"/>
      <c r="E235" s="164"/>
      <c r="F235" s="164"/>
      <c r="G235" s="164"/>
      <c r="H235" s="164"/>
      <c r="I235" s="164"/>
      <c r="J235" s="16">
        <f t="shared" si="95"/>
        <v>4</v>
      </c>
      <c r="K235" s="16">
        <f t="shared" si="96"/>
        <v>2</v>
      </c>
      <c r="L235" s="16">
        <f t="shared" si="97"/>
        <v>1</v>
      </c>
      <c r="M235" s="16">
        <f t="shared" si="98"/>
        <v>1</v>
      </c>
      <c r="N235" s="16">
        <f t="shared" si="99"/>
        <v>0</v>
      </c>
      <c r="O235" s="16">
        <f t="shared" si="100"/>
        <v>4</v>
      </c>
      <c r="P235" s="16">
        <f t="shared" si="101"/>
        <v>3</v>
      </c>
      <c r="Q235" s="16">
        <f t="shared" si="102"/>
        <v>7</v>
      </c>
      <c r="R235" s="24" t="str">
        <f t="shared" si="103"/>
        <v>E</v>
      </c>
      <c r="S235" s="24">
        <f t="shared" si="104"/>
        <v>0</v>
      </c>
      <c r="T235" s="24">
        <f t="shared" si="105"/>
        <v>0</v>
      </c>
      <c r="U235" s="24" t="str">
        <f t="shared" si="106"/>
        <v>DS</v>
      </c>
    </row>
    <row r="236" spans="1:21" s="62" customFormat="1" x14ac:dyDescent="0.2">
      <c r="A236" s="26" t="str">
        <f t="shared" si="94"/>
        <v>MLE0027</v>
      </c>
      <c r="B236" s="164" t="s">
        <v>154</v>
      </c>
      <c r="C236" s="164"/>
      <c r="D236" s="164"/>
      <c r="E236" s="164"/>
      <c r="F236" s="164"/>
      <c r="G236" s="164"/>
      <c r="H236" s="164"/>
      <c r="I236" s="164"/>
      <c r="J236" s="16">
        <f t="shared" si="95"/>
        <v>6</v>
      </c>
      <c r="K236" s="16">
        <f t="shared" si="96"/>
        <v>2</v>
      </c>
      <c r="L236" s="16">
        <f t="shared" si="97"/>
        <v>1</v>
      </c>
      <c r="M236" s="16">
        <f t="shared" si="98"/>
        <v>2</v>
      </c>
      <c r="N236" s="16">
        <f t="shared" si="99"/>
        <v>0</v>
      </c>
      <c r="O236" s="16">
        <f t="shared" si="100"/>
        <v>5</v>
      </c>
      <c r="P236" s="16">
        <f t="shared" si="101"/>
        <v>6</v>
      </c>
      <c r="Q236" s="16">
        <f t="shared" si="102"/>
        <v>11</v>
      </c>
      <c r="R236" s="24" t="str">
        <f t="shared" si="103"/>
        <v>E</v>
      </c>
      <c r="S236" s="24">
        <f t="shared" si="104"/>
        <v>0</v>
      </c>
      <c r="T236" s="24">
        <f t="shared" si="105"/>
        <v>0</v>
      </c>
      <c r="U236" s="24" t="str">
        <f t="shared" si="106"/>
        <v>DS</v>
      </c>
    </row>
    <row r="237" spans="1:21" s="62" customFormat="1" x14ac:dyDescent="0.2">
      <c r="A237" s="26" t="str">
        <f t="shared" si="94"/>
        <v>MLE5007</v>
      </c>
      <c r="B237" s="164" t="s">
        <v>157</v>
      </c>
      <c r="C237" s="164"/>
      <c r="D237" s="164"/>
      <c r="E237" s="164"/>
      <c r="F237" s="164"/>
      <c r="G237" s="164"/>
      <c r="H237" s="164"/>
      <c r="I237" s="164"/>
      <c r="J237" s="16">
        <f t="shared" si="95"/>
        <v>4</v>
      </c>
      <c r="K237" s="16">
        <f t="shared" si="96"/>
        <v>2</v>
      </c>
      <c r="L237" s="16">
        <f t="shared" si="97"/>
        <v>0</v>
      </c>
      <c r="M237" s="16">
        <f t="shared" si="98"/>
        <v>2</v>
      </c>
      <c r="N237" s="16">
        <f t="shared" si="99"/>
        <v>0</v>
      </c>
      <c r="O237" s="16">
        <f t="shared" si="100"/>
        <v>4</v>
      </c>
      <c r="P237" s="16">
        <f t="shared" si="101"/>
        <v>3</v>
      </c>
      <c r="Q237" s="16">
        <f t="shared" si="102"/>
        <v>7</v>
      </c>
      <c r="R237" s="24" t="str">
        <f t="shared" si="103"/>
        <v>E</v>
      </c>
      <c r="S237" s="24">
        <f t="shared" si="104"/>
        <v>0</v>
      </c>
      <c r="T237" s="24">
        <f t="shared" si="105"/>
        <v>0</v>
      </c>
      <c r="U237" s="24" t="str">
        <f t="shared" si="106"/>
        <v>DS</v>
      </c>
    </row>
    <row r="238" spans="1:21" s="62" customFormat="1" x14ac:dyDescent="0.2">
      <c r="A238" s="26" t="str">
        <f t="shared" si="94"/>
        <v>MLX2202</v>
      </c>
      <c r="B238" s="164" t="s">
        <v>158</v>
      </c>
      <c r="C238" s="164"/>
      <c r="D238" s="164"/>
      <c r="E238" s="164"/>
      <c r="F238" s="164"/>
      <c r="G238" s="164"/>
      <c r="H238" s="164"/>
      <c r="I238" s="164"/>
      <c r="J238" s="16">
        <f t="shared" si="95"/>
        <v>6</v>
      </c>
      <c r="K238" s="16">
        <f t="shared" si="96"/>
        <v>2</v>
      </c>
      <c r="L238" s="16">
        <f t="shared" si="97"/>
        <v>2</v>
      </c>
      <c r="M238" s="16">
        <f t="shared" si="98"/>
        <v>0</v>
      </c>
      <c r="N238" s="16">
        <f t="shared" si="99"/>
        <v>1</v>
      </c>
      <c r="O238" s="16">
        <f t="shared" si="100"/>
        <v>5</v>
      </c>
      <c r="P238" s="16">
        <f t="shared" si="101"/>
        <v>6</v>
      </c>
      <c r="Q238" s="16">
        <f t="shared" si="102"/>
        <v>11</v>
      </c>
      <c r="R238" s="24">
        <f t="shared" si="103"/>
        <v>0</v>
      </c>
      <c r="S238" s="24">
        <f t="shared" si="104"/>
        <v>0</v>
      </c>
      <c r="T238" s="24" t="str">
        <f t="shared" si="105"/>
        <v>VP</v>
      </c>
      <c r="U238" s="24" t="str">
        <f t="shared" si="106"/>
        <v>DS</v>
      </c>
    </row>
    <row r="239" spans="1:21" s="62" customFormat="1" x14ac:dyDescent="0.2">
      <c r="A239" s="26" t="str">
        <f t="shared" si="94"/>
        <v>MLE0030</v>
      </c>
      <c r="B239" s="164" t="s">
        <v>159</v>
      </c>
      <c r="C239" s="164"/>
      <c r="D239" s="164"/>
      <c r="E239" s="164"/>
      <c r="F239" s="164"/>
      <c r="G239" s="164"/>
      <c r="H239" s="164"/>
      <c r="I239" s="164"/>
      <c r="J239" s="16">
        <f t="shared" si="95"/>
        <v>4</v>
      </c>
      <c r="K239" s="16">
        <f t="shared" si="96"/>
        <v>2</v>
      </c>
      <c r="L239" s="16">
        <f t="shared" si="97"/>
        <v>2</v>
      </c>
      <c r="M239" s="16">
        <f t="shared" si="98"/>
        <v>1</v>
      </c>
      <c r="N239" s="16">
        <f t="shared" si="99"/>
        <v>0</v>
      </c>
      <c r="O239" s="16">
        <f t="shared" si="100"/>
        <v>5</v>
      </c>
      <c r="P239" s="16">
        <f t="shared" si="101"/>
        <v>2</v>
      </c>
      <c r="Q239" s="16">
        <f t="shared" si="102"/>
        <v>7</v>
      </c>
      <c r="R239" s="24" t="str">
        <f t="shared" si="103"/>
        <v>E</v>
      </c>
      <c r="S239" s="24">
        <f t="shared" si="104"/>
        <v>0</v>
      </c>
      <c r="T239" s="24">
        <f t="shared" si="105"/>
        <v>0</v>
      </c>
      <c r="U239" s="24" t="str">
        <f t="shared" si="106"/>
        <v>DS</v>
      </c>
    </row>
    <row r="240" spans="1:21" s="62" customFormat="1" x14ac:dyDescent="0.2">
      <c r="A240" s="26" t="str">
        <f t="shared" si="94"/>
        <v>MLE5023</v>
      </c>
      <c r="B240" s="164" t="s">
        <v>160</v>
      </c>
      <c r="C240" s="164"/>
      <c r="D240" s="164"/>
      <c r="E240" s="164"/>
      <c r="F240" s="164"/>
      <c r="G240" s="164"/>
      <c r="H240" s="164"/>
      <c r="I240" s="164"/>
      <c r="J240" s="16">
        <f t="shared" si="95"/>
        <v>3</v>
      </c>
      <c r="K240" s="16">
        <f t="shared" si="96"/>
        <v>2</v>
      </c>
      <c r="L240" s="16">
        <f t="shared" si="97"/>
        <v>1</v>
      </c>
      <c r="M240" s="16">
        <f t="shared" si="98"/>
        <v>1</v>
      </c>
      <c r="N240" s="16">
        <f t="shared" si="99"/>
        <v>0</v>
      </c>
      <c r="O240" s="16">
        <f t="shared" si="100"/>
        <v>4</v>
      </c>
      <c r="P240" s="16">
        <f t="shared" si="101"/>
        <v>1</v>
      </c>
      <c r="Q240" s="16">
        <f t="shared" si="102"/>
        <v>5</v>
      </c>
      <c r="R240" s="24" t="str">
        <f t="shared" si="103"/>
        <v>E</v>
      </c>
      <c r="S240" s="24">
        <f t="shared" si="104"/>
        <v>0</v>
      </c>
      <c r="T240" s="24">
        <f t="shared" si="105"/>
        <v>0</v>
      </c>
      <c r="U240" s="24" t="str">
        <f t="shared" si="106"/>
        <v>DS</v>
      </c>
    </row>
    <row r="241" spans="1:21" s="62" customFormat="1" x14ac:dyDescent="0.2">
      <c r="A241" s="26" t="str">
        <f t="shared" si="94"/>
        <v>MLE5012</v>
      </c>
      <c r="B241" s="164" t="s">
        <v>161</v>
      </c>
      <c r="C241" s="164"/>
      <c r="D241" s="164"/>
      <c r="E241" s="164"/>
      <c r="F241" s="164"/>
      <c r="G241" s="164"/>
      <c r="H241" s="164"/>
      <c r="I241" s="164"/>
      <c r="J241" s="16">
        <f t="shared" si="95"/>
        <v>3</v>
      </c>
      <c r="K241" s="16">
        <f t="shared" si="96"/>
        <v>0</v>
      </c>
      <c r="L241" s="16">
        <f t="shared" si="97"/>
        <v>0</v>
      </c>
      <c r="M241" s="16">
        <f t="shared" si="98"/>
        <v>2</v>
      </c>
      <c r="N241" s="16">
        <f t="shared" si="99"/>
        <v>0</v>
      </c>
      <c r="O241" s="16">
        <f t="shared" si="100"/>
        <v>2</v>
      </c>
      <c r="P241" s="16">
        <f t="shared" si="101"/>
        <v>3</v>
      </c>
      <c r="Q241" s="16">
        <f t="shared" si="102"/>
        <v>5</v>
      </c>
      <c r="R241" s="24">
        <f t="shared" si="103"/>
        <v>0</v>
      </c>
      <c r="S241" s="24" t="str">
        <f t="shared" si="104"/>
        <v>C</v>
      </c>
      <c r="T241" s="24">
        <f t="shared" si="105"/>
        <v>0</v>
      </c>
      <c r="U241" s="24" t="str">
        <f t="shared" si="106"/>
        <v>DS</v>
      </c>
    </row>
    <row r="242" spans="1:21" s="62" customFormat="1" x14ac:dyDescent="0.2">
      <c r="A242" s="26" t="str">
        <f t="shared" si="94"/>
        <v>MLE0011</v>
      </c>
      <c r="B242" s="164" t="s">
        <v>162</v>
      </c>
      <c r="C242" s="164"/>
      <c r="D242" s="164"/>
      <c r="E242" s="164"/>
      <c r="F242" s="164"/>
      <c r="G242" s="164"/>
      <c r="H242" s="164"/>
      <c r="I242" s="164"/>
      <c r="J242" s="16">
        <f t="shared" si="95"/>
        <v>4</v>
      </c>
      <c r="K242" s="16">
        <f t="shared" si="96"/>
        <v>2</v>
      </c>
      <c r="L242" s="16">
        <f t="shared" si="97"/>
        <v>2</v>
      </c>
      <c r="M242" s="16">
        <f t="shared" si="98"/>
        <v>0</v>
      </c>
      <c r="N242" s="16">
        <f t="shared" si="99"/>
        <v>0</v>
      </c>
      <c r="O242" s="16">
        <f t="shared" si="100"/>
        <v>4</v>
      </c>
      <c r="P242" s="16">
        <f t="shared" si="101"/>
        <v>3</v>
      </c>
      <c r="Q242" s="16">
        <f t="shared" si="102"/>
        <v>7</v>
      </c>
      <c r="R242" s="24" t="str">
        <f t="shared" si="103"/>
        <v>E</v>
      </c>
      <c r="S242" s="24">
        <f t="shared" si="104"/>
        <v>0</v>
      </c>
      <c r="T242" s="24">
        <f t="shared" si="105"/>
        <v>0</v>
      </c>
      <c r="U242" s="24" t="str">
        <f t="shared" si="106"/>
        <v>DS</v>
      </c>
    </row>
    <row r="243" spans="1:21" s="62" customFormat="1" x14ac:dyDescent="0.2">
      <c r="A243" s="26" t="str">
        <f t="shared" si="94"/>
        <v>MLX2203</v>
      </c>
      <c r="B243" s="164" t="s">
        <v>163</v>
      </c>
      <c r="C243" s="164"/>
      <c r="D243" s="164"/>
      <c r="E243" s="164"/>
      <c r="F243" s="164"/>
      <c r="G243" s="164"/>
      <c r="H243" s="164"/>
      <c r="I243" s="164"/>
      <c r="J243" s="16">
        <f t="shared" si="95"/>
        <v>6</v>
      </c>
      <c r="K243" s="16">
        <f t="shared" si="96"/>
        <v>2</v>
      </c>
      <c r="L243" s="16">
        <f t="shared" si="97"/>
        <v>0</v>
      </c>
      <c r="M243" s="16">
        <f t="shared" si="98"/>
        <v>2</v>
      </c>
      <c r="N243" s="16">
        <f t="shared" si="99"/>
        <v>1</v>
      </c>
      <c r="O243" s="16">
        <f t="shared" si="100"/>
        <v>5</v>
      </c>
      <c r="P243" s="16">
        <f t="shared" si="101"/>
        <v>6</v>
      </c>
      <c r="Q243" s="16">
        <f t="shared" si="102"/>
        <v>11</v>
      </c>
      <c r="R243" s="24" t="str">
        <f t="shared" si="103"/>
        <v>E</v>
      </c>
      <c r="S243" s="24">
        <f t="shared" si="104"/>
        <v>0</v>
      </c>
      <c r="T243" s="24">
        <f t="shared" si="105"/>
        <v>0</v>
      </c>
      <c r="U243" s="24" t="str">
        <f t="shared" si="106"/>
        <v>DS</v>
      </c>
    </row>
    <row r="244" spans="1:21" s="62" customFormat="1" x14ac:dyDescent="0.2">
      <c r="A244" s="26" t="str">
        <f t="shared" si="94"/>
        <v>MLX2204</v>
      </c>
      <c r="B244" s="164" t="s">
        <v>164</v>
      </c>
      <c r="C244" s="164"/>
      <c r="D244" s="164"/>
      <c r="E244" s="164"/>
      <c r="F244" s="164"/>
      <c r="G244" s="164"/>
      <c r="H244" s="164"/>
      <c r="I244" s="164"/>
      <c r="J244" s="16">
        <f t="shared" si="95"/>
        <v>6</v>
      </c>
      <c r="K244" s="16">
        <f t="shared" si="96"/>
        <v>2</v>
      </c>
      <c r="L244" s="16">
        <f t="shared" si="97"/>
        <v>0</v>
      </c>
      <c r="M244" s="16">
        <f t="shared" si="98"/>
        <v>1</v>
      </c>
      <c r="N244" s="16">
        <f t="shared" si="99"/>
        <v>1</v>
      </c>
      <c r="O244" s="16">
        <f t="shared" si="100"/>
        <v>4</v>
      </c>
      <c r="P244" s="16">
        <f t="shared" si="101"/>
        <v>7</v>
      </c>
      <c r="Q244" s="16">
        <f t="shared" si="102"/>
        <v>11</v>
      </c>
      <c r="R244" s="24">
        <f t="shared" si="103"/>
        <v>0</v>
      </c>
      <c r="S244" s="24">
        <f t="shared" si="104"/>
        <v>0</v>
      </c>
      <c r="T244" s="24" t="str">
        <f t="shared" si="105"/>
        <v>VP</v>
      </c>
      <c r="U244" s="24" t="str">
        <f t="shared" si="106"/>
        <v>DS</v>
      </c>
    </row>
    <row r="245" spans="1:21" s="62" customFormat="1" x14ac:dyDescent="0.2">
      <c r="A245" s="26" t="str">
        <f t="shared" si="94"/>
        <v>MLE2025</v>
      </c>
      <c r="B245" s="164" t="s">
        <v>165</v>
      </c>
      <c r="C245" s="164"/>
      <c r="D245" s="164"/>
      <c r="E245" s="164"/>
      <c r="F245" s="164"/>
      <c r="G245" s="164"/>
      <c r="H245" s="164"/>
      <c r="I245" s="164"/>
      <c r="J245" s="16">
        <f t="shared" si="95"/>
        <v>4</v>
      </c>
      <c r="K245" s="16">
        <f t="shared" si="96"/>
        <v>0</v>
      </c>
      <c r="L245" s="16">
        <f t="shared" si="97"/>
        <v>0</v>
      </c>
      <c r="M245" s="16">
        <f t="shared" si="98"/>
        <v>1</v>
      </c>
      <c r="N245" s="16">
        <f t="shared" si="99"/>
        <v>0</v>
      </c>
      <c r="O245" s="16">
        <f t="shared" si="100"/>
        <v>1</v>
      </c>
      <c r="P245" s="16">
        <f t="shared" si="101"/>
        <v>6</v>
      </c>
      <c r="Q245" s="16">
        <f t="shared" si="102"/>
        <v>7</v>
      </c>
      <c r="R245" s="24">
        <f t="shared" si="103"/>
        <v>0</v>
      </c>
      <c r="S245" s="24" t="str">
        <f t="shared" si="104"/>
        <v>C</v>
      </c>
      <c r="T245" s="24">
        <f t="shared" si="105"/>
        <v>0</v>
      </c>
      <c r="U245" s="24" t="str">
        <f t="shared" si="106"/>
        <v>DS</v>
      </c>
    </row>
    <row r="246" spans="1:21" x14ac:dyDescent="0.2">
      <c r="A246" s="60" t="s">
        <v>28</v>
      </c>
      <c r="B246" s="180"/>
      <c r="C246" s="180"/>
      <c r="D246" s="180"/>
      <c r="E246" s="180"/>
      <c r="F246" s="180"/>
      <c r="G246" s="180"/>
      <c r="H246" s="180"/>
      <c r="I246" s="180"/>
      <c r="J246" s="19">
        <f t="shared" ref="J246:Q246" si="107">SUM(J232:J245)</f>
        <v>67</v>
      </c>
      <c r="K246" s="19">
        <f t="shared" si="107"/>
        <v>24</v>
      </c>
      <c r="L246" s="19">
        <f t="shared" si="107"/>
        <v>13</v>
      </c>
      <c r="M246" s="19">
        <f t="shared" si="107"/>
        <v>15</v>
      </c>
      <c r="N246" s="19">
        <f t="shared" si="107"/>
        <v>3</v>
      </c>
      <c r="O246" s="19">
        <f t="shared" si="107"/>
        <v>55</v>
      </c>
      <c r="P246" s="19">
        <f t="shared" si="107"/>
        <v>65</v>
      </c>
      <c r="Q246" s="19">
        <f t="shared" si="107"/>
        <v>120</v>
      </c>
      <c r="R246" s="60">
        <f>COUNTIF(R232:R245,"E")</f>
        <v>8</v>
      </c>
      <c r="S246" s="60">
        <f>COUNTIF(S232:S245,"C")</f>
        <v>3</v>
      </c>
      <c r="T246" s="60">
        <f>COUNTIF(T232:T245,"VP")</f>
        <v>3</v>
      </c>
      <c r="U246" s="61">
        <f>COUNTA(U232:U245)</f>
        <v>14</v>
      </c>
    </row>
    <row r="247" spans="1:21" ht="18" customHeight="1" x14ac:dyDescent="0.2">
      <c r="A247" s="188" t="s">
        <v>75</v>
      </c>
      <c r="B247" s="188"/>
      <c r="C247" s="188"/>
      <c r="D247" s="188"/>
      <c r="E247" s="188"/>
      <c r="F247" s="188"/>
      <c r="G247" s="188"/>
      <c r="H247" s="188"/>
      <c r="I247" s="188"/>
      <c r="J247" s="188"/>
      <c r="K247" s="188"/>
      <c r="L247" s="188"/>
      <c r="M247" s="188"/>
      <c r="N247" s="188"/>
      <c r="O247" s="188"/>
      <c r="P247" s="188"/>
      <c r="Q247" s="188"/>
      <c r="R247" s="188"/>
      <c r="S247" s="188"/>
      <c r="T247" s="188"/>
      <c r="U247" s="188"/>
    </row>
    <row r="248" spans="1:21" x14ac:dyDescent="0.2">
      <c r="A248" s="26" t="str">
        <f>IF(ISNA(INDEX($A$36:$U$198,MATCH($B248,$B$36:$B$198,0),1)),"",INDEX($A$36:$U$198,MATCH($B248,$B$36:$B$198,0),1))</f>
        <v>MLE0005</v>
      </c>
      <c r="B248" s="164" t="s">
        <v>166</v>
      </c>
      <c r="C248" s="164"/>
      <c r="D248" s="164"/>
      <c r="E248" s="164"/>
      <c r="F248" s="164"/>
      <c r="G248" s="164"/>
      <c r="H248" s="164"/>
      <c r="I248" s="164"/>
      <c r="J248" s="16">
        <f>IF(ISNA(INDEX($A$36:$U$198,MATCH($B248,$B$36:$B$198,0),10)),"",INDEX($A$36:$U$198,MATCH($B248,$B$36:$B$198,0),10))</f>
        <v>4</v>
      </c>
      <c r="K248" s="16">
        <f>IF(ISNA(INDEX($A$36:$U$198,MATCH($B248,$B$36:$B$198,0),11)),"",INDEX($A$36:$U$198,MATCH($B248,$B$36:$B$198,0),11))</f>
        <v>2</v>
      </c>
      <c r="L248" s="16">
        <f>IF(ISNA(INDEX($A$36:$U$198,MATCH($B248,$B$36:$B$198,0),12)),"",INDEX($A$36:$U$198,MATCH($B248,$B$36:$B$198,0),12))</f>
        <v>1</v>
      </c>
      <c r="M248" s="16">
        <f>IF(ISNA(INDEX($A$36:$U$198,MATCH($B248,$B$36:$B$198,0),13)),"",INDEX($A$36:$U$198,MATCH($B248,$B$36:$B$198,0),13))</f>
        <v>0</v>
      </c>
      <c r="N248" s="16">
        <f>IF(ISNA(INDEX($A$36:$U$198,MATCH($B248,$B$36:$B$198,0),14)),"",INDEX($A$36:$U$198,MATCH($B248,$B$36:$B$198,0),14))</f>
        <v>1</v>
      </c>
      <c r="O248" s="16">
        <f>IF(ISNA(INDEX($A$36:$U$198,MATCH($B248,$B$36:$B$198,0),15)),"",INDEX($A$36:$U$198,MATCH($B248,$B$36:$B$198,0),15))</f>
        <v>4</v>
      </c>
      <c r="P248" s="16">
        <f>IF(ISNA(INDEX($A$36:$U$198,MATCH($B248,$B$36:$B$198,0),16)),"",INDEX($A$36:$U$198,MATCH($B248,$B$36:$B$198,0),16))</f>
        <v>4</v>
      </c>
      <c r="Q248" s="16">
        <f>IF(ISNA(INDEX($A$36:$U$198,MATCH($B248,$B$36:$B$198,0),17)),"",INDEX($A$36:$U$198,MATCH($B248,$B$36:$B$198,0),17))</f>
        <v>8</v>
      </c>
      <c r="R248" s="24" t="str">
        <f>IF(ISNA(INDEX($A$36:$U$198,MATCH($B248,$B$36:$B$198,0),18)),"",INDEX($A$36:$U$198,MATCH($B248,$B$36:$B$198,0),18))</f>
        <v>E</v>
      </c>
      <c r="S248" s="24">
        <f>IF(ISNA(INDEX($A$36:$U$198,MATCH($B248,$B$36:$B$198,0),19)),"",INDEX($A$36:$U$198,MATCH($B248,$B$36:$B$198,0),19))</f>
        <v>0</v>
      </c>
      <c r="T248" s="24">
        <f>IF(ISNA(INDEX($A$36:$U$198,MATCH($B248,$B$36:$B$198,0),20)),"",INDEX($A$36:$U$198,MATCH($B248,$B$36:$B$198,0),20))</f>
        <v>0</v>
      </c>
      <c r="U248" s="24" t="str">
        <f>IF(ISNA(INDEX($A$36:$U$198,MATCH($B248,$B$36:$B$198,0),21)),"",INDEX($A$36:$U$198,MATCH($B248,$B$36:$B$198,0),21))</f>
        <v>DS</v>
      </c>
    </row>
    <row r="249" spans="1:21" s="62" customFormat="1" x14ac:dyDescent="0.2">
      <c r="A249" s="26" t="str">
        <f>IF(ISNA(INDEX($A$36:$U$198,MATCH($B249,$B$36:$B$198,0),1)),"",INDEX($A$36:$U$198,MATCH($B249,$B$36:$B$198,0),1))</f>
        <v>MLE5029</v>
      </c>
      <c r="B249" s="164" t="s">
        <v>167</v>
      </c>
      <c r="C249" s="164"/>
      <c r="D249" s="164"/>
      <c r="E249" s="164"/>
      <c r="F249" s="164"/>
      <c r="G249" s="164"/>
      <c r="H249" s="164"/>
      <c r="I249" s="164"/>
      <c r="J249" s="16">
        <f>IF(ISNA(INDEX($A$36:$U$198,MATCH($B249,$B$36:$B$198,0),10)),"",INDEX($A$36:$U$198,MATCH($B249,$B$36:$B$198,0),10))</f>
        <v>5</v>
      </c>
      <c r="K249" s="16">
        <f>IF(ISNA(INDEX($A$36:$U$198,MATCH($B249,$B$36:$B$198,0),11)),"",INDEX($A$36:$U$198,MATCH($B249,$B$36:$B$198,0),11))</f>
        <v>2</v>
      </c>
      <c r="L249" s="16">
        <f>IF(ISNA(INDEX($A$36:$U$198,MATCH($B249,$B$36:$B$198,0),12)),"",INDEX($A$36:$U$198,MATCH($B249,$B$36:$B$198,0),12))</f>
        <v>0</v>
      </c>
      <c r="M249" s="16">
        <f>IF(ISNA(INDEX($A$36:$U$198,MATCH($B249,$B$36:$B$198,0),13)),"",INDEX($A$36:$U$198,MATCH($B249,$B$36:$B$198,0),13))</f>
        <v>2</v>
      </c>
      <c r="N249" s="16">
        <f>IF(ISNA(INDEX($A$36:$U$198,MATCH($B249,$B$36:$B$198,0),14)),"",INDEX($A$36:$U$198,MATCH($B249,$B$36:$B$198,0),14))</f>
        <v>0</v>
      </c>
      <c r="O249" s="16">
        <f>IF(ISNA(INDEX($A$36:$U$198,MATCH($B249,$B$36:$B$198,0),15)),"",INDEX($A$36:$U$198,MATCH($B249,$B$36:$B$198,0),15))</f>
        <v>4</v>
      </c>
      <c r="P249" s="16">
        <f>IF(ISNA(INDEX($A$36:$U$198,MATCH($B249,$B$36:$B$198,0),16)),"",INDEX($A$36:$U$198,MATCH($B249,$B$36:$B$198,0),16))</f>
        <v>6</v>
      </c>
      <c r="Q249" s="16">
        <f>IF(ISNA(INDEX($A$36:$U$198,MATCH($B249,$B$36:$B$198,0),17)),"",INDEX($A$36:$U$198,MATCH($B249,$B$36:$B$198,0),17))</f>
        <v>10</v>
      </c>
      <c r="R249" s="24" t="str">
        <f>IF(ISNA(INDEX($A$36:$U$198,MATCH($B249,$B$36:$B$198,0),18)),"",INDEX($A$36:$U$198,MATCH($B249,$B$36:$B$198,0),18))</f>
        <v>E</v>
      </c>
      <c r="S249" s="24">
        <f>IF(ISNA(INDEX($A$36:$U$198,MATCH($B249,$B$36:$B$198,0),19)),"",INDEX($A$36:$U$198,MATCH($B249,$B$36:$B$198,0),19))</f>
        <v>0</v>
      </c>
      <c r="T249" s="24">
        <f>IF(ISNA(INDEX($A$36:$U$198,MATCH($B249,$B$36:$B$198,0),20)),"",INDEX($A$36:$U$198,MATCH($B249,$B$36:$B$198,0),20))</f>
        <v>0</v>
      </c>
      <c r="U249" s="24" t="str">
        <f>IF(ISNA(INDEX($A$36:$U$198,MATCH($B249,$B$36:$B$198,0),21)),"",INDEX($A$36:$U$198,MATCH($B249,$B$36:$B$198,0),21))</f>
        <v>DS</v>
      </c>
    </row>
    <row r="250" spans="1:21" s="62" customFormat="1" x14ac:dyDescent="0.2">
      <c r="A250" s="26" t="str">
        <f>IF(ISNA(INDEX($A$36:$U$198,MATCH($B250,$B$36:$B$198,0),1)),"",INDEX($A$36:$U$198,MATCH($B250,$B$36:$B$198,0),1))</f>
        <v>MLE5015</v>
      </c>
      <c r="B250" s="164" t="s">
        <v>168</v>
      </c>
      <c r="C250" s="164"/>
      <c r="D250" s="164"/>
      <c r="E250" s="164"/>
      <c r="F250" s="164"/>
      <c r="G250" s="164"/>
      <c r="H250" s="164"/>
      <c r="I250" s="164"/>
      <c r="J250" s="16">
        <f>IF(ISNA(INDEX($A$36:$U$198,MATCH($B250,$B$36:$B$198,0),10)),"",INDEX($A$36:$U$198,MATCH($B250,$B$36:$B$198,0),10))</f>
        <v>5</v>
      </c>
      <c r="K250" s="16">
        <f>IF(ISNA(INDEX($A$36:$U$198,MATCH($B250,$B$36:$B$198,0),11)),"",INDEX($A$36:$U$198,MATCH($B250,$B$36:$B$198,0),11))</f>
        <v>2</v>
      </c>
      <c r="L250" s="16">
        <f>IF(ISNA(INDEX($A$36:$U$198,MATCH($B250,$B$36:$B$198,0),12)),"",INDEX($A$36:$U$198,MATCH($B250,$B$36:$B$198,0),12))</f>
        <v>0</v>
      </c>
      <c r="M250" s="16">
        <f>IF(ISNA(INDEX($A$36:$U$198,MATCH($B250,$B$36:$B$198,0),13)),"",INDEX($A$36:$U$198,MATCH($B250,$B$36:$B$198,0),13))</f>
        <v>1</v>
      </c>
      <c r="N250" s="16">
        <f>IF(ISNA(INDEX($A$36:$U$198,MATCH($B250,$B$36:$B$198,0),14)),"",INDEX($A$36:$U$198,MATCH($B250,$B$36:$B$198,0),14))</f>
        <v>1</v>
      </c>
      <c r="O250" s="16">
        <f>IF(ISNA(INDEX($A$36:$U$198,MATCH($B250,$B$36:$B$198,0),15)),"",INDEX($A$36:$U$198,MATCH($B250,$B$36:$B$198,0),15))</f>
        <v>4</v>
      </c>
      <c r="P250" s="16">
        <f>IF(ISNA(INDEX($A$36:$U$198,MATCH($B250,$B$36:$B$198,0),16)),"",INDEX($A$36:$U$198,MATCH($B250,$B$36:$B$198,0),16))</f>
        <v>6</v>
      </c>
      <c r="Q250" s="16">
        <f>IF(ISNA(INDEX($A$36:$U$198,MATCH($B250,$B$36:$B$198,0),17)),"",INDEX($A$36:$U$198,MATCH($B250,$B$36:$B$198,0),17))</f>
        <v>10</v>
      </c>
      <c r="R250" s="24">
        <f>IF(ISNA(INDEX($A$36:$U$198,MATCH($B250,$B$36:$B$198,0),18)),"",INDEX($A$36:$U$198,MATCH($B250,$B$36:$B$198,0),18))</f>
        <v>0</v>
      </c>
      <c r="S250" s="24" t="str">
        <f>IF(ISNA(INDEX($A$36:$U$198,MATCH($B250,$B$36:$B$198,0),19)),"",INDEX($A$36:$U$198,MATCH($B250,$B$36:$B$198,0),19))</f>
        <v>C</v>
      </c>
      <c r="T250" s="24">
        <f>IF(ISNA(INDEX($A$36:$U$198,MATCH($B250,$B$36:$B$198,0),20)),"",INDEX($A$36:$U$198,MATCH($B250,$B$36:$B$198,0),20))</f>
        <v>0</v>
      </c>
      <c r="U250" s="24" t="str">
        <f>IF(ISNA(INDEX($A$36:$U$198,MATCH($B250,$B$36:$B$198,0),21)),"",INDEX($A$36:$U$198,MATCH($B250,$B$36:$B$198,0),21))</f>
        <v>DS</v>
      </c>
    </row>
    <row r="251" spans="1:21" s="62" customFormat="1" x14ac:dyDescent="0.2">
      <c r="A251" s="26" t="str">
        <f>IF(ISNA(INDEX($A$36:$U$198,MATCH($B251,$B$36:$B$198,0),1)),"",INDEX($A$36:$U$198,MATCH($B251,$B$36:$B$198,0),1))</f>
        <v>MLE2001</v>
      </c>
      <c r="B251" s="164" t="s">
        <v>169</v>
      </c>
      <c r="C251" s="164"/>
      <c r="D251" s="164"/>
      <c r="E251" s="164"/>
      <c r="F251" s="164"/>
      <c r="G251" s="164"/>
      <c r="H251" s="164"/>
      <c r="I251" s="164"/>
      <c r="J251" s="16">
        <f>IF(ISNA(INDEX($A$36:$U$198,MATCH($B251,$B$36:$B$198,0),10)),"",INDEX($A$36:$U$198,MATCH($B251,$B$36:$B$198,0),10))</f>
        <v>4</v>
      </c>
      <c r="K251" s="16">
        <f>IF(ISNA(INDEX($A$36:$U$198,MATCH($B251,$B$36:$B$198,0),11)),"",INDEX($A$36:$U$198,MATCH($B251,$B$36:$B$198,0),11))</f>
        <v>0</v>
      </c>
      <c r="L251" s="16">
        <f>IF(ISNA(INDEX($A$36:$U$198,MATCH($B251,$B$36:$B$198,0),12)),"",INDEX($A$36:$U$198,MATCH($B251,$B$36:$B$198,0),12))</f>
        <v>0</v>
      </c>
      <c r="M251" s="16">
        <f>IF(ISNA(INDEX($A$36:$U$198,MATCH($B251,$B$36:$B$198,0),13)),"",INDEX($A$36:$U$198,MATCH($B251,$B$36:$B$198,0),13))</f>
        <v>0</v>
      </c>
      <c r="N251" s="16">
        <f>IF(ISNA(INDEX($A$36:$U$198,MATCH($B251,$B$36:$B$198,0),14)),"",INDEX($A$36:$U$198,MATCH($B251,$B$36:$B$198,0),14))</f>
        <v>2</v>
      </c>
      <c r="O251" s="16">
        <f>IF(ISNA(INDEX($A$36:$U$198,MATCH($B251,$B$36:$B$198,0),15)),"",INDEX($A$36:$U$198,MATCH($B251,$B$36:$B$198,0),15))</f>
        <v>2</v>
      </c>
      <c r="P251" s="16">
        <f>IF(ISNA(INDEX($A$36:$U$198,MATCH($B251,$B$36:$B$198,0),16)),"",INDEX($A$36:$U$198,MATCH($B251,$B$36:$B$198,0),16))</f>
        <v>6</v>
      </c>
      <c r="Q251" s="16">
        <f>IF(ISNA(INDEX($A$36:$U$198,MATCH($B251,$B$36:$B$198,0),17)),"",INDEX($A$36:$U$198,MATCH($B251,$B$36:$B$198,0),17))</f>
        <v>8</v>
      </c>
      <c r="R251" s="24">
        <f>IF(ISNA(INDEX($A$36:$U$198,MATCH($B251,$B$36:$B$198,0),18)),"",INDEX($A$36:$U$198,MATCH($B251,$B$36:$B$198,0),18))</f>
        <v>0</v>
      </c>
      <c r="S251" s="24">
        <f>IF(ISNA(INDEX($A$36:$U$198,MATCH($B251,$B$36:$B$198,0),19)),"",INDEX($A$36:$U$198,MATCH($B251,$B$36:$B$198,0),19))</f>
        <v>0</v>
      </c>
      <c r="T251" s="24" t="str">
        <f>IF(ISNA(INDEX($A$36:$U$198,MATCH($B251,$B$36:$B$198,0),20)),"",INDEX($A$36:$U$198,MATCH($B251,$B$36:$B$198,0),20))</f>
        <v>VP</v>
      </c>
      <c r="U251" s="24" t="str">
        <f>IF(ISNA(INDEX($A$36:$U$198,MATCH($B251,$B$36:$B$198,0),21)),"",INDEX($A$36:$U$198,MATCH($B251,$B$36:$B$198,0),21))</f>
        <v>DS</v>
      </c>
    </row>
    <row r="252" spans="1:21" x14ac:dyDescent="0.2">
      <c r="A252" s="18" t="s">
        <v>28</v>
      </c>
      <c r="B252" s="188"/>
      <c r="C252" s="188"/>
      <c r="D252" s="188"/>
      <c r="E252" s="188"/>
      <c r="F252" s="188"/>
      <c r="G252" s="188"/>
      <c r="H252" s="188"/>
      <c r="I252" s="188"/>
      <c r="J252" s="19">
        <f t="shared" ref="J252:Q252" si="108">SUM(J248:J251)</f>
        <v>18</v>
      </c>
      <c r="K252" s="19">
        <f t="shared" si="108"/>
        <v>6</v>
      </c>
      <c r="L252" s="19">
        <f t="shared" si="108"/>
        <v>1</v>
      </c>
      <c r="M252" s="19">
        <f t="shared" si="108"/>
        <v>3</v>
      </c>
      <c r="N252" s="19">
        <f t="shared" si="108"/>
        <v>4</v>
      </c>
      <c r="O252" s="19">
        <f t="shared" si="108"/>
        <v>14</v>
      </c>
      <c r="P252" s="19">
        <f t="shared" si="108"/>
        <v>22</v>
      </c>
      <c r="Q252" s="19">
        <f t="shared" si="108"/>
        <v>36</v>
      </c>
      <c r="R252" s="18">
        <f>COUNTIF(R248:R251,"E")</f>
        <v>2</v>
      </c>
      <c r="S252" s="18">
        <f>COUNTIF(S248:S251,"C")</f>
        <v>1</v>
      </c>
      <c r="T252" s="18">
        <f>COUNTIF(T248:T251,"VP")</f>
        <v>1</v>
      </c>
      <c r="U252" s="41">
        <f>COUNTA(U248:U251)</f>
        <v>4</v>
      </c>
    </row>
    <row r="253" spans="1:21" ht="30" customHeight="1" x14ac:dyDescent="0.2">
      <c r="A253" s="205" t="s">
        <v>102</v>
      </c>
      <c r="B253" s="206"/>
      <c r="C253" s="206"/>
      <c r="D253" s="206"/>
      <c r="E253" s="206"/>
      <c r="F253" s="206"/>
      <c r="G253" s="206"/>
      <c r="H253" s="206"/>
      <c r="I253" s="207"/>
      <c r="J253" s="19">
        <f t="shared" ref="J253:U253" si="109">SUM(J246,J252)</f>
        <v>85</v>
      </c>
      <c r="K253" s="19">
        <f t="shared" si="109"/>
        <v>30</v>
      </c>
      <c r="L253" s="19">
        <f t="shared" si="109"/>
        <v>14</v>
      </c>
      <c r="M253" s="19">
        <f t="shared" si="109"/>
        <v>18</v>
      </c>
      <c r="N253" s="19">
        <f t="shared" si="109"/>
        <v>7</v>
      </c>
      <c r="O253" s="19">
        <f t="shared" si="109"/>
        <v>69</v>
      </c>
      <c r="P253" s="19">
        <f t="shared" si="109"/>
        <v>87</v>
      </c>
      <c r="Q253" s="19">
        <f t="shared" si="109"/>
        <v>156</v>
      </c>
      <c r="R253" s="19">
        <f t="shared" si="109"/>
        <v>10</v>
      </c>
      <c r="S253" s="19">
        <f t="shared" si="109"/>
        <v>4</v>
      </c>
      <c r="T253" s="19">
        <f t="shared" si="109"/>
        <v>4</v>
      </c>
      <c r="U253" s="55">
        <f t="shared" si="109"/>
        <v>18</v>
      </c>
    </row>
    <row r="254" spans="1:21" ht="13.5" customHeight="1" x14ac:dyDescent="0.2">
      <c r="A254" s="110" t="s">
        <v>53</v>
      </c>
      <c r="B254" s="111"/>
      <c r="C254" s="111"/>
      <c r="D254" s="111"/>
      <c r="E254" s="111"/>
      <c r="F254" s="111"/>
      <c r="G254" s="111"/>
      <c r="H254" s="111"/>
      <c r="I254" s="111"/>
      <c r="J254" s="112"/>
      <c r="K254" s="19">
        <f t="shared" ref="K254:Q254" si="110">K246*14+K252*12</f>
        <v>408</v>
      </c>
      <c r="L254" s="19">
        <f t="shared" si="110"/>
        <v>194</v>
      </c>
      <c r="M254" s="19">
        <f t="shared" si="110"/>
        <v>246</v>
      </c>
      <c r="N254" s="19">
        <f t="shared" si="110"/>
        <v>90</v>
      </c>
      <c r="O254" s="19">
        <f t="shared" si="110"/>
        <v>938</v>
      </c>
      <c r="P254" s="19">
        <f t="shared" si="110"/>
        <v>1174</v>
      </c>
      <c r="Q254" s="19">
        <f t="shared" si="110"/>
        <v>2112</v>
      </c>
      <c r="R254" s="208"/>
      <c r="S254" s="209"/>
      <c r="T254" s="209"/>
      <c r="U254" s="210"/>
    </row>
    <row r="255" spans="1:21" ht="16.5" customHeight="1" x14ac:dyDescent="0.2">
      <c r="A255" s="113"/>
      <c r="B255" s="114"/>
      <c r="C255" s="114"/>
      <c r="D255" s="114"/>
      <c r="E255" s="114"/>
      <c r="F255" s="114"/>
      <c r="G255" s="114"/>
      <c r="H255" s="114"/>
      <c r="I255" s="114"/>
      <c r="J255" s="115"/>
      <c r="K255" s="161">
        <f>SUM(K254:N254)</f>
        <v>938</v>
      </c>
      <c r="L255" s="162"/>
      <c r="M255" s="162"/>
      <c r="N255" s="163"/>
      <c r="O255" s="161">
        <f>SUM(O254:P254)</f>
        <v>2112</v>
      </c>
      <c r="P255" s="162"/>
      <c r="Q255" s="163"/>
      <c r="R255" s="211"/>
      <c r="S255" s="212"/>
      <c r="T255" s="212"/>
      <c r="U255" s="213"/>
    </row>
    <row r="256" spans="1:21" ht="21.75" customHeight="1" x14ac:dyDescent="0.2">
      <c r="A256" s="222" t="s">
        <v>101</v>
      </c>
      <c r="B256" s="223"/>
      <c r="C256" s="223"/>
      <c r="D256" s="223"/>
      <c r="E256" s="223"/>
      <c r="F256" s="223"/>
      <c r="G256" s="223"/>
      <c r="H256" s="223"/>
      <c r="I256" s="223"/>
      <c r="J256" s="224"/>
      <c r="K256" s="165">
        <f>U253/SUM(U46,U59,U79,U95,U112,U125)</f>
        <v>0.46153846153846156</v>
      </c>
      <c r="L256" s="166"/>
      <c r="M256" s="166"/>
      <c r="N256" s="166"/>
      <c r="O256" s="166"/>
      <c r="P256" s="166"/>
      <c r="Q256" s="166"/>
      <c r="R256" s="166"/>
      <c r="S256" s="166"/>
      <c r="T256" s="166"/>
      <c r="U256" s="167"/>
    </row>
    <row r="257" spans="1:21" s="54" customFormat="1" ht="22.5" customHeight="1" x14ac:dyDescent="0.2">
      <c r="A257" s="168" t="s">
        <v>103</v>
      </c>
      <c r="B257" s="169"/>
      <c r="C257" s="169"/>
      <c r="D257" s="169"/>
      <c r="E257" s="169"/>
      <c r="F257" s="169"/>
      <c r="G257" s="169"/>
      <c r="H257" s="169"/>
      <c r="I257" s="169"/>
      <c r="J257" s="170"/>
      <c r="K257" s="165">
        <f>K255/(SUM(O46,O59,O79,O95,O112)*14+O125*12)</f>
        <v>0.45009596928982726</v>
      </c>
      <c r="L257" s="166"/>
      <c r="M257" s="166"/>
      <c r="N257" s="166"/>
      <c r="O257" s="166"/>
      <c r="P257" s="166"/>
      <c r="Q257" s="166"/>
      <c r="R257" s="166"/>
      <c r="S257" s="166"/>
      <c r="T257" s="166"/>
      <c r="U257" s="167"/>
    </row>
    <row r="258" spans="1:21" s="93" customFormat="1" x14ac:dyDescent="0.2">
      <c r="A258" s="97"/>
      <c r="B258" s="97"/>
      <c r="C258" s="97"/>
      <c r="D258" s="97"/>
      <c r="E258" s="97"/>
      <c r="F258" s="97"/>
      <c r="G258" s="97"/>
      <c r="H258" s="97"/>
      <c r="I258" s="97"/>
      <c r="J258" s="97"/>
      <c r="K258" s="98"/>
      <c r="L258" s="98"/>
      <c r="M258" s="98"/>
      <c r="N258" s="98"/>
      <c r="O258" s="98"/>
      <c r="P258" s="98"/>
      <c r="Q258" s="98"/>
      <c r="R258" s="98"/>
      <c r="S258" s="98"/>
      <c r="T258" s="98"/>
      <c r="U258" s="98"/>
    </row>
    <row r="259" spans="1:21" s="93" customFormat="1" x14ac:dyDescent="0.2">
      <c r="A259" s="97"/>
      <c r="B259" s="97"/>
      <c r="C259" s="97"/>
      <c r="D259" s="97"/>
      <c r="E259" s="97"/>
      <c r="F259" s="97"/>
      <c r="G259" s="97"/>
      <c r="H259" s="97"/>
      <c r="I259" s="97"/>
      <c r="J259" s="97"/>
      <c r="K259" s="98"/>
      <c r="L259" s="98"/>
      <c r="M259" s="98"/>
      <c r="N259" s="98"/>
      <c r="O259" s="98"/>
      <c r="P259" s="98"/>
      <c r="Q259" s="98"/>
      <c r="R259" s="98"/>
      <c r="S259" s="98"/>
      <c r="T259" s="98"/>
      <c r="U259" s="98"/>
    </row>
    <row r="260" spans="1:21" s="93" customFormat="1" x14ac:dyDescent="0.2">
      <c r="A260" s="97"/>
      <c r="B260" s="97"/>
      <c r="C260" s="97"/>
      <c r="D260" s="97"/>
      <c r="E260" s="97"/>
      <c r="F260" s="97"/>
      <c r="G260" s="97"/>
      <c r="H260" s="97"/>
      <c r="I260" s="97"/>
      <c r="J260" s="97"/>
      <c r="K260" s="98"/>
      <c r="L260" s="98"/>
      <c r="M260" s="98"/>
      <c r="N260" s="98"/>
      <c r="O260" s="98"/>
      <c r="P260" s="98"/>
      <c r="Q260" s="98"/>
      <c r="R260" s="98"/>
      <c r="S260" s="98"/>
      <c r="T260" s="98"/>
      <c r="U260" s="98"/>
    </row>
    <row r="261" spans="1:21" ht="22.5" customHeight="1" x14ac:dyDescent="0.2">
      <c r="A261" s="188" t="s">
        <v>269</v>
      </c>
      <c r="B261" s="195"/>
      <c r="C261" s="195"/>
      <c r="D261" s="195"/>
      <c r="E261" s="195"/>
      <c r="F261" s="195"/>
      <c r="G261" s="195"/>
      <c r="H261" s="195"/>
      <c r="I261" s="195"/>
      <c r="J261" s="195"/>
      <c r="K261" s="195"/>
      <c r="L261" s="195"/>
      <c r="M261" s="195"/>
      <c r="N261" s="195"/>
      <c r="O261" s="195"/>
      <c r="P261" s="195"/>
      <c r="Q261" s="195"/>
      <c r="R261" s="195"/>
      <c r="S261" s="195"/>
      <c r="T261" s="195"/>
      <c r="U261" s="195"/>
    </row>
    <row r="262" spans="1:21" ht="23.25" customHeight="1" x14ac:dyDescent="0.2">
      <c r="A262" s="188" t="s">
        <v>30</v>
      </c>
      <c r="B262" s="188" t="s">
        <v>29</v>
      </c>
      <c r="C262" s="188"/>
      <c r="D262" s="188"/>
      <c r="E262" s="188"/>
      <c r="F262" s="188"/>
      <c r="G262" s="188"/>
      <c r="H262" s="188"/>
      <c r="I262" s="188"/>
      <c r="J262" s="157" t="s">
        <v>43</v>
      </c>
      <c r="K262" s="157" t="s">
        <v>27</v>
      </c>
      <c r="L262" s="157"/>
      <c r="M262" s="157"/>
      <c r="N262" s="157"/>
      <c r="O262" s="157" t="s">
        <v>44</v>
      </c>
      <c r="P262" s="157"/>
      <c r="Q262" s="157"/>
      <c r="R262" s="157" t="s">
        <v>26</v>
      </c>
      <c r="S262" s="157"/>
      <c r="T262" s="157"/>
      <c r="U262" s="157" t="s">
        <v>25</v>
      </c>
    </row>
    <row r="263" spans="1:21" ht="18" customHeight="1" x14ac:dyDescent="0.2">
      <c r="A263" s="188"/>
      <c r="B263" s="188"/>
      <c r="C263" s="188"/>
      <c r="D263" s="188"/>
      <c r="E263" s="188"/>
      <c r="F263" s="188"/>
      <c r="G263" s="188"/>
      <c r="H263" s="188"/>
      <c r="I263" s="188"/>
      <c r="J263" s="157"/>
      <c r="K263" s="59" t="s">
        <v>31</v>
      </c>
      <c r="L263" s="59" t="s">
        <v>32</v>
      </c>
      <c r="M263" s="59" t="s">
        <v>33</v>
      </c>
      <c r="N263" s="59" t="s">
        <v>99</v>
      </c>
      <c r="O263" s="59" t="s">
        <v>37</v>
      </c>
      <c r="P263" s="59" t="s">
        <v>8</v>
      </c>
      <c r="Q263" s="59" t="s">
        <v>34</v>
      </c>
      <c r="R263" s="59" t="s">
        <v>35</v>
      </c>
      <c r="S263" s="59" t="s">
        <v>31</v>
      </c>
      <c r="T263" s="59" t="s">
        <v>36</v>
      </c>
      <c r="U263" s="157"/>
    </row>
    <row r="264" spans="1:21" ht="19.5" customHeight="1" x14ac:dyDescent="0.2">
      <c r="A264" s="188" t="s">
        <v>62</v>
      </c>
      <c r="B264" s="188"/>
      <c r="C264" s="188"/>
      <c r="D264" s="188"/>
      <c r="E264" s="188"/>
      <c r="F264" s="188"/>
      <c r="G264" s="188"/>
      <c r="H264" s="188"/>
      <c r="I264" s="188"/>
      <c r="J264" s="188"/>
      <c r="K264" s="188"/>
      <c r="L264" s="188"/>
      <c r="M264" s="188"/>
      <c r="N264" s="188"/>
      <c r="O264" s="188"/>
      <c r="P264" s="188"/>
      <c r="Q264" s="188"/>
      <c r="R264" s="188"/>
      <c r="S264" s="188"/>
      <c r="T264" s="188"/>
      <c r="U264" s="188"/>
    </row>
    <row r="265" spans="1:21" x14ac:dyDescent="0.2">
      <c r="A265" s="26" t="str">
        <f>IF(ISNA(INDEX($A$37:$U$193,MATCH($B265,$B$37:$B$193,0),1)),"",INDEX($A$37:$U$193,MATCH($B265,$B$37:$B$193,0),1))</f>
        <v>*</v>
      </c>
      <c r="B265" s="185" t="s">
        <v>251</v>
      </c>
      <c r="C265" s="186"/>
      <c r="D265" s="186"/>
      <c r="E265" s="186"/>
      <c r="F265" s="186"/>
      <c r="G265" s="186"/>
      <c r="H265" s="186"/>
      <c r="I265" s="187"/>
      <c r="J265" s="16">
        <f>IF(ISNA(INDEX($A$37:$U$193,MATCH($B265,$B$37:$B$193,0),10)),"",INDEX($A$37:$U$193,MATCH($B265,$B$37:$B$193,0),10))</f>
        <v>3</v>
      </c>
      <c r="K265" s="16">
        <f>IF(ISNA(INDEX($A$37:$U$193,MATCH($B265,$B$37:$B$193,0),11)),"",INDEX($A$37:$U$193,MATCH($B265,$B$37:$B$193,0),11))</f>
        <v>0</v>
      </c>
      <c r="L265" s="16">
        <f>IF(ISNA(INDEX($A$37:$U$193,MATCH($B265,$B$37:$B$193,0),12)),"",INDEX($A$37:$U$193,MATCH($B265,$B$37:$B$193,0),12))</f>
        <v>2</v>
      </c>
      <c r="M265" s="16">
        <f>IF(ISNA(INDEX($A$37:$U$193,MATCH($B265,$B$37:$B$193,0),13)),"",INDEX($A$37:$U$193,MATCH($B265,$B$37:$B$193,0),13))</f>
        <v>0</v>
      </c>
      <c r="N265" s="16">
        <f>IF(ISNA(INDEX($A$37:$U$193,MATCH($B265,$B$37:$B$193,0),14)),"",INDEX($A$37:$U$193,MATCH($B265,$B$37:$B$193,0),14))</f>
        <v>0</v>
      </c>
      <c r="O265" s="16">
        <f>IF(ISNA(INDEX($A$37:$U$193,MATCH($B265,$B$37:$B$193,0),15)),"",INDEX($A$37:$U$193,MATCH($B265,$B$37:$B$193,0),15))</f>
        <v>2</v>
      </c>
      <c r="P265" s="16">
        <f>IF(ISNA(INDEX($A$37:$U$193,MATCH($B265,$B$37:$B$193,0),16)),"",INDEX($A$37:$U$193,MATCH($B265,$B$37:$B$193,0),16))</f>
        <v>3</v>
      </c>
      <c r="Q265" s="16">
        <f>IF(ISNA(INDEX($A$37:$U$193,MATCH($B265,$B$37:$B$193,0),17)),"",INDEX($A$37:$U$193,MATCH($B265,$B$37:$B$193,0),17))</f>
        <v>5</v>
      </c>
      <c r="R265" s="24">
        <f>IF(ISNA(INDEX($A$37:$U$193,MATCH($B265,$B$37:$B$193,0),18)),"",INDEX($A$37:$U$193,MATCH($B265,$B$37:$B$193,0),18))</f>
        <v>0</v>
      </c>
      <c r="S265" s="24" t="str">
        <f>IF(ISNA(INDEX($A$37:$U$193,MATCH($B265,$B$37:$B$193,0),19)),"",INDEX($A$37:$U$193,MATCH($B265,$B$37:$B$193,0),19))</f>
        <v>C</v>
      </c>
      <c r="T265" s="24">
        <f>IF(ISNA(INDEX($A$37:$U$193,MATCH($B265,$B$37:$B$193,0),20)),"",INDEX($A$37:$U$193,MATCH($B265,$B$37:$B$193,0),20))</f>
        <v>0</v>
      </c>
      <c r="U265" s="24" t="str">
        <f>IF(ISNA(INDEX($A$37:$U$193,MATCH($B265,$B$37:$B$193,0),21)),"",INDEX($A$37:$U$193,MATCH($B265,$B$37:$B$193,0),21))</f>
        <v>DC</v>
      </c>
    </row>
    <row r="266" spans="1:21" x14ac:dyDescent="0.2">
      <c r="A266" s="26" t="str">
        <f>IF(ISNA(INDEX($A$37:$U$193,MATCH($B266,$B$37:$B$193,0),1)),"",INDEX($A$37:$U$193,MATCH($B266,$B$37:$B$193,0),1))</f>
        <v>YLU0011</v>
      </c>
      <c r="B266" s="185" t="s">
        <v>266</v>
      </c>
      <c r="C266" s="186"/>
      <c r="D266" s="186"/>
      <c r="E266" s="186"/>
      <c r="F266" s="186"/>
      <c r="G266" s="186"/>
      <c r="H266" s="186"/>
      <c r="I266" s="187"/>
      <c r="J266" s="16">
        <f>IF(ISNA(INDEX($A$37:$U$193,MATCH($B266,$B$37:$B$193,0),10)),"",INDEX($A$37:$U$193,MATCH($B266,$B$37:$B$193,0),10))</f>
        <v>2</v>
      </c>
      <c r="K266" s="16">
        <f>IF(ISNA(INDEX($A$37:$U$193,MATCH($B266,$B$37:$B$193,0),11)),"",INDEX($A$37:$U$193,MATCH($B266,$B$37:$B$193,0),11))</f>
        <v>0</v>
      </c>
      <c r="L266" s="16">
        <f>IF(ISNA(INDEX($A$37:$U$193,MATCH($B266,$B$37:$B$193,0),12)),"",INDEX($A$37:$U$193,MATCH($B266,$B$37:$B$193,0),12))</f>
        <v>2</v>
      </c>
      <c r="M266" s="16">
        <f>IF(ISNA(INDEX($A$37:$U$193,MATCH($B266,$B$37:$B$193,0),13)),"",INDEX($A$37:$U$193,MATCH($B266,$B$37:$B$193,0),13))</f>
        <v>0</v>
      </c>
      <c r="N266" s="16">
        <f>IF(ISNA(INDEX($A$37:$U$193,MATCH($B266,$B$37:$B$193,0),14)),"",INDEX($A$37:$U$193,MATCH($B266,$B$37:$B$193,0),14))</f>
        <v>0</v>
      </c>
      <c r="O266" s="16">
        <f>IF(ISNA(INDEX($A$37:$U$193,MATCH($B266,$B$37:$B$193,0),15)),"",INDEX($A$37:$U$193,MATCH($B266,$B$37:$B$193,0),15))</f>
        <v>2</v>
      </c>
      <c r="P266" s="16">
        <f>IF(ISNA(INDEX($A$37:$U$193,MATCH($B266,$B$37:$B$193,0),16)),"",INDEX($A$37:$U$193,MATCH($B266,$B$37:$B$193,0),16))</f>
        <v>2</v>
      </c>
      <c r="Q266" s="16">
        <f>IF(ISNA(INDEX($A$37:$U$193,MATCH($B266,$B$37:$B$193,0),17)),"",INDEX($A$37:$U$193,MATCH($B266,$B$37:$B$193,0),17))</f>
        <v>4</v>
      </c>
      <c r="R266" s="24">
        <f>IF(ISNA(INDEX($A$37:$U$193,MATCH($B266,$B$37:$B$193,0),18)),"",INDEX($A$37:$U$193,MATCH($B266,$B$37:$B$193,0),18))</f>
        <v>0</v>
      </c>
      <c r="S266" s="24">
        <f>IF(ISNA(INDEX($A$37:$U$193,MATCH($B266,$B$37:$B$193,0),19)),"",INDEX($A$37:$U$193,MATCH($B266,$B$37:$B$193,0),19))</f>
        <v>0</v>
      </c>
      <c r="T266" s="24" t="str">
        <f>IF(ISNA(INDEX($A$37:$U$193,MATCH($B266,$B$37:$B$193,0),20)),"",INDEX($A$37:$U$193,MATCH($B266,$B$37:$B$193,0),20))</f>
        <v>VP</v>
      </c>
      <c r="U266" s="24" t="str">
        <f>IF(ISNA(INDEX($A$37:$U$193,MATCH($B266,$B$37:$B$193,0),21)),"",INDEX($A$37:$U$193,MATCH($B266,$B$37:$B$193,0),21))</f>
        <v>DC</v>
      </c>
    </row>
    <row r="267" spans="1:21" x14ac:dyDescent="0.2">
      <c r="A267" s="26" t="str">
        <f>IF(ISNA(INDEX($A$37:$U$193,MATCH($B267,$B$37:$B$193,0),1)),"",INDEX($A$37:$U$193,MATCH($B267,$B$37:$B$193,0),1))</f>
        <v>**</v>
      </c>
      <c r="B267" s="185" t="s">
        <v>252</v>
      </c>
      <c r="C267" s="186"/>
      <c r="D267" s="186"/>
      <c r="E267" s="186"/>
      <c r="F267" s="186"/>
      <c r="G267" s="186"/>
      <c r="H267" s="186"/>
      <c r="I267" s="187"/>
      <c r="J267" s="16">
        <f>IF(ISNA(INDEX($A$37:$U$193,MATCH($B267,$B$37:$B$193,0),10)),"",INDEX($A$37:$U$193,MATCH($B267,$B$37:$B$193,0),10))</f>
        <v>3</v>
      </c>
      <c r="K267" s="16">
        <f>IF(ISNA(INDEX($A$37:$U$193,MATCH($B267,$B$37:$B$193,0),11)),"",INDEX($A$37:$U$193,MATCH($B267,$B$37:$B$193,0),11))</f>
        <v>0</v>
      </c>
      <c r="L267" s="16">
        <f>IF(ISNA(INDEX($A$37:$U$193,MATCH($B267,$B$37:$B$193,0),12)),"",INDEX($A$37:$U$193,MATCH($B267,$B$37:$B$193,0),12))</f>
        <v>2</v>
      </c>
      <c r="M267" s="16">
        <f>IF(ISNA(INDEX($A$37:$U$193,MATCH($B267,$B$37:$B$193,0),13)),"",INDEX($A$37:$U$193,MATCH($B267,$B$37:$B$193,0),13))</f>
        <v>0</v>
      </c>
      <c r="N267" s="16">
        <f>IF(ISNA(INDEX($A$37:$U$193,MATCH($B267,$B$37:$B$193,0),14)),"",INDEX($A$37:$U$193,MATCH($B267,$B$37:$B$193,0),14))</f>
        <v>0</v>
      </c>
      <c r="O267" s="16">
        <f>IF(ISNA(INDEX($A$37:$U$193,MATCH($B267,$B$37:$B$193,0),15)),"",INDEX($A$37:$U$193,MATCH($B267,$B$37:$B$193,0),15))</f>
        <v>2</v>
      </c>
      <c r="P267" s="16">
        <f>IF(ISNA(INDEX($A$37:$U$193,MATCH($B267,$B$37:$B$193,0),16)),"",INDEX($A$37:$U$193,MATCH($B267,$B$37:$B$193,0),16))</f>
        <v>3</v>
      </c>
      <c r="Q267" s="16">
        <f>IF(ISNA(INDEX($A$37:$U$193,MATCH($B267,$B$37:$B$193,0),17)),"",INDEX($A$37:$U$193,MATCH($B267,$B$37:$B$193,0),17))</f>
        <v>5</v>
      </c>
      <c r="R267" s="24">
        <f>IF(ISNA(INDEX($A$37:$U$193,MATCH($B267,$B$37:$B$193,0),18)),"",INDEX($A$37:$U$193,MATCH($B267,$B$37:$B$193,0),18))</f>
        <v>0</v>
      </c>
      <c r="S267" s="24" t="str">
        <f>IF(ISNA(INDEX($A$37:$U$193,MATCH($B267,$B$37:$B$193,0),19)),"",INDEX($A$37:$U$193,MATCH($B267,$B$37:$B$193,0),19))</f>
        <v>C</v>
      </c>
      <c r="T267" s="24">
        <f>IF(ISNA(INDEX($A$37:$U$193,MATCH($B267,$B$37:$B$193,0),20)),"",INDEX($A$37:$U$193,MATCH($B267,$B$37:$B$193,0),20))</f>
        <v>0</v>
      </c>
      <c r="U267" s="24" t="str">
        <f>IF(ISNA(INDEX($A$37:$U$193,MATCH($B267,$B$37:$B$193,0),21)),"",INDEX($A$37:$U$193,MATCH($B267,$B$37:$B$193,0),21))</f>
        <v>DC</v>
      </c>
    </row>
    <row r="268" spans="1:21" x14ac:dyDescent="0.2">
      <c r="A268" s="26" t="str">
        <f>IF(ISNA(INDEX($A$37:$U$193,MATCH($B268,$B$37:$B$193,0),1)),"",INDEX($A$37:$U$193,MATCH($B268,$B$37:$B$193,0),1))</f>
        <v>YLU0012</v>
      </c>
      <c r="B268" s="164" t="s">
        <v>267</v>
      </c>
      <c r="C268" s="164"/>
      <c r="D268" s="164"/>
      <c r="E268" s="164"/>
      <c r="F268" s="164"/>
      <c r="G268" s="164"/>
      <c r="H268" s="164"/>
      <c r="I268" s="164"/>
      <c r="J268" s="16">
        <f>IF(ISNA(INDEX($A$37:$U$193,MATCH($B268,$B$37:$B$193,0),10)),"",INDEX($A$37:$U$193,MATCH($B268,$B$37:$B$193,0),10))</f>
        <v>2</v>
      </c>
      <c r="K268" s="16">
        <f>IF(ISNA(INDEX($A$37:$U$193,MATCH($B268,$B$37:$B$193,0),11)),"",INDEX($A$37:$U$193,MATCH($B268,$B$37:$B$193,0),11))</f>
        <v>0</v>
      </c>
      <c r="L268" s="16">
        <f>IF(ISNA(INDEX($A$37:$U$193,MATCH($B268,$B$37:$B$193,0),12)),"",INDEX($A$37:$U$193,MATCH($B268,$B$37:$B$193,0),12))</f>
        <v>2</v>
      </c>
      <c r="M268" s="16">
        <f>IF(ISNA(INDEX($A$37:$U$193,MATCH($B268,$B$37:$B$193,0),13)),"",INDEX($A$37:$U$193,MATCH($B268,$B$37:$B$193,0),13))</f>
        <v>0</v>
      </c>
      <c r="N268" s="16">
        <f>IF(ISNA(INDEX($A$37:$U$193,MATCH($B268,$B$37:$B$193,0),14)),"",INDEX($A$37:$U$193,MATCH($B268,$B$37:$B$193,0),14))</f>
        <v>0</v>
      </c>
      <c r="O268" s="16">
        <f>IF(ISNA(INDEX($A$37:$U$193,MATCH($B268,$B$37:$B$193,0),15)),"",INDEX($A$37:$U$193,MATCH($B268,$B$37:$B$193,0),15))</f>
        <v>2</v>
      </c>
      <c r="P268" s="16">
        <f>IF(ISNA(INDEX($A$37:$U$193,MATCH($B268,$B$37:$B$193,0),16)),"",INDEX($A$37:$U$193,MATCH($B268,$B$37:$B$193,0),16))</f>
        <v>2</v>
      </c>
      <c r="Q268" s="16">
        <f>IF(ISNA(INDEX($A$37:$U$193,MATCH($B268,$B$37:$B$193,0),17)),"",INDEX($A$37:$U$193,MATCH($B268,$B$37:$B$193,0),17))</f>
        <v>4</v>
      </c>
      <c r="R268" s="24">
        <f>IF(ISNA(INDEX($A$37:$U$193,MATCH($B268,$B$37:$B$193,0),18)),"",INDEX($A$37:$U$193,MATCH($B268,$B$37:$B$193,0),18))</f>
        <v>0</v>
      </c>
      <c r="S268" s="24">
        <f>IF(ISNA(INDEX($A$37:$U$193,MATCH($B268,$B$37:$B$193,0),19)),"",INDEX($A$37:$U$193,MATCH($B268,$B$37:$B$193,0),19))</f>
        <v>0</v>
      </c>
      <c r="T268" s="24" t="str">
        <f>IF(ISNA(INDEX($A$37:$U$193,MATCH($B268,$B$37:$B$193,0),20)),"",INDEX($A$37:$U$193,MATCH($B268,$B$37:$B$193,0),20))</f>
        <v>VP</v>
      </c>
      <c r="U268" s="24" t="str">
        <f>IF(ISNA(INDEX($A$37:$U$193,MATCH($B268,$B$37:$B$193,0),21)),"",INDEX($A$37:$U$193,MATCH($B268,$B$37:$B$193,0),21))</f>
        <v>DC</v>
      </c>
    </row>
    <row r="269" spans="1:21" x14ac:dyDescent="0.2">
      <c r="A269" s="60" t="s">
        <v>28</v>
      </c>
      <c r="B269" s="180"/>
      <c r="C269" s="180"/>
      <c r="D269" s="180"/>
      <c r="E269" s="180"/>
      <c r="F269" s="180"/>
      <c r="G269" s="180"/>
      <c r="H269" s="180"/>
      <c r="I269" s="180"/>
      <c r="J269" s="19">
        <f t="shared" ref="J269:Q269" si="111">SUM(J265:J268)</f>
        <v>10</v>
      </c>
      <c r="K269" s="19">
        <f t="shared" si="111"/>
        <v>0</v>
      </c>
      <c r="L269" s="19">
        <f t="shared" si="111"/>
        <v>8</v>
      </c>
      <c r="M269" s="19">
        <f t="shared" si="111"/>
        <v>0</v>
      </c>
      <c r="N269" s="19">
        <f t="shared" si="111"/>
        <v>0</v>
      </c>
      <c r="O269" s="19">
        <f t="shared" si="111"/>
        <v>8</v>
      </c>
      <c r="P269" s="19">
        <f t="shared" si="111"/>
        <v>10</v>
      </c>
      <c r="Q269" s="19">
        <f t="shared" si="111"/>
        <v>18</v>
      </c>
      <c r="R269" s="60">
        <f>COUNTIF(R265:R268,"E")</f>
        <v>0</v>
      </c>
      <c r="S269" s="60">
        <f>COUNTIF(S265:S268,"C")</f>
        <v>2</v>
      </c>
      <c r="T269" s="60">
        <f>COUNTIF(T265:T268,"VP")</f>
        <v>2</v>
      </c>
      <c r="U269" s="61">
        <f>COUNTA(U265:U268)</f>
        <v>4</v>
      </c>
    </row>
    <row r="270" spans="1:21" x14ac:dyDescent="0.2">
      <c r="A270" s="188" t="s">
        <v>75</v>
      </c>
      <c r="B270" s="188"/>
      <c r="C270" s="188"/>
      <c r="D270" s="188"/>
      <c r="E270" s="188"/>
      <c r="F270" s="188"/>
      <c r="G270" s="188"/>
      <c r="H270" s="188"/>
      <c r="I270" s="188"/>
      <c r="J270" s="188"/>
      <c r="K270" s="188"/>
      <c r="L270" s="188"/>
      <c r="M270" s="188"/>
      <c r="N270" s="188"/>
      <c r="O270" s="188"/>
      <c r="P270" s="188"/>
      <c r="Q270" s="188"/>
      <c r="R270" s="188"/>
      <c r="S270" s="188"/>
      <c r="T270" s="188"/>
      <c r="U270" s="188"/>
    </row>
    <row r="271" spans="1:21" x14ac:dyDescent="0.2">
      <c r="A271" s="26" t="str">
        <f>IF(ISNA(INDEX($A$36:$U$198,MATCH($B271,$B$36:$B$198,0),1)),"",INDEX($A$36:$U$198,MATCH($B271,$B$36:$B$198,0),1))</f>
        <v>MLX2206</v>
      </c>
      <c r="B271" s="164" t="s">
        <v>170</v>
      </c>
      <c r="C271" s="164"/>
      <c r="D271" s="164"/>
      <c r="E271" s="164"/>
      <c r="F271" s="164"/>
      <c r="G271" s="164"/>
      <c r="H271" s="164"/>
      <c r="I271" s="164"/>
      <c r="J271" s="16">
        <f>IF(ISNA(INDEX($A$36:$U$198,MATCH($B271,$B$36:$B$198,0),10)),"",INDEX($A$36:$U$198,MATCH($B271,$B$36:$B$198,0),10))</f>
        <v>6</v>
      </c>
      <c r="K271" s="16">
        <f>IF(ISNA(INDEX($A$36:$U$198,MATCH($B271,$B$36:$B$198,0),11)),"",INDEX($A$36:$U$198,MATCH($B271,$B$36:$B$198,0),11))</f>
        <v>2</v>
      </c>
      <c r="L271" s="16">
        <f>IF(ISNA(INDEX($A$36:$U$198,MATCH($B271,$B$36:$B$198,0),12)),"",INDEX($A$36:$U$198,MATCH($B271,$B$36:$B$198,0),12))</f>
        <v>1</v>
      </c>
      <c r="M271" s="16">
        <f>IF(ISNA(INDEX($A$36:$U$198,MATCH($B271,$B$36:$B$198,0),13)),"",INDEX($A$36:$U$198,MATCH($B271,$B$36:$B$198,0),13))</f>
        <v>1</v>
      </c>
      <c r="N271" s="16">
        <f>IF(ISNA(INDEX($A$36:$U$198,MATCH($B271,$B$36:$B$198,0),14)),"",INDEX($A$36:$U$198,MATCH($B271,$B$36:$B$198,0),14))</f>
        <v>1</v>
      </c>
      <c r="O271" s="16">
        <f>IF(ISNA(INDEX($A$36:$U$198,MATCH($B271,$B$36:$B$198,0),15)),"",INDEX($A$36:$U$198,MATCH($B271,$B$36:$B$198,0),15))</f>
        <v>5</v>
      </c>
      <c r="P271" s="16">
        <f>IF(ISNA(INDEX($A$36:$U$198,MATCH($B271,$B$36:$B$198,0),16)),"",INDEX($A$36:$U$198,MATCH($B271,$B$36:$B$198,0),16))</f>
        <v>8</v>
      </c>
      <c r="Q271" s="16">
        <f>IF(ISNA(INDEX($A$36:$U$198,MATCH($B271,$B$36:$B$198,0),17)),"",INDEX($A$36:$U$198,MATCH($B271,$B$36:$B$198,0),17))</f>
        <v>13</v>
      </c>
      <c r="R271" s="24" t="str">
        <f>IF(ISNA(INDEX($A$36:$U$198,MATCH($B271,$B$36:$B$198,0),18)),"",INDEX($A$36:$U$198,MATCH($B271,$B$36:$B$198,0),18))</f>
        <v>E</v>
      </c>
      <c r="S271" s="24">
        <f>IF(ISNA(INDEX($A$36:$U$198,MATCH($B271,$B$36:$B$198,0),19)),"",INDEX($A$36:$U$198,MATCH($B271,$B$36:$B$198,0),19))</f>
        <v>0</v>
      </c>
      <c r="T271" s="24">
        <f>IF(ISNA(INDEX($A$36:$U$198,MATCH($B271,$B$36:$B$198,0),20)),"",INDEX($A$36:$U$198,MATCH($B271,$B$36:$B$198,0),20))</f>
        <v>0</v>
      </c>
      <c r="U271" s="24" t="str">
        <f>IF(ISNA(INDEX($A$36:$U$198,MATCH($B271,$B$36:$B$198,0),21)),"",INDEX($A$36:$U$198,MATCH($B271,$B$36:$B$198,0),21))</f>
        <v>DC</v>
      </c>
    </row>
    <row r="272" spans="1:21" x14ac:dyDescent="0.2">
      <c r="A272" s="26" t="str">
        <f>IF(ISNA(INDEX($A$36:$U$198,MATCH($B272,$B$36:$B$198,0),1)),"",INDEX($A$36:$U$198,MATCH($B272,$B$36:$B$198,0),1))</f>
        <v>MLX2207</v>
      </c>
      <c r="B272" s="164" t="s">
        <v>171</v>
      </c>
      <c r="C272" s="164"/>
      <c r="D272" s="164"/>
      <c r="E272" s="164"/>
      <c r="F272" s="164"/>
      <c r="G272" s="164"/>
      <c r="H272" s="164"/>
      <c r="I272" s="164"/>
      <c r="J272" s="16">
        <f>IF(ISNA(INDEX($A$36:$U$198,MATCH($B272,$B$36:$B$198,0),10)),"",INDEX($A$36:$U$198,MATCH($B272,$B$36:$B$198,0),10))</f>
        <v>6</v>
      </c>
      <c r="K272" s="16">
        <f>IF(ISNA(INDEX($A$36:$U$198,MATCH($B272,$B$36:$B$198,0),11)),"",INDEX($A$36:$U$198,MATCH($B272,$B$36:$B$198,0),11))</f>
        <v>2</v>
      </c>
      <c r="L272" s="16">
        <f>IF(ISNA(INDEX($A$36:$U$198,MATCH($B272,$B$36:$B$198,0),12)),"",INDEX($A$36:$U$198,MATCH($B272,$B$36:$B$198,0),12))</f>
        <v>0</v>
      </c>
      <c r="M272" s="16">
        <f>IF(ISNA(INDEX($A$36:$U$198,MATCH($B272,$B$36:$B$198,0),13)),"",INDEX($A$36:$U$198,MATCH($B272,$B$36:$B$198,0),13))</f>
        <v>0</v>
      </c>
      <c r="N272" s="16">
        <f>IF(ISNA(INDEX($A$36:$U$198,MATCH($B272,$B$36:$B$198,0),14)),"",INDEX($A$36:$U$198,MATCH($B272,$B$36:$B$198,0),14))</f>
        <v>1</v>
      </c>
      <c r="O272" s="16">
        <f>IF(ISNA(INDEX($A$36:$U$198,MATCH($B272,$B$36:$B$198,0),15)),"",INDEX($A$36:$U$198,MATCH($B272,$B$36:$B$198,0),15))</f>
        <v>3</v>
      </c>
      <c r="P272" s="16">
        <f>IF(ISNA(INDEX($A$36:$U$198,MATCH($B272,$B$36:$B$198,0),16)),"",INDEX($A$36:$U$198,MATCH($B272,$B$36:$B$198,0),16))</f>
        <v>10</v>
      </c>
      <c r="Q272" s="16">
        <f>IF(ISNA(INDEX($A$36:$U$198,MATCH($B272,$B$36:$B$198,0),17)),"",INDEX($A$36:$U$198,MATCH($B272,$B$36:$B$198,0),17))</f>
        <v>13</v>
      </c>
      <c r="R272" s="24">
        <f>IF(ISNA(INDEX($A$36:$U$198,MATCH($B272,$B$36:$B$198,0),18)),"",INDEX($A$36:$U$198,MATCH($B272,$B$36:$B$198,0),18))</f>
        <v>0</v>
      </c>
      <c r="S272" s="24" t="str">
        <f>IF(ISNA(INDEX($A$36:$U$198,MATCH($B272,$B$36:$B$198,0),19)),"",INDEX($A$36:$U$198,MATCH($B272,$B$36:$B$198,0),19))</f>
        <v>C</v>
      </c>
      <c r="T272" s="24">
        <f>IF(ISNA(INDEX($A$36:$U$198,MATCH($B272,$B$36:$B$198,0),20)),"",INDEX($A$36:$U$198,MATCH($B272,$B$36:$B$198,0),20))</f>
        <v>0</v>
      </c>
      <c r="U272" s="24" t="str">
        <f>IF(ISNA(INDEX($A$36:$U$198,MATCH($B272,$B$36:$B$198,0),21)),"",INDEX($A$36:$U$198,MATCH($B272,$B$36:$B$198,0),21))</f>
        <v>DC</v>
      </c>
    </row>
    <row r="273" spans="1:21" ht="15" customHeight="1" x14ac:dyDescent="0.2">
      <c r="A273" s="60" t="s">
        <v>28</v>
      </c>
      <c r="B273" s="188"/>
      <c r="C273" s="188"/>
      <c r="D273" s="188"/>
      <c r="E273" s="188"/>
      <c r="F273" s="188"/>
      <c r="G273" s="188"/>
      <c r="H273" s="188"/>
      <c r="I273" s="188"/>
      <c r="J273" s="19">
        <f t="shared" ref="J273:Q273" si="112">SUM(J271:J272)</f>
        <v>12</v>
      </c>
      <c r="K273" s="19">
        <f t="shared" si="112"/>
        <v>4</v>
      </c>
      <c r="L273" s="19">
        <f t="shared" si="112"/>
        <v>1</v>
      </c>
      <c r="M273" s="19">
        <f t="shared" si="112"/>
        <v>1</v>
      </c>
      <c r="N273" s="19">
        <f t="shared" si="112"/>
        <v>2</v>
      </c>
      <c r="O273" s="19">
        <f t="shared" si="112"/>
        <v>8</v>
      </c>
      <c r="P273" s="19">
        <f t="shared" si="112"/>
        <v>18</v>
      </c>
      <c r="Q273" s="19">
        <f t="shared" si="112"/>
        <v>26</v>
      </c>
      <c r="R273" s="60">
        <f>COUNTIF(R271:R272,"E")</f>
        <v>1</v>
      </c>
      <c r="S273" s="60">
        <f>COUNTIF(S271:S272,"C")</f>
        <v>1</v>
      </c>
      <c r="T273" s="60">
        <f>COUNTIF(T271:T272,"VP")</f>
        <v>0</v>
      </c>
      <c r="U273" s="61">
        <f>COUNTA(U271:U272)</f>
        <v>2</v>
      </c>
    </row>
    <row r="274" spans="1:21" ht="32.25" customHeight="1" x14ac:dyDescent="0.2">
      <c r="A274" s="205" t="s">
        <v>102</v>
      </c>
      <c r="B274" s="206"/>
      <c r="C274" s="206"/>
      <c r="D274" s="206"/>
      <c r="E274" s="206"/>
      <c r="F274" s="206"/>
      <c r="G274" s="206"/>
      <c r="H274" s="206"/>
      <c r="I274" s="207"/>
      <c r="J274" s="19">
        <f t="shared" ref="J274:U274" si="113">SUM(J269,J273)</f>
        <v>22</v>
      </c>
      <c r="K274" s="19">
        <f t="shared" si="113"/>
        <v>4</v>
      </c>
      <c r="L274" s="19">
        <f t="shared" si="113"/>
        <v>9</v>
      </c>
      <c r="M274" s="19">
        <f t="shared" si="113"/>
        <v>1</v>
      </c>
      <c r="N274" s="19">
        <f t="shared" si="113"/>
        <v>2</v>
      </c>
      <c r="O274" s="19">
        <f t="shared" si="113"/>
        <v>16</v>
      </c>
      <c r="P274" s="19">
        <f t="shared" si="113"/>
        <v>28</v>
      </c>
      <c r="Q274" s="19">
        <f t="shared" si="113"/>
        <v>44</v>
      </c>
      <c r="R274" s="19">
        <f t="shared" si="113"/>
        <v>1</v>
      </c>
      <c r="S274" s="19">
        <f t="shared" si="113"/>
        <v>3</v>
      </c>
      <c r="T274" s="19">
        <f t="shared" si="113"/>
        <v>2</v>
      </c>
      <c r="U274" s="67">
        <f t="shared" si="113"/>
        <v>6</v>
      </c>
    </row>
    <row r="275" spans="1:21" ht="17.25" customHeight="1" x14ac:dyDescent="0.2">
      <c r="A275" s="110" t="s">
        <v>53</v>
      </c>
      <c r="B275" s="111"/>
      <c r="C275" s="111"/>
      <c r="D275" s="111"/>
      <c r="E275" s="111"/>
      <c r="F275" s="111"/>
      <c r="G275" s="111"/>
      <c r="H275" s="111"/>
      <c r="I275" s="111"/>
      <c r="J275" s="112"/>
      <c r="K275" s="19">
        <f t="shared" ref="K275:Q275" si="114">K269*14+K273*12</f>
        <v>48</v>
      </c>
      <c r="L275" s="19">
        <f t="shared" si="114"/>
        <v>124</v>
      </c>
      <c r="M275" s="19">
        <f t="shared" si="114"/>
        <v>12</v>
      </c>
      <c r="N275" s="19">
        <f t="shared" si="114"/>
        <v>24</v>
      </c>
      <c r="O275" s="19">
        <f t="shared" si="114"/>
        <v>208</v>
      </c>
      <c r="P275" s="19">
        <f t="shared" si="114"/>
        <v>356</v>
      </c>
      <c r="Q275" s="19">
        <f t="shared" si="114"/>
        <v>564</v>
      </c>
      <c r="R275" s="208"/>
      <c r="S275" s="209"/>
      <c r="T275" s="209"/>
      <c r="U275" s="210"/>
    </row>
    <row r="276" spans="1:21" ht="15" customHeight="1" x14ac:dyDescent="0.2">
      <c r="A276" s="113"/>
      <c r="B276" s="114"/>
      <c r="C276" s="114"/>
      <c r="D276" s="114"/>
      <c r="E276" s="114"/>
      <c r="F276" s="114"/>
      <c r="G276" s="114"/>
      <c r="H276" s="114"/>
      <c r="I276" s="114"/>
      <c r="J276" s="115"/>
      <c r="K276" s="161">
        <f>SUM(K275:N275)</f>
        <v>208</v>
      </c>
      <c r="L276" s="162"/>
      <c r="M276" s="162"/>
      <c r="N276" s="163"/>
      <c r="O276" s="161">
        <f>SUM(O275:P275)</f>
        <v>564</v>
      </c>
      <c r="P276" s="162"/>
      <c r="Q276" s="163"/>
      <c r="R276" s="211"/>
      <c r="S276" s="212"/>
      <c r="T276" s="212"/>
      <c r="U276" s="213"/>
    </row>
    <row r="277" spans="1:21" ht="19.5" customHeight="1" x14ac:dyDescent="0.2">
      <c r="A277" s="222" t="s">
        <v>101</v>
      </c>
      <c r="B277" s="223"/>
      <c r="C277" s="223"/>
      <c r="D277" s="223"/>
      <c r="E277" s="223"/>
      <c r="F277" s="223"/>
      <c r="G277" s="223"/>
      <c r="H277" s="223"/>
      <c r="I277" s="223"/>
      <c r="J277" s="224"/>
      <c r="K277" s="165">
        <f>U274/SUM(U46,U59,U79,U95,U112,U125)</f>
        <v>0.15384615384615385</v>
      </c>
      <c r="L277" s="166"/>
      <c r="M277" s="166"/>
      <c r="N277" s="166"/>
      <c r="O277" s="166"/>
      <c r="P277" s="166"/>
      <c r="Q277" s="166"/>
      <c r="R277" s="166"/>
      <c r="S277" s="166"/>
      <c r="T277" s="166"/>
      <c r="U277" s="167"/>
    </row>
    <row r="278" spans="1:21" ht="21.75" customHeight="1" x14ac:dyDescent="0.2">
      <c r="A278" s="168" t="s">
        <v>104</v>
      </c>
      <c r="B278" s="169"/>
      <c r="C278" s="169"/>
      <c r="D278" s="169"/>
      <c r="E278" s="169"/>
      <c r="F278" s="169"/>
      <c r="G278" s="169"/>
      <c r="H278" s="169"/>
      <c r="I278" s="169"/>
      <c r="J278" s="170"/>
      <c r="K278" s="165">
        <f>K276/(SUM(O46,O59,O79,O95,O112)*14+O125*12)</f>
        <v>9.9808061420345484E-2</v>
      </c>
      <c r="L278" s="166"/>
      <c r="M278" s="166"/>
      <c r="N278" s="166"/>
      <c r="O278" s="166"/>
      <c r="P278" s="166"/>
      <c r="Q278" s="166"/>
      <c r="R278" s="166"/>
      <c r="S278" s="166"/>
      <c r="T278" s="166"/>
      <c r="U278" s="167"/>
    </row>
    <row r="279" spans="1:21" ht="18.75" customHeight="1" x14ac:dyDescent="0.2"/>
    <row r="280" spans="1:21" ht="18" customHeight="1" x14ac:dyDescent="0.2"/>
    <row r="281" spans="1:21" x14ac:dyDescent="0.2">
      <c r="A281" s="240" t="s">
        <v>76</v>
      </c>
      <c r="B281" s="240"/>
    </row>
    <row r="282" spans="1:21" x14ac:dyDescent="0.2">
      <c r="A282" s="157" t="s">
        <v>30</v>
      </c>
      <c r="B282" s="218" t="s">
        <v>65</v>
      </c>
      <c r="C282" s="261"/>
      <c r="D282" s="261"/>
      <c r="E282" s="261"/>
      <c r="F282" s="261"/>
      <c r="G282" s="219"/>
      <c r="H282" s="218" t="s">
        <v>68</v>
      </c>
      <c r="I282" s="219"/>
      <c r="J282" s="158" t="s">
        <v>69</v>
      </c>
      <c r="K282" s="159"/>
      <c r="L282" s="159"/>
      <c r="M282" s="159"/>
      <c r="N282" s="159"/>
      <c r="O282" s="159"/>
      <c r="P282" s="160"/>
      <c r="Q282" s="218" t="s">
        <v>52</v>
      </c>
      <c r="R282" s="219"/>
      <c r="S282" s="158" t="s">
        <v>70</v>
      </c>
      <c r="T282" s="159"/>
      <c r="U282" s="160"/>
    </row>
    <row r="283" spans="1:21" x14ac:dyDescent="0.2">
      <c r="A283" s="157"/>
      <c r="B283" s="220"/>
      <c r="C283" s="262"/>
      <c r="D283" s="262"/>
      <c r="E283" s="262"/>
      <c r="F283" s="262"/>
      <c r="G283" s="221"/>
      <c r="H283" s="220"/>
      <c r="I283" s="221"/>
      <c r="J283" s="158" t="s">
        <v>37</v>
      </c>
      <c r="K283" s="160"/>
      <c r="L283" s="158" t="s">
        <v>8</v>
      </c>
      <c r="M283" s="159"/>
      <c r="N283" s="160"/>
      <c r="O283" s="158" t="s">
        <v>34</v>
      </c>
      <c r="P283" s="160"/>
      <c r="Q283" s="220"/>
      <c r="R283" s="221"/>
      <c r="S283" s="25" t="s">
        <v>71</v>
      </c>
      <c r="T283" s="25" t="s">
        <v>72</v>
      </c>
      <c r="U283" s="25" t="s">
        <v>73</v>
      </c>
    </row>
    <row r="284" spans="1:21" x14ac:dyDescent="0.2">
      <c r="A284" s="25">
        <v>1</v>
      </c>
      <c r="B284" s="158" t="s">
        <v>66</v>
      </c>
      <c r="C284" s="159"/>
      <c r="D284" s="159"/>
      <c r="E284" s="159"/>
      <c r="F284" s="159"/>
      <c r="G284" s="160"/>
      <c r="H284" s="287">
        <f>J284</f>
        <v>1722</v>
      </c>
      <c r="I284" s="287"/>
      <c r="J284" s="263">
        <f>(SUM(O46+O59+O79+O95+O112)*14+O125*12)-J285</f>
        <v>1722</v>
      </c>
      <c r="K284" s="265"/>
      <c r="L284" s="263">
        <f>(SUM(P46+P59+P79+P95+P112)*14+P125*12)-L285</f>
        <v>2042</v>
      </c>
      <c r="M284" s="264"/>
      <c r="N284" s="265"/>
      <c r="O284" s="263">
        <f>(SUM(Q46+Q59+Q79+Q95+Q112)*14+Q125*12)-O285</f>
        <v>3764</v>
      </c>
      <c r="P284" s="265"/>
      <c r="Q284" s="216">
        <f>H284/H286</f>
        <v>0.8262955854126679</v>
      </c>
      <c r="R284" s="217"/>
      <c r="S284" s="15">
        <f>J46+J59-S285</f>
        <v>64</v>
      </c>
      <c r="T284" s="15">
        <f>J79+J95-T285</f>
        <v>54</v>
      </c>
      <c r="U284" s="15">
        <f>J112+J125-U285</f>
        <v>32</v>
      </c>
    </row>
    <row r="285" spans="1:21" ht="12.75" customHeight="1" x14ac:dyDescent="0.2">
      <c r="A285" s="25">
        <v>2</v>
      </c>
      <c r="B285" s="158" t="s">
        <v>67</v>
      </c>
      <c r="C285" s="159"/>
      <c r="D285" s="159"/>
      <c r="E285" s="159"/>
      <c r="F285" s="159"/>
      <c r="G285" s="160"/>
      <c r="H285" s="287">
        <f>J285</f>
        <v>362</v>
      </c>
      <c r="I285" s="287"/>
      <c r="J285" s="266">
        <f>O160</f>
        <v>362</v>
      </c>
      <c r="K285" s="284"/>
      <c r="L285" s="266">
        <f>P160</f>
        <v>664</v>
      </c>
      <c r="M285" s="267"/>
      <c r="N285" s="268"/>
      <c r="O285" s="214">
        <f>SUM(J285:M285)</f>
        <v>1026</v>
      </c>
      <c r="P285" s="215"/>
      <c r="Q285" s="216">
        <f>H285/H286</f>
        <v>0.17370441458733205</v>
      </c>
      <c r="R285" s="217"/>
      <c r="S285" s="14">
        <v>0</v>
      </c>
      <c r="T285" s="14">
        <v>12</v>
      </c>
      <c r="U285" s="14">
        <v>28</v>
      </c>
    </row>
    <row r="286" spans="1:21" x14ac:dyDescent="0.2">
      <c r="A286" s="158" t="s">
        <v>28</v>
      </c>
      <c r="B286" s="159"/>
      <c r="C286" s="159"/>
      <c r="D286" s="159"/>
      <c r="E286" s="159"/>
      <c r="F286" s="159"/>
      <c r="G286" s="160"/>
      <c r="H286" s="157">
        <f>SUM(H284:I285)</f>
        <v>2084</v>
      </c>
      <c r="I286" s="157"/>
      <c r="J286" s="157">
        <f>SUM(J284:K285)</f>
        <v>2084</v>
      </c>
      <c r="K286" s="157"/>
      <c r="L286" s="107">
        <f>SUM(L284:N285)</f>
        <v>2706</v>
      </c>
      <c r="M286" s="108"/>
      <c r="N286" s="109"/>
      <c r="O286" s="107">
        <f>SUM(O284:P285)</f>
        <v>4790</v>
      </c>
      <c r="P286" s="109"/>
      <c r="Q286" s="285">
        <f>SUM(Q284:R285)</f>
        <v>1</v>
      </c>
      <c r="R286" s="286"/>
      <c r="S286" s="18">
        <f>SUM(S284:S285)</f>
        <v>64</v>
      </c>
      <c r="T286" s="18">
        <f>SUM(T284:T285)</f>
        <v>66</v>
      </c>
      <c r="U286" s="18">
        <f>SUM(U284:U285)</f>
        <v>60</v>
      </c>
    </row>
    <row r="287" spans="1:21" s="62" customFormat="1" x14ac:dyDescent="0.2">
      <c r="A287" s="73"/>
      <c r="B287" s="73"/>
      <c r="C287" s="73"/>
      <c r="D287" s="73"/>
      <c r="E287" s="73"/>
      <c r="F287" s="73"/>
      <c r="G287" s="73"/>
      <c r="H287" s="73"/>
      <c r="I287" s="73"/>
      <c r="J287" s="73"/>
      <c r="K287" s="73"/>
      <c r="L287" s="65"/>
      <c r="M287" s="65"/>
      <c r="N287" s="65"/>
      <c r="O287" s="65"/>
      <c r="P287" s="65"/>
      <c r="Q287" s="74"/>
      <c r="R287" s="74"/>
      <c r="S287" s="65"/>
      <c r="T287" s="65"/>
      <c r="U287" s="65"/>
    </row>
    <row r="288" spans="1:21" s="62" customFormat="1" x14ac:dyDescent="0.2">
      <c r="A288" s="73"/>
      <c r="B288" s="73"/>
      <c r="C288" s="73"/>
      <c r="D288" s="73"/>
      <c r="E288" s="73"/>
      <c r="F288" s="73"/>
      <c r="G288" s="73"/>
      <c r="H288" s="73"/>
      <c r="I288" s="73"/>
      <c r="J288" s="73"/>
      <c r="K288" s="73"/>
      <c r="L288" s="65"/>
      <c r="M288" s="65"/>
      <c r="N288" s="65"/>
      <c r="O288" s="65"/>
      <c r="P288" s="65"/>
      <c r="Q288" s="74"/>
      <c r="R288" s="74"/>
      <c r="S288" s="65"/>
      <c r="T288" s="65"/>
      <c r="U288" s="65"/>
    </row>
    <row r="289" spans="1:21" ht="19.5" customHeight="1" x14ac:dyDescent="0.2">
      <c r="A289" s="246" t="s">
        <v>90</v>
      </c>
      <c r="B289" s="246"/>
      <c r="C289" s="246"/>
      <c r="D289" s="246"/>
      <c r="E289" s="246"/>
      <c r="F289" s="246"/>
      <c r="G289" s="246"/>
      <c r="H289" s="246"/>
      <c r="I289" s="246"/>
      <c r="J289" s="246"/>
      <c r="K289" s="246"/>
      <c r="L289" s="246"/>
      <c r="M289" s="246"/>
      <c r="N289" s="246"/>
      <c r="O289" s="246"/>
      <c r="P289" s="246"/>
      <c r="Q289" s="246"/>
      <c r="R289" s="246"/>
      <c r="S289" s="246"/>
      <c r="T289" s="246"/>
      <c r="U289" s="246"/>
    </row>
    <row r="290" spans="1:21" ht="5.25" customHeight="1" x14ac:dyDescent="0.2"/>
    <row r="291" spans="1:21" ht="17.25" customHeight="1" x14ac:dyDescent="0.2">
      <c r="A291" s="143" t="s">
        <v>80</v>
      </c>
      <c r="B291" s="144"/>
      <c r="C291" s="144"/>
      <c r="D291" s="144"/>
      <c r="E291" s="144"/>
      <c r="F291" s="144"/>
      <c r="G291" s="144"/>
      <c r="H291" s="144"/>
      <c r="I291" s="144"/>
      <c r="J291" s="144"/>
      <c r="K291" s="144"/>
      <c r="L291" s="144"/>
      <c r="M291" s="144"/>
      <c r="N291" s="144"/>
      <c r="O291" s="144"/>
      <c r="P291" s="144"/>
      <c r="Q291" s="144"/>
      <c r="R291" s="144"/>
      <c r="S291" s="144"/>
      <c r="T291" s="144"/>
      <c r="U291" s="145"/>
    </row>
    <row r="292" spans="1:21" ht="30" customHeight="1" x14ac:dyDescent="0.2">
      <c r="A292" s="147" t="s">
        <v>30</v>
      </c>
      <c r="B292" s="123" t="s">
        <v>29</v>
      </c>
      <c r="C292" s="124"/>
      <c r="D292" s="124"/>
      <c r="E292" s="124"/>
      <c r="F292" s="124"/>
      <c r="G292" s="124"/>
      <c r="H292" s="124"/>
      <c r="I292" s="125"/>
      <c r="J292" s="146" t="s">
        <v>43</v>
      </c>
      <c r="K292" s="152" t="s">
        <v>27</v>
      </c>
      <c r="L292" s="153"/>
      <c r="M292" s="153"/>
      <c r="N292" s="154"/>
      <c r="O292" s="102" t="s">
        <v>44</v>
      </c>
      <c r="P292" s="103"/>
      <c r="Q292" s="103"/>
      <c r="R292" s="102" t="s">
        <v>26</v>
      </c>
      <c r="S292" s="102"/>
      <c r="T292" s="102"/>
      <c r="U292" s="102" t="s">
        <v>25</v>
      </c>
    </row>
    <row r="293" spans="1:21" ht="12.75" customHeight="1" x14ac:dyDescent="0.2">
      <c r="A293" s="148"/>
      <c r="B293" s="126"/>
      <c r="C293" s="127"/>
      <c r="D293" s="127"/>
      <c r="E293" s="127"/>
      <c r="F293" s="127"/>
      <c r="G293" s="127"/>
      <c r="H293" s="127"/>
      <c r="I293" s="128"/>
      <c r="J293" s="135"/>
      <c r="K293" s="30" t="s">
        <v>31</v>
      </c>
      <c r="L293" s="30" t="s">
        <v>32</v>
      </c>
      <c r="M293" s="152" t="s">
        <v>33</v>
      </c>
      <c r="N293" s="154"/>
      <c r="O293" s="30" t="s">
        <v>37</v>
      </c>
      <c r="P293" s="30" t="s">
        <v>8</v>
      </c>
      <c r="Q293" s="30" t="s">
        <v>34</v>
      </c>
      <c r="R293" s="30" t="s">
        <v>35</v>
      </c>
      <c r="S293" s="30" t="s">
        <v>31</v>
      </c>
      <c r="T293" s="30" t="s">
        <v>36</v>
      </c>
      <c r="U293" s="102"/>
    </row>
    <row r="294" spans="1:21" ht="15.75" customHeight="1" x14ac:dyDescent="0.2">
      <c r="A294" s="274" t="s">
        <v>55</v>
      </c>
      <c r="B294" s="274"/>
      <c r="C294" s="274"/>
      <c r="D294" s="274"/>
      <c r="E294" s="274"/>
      <c r="F294" s="274"/>
      <c r="G294" s="274"/>
      <c r="H294" s="274"/>
      <c r="I294" s="274"/>
      <c r="J294" s="274"/>
      <c r="K294" s="274"/>
      <c r="L294" s="274"/>
      <c r="M294" s="274"/>
      <c r="N294" s="274"/>
      <c r="O294" s="274"/>
      <c r="P294" s="274"/>
      <c r="Q294" s="274"/>
      <c r="R294" s="274"/>
      <c r="S294" s="274"/>
      <c r="T294" s="274"/>
      <c r="U294" s="274"/>
    </row>
    <row r="295" spans="1:21" ht="15.75" customHeight="1" x14ac:dyDescent="0.2">
      <c r="A295" s="34" t="s">
        <v>81</v>
      </c>
      <c r="B295" s="275" t="s">
        <v>111</v>
      </c>
      <c r="C295" s="275"/>
      <c r="D295" s="275"/>
      <c r="E295" s="275"/>
      <c r="F295" s="275"/>
      <c r="G295" s="275"/>
      <c r="H295" s="275"/>
      <c r="I295" s="275"/>
      <c r="J295" s="35">
        <v>5</v>
      </c>
      <c r="K295" s="35">
        <v>2</v>
      </c>
      <c r="L295" s="35">
        <v>2</v>
      </c>
      <c r="M295" s="269">
        <v>0</v>
      </c>
      <c r="N295" s="270"/>
      <c r="O295" s="36">
        <f>K295+L295+M295</f>
        <v>4</v>
      </c>
      <c r="P295" s="36">
        <f>Q295-O295</f>
        <v>5</v>
      </c>
      <c r="Q295" s="36">
        <f>ROUND(PRODUCT(J295,25)/14,0)</f>
        <v>9</v>
      </c>
      <c r="R295" s="35" t="s">
        <v>35</v>
      </c>
      <c r="S295" s="35"/>
      <c r="T295" s="37"/>
      <c r="U295" s="37" t="s">
        <v>91</v>
      </c>
    </row>
    <row r="296" spans="1:21" ht="15.75" customHeight="1" x14ac:dyDescent="0.2">
      <c r="A296" s="271" t="s">
        <v>56</v>
      </c>
      <c r="B296" s="272"/>
      <c r="C296" s="272"/>
      <c r="D296" s="272"/>
      <c r="E296" s="272"/>
      <c r="F296" s="272"/>
      <c r="G296" s="272"/>
      <c r="H296" s="272"/>
      <c r="I296" s="272"/>
      <c r="J296" s="272"/>
      <c r="K296" s="272"/>
      <c r="L296" s="272"/>
      <c r="M296" s="272"/>
      <c r="N296" s="272"/>
      <c r="O296" s="272"/>
      <c r="P296" s="272"/>
      <c r="Q296" s="272"/>
      <c r="R296" s="272"/>
      <c r="S296" s="272"/>
      <c r="T296" s="272"/>
      <c r="U296" s="273"/>
    </row>
    <row r="297" spans="1:21" ht="57" customHeight="1" x14ac:dyDescent="0.2">
      <c r="A297" s="34" t="s">
        <v>82</v>
      </c>
      <c r="B297" s="276" t="s">
        <v>112</v>
      </c>
      <c r="C297" s="277"/>
      <c r="D297" s="277"/>
      <c r="E297" s="277"/>
      <c r="F297" s="277"/>
      <c r="G297" s="277"/>
      <c r="H297" s="277"/>
      <c r="I297" s="278"/>
      <c r="J297" s="35">
        <v>5</v>
      </c>
      <c r="K297" s="35">
        <v>2</v>
      </c>
      <c r="L297" s="35">
        <v>2</v>
      </c>
      <c r="M297" s="269">
        <v>0</v>
      </c>
      <c r="N297" s="270"/>
      <c r="O297" s="36">
        <f>K297+L297+M297</f>
        <v>4</v>
      </c>
      <c r="P297" s="36">
        <f>Q297-O297</f>
        <v>5</v>
      </c>
      <c r="Q297" s="36">
        <f>ROUND(PRODUCT(J297,25)/14,0)</f>
        <v>9</v>
      </c>
      <c r="R297" s="35" t="s">
        <v>35</v>
      </c>
      <c r="S297" s="35"/>
      <c r="T297" s="37"/>
      <c r="U297" s="37" t="s">
        <v>91</v>
      </c>
    </row>
    <row r="298" spans="1:21" x14ac:dyDescent="0.2">
      <c r="A298" s="271" t="s">
        <v>57</v>
      </c>
      <c r="B298" s="272"/>
      <c r="C298" s="272"/>
      <c r="D298" s="272"/>
      <c r="E298" s="272"/>
      <c r="F298" s="272"/>
      <c r="G298" s="272"/>
      <c r="H298" s="272"/>
      <c r="I298" s="272"/>
      <c r="J298" s="272"/>
      <c r="K298" s="272"/>
      <c r="L298" s="272"/>
      <c r="M298" s="272"/>
      <c r="N298" s="272"/>
      <c r="O298" s="272"/>
      <c r="P298" s="272"/>
      <c r="Q298" s="272"/>
      <c r="R298" s="272"/>
      <c r="S298" s="272"/>
      <c r="T298" s="272"/>
      <c r="U298" s="273"/>
    </row>
    <row r="299" spans="1:21" ht="45.75" customHeight="1" x14ac:dyDescent="0.2">
      <c r="A299" s="34" t="s">
        <v>83</v>
      </c>
      <c r="B299" s="310" t="s">
        <v>264</v>
      </c>
      <c r="C299" s="311"/>
      <c r="D299" s="311"/>
      <c r="E299" s="311"/>
      <c r="F299" s="311"/>
      <c r="G299" s="311"/>
      <c r="H299" s="311"/>
      <c r="I299" s="311"/>
      <c r="J299" s="35">
        <v>5</v>
      </c>
      <c r="K299" s="35">
        <v>2</v>
      </c>
      <c r="L299" s="35">
        <v>2</v>
      </c>
      <c r="M299" s="269">
        <v>0</v>
      </c>
      <c r="N299" s="270"/>
      <c r="O299" s="36">
        <f>K299+L299+M299</f>
        <v>4</v>
      </c>
      <c r="P299" s="36">
        <f>Q299-O299</f>
        <v>5</v>
      </c>
      <c r="Q299" s="36">
        <f>ROUND(PRODUCT(J299,25)/14,0)</f>
        <v>9</v>
      </c>
      <c r="R299" s="35" t="s">
        <v>35</v>
      </c>
      <c r="S299" s="35"/>
      <c r="T299" s="37"/>
      <c r="U299" s="37" t="s">
        <v>91</v>
      </c>
    </row>
    <row r="300" spans="1:21" ht="15" customHeight="1" x14ac:dyDescent="0.2">
      <c r="A300" s="129" t="s">
        <v>58</v>
      </c>
      <c r="B300" s="312"/>
      <c r="C300" s="312"/>
      <c r="D300" s="312"/>
      <c r="E300" s="312"/>
      <c r="F300" s="312"/>
      <c r="G300" s="312"/>
      <c r="H300" s="312"/>
      <c r="I300" s="312"/>
      <c r="J300" s="312"/>
      <c r="K300" s="312"/>
      <c r="L300" s="312"/>
      <c r="M300" s="312"/>
      <c r="N300" s="312"/>
      <c r="O300" s="312"/>
      <c r="P300" s="312"/>
      <c r="Q300" s="312"/>
      <c r="R300" s="312"/>
      <c r="S300" s="312"/>
      <c r="T300" s="312"/>
      <c r="U300" s="313"/>
    </row>
    <row r="301" spans="1:21" s="33" customFormat="1" ht="22.5" customHeight="1" x14ac:dyDescent="0.2">
      <c r="A301" s="34" t="s">
        <v>84</v>
      </c>
      <c r="B301" s="117" t="s">
        <v>263</v>
      </c>
      <c r="C301" s="308"/>
      <c r="D301" s="308"/>
      <c r="E301" s="308"/>
      <c r="F301" s="308"/>
      <c r="G301" s="308"/>
      <c r="H301" s="308"/>
      <c r="I301" s="309"/>
      <c r="J301" s="35">
        <v>5</v>
      </c>
      <c r="K301" s="35">
        <v>2</v>
      </c>
      <c r="L301" s="35">
        <v>2</v>
      </c>
      <c r="M301" s="269">
        <v>0</v>
      </c>
      <c r="N301" s="270"/>
      <c r="O301" s="36">
        <f>K301+L301+M301</f>
        <v>4</v>
      </c>
      <c r="P301" s="36">
        <f>Q301-O301</f>
        <v>5</v>
      </c>
      <c r="Q301" s="36">
        <f>ROUND(PRODUCT(J301,25)/14,0)</f>
        <v>9</v>
      </c>
      <c r="R301" s="35" t="s">
        <v>35</v>
      </c>
      <c r="S301" s="35"/>
      <c r="T301" s="37"/>
      <c r="U301" s="39" t="s">
        <v>92</v>
      </c>
    </row>
    <row r="302" spans="1:21" ht="15" customHeight="1" x14ac:dyDescent="0.2">
      <c r="A302" s="129" t="s">
        <v>59</v>
      </c>
      <c r="B302" s="312"/>
      <c r="C302" s="312"/>
      <c r="D302" s="312"/>
      <c r="E302" s="312"/>
      <c r="F302" s="312"/>
      <c r="G302" s="312"/>
      <c r="H302" s="312"/>
      <c r="I302" s="312"/>
      <c r="J302" s="312"/>
      <c r="K302" s="312"/>
      <c r="L302" s="312"/>
      <c r="M302" s="312"/>
      <c r="N302" s="312"/>
      <c r="O302" s="312"/>
      <c r="P302" s="312"/>
      <c r="Q302" s="312"/>
      <c r="R302" s="312"/>
      <c r="S302" s="312"/>
      <c r="T302" s="312"/>
      <c r="U302" s="313"/>
    </row>
    <row r="303" spans="1:21" ht="17.25" customHeight="1" x14ac:dyDescent="0.2">
      <c r="A303" s="34" t="s">
        <v>85</v>
      </c>
      <c r="B303" s="305" t="s">
        <v>113</v>
      </c>
      <c r="C303" s="306"/>
      <c r="D303" s="306"/>
      <c r="E303" s="306"/>
      <c r="F303" s="306"/>
      <c r="G303" s="306"/>
      <c r="H303" s="306"/>
      <c r="I303" s="307"/>
      <c r="J303" s="35">
        <v>2</v>
      </c>
      <c r="K303" s="35">
        <v>1</v>
      </c>
      <c r="L303" s="35">
        <v>1</v>
      </c>
      <c r="M303" s="269">
        <v>0</v>
      </c>
      <c r="N303" s="270"/>
      <c r="O303" s="36">
        <f>K303+L303+M303</f>
        <v>2</v>
      </c>
      <c r="P303" s="36">
        <f>Q303-O303</f>
        <v>2</v>
      </c>
      <c r="Q303" s="36">
        <f>ROUND(PRODUCT(J303,25)/14,0)</f>
        <v>4</v>
      </c>
      <c r="R303" s="35"/>
      <c r="S303" s="35" t="s">
        <v>31</v>
      </c>
      <c r="T303" s="37"/>
      <c r="U303" s="39" t="s">
        <v>92</v>
      </c>
    </row>
    <row r="304" spans="1:21" ht="30.75" customHeight="1" x14ac:dyDescent="0.2">
      <c r="A304" s="34" t="s">
        <v>86</v>
      </c>
      <c r="B304" s="294" t="s">
        <v>114</v>
      </c>
      <c r="C304" s="294"/>
      <c r="D304" s="294"/>
      <c r="E304" s="294"/>
      <c r="F304" s="294"/>
      <c r="G304" s="294"/>
      <c r="H304" s="294"/>
      <c r="I304" s="294"/>
      <c r="J304" s="35">
        <v>3</v>
      </c>
      <c r="K304" s="35">
        <v>0</v>
      </c>
      <c r="L304" s="35">
        <v>0</v>
      </c>
      <c r="M304" s="269">
        <v>3</v>
      </c>
      <c r="N304" s="270"/>
      <c r="O304" s="36">
        <f>K304+L304+M304</f>
        <v>3</v>
      </c>
      <c r="P304" s="36">
        <f t="shared" ref="P304" si="115">Q304-O304</f>
        <v>2</v>
      </c>
      <c r="Q304" s="36">
        <f t="shared" ref="Q304" si="116">ROUND(PRODUCT(J304,25)/14,0)</f>
        <v>5</v>
      </c>
      <c r="R304" s="35"/>
      <c r="S304" s="35" t="s">
        <v>31</v>
      </c>
      <c r="T304" s="37"/>
      <c r="U304" s="39" t="s">
        <v>92</v>
      </c>
    </row>
    <row r="305" spans="1:21" x14ac:dyDescent="0.2">
      <c r="A305" s="271" t="s">
        <v>60</v>
      </c>
      <c r="B305" s="272"/>
      <c r="C305" s="272"/>
      <c r="D305" s="272"/>
      <c r="E305" s="272"/>
      <c r="F305" s="272"/>
      <c r="G305" s="272"/>
      <c r="H305" s="272"/>
      <c r="I305" s="272"/>
      <c r="J305" s="272"/>
      <c r="K305" s="272"/>
      <c r="L305" s="272"/>
      <c r="M305" s="272"/>
      <c r="N305" s="272"/>
      <c r="O305" s="272"/>
      <c r="P305" s="272"/>
      <c r="Q305" s="272"/>
      <c r="R305" s="272"/>
      <c r="S305" s="272"/>
      <c r="T305" s="272"/>
      <c r="U305" s="273"/>
    </row>
    <row r="306" spans="1:21" ht="17.25" customHeight="1" x14ac:dyDescent="0.2">
      <c r="A306" s="34" t="s">
        <v>87</v>
      </c>
      <c r="B306" s="275" t="s">
        <v>115</v>
      </c>
      <c r="C306" s="275"/>
      <c r="D306" s="275"/>
      <c r="E306" s="275"/>
      <c r="F306" s="275"/>
      <c r="G306" s="275"/>
      <c r="H306" s="275"/>
      <c r="I306" s="275"/>
      <c r="J306" s="35">
        <v>3</v>
      </c>
      <c r="K306" s="35">
        <v>1</v>
      </c>
      <c r="L306" s="35">
        <v>1</v>
      </c>
      <c r="M306" s="269">
        <v>0</v>
      </c>
      <c r="N306" s="270"/>
      <c r="O306" s="36">
        <f>K306+L306+M306</f>
        <v>2</v>
      </c>
      <c r="P306" s="36">
        <f>Q306-O306</f>
        <v>4</v>
      </c>
      <c r="Q306" s="36">
        <f>ROUND(PRODUCT(J306,25)/12,0)</f>
        <v>6</v>
      </c>
      <c r="R306" s="35" t="s">
        <v>35</v>
      </c>
      <c r="S306" s="35"/>
      <c r="T306" s="37"/>
      <c r="U306" s="37" t="s">
        <v>91</v>
      </c>
    </row>
    <row r="307" spans="1:21" ht="27.75" customHeight="1" x14ac:dyDescent="0.2">
      <c r="A307" s="34" t="s">
        <v>88</v>
      </c>
      <c r="B307" s="294" t="s">
        <v>116</v>
      </c>
      <c r="C307" s="294"/>
      <c r="D307" s="294"/>
      <c r="E307" s="294"/>
      <c r="F307" s="294"/>
      <c r="G307" s="294"/>
      <c r="H307" s="294"/>
      <c r="I307" s="294"/>
      <c r="J307" s="35">
        <v>2</v>
      </c>
      <c r="K307" s="35">
        <v>0</v>
      </c>
      <c r="L307" s="35">
        <v>0</v>
      </c>
      <c r="M307" s="269">
        <v>3</v>
      </c>
      <c r="N307" s="270"/>
      <c r="O307" s="36">
        <f>K307+L307+M307</f>
        <v>3</v>
      </c>
      <c r="P307" s="36">
        <f t="shared" ref="P307" si="117">Q307-O307</f>
        <v>1</v>
      </c>
      <c r="Q307" s="36">
        <f t="shared" ref="Q307" si="118">ROUND(PRODUCT(J307,25)/12,0)</f>
        <v>4</v>
      </c>
      <c r="R307" s="35"/>
      <c r="S307" s="35" t="s">
        <v>31</v>
      </c>
      <c r="T307" s="37"/>
      <c r="U307" s="39" t="s">
        <v>92</v>
      </c>
    </row>
    <row r="308" spans="1:21" x14ac:dyDescent="0.2">
      <c r="A308" s="295" t="s">
        <v>79</v>
      </c>
      <c r="B308" s="296"/>
      <c r="C308" s="296"/>
      <c r="D308" s="296"/>
      <c r="E308" s="296"/>
      <c r="F308" s="296"/>
      <c r="G308" s="296"/>
      <c r="H308" s="296"/>
      <c r="I308" s="297"/>
      <c r="J308" s="38">
        <f>SUM(J295,J297,J299,J301,J303:J304,J306:J307)</f>
        <v>30</v>
      </c>
      <c r="K308" s="38">
        <f t="shared" ref="K308:Q308" si="119">SUM(K295,K297,K299,K301,K303:K304,K306:K307)</f>
        <v>10</v>
      </c>
      <c r="L308" s="38">
        <f t="shared" si="119"/>
        <v>10</v>
      </c>
      <c r="M308" s="291">
        <f t="shared" si="119"/>
        <v>6</v>
      </c>
      <c r="N308" s="293"/>
      <c r="O308" s="38">
        <f t="shared" si="119"/>
        <v>26</v>
      </c>
      <c r="P308" s="38">
        <f t="shared" si="119"/>
        <v>29</v>
      </c>
      <c r="Q308" s="38">
        <f t="shared" si="119"/>
        <v>55</v>
      </c>
      <c r="R308" s="38">
        <f>COUNTIF(R295,"E")+COUNTIF(R297,"E")+COUNTIF(R299,"E")+COUNTIF(R301,"E")+COUNTIF(R303:R304,"E")+COUNTIF(R306:R307,"E")</f>
        <v>5</v>
      </c>
      <c r="S308" s="38">
        <f>COUNTIF(S295,"C")+COUNTIF(S297,"C")+COUNTIF(S299,"C")+COUNTIF(S301,"C")+COUNTIF(S303:S304,"C")+COUNTIF(S306:S307,"C")</f>
        <v>3</v>
      </c>
      <c r="T308" s="38">
        <f>COUNTIF(T295,"VP")+COUNTIF(T297,"VP")+COUNTIF(T299,"VP")+COUNTIF(T301,"VP")+COUNTIF(T303:T304,"VP")+COUNTIF(T306:T307,"VP")</f>
        <v>0</v>
      </c>
      <c r="U308" s="75"/>
    </row>
    <row r="309" spans="1:21" x14ac:dyDescent="0.2">
      <c r="A309" s="298" t="s">
        <v>53</v>
      </c>
      <c r="B309" s="299"/>
      <c r="C309" s="299"/>
      <c r="D309" s="299"/>
      <c r="E309" s="299"/>
      <c r="F309" s="299"/>
      <c r="G309" s="299"/>
      <c r="H309" s="299"/>
      <c r="I309" s="299"/>
      <c r="J309" s="300"/>
      <c r="K309" s="38">
        <f>SUM(K295,K297,K299,K301,K303,K304)*14+SUM(K306,K307)*12</f>
        <v>138</v>
      </c>
      <c r="L309" s="38">
        <f t="shared" ref="L309:Q309" si="120">SUM(L295,L297,L299,L301,L303,L304)*14+SUM(L306,L307)*12</f>
        <v>138</v>
      </c>
      <c r="M309" s="291">
        <f t="shared" si="120"/>
        <v>78</v>
      </c>
      <c r="N309" s="293"/>
      <c r="O309" s="38">
        <f t="shared" si="120"/>
        <v>354</v>
      </c>
      <c r="P309" s="38">
        <f t="shared" si="120"/>
        <v>396</v>
      </c>
      <c r="Q309" s="38">
        <f t="shared" si="120"/>
        <v>750</v>
      </c>
      <c r="R309" s="304"/>
      <c r="S309" s="304"/>
      <c r="T309" s="304"/>
      <c r="U309" s="304"/>
    </row>
    <row r="310" spans="1:21" ht="14.25" customHeight="1" x14ac:dyDescent="0.2">
      <c r="A310" s="301"/>
      <c r="B310" s="302"/>
      <c r="C310" s="302"/>
      <c r="D310" s="302"/>
      <c r="E310" s="302"/>
      <c r="F310" s="302"/>
      <c r="G310" s="302"/>
      <c r="H310" s="302"/>
      <c r="I310" s="302"/>
      <c r="J310" s="303"/>
      <c r="K310" s="291">
        <f>SUM(K309:M309)</f>
        <v>354</v>
      </c>
      <c r="L310" s="292"/>
      <c r="M310" s="292"/>
      <c r="N310" s="293"/>
      <c r="O310" s="291">
        <f>SUM(O309:P309)</f>
        <v>750</v>
      </c>
      <c r="P310" s="292"/>
      <c r="Q310" s="293"/>
      <c r="R310" s="304"/>
      <c r="S310" s="304"/>
      <c r="T310" s="304"/>
      <c r="U310" s="304"/>
    </row>
    <row r="311" spans="1:21" s="79" customFormat="1" x14ac:dyDescent="0.2">
      <c r="A311" s="288" t="s">
        <v>117</v>
      </c>
      <c r="B311" s="289"/>
      <c r="C311" s="289"/>
      <c r="D311" s="289"/>
      <c r="E311" s="289"/>
      <c r="F311" s="289"/>
      <c r="G311" s="289"/>
      <c r="H311" s="289"/>
      <c r="I311" s="290"/>
      <c r="J311" s="81">
        <v>5</v>
      </c>
      <c r="K311" s="291"/>
      <c r="L311" s="292"/>
      <c r="M311" s="292"/>
      <c r="N311" s="292"/>
      <c r="O311" s="292"/>
      <c r="P311" s="292"/>
      <c r="Q311" s="292"/>
      <c r="R311" s="292"/>
      <c r="S311" s="292"/>
      <c r="T311" s="292"/>
      <c r="U311" s="293"/>
    </row>
    <row r="312" spans="1:21" ht="9" customHeight="1" x14ac:dyDescent="0.2"/>
    <row r="313" spans="1:21" x14ac:dyDescent="0.2">
      <c r="A313" s="142" t="s">
        <v>93</v>
      </c>
      <c r="B313" s="142"/>
      <c r="C313" s="142"/>
      <c r="D313" s="142"/>
      <c r="E313" s="142"/>
      <c r="F313" s="142"/>
      <c r="G313" s="142"/>
      <c r="H313" s="142"/>
      <c r="I313" s="142"/>
      <c r="J313" s="142"/>
      <c r="K313" s="142"/>
      <c r="L313" s="142"/>
      <c r="M313" s="142"/>
      <c r="N313" s="142"/>
      <c r="O313" s="142"/>
      <c r="P313" s="142"/>
      <c r="Q313" s="142"/>
      <c r="R313" s="142"/>
      <c r="S313" s="142"/>
      <c r="T313" s="142"/>
      <c r="U313" s="142"/>
    </row>
    <row r="314" spans="1:21" s="79" customFormat="1" x14ac:dyDescent="0.2"/>
  </sheetData>
  <sheetProtection deleteColumns="0" deleteRows="0" selectLockedCells="1" selectUnlockedCells="1"/>
  <mergeCells count="406">
    <mergeCell ref="B178:I178"/>
    <mergeCell ref="K278:U278"/>
    <mergeCell ref="A313:U313"/>
    <mergeCell ref="B307:I307"/>
    <mergeCell ref="A308:I308"/>
    <mergeCell ref="A309:J310"/>
    <mergeCell ref="R309:U310"/>
    <mergeCell ref="O310:Q310"/>
    <mergeCell ref="M304:N304"/>
    <mergeCell ref="M306:N306"/>
    <mergeCell ref="B304:I304"/>
    <mergeCell ref="A305:U305"/>
    <mergeCell ref="B306:I306"/>
    <mergeCell ref="B303:I303"/>
    <mergeCell ref="M308:N308"/>
    <mergeCell ref="M309:N309"/>
    <mergeCell ref="K310:N310"/>
    <mergeCell ref="M301:N301"/>
    <mergeCell ref="M303:N303"/>
    <mergeCell ref="M295:N295"/>
    <mergeCell ref="B173:I173"/>
    <mergeCell ref="B174:I174"/>
    <mergeCell ref="M28:U32"/>
    <mergeCell ref="A311:I311"/>
    <mergeCell ref="K311:U311"/>
    <mergeCell ref="B219:I219"/>
    <mergeCell ref="A166:A167"/>
    <mergeCell ref="B166:I167"/>
    <mergeCell ref="O166:Q166"/>
    <mergeCell ref="B170:I170"/>
    <mergeCell ref="S282:U282"/>
    <mergeCell ref="A274:I274"/>
    <mergeCell ref="A275:J276"/>
    <mergeCell ref="B271:I271"/>
    <mergeCell ref="K276:N276"/>
    <mergeCell ref="B292:I293"/>
    <mergeCell ref="B249:I249"/>
    <mergeCell ref="B267:I267"/>
    <mergeCell ref="B268:I268"/>
    <mergeCell ref="A289:U289"/>
    <mergeCell ref="A291:U291"/>
    <mergeCell ref="K292:N292"/>
    <mergeCell ref="M293:N293"/>
    <mergeCell ref="K277:U277"/>
    <mergeCell ref="L286:N286"/>
    <mergeCell ref="L283:N283"/>
    <mergeCell ref="B285:G285"/>
    <mergeCell ref="B284:G284"/>
    <mergeCell ref="J285:K285"/>
    <mergeCell ref="Q286:R286"/>
    <mergeCell ref="H285:I285"/>
    <mergeCell ref="H286:I286"/>
    <mergeCell ref="A286:G286"/>
    <mergeCell ref="H282:I283"/>
    <mergeCell ref="A282:A283"/>
    <mergeCell ref="H284:I284"/>
    <mergeCell ref="M297:N297"/>
    <mergeCell ref="M299:N299"/>
    <mergeCell ref="B301:I301"/>
    <mergeCell ref="B299:I299"/>
    <mergeCell ref="J292:J293"/>
    <mergeCell ref="O292:Q292"/>
    <mergeCell ref="M307:N307"/>
    <mergeCell ref="A298:U298"/>
    <mergeCell ref="J284:K284"/>
    <mergeCell ref="O284:P284"/>
    <mergeCell ref="A261:U261"/>
    <mergeCell ref="O262:Q262"/>
    <mergeCell ref="A264:U264"/>
    <mergeCell ref="B252:I252"/>
    <mergeCell ref="R254:U255"/>
    <mergeCell ref="B272:I272"/>
    <mergeCell ref="A294:U294"/>
    <mergeCell ref="B295:I295"/>
    <mergeCell ref="A296:U296"/>
    <mergeCell ref="B297:I297"/>
    <mergeCell ref="R275:U276"/>
    <mergeCell ref="O276:Q276"/>
    <mergeCell ref="B269:I269"/>
    <mergeCell ref="A270:U270"/>
    <mergeCell ref="B273:I273"/>
    <mergeCell ref="A277:J277"/>
    <mergeCell ref="A302:U302"/>
    <mergeCell ref="U292:U293"/>
    <mergeCell ref="A300:U300"/>
    <mergeCell ref="A292:A293"/>
    <mergeCell ref="B250:I250"/>
    <mergeCell ref="B251:I251"/>
    <mergeCell ref="R292:T292"/>
    <mergeCell ref="A281:B281"/>
    <mergeCell ref="J286:K286"/>
    <mergeCell ref="O286:P286"/>
    <mergeCell ref="A116:U116"/>
    <mergeCell ref="B121:I121"/>
    <mergeCell ref="B124:I124"/>
    <mergeCell ref="K223:N223"/>
    <mergeCell ref="B135:I135"/>
    <mergeCell ref="A168:U168"/>
    <mergeCell ref="B123:I123"/>
    <mergeCell ref="A172:U172"/>
    <mergeCell ref="O161:Q161"/>
    <mergeCell ref="K130:N130"/>
    <mergeCell ref="A159:I159"/>
    <mergeCell ref="A130:A131"/>
    <mergeCell ref="A162:J162"/>
    <mergeCell ref="A163:J163"/>
    <mergeCell ref="K162:U162"/>
    <mergeCell ref="K163:U163"/>
    <mergeCell ref="M17:U17"/>
    <mergeCell ref="A231:U231"/>
    <mergeCell ref="B233:I233"/>
    <mergeCell ref="R229:T229"/>
    <mergeCell ref="B246:I246"/>
    <mergeCell ref="B229:I230"/>
    <mergeCell ref="R166:T166"/>
    <mergeCell ref="B171:I171"/>
    <mergeCell ref="B177:I177"/>
    <mergeCell ref="A198:U198"/>
    <mergeCell ref="A197:U197"/>
    <mergeCell ref="A194:J194"/>
    <mergeCell ref="K194:U194"/>
    <mergeCell ref="A195:J195"/>
    <mergeCell ref="K195:U195"/>
    <mergeCell ref="B181:I181"/>
    <mergeCell ref="A187:U187"/>
    <mergeCell ref="B188:I188"/>
    <mergeCell ref="B237:I237"/>
    <mergeCell ref="B95:I95"/>
    <mergeCell ref="B145:I145"/>
    <mergeCell ref="B109:I109"/>
    <mergeCell ref="B117:I118"/>
    <mergeCell ref="B148:I148"/>
    <mergeCell ref="P5:R5"/>
    <mergeCell ref="P6:R6"/>
    <mergeCell ref="P3:R3"/>
    <mergeCell ref="P4:R4"/>
    <mergeCell ref="M4:O4"/>
    <mergeCell ref="B119:I119"/>
    <mergeCell ref="J117:J118"/>
    <mergeCell ref="B108:I108"/>
    <mergeCell ref="B106:I106"/>
    <mergeCell ref="B107:I107"/>
    <mergeCell ref="B93:I93"/>
    <mergeCell ref="B94:I94"/>
    <mergeCell ref="K103:N103"/>
    <mergeCell ref="A10:K10"/>
    <mergeCell ref="A69:U69"/>
    <mergeCell ref="A6:K6"/>
    <mergeCell ref="J70:J71"/>
    <mergeCell ref="B73:I73"/>
    <mergeCell ref="B72:I72"/>
    <mergeCell ref="K70:N70"/>
    <mergeCell ref="K51:N51"/>
    <mergeCell ref="K86:N86"/>
    <mergeCell ref="B59:I59"/>
    <mergeCell ref="B55:I55"/>
    <mergeCell ref="A1:K1"/>
    <mergeCell ref="A3:K3"/>
    <mergeCell ref="M20:U20"/>
    <mergeCell ref="M1:U1"/>
    <mergeCell ref="M14:U14"/>
    <mergeCell ref="A4:K5"/>
    <mergeCell ref="A35:U35"/>
    <mergeCell ref="A20:K20"/>
    <mergeCell ref="A17:K17"/>
    <mergeCell ref="M3:O3"/>
    <mergeCell ref="M5:O5"/>
    <mergeCell ref="D28:F28"/>
    <mergeCell ref="A18:K18"/>
    <mergeCell ref="A2:K2"/>
    <mergeCell ref="M15:U15"/>
    <mergeCell ref="A7:K7"/>
    <mergeCell ref="A8:K8"/>
    <mergeCell ref="A9:K9"/>
    <mergeCell ref="M8:U11"/>
    <mergeCell ref="A22:K25"/>
    <mergeCell ref="B28:C28"/>
    <mergeCell ref="G28:G29"/>
    <mergeCell ref="A13:K13"/>
    <mergeCell ref="A14:K14"/>
    <mergeCell ref="A86:A87"/>
    <mergeCell ref="B51:I52"/>
    <mergeCell ref="B74:I74"/>
    <mergeCell ref="B75:I75"/>
    <mergeCell ref="B56:I56"/>
    <mergeCell ref="A50:U50"/>
    <mergeCell ref="J51:J52"/>
    <mergeCell ref="O38:Q38"/>
    <mergeCell ref="J38:J39"/>
    <mergeCell ref="B38:I39"/>
    <mergeCell ref="A80:U81"/>
    <mergeCell ref="U70:U71"/>
    <mergeCell ref="O70:Q70"/>
    <mergeCell ref="A85:U85"/>
    <mergeCell ref="A27:G27"/>
    <mergeCell ref="O51:Q51"/>
    <mergeCell ref="R51:T51"/>
    <mergeCell ref="U38:U39"/>
    <mergeCell ref="B43:I43"/>
    <mergeCell ref="B44:I44"/>
    <mergeCell ref="A37:U37"/>
    <mergeCell ref="S6:U6"/>
    <mergeCell ref="A51:A52"/>
    <mergeCell ref="B46:I46"/>
    <mergeCell ref="B53:I53"/>
    <mergeCell ref="B54:I54"/>
    <mergeCell ref="B58:I58"/>
    <mergeCell ref="A11:K11"/>
    <mergeCell ref="A38:A39"/>
    <mergeCell ref="B42:I42"/>
    <mergeCell ref="B40:I40"/>
    <mergeCell ref="B41:I41"/>
    <mergeCell ref="B45:I45"/>
    <mergeCell ref="B57:I57"/>
    <mergeCell ref="K38:N38"/>
    <mergeCell ref="I28:K28"/>
    <mergeCell ref="M16:U16"/>
    <mergeCell ref="U51:U52"/>
    <mergeCell ref="R38:T38"/>
    <mergeCell ref="H28:H29"/>
    <mergeCell ref="M18:U18"/>
    <mergeCell ref="A16:K16"/>
    <mergeCell ref="M6:O6"/>
    <mergeCell ref="M13:U13"/>
    <mergeCell ref="A15:K15"/>
    <mergeCell ref="B182:I182"/>
    <mergeCell ref="A183:U183"/>
    <mergeCell ref="B184:I184"/>
    <mergeCell ref="B185:I185"/>
    <mergeCell ref="B186:I186"/>
    <mergeCell ref="B189:I189"/>
    <mergeCell ref="R192:U193"/>
    <mergeCell ref="O193:Q193"/>
    <mergeCell ref="O199:Q199"/>
    <mergeCell ref="B214:I214"/>
    <mergeCell ref="A218:U218"/>
    <mergeCell ref="B232:I232"/>
    <mergeCell ref="A224:J224"/>
    <mergeCell ref="A254:J255"/>
    <mergeCell ref="B265:I265"/>
    <mergeCell ref="B266:I266"/>
    <mergeCell ref="R262:T262"/>
    <mergeCell ref="A262:A263"/>
    <mergeCell ref="B262:I263"/>
    <mergeCell ref="J262:J263"/>
    <mergeCell ref="K255:N255"/>
    <mergeCell ref="K262:N262"/>
    <mergeCell ref="A247:U247"/>
    <mergeCell ref="O285:P285"/>
    <mergeCell ref="Q285:R285"/>
    <mergeCell ref="Q282:R283"/>
    <mergeCell ref="J283:K283"/>
    <mergeCell ref="O283:P283"/>
    <mergeCell ref="J282:P282"/>
    <mergeCell ref="B235:I235"/>
    <mergeCell ref="B236:I236"/>
    <mergeCell ref="B244:I244"/>
    <mergeCell ref="B240:I240"/>
    <mergeCell ref="B239:I239"/>
    <mergeCell ref="A256:J256"/>
    <mergeCell ref="A257:J257"/>
    <mergeCell ref="K256:U256"/>
    <mergeCell ref="K257:U257"/>
    <mergeCell ref="A253:I253"/>
    <mergeCell ref="O255:Q255"/>
    <mergeCell ref="U262:U263"/>
    <mergeCell ref="Q284:R284"/>
    <mergeCell ref="B282:G283"/>
    <mergeCell ref="L284:N284"/>
    <mergeCell ref="L285:N285"/>
    <mergeCell ref="A278:J278"/>
    <mergeCell ref="S3:U3"/>
    <mergeCell ref="S4:U4"/>
    <mergeCell ref="S5:U5"/>
    <mergeCell ref="A12:K12"/>
    <mergeCell ref="A70:A71"/>
    <mergeCell ref="B70:I71"/>
    <mergeCell ref="B190:I190"/>
    <mergeCell ref="A191:I191"/>
    <mergeCell ref="A192:J193"/>
    <mergeCell ref="O103:Q103"/>
    <mergeCell ref="R103:T103"/>
    <mergeCell ref="B105:I105"/>
    <mergeCell ref="A129:U129"/>
    <mergeCell ref="B103:I104"/>
    <mergeCell ref="B137:I137"/>
    <mergeCell ref="A175:U175"/>
    <mergeCell ref="B176:I176"/>
    <mergeCell ref="B139:I139"/>
    <mergeCell ref="B91:I91"/>
    <mergeCell ref="K161:N161"/>
    <mergeCell ref="M21:U25"/>
    <mergeCell ref="J130:J131"/>
    <mergeCell ref="B92:I92"/>
    <mergeCell ref="R130:T130"/>
    <mergeCell ref="A199:A200"/>
    <mergeCell ref="B199:I200"/>
    <mergeCell ref="B248:I248"/>
    <mergeCell ref="B238:I238"/>
    <mergeCell ref="B242:I242"/>
    <mergeCell ref="B243:I243"/>
    <mergeCell ref="B241:I241"/>
    <mergeCell ref="K229:N229"/>
    <mergeCell ref="B245:I245"/>
    <mergeCell ref="B234:I234"/>
    <mergeCell ref="A228:U228"/>
    <mergeCell ref="J229:J230"/>
    <mergeCell ref="O229:Q229"/>
    <mergeCell ref="A229:A230"/>
    <mergeCell ref="A221:I221"/>
    <mergeCell ref="B220:I220"/>
    <mergeCell ref="A222:J223"/>
    <mergeCell ref="R222:U223"/>
    <mergeCell ref="O223:Q223"/>
    <mergeCell ref="U229:U230"/>
    <mergeCell ref="B216:I216"/>
    <mergeCell ref="B209:I209"/>
    <mergeCell ref="K224:U224"/>
    <mergeCell ref="K225:U225"/>
    <mergeCell ref="A225:J225"/>
    <mergeCell ref="B136:U136"/>
    <mergeCell ref="B140:U140"/>
    <mergeCell ref="B144:U144"/>
    <mergeCell ref="B149:U149"/>
    <mergeCell ref="B152:U152"/>
    <mergeCell ref="R160:U161"/>
    <mergeCell ref="B180:I180"/>
    <mergeCell ref="A179:U179"/>
    <mergeCell ref="B217:I217"/>
    <mergeCell ref="B202:I202"/>
    <mergeCell ref="A201:U201"/>
    <mergeCell ref="B203:I203"/>
    <mergeCell ref="B204:I204"/>
    <mergeCell ref="B205:I205"/>
    <mergeCell ref="B208:I208"/>
    <mergeCell ref="B210:I210"/>
    <mergeCell ref="B207:I207"/>
    <mergeCell ref="B211:I211"/>
    <mergeCell ref="B212:I212"/>
    <mergeCell ref="B78:I78"/>
    <mergeCell ref="J199:J200"/>
    <mergeCell ref="K199:N199"/>
    <mergeCell ref="R199:T199"/>
    <mergeCell ref="K193:N193"/>
    <mergeCell ref="U199:U200"/>
    <mergeCell ref="B213:I213"/>
    <mergeCell ref="B206:I206"/>
    <mergeCell ref="B215:I215"/>
    <mergeCell ref="B79:I79"/>
    <mergeCell ref="B86:I87"/>
    <mergeCell ref="A165:U165"/>
    <mergeCell ref="K166:N166"/>
    <mergeCell ref="U166:U167"/>
    <mergeCell ref="J166:J167"/>
    <mergeCell ref="B158:I158"/>
    <mergeCell ref="B153:I153"/>
    <mergeCell ref="B142:I142"/>
    <mergeCell ref="B146:I146"/>
    <mergeCell ref="B147:I147"/>
    <mergeCell ref="B169:I169"/>
    <mergeCell ref="A96:U97"/>
    <mergeCell ref="B110:I110"/>
    <mergeCell ref="B111:I111"/>
    <mergeCell ref="M19:U19"/>
    <mergeCell ref="A102:U102"/>
    <mergeCell ref="J103:J104"/>
    <mergeCell ref="A103:A104"/>
    <mergeCell ref="U103:U104"/>
    <mergeCell ref="B90:I90"/>
    <mergeCell ref="A117:A118"/>
    <mergeCell ref="U117:U118"/>
    <mergeCell ref="R117:T117"/>
    <mergeCell ref="B112:I112"/>
    <mergeCell ref="K117:N117"/>
    <mergeCell ref="B76:I76"/>
    <mergeCell ref="B88:I88"/>
    <mergeCell ref="B89:I89"/>
    <mergeCell ref="R70:T70"/>
    <mergeCell ref="J86:J87"/>
    <mergeCell ref="O86:Q86"/>
    <mergeCell ref="R86:T86"/>
    <mergeCell ref="O117:Q117"/>
    <mergeCell ref="A26:K26"/>
    <mergeCell ref="M12:U12"/>
    <mergeCell ref="O130:Q130"/>
    <mergeCell ref="B120:I120"/>
    <mergeCell ref="B125:I125"/>
    <mergeCell ref="B122:I122"/>
    <mergeCell ref="A160:J161"/>
    <mergeCell ref="B141:I141"/>
    <mergeCell ref="B138:I138"/>
    <mergeCell ref="B143:I143"/>
    <mergeCell ref="B150:I150"/>
    <mergeCell ref="B134:I134"/>
    <mergeCell ref="B132:U132"/>
    <mergeCell ref="B130:I131"/>
    <mergeCell ref="U130:U131"/>
    <mergeCell ref="B157:I157"/>
    <mergeCell ref="B156:I156"/>
    <mergeCell ref="B155:U155"/>
    <mergeCell ref="B154:I154"/>
    <mergeCell ref="B151:I151"/>
    <mergeCell ref="B133:I133"/>
    <mergeCell ref="U86:U87"/>
    <mergeCell ref="B77:I77"/>
    <mergeCell ref="A19:K19"/>
  </mergeCells>
  <phoneticPr fontId="5" type="noConversion"/>
  <conditionalFormatting sqref="L31:L32">
    <cfRule type="cellIs" dxfId="39" priority="173" operator="equal">
      <formula>"E bine"</formula>
    </cfRule>
  </conditionalFormatting>
  <dataValidations disablePrompts="1" count="11">
    <dataValidation type="list" allowBlank="1" showInputMessage="1" showErrorMessage="1" sqref="S306:S307 S177:S178 S45 S77 S58 S93 S188:S190 S184:S186 S180:S182 S301 S297 S295 S303:S304 S299">
      <formula1>$S$39</formula1>
    </dataValidation>
    <dataValidation type="list" allowBlank="1" showInputMessage="1" showErrorMessage="1" sqref="R306:R307 R177:R178 R45 R77 R58 R93 R188:R190 R184:R186 R180:R182 R301 R297 R295 R303:R304 R299">
      <formula1>$R$39</formula1>
    </dataValidation>
    <dataValidation type="list" allowBlank="1" showInputMessage="1" showErrorMessage="1" sqref="T306:T307 T177:T178 T45 T77 T58 T93 T188:T190 T184:T186 T180:T182 T301 T297 T295 T303:T304 T299">
      <formula1>$T$39</formula1>
    </dataValidation>
    <dataValidation type="list" allowBlank="1" showInputMessage="1" showErrorMessage="1" sqref="B219:I219 B265:I268">
      <formula1>$B$38:$B$193</formula1>
    </dataValidation>
    <dataValidation type="list" allowBlank="1" showInputMessage="1" showErrorMessage="1" sqref="U184:U186 U177:U178 U58 U77 U180:U182 U45 U93 U188:U190">
      <formula1>$P$36:$T$36</formula1>
    </dataValidation>
    <dataValidation type="list" allowBlank="1" showInputMessage="1" showErrorMessage="1" sqref="U40:U44 U176 U173:U174 U169:U171 U153:U154 U156:U158 U150:U151 U145:U148 U141:U143 U137:U139 U133:U135 U119:U124 U105:U111 U94 U88:U92 U78 U72:U76 U53:U57">
      <formula1>$P$35:$T$35</formula1>
    </dataValidation>
    <dataValidation type="list" allowBlank="1" showInputMessage="1" showErrorMessage="1" sqref="T40:T44 T176 T173:T174 T169:T171 T153:T154 T156:T158 T150:T151 T145:T148 T141:T143 T137:T139 T133:T135 T119:T124 T105:T111 T94 T88:T92 T78 T72:T76 T53:T57">
      <formula1>$T$38</formula1>
    </dataValidation>
    <dataValidation type="list" allowBlank="1" showInputMessage="1" showErrorMessage="1" sqref="R176 R40:R44 R173:R174 R169:R171 R153:R154 R156:R158 R150:R151 R146:R148 R141:R143 R137:R139 R133:R135 R119:R124 R105:R111 R94 R88:R92 R78 R72:R76 R53:R57">
      <formula1>$R$38</formula1>
    </dataValidation>
    <dataValidation type="list" allowBlank="1" showInputMessage="1" showErrorMessage="1" sqref="S40:S44 S176 S173:S174 S169:S171 S153:S154 S156:S158 S150:S151 S146:S148 S141:S143 S137:S139 S133:S135 S119:S124 S105:S111 S94 S88:S92 S78 S72:S76 S53:S57">
      <formula1>$S$38</formula1>
    </dataValidation>
    <dataValidation type="list" allowBlank="1" showInputMessage="1" showErrorMessage="1" sqref="B232:I232 B202:I202">
      <formula1>$B$37:$B$198</formula1>
    </dataValidation>
    <dataValidation type="list" allowBlank="1" showInputMessage="1" showErrorMessage="1" sqref="B203:I216 B233:I245 B248:I251 B271:I272">
      <formula1>$B$38:$B$197</formula1>
    </dataValidation>
  </dataValidations>
  <pageMargins left="0.70866141732283505" right="0.70866141732283505" top="0.74803149606299202" bottom="0.74803149606299202" header="0.31496062992126" footer="0.31496062992126"/>
  <pageSetup paperSize="9" orientation="landscape" r:id="rId1"/>
  <headerFooter>
    <oddHeader>&amp;RPag. &amp;P</oddHeader>
    <oddFooter>&amp;LRECTOR,
Acad.Prof.univ.dr. Ioan Aurel POP&amp;CDECAN,
Prof. univ. dr. Adrian Olimpiu PETRUȘEL&amp;RDIRECTOR DE DEPARTAMENT,
Prof. univ. dr. Octavian AGRATINI</oddFooter>
  </headerFooter>
  <ignoredErrors>
    <ignoredError sqref="M285"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85862CB-BCC3-4A72-BD88-4990013583FA}">
  <ds:schemaRefs>
    <ds:schemaRef ds:uri="http://schemas.microsoft.com/sharepoint/v3/contenttype/forms"/>
  </ds:schemaRefs>
</ds:datastoreItem>
</file>

<file path=customXml/itemProps2.xml><?xml version="1.0" encoding="utf-8"?>
<ds:datastoreItem xmlns:ds="http://schemas.openxmlformats.org/officeDocument/2006/customXml" ds:itemID="{A9F4A6D6-89D0-428A-B2EC-9FB6B7A54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AD9308-7DB9-4A6A-95A6-A03748B6BD14}">
  <ds:schemaRef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2020-03-30T05:58:13Z</cp:lastPrinted>
  <dcterms:created xsi:type="dcterms:W3CDTF">2013-06-27T08:19:59Z</dcterms:created>
  <dcterms:modified xsi:type="dcterms:W3CDTF">2020-04-14T07:14:49Z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