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AUsers\Ady\Decanat\Planuri de invatamant\Planuri de invatamant 2019-2020\Licenta\Licenta-Finale2\"/>
    </mc:Choice>
  </mc:AlternateContent>
  <xr:revisionPtr revIDLastSave="0" documentId="13_ncr:1_{543B444E-CD1D-4263-954C-9973B881BA30}" xr6:coauthVersionLast="43" xr6:coauthVersionMax="43"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86" i="1" l="1"/>
  <c r="S186" i="1"/>
  <c r="R186" i="1"/>
  <c r="L187" i="1"/>
  <c r="M187" i="1"/>
  <c r="N187" i="1"/>
  <c r="K187" i="1"/>
  <c r="K186" i="1"/>
  <c r="L186" i="1"/>
  <c r="M186" i="1"/>
  <c r="N186" i="1"/>
  <c r="J186" i="1"/>
  <c r="O185" i="1"/>
  <c r="Q185" i="1"/>
  <c r="V32" i="1"/>
  <c r="K169" i="1"/>
  <c r="K168" i="1"/>
  <c r="J168" i="1"/>
  <c r="A274" i="1"/>
  <c r="J274" i="1"/>
  <c r="K274" i="1"/>
  <c r="L274" i="1"/>
  <c r="M274" i="1"/>
  <c r="N274" i="1"/>
  <c r="R274" i="1"/>
  <c r="S274" i="1"/>
  <c r="T274" i="1"/>
  <c r="U274" i="1"/>
  <c r="U220" i="1"/>
  <c r="P185" i="1" l="1"/>
  <c r="A220" i="1"/>
  <c r="J220" i="1"/>
  <c r="J221" i="1" s="1"/>
  <c r="K220" i="1"/>
  <c r="K221" i="1" s="1"/>
  <c r="L220" i="1"/>
  <c r="L221" i="1" s="1"/>
  <c r="M220" i="1"/>
  <c r="M221" i="1" s="1"/>
  <c r="N220" i="1"/>
  <c r="N221" i="1" s="1"/>
  <c r="O220" i="1"/>
  <c r="O221" i="1" s="1"/>
  <c r="P220" i="1"/>
  <c r="P221" i="1" s="1"/>
  <c r="Q220" i="1"/>
  <c r="Q221" i="1" s="1"/>
  <c r="R220" i="1"/>
  <c r="R221" i="1" s="1"/>
  <c r="S220" i="1"/>
  <c r="S221" i="1" s="1"/>
  <c r="T220" i="1"/>
  <c r="T221" i="1" s="1"/>
  <c r="Q166" i="1"/>
  <c r="O166" i="1"/>
  <c r="P166" i="1" l="1"/>
  <c r="L169" i="1" l="1"/>
  <c r="M169" i="1"/>
  <c r="N169" i="1"/>
  <c r="T168" i="1"/>
  <c r="S168" i="1"/>
  <c r="U168" i="1"/>
  <c r="R168" i="1"/>
  <c r="L168" i="1"/>
  <c r="M168" i="1"/>
  <c r="N168" i="1"/>
  <c r="Q163" i="1"/>
  <c r="O163" i="1"/>
  <c r="Q162" i="1"/>
  <c r="O162" i="1"/>
  <c r="Q151" i="1"/>
  <c r="O151" i="1"/>
  <c r="P151" i="1" l="1"/>
  <c r="P163" i="1"/>
  <c r="K170" i="1"/>
  <c r="P162" i="1"/>
  <c r="Q96" i="1" l="1"/>
  <c r="O96" i="1"/>
  <c r="Q80" i="1"/>
  <c r="Q274" i="1" s="1"/>
  <c r="O80" i="1"/>
  <c r="O274" i="1" s="1"/>
  <c r="P96" i="1" l="1"/>
  <c r="P80" i="1"/>
  <c r="P274" i="1" s="1"/>
  <c r="U258" i="1"/>
  <c r="T258" i="1"/>
  <c r="S258" i="1"/>
  <c r="R258" i="1"/>
  <c r="N258" i="1"/>
  <c r="M258" i="1"/>
  <c r="L258" i="1"/>
  <c r="K258" i="1"/>
  <c r="J258" i="1"/>
  <c r="A258" i="1"/>
  <c r="U257" i="1"/>
  <c r="T257" i="1"/>
  <c r="S257" i="1"/>
  <c r="R257" i="1"/>
  <c r="N257" i="1"/>
  <c r="M257" i="1"/>
  <c r="L257" i="1"/>
  <c r="K257" i="1"/>
  <c r="J257" i="1"/>
  <c r="A257" i="1"/>
  <c r="U256" i="1"/>
  <c r="T256" i="1"/>
  <c r="S256" i="1"/>
  <c r="R256" i="1"/>
  <c r="N256" i="1"/>
  <c r="M256" i="1"/>
  <c r="L256" i="1"/>
  <c r="K256" i="1"/>
  <c r="J256" i="1"/>
  <c r="A256" i="1"/>
  <c r="U252" i="1"/>
  <c r="T252" i="1"/>
  <c r="S252" i="1"/>
  <c r="R252" i="1"/>
  <c r="N252" i="1"/>
  <c r="M252" i="1"/>
  <c r="L252" i="1"/>
  <c r="K252" i="1"/>
  <c r="J252" i="1"/>
  <c r="A252" i="1"/>
  <c r="U251" i="1"/>
  <c r="T251" i="1"/>
  <c r="S251" i="1"/>
  <c r="R251" i="1"/>
  <c r="N251" i="1"/>
  <c r="M251" i="1"/>
  <c r="L251" i="1"/>
  <c r="K251" i="1"/>
  <c r="J251" i="1"/>
  <c r="A251" i="1"/>
  <c r="U250" i="1"/>
  <c r="T250" i="1"/>
  <c r="S250" i="1"/>
  <c r="R250" i="1"/>
  <c r="N250" i="1"/>
  <c r="M250" i="1"/>
  <c r="L250" i="1"/>
  <c r="K250" i="1"/>
  <c r="J250" i="1"/>
  <c r="A250" i="1"/>
  <c r="U249" i="1"/>
  <c r="T249" i="1"/>
  <c r="S249" i="1"/>
  <c r="R249" i="1"/>
  <c r="N249" i="1"/>
  <c r="M249" i="1"/>
  <c r="L249" i="1"/>
  <c r="K249" i="1"/>
  <c r="J249" i="1"/>
  <c r="A249" i="1"/>
  <c r="U248" i="1"/>
  <c r="T248" i="1"/>
  <c r="S248" i="1"/>
  <c r="R248" i="1"/>
  <c r="N248" i="1"/>
  <c r="M248" i="1"/>
  <c r="L248" i="1"/>
  <c r="K248" i="1"/>
  <c r="J248" i="1"/>
  <c r="A248" i="1"/>
  <c r="U247" i="1"/>
  <c r="T247" i="1"/>
  <c r="S247" i="1"/>
  <c r="R247" i="1"/>
  <c r="N247" i="1"/>
  <c r="M247" i="1"/>
  <c r="L247" i="1"/>
  <c r="K247" i="1"/>
  <c r="J247" i="1"/>
  <c r="A247" i="1"/>
  <c r="U246" i="1"/>
  <c r="T246" i="1"/>
  <c r="S246" i="1"/>
  <c r="R246" i="1"/>
  <c r="N246" i="1"/>
  <c r="M246" i="1"/>
  <c r="L246" i="1"/>
  <c r="K246" i="1"/>
  <c r="J246" i="1"/>
  <c r="A246" i="1"/>
  <c r="U245" i="1"/>
  <c r="T245" i="1"/>
  <c r="S245" i="1"/>
  <c r="R245" i="1"/>
  <c r="N245" i="1"/>
  <c r="M245" i="1"/>
  <c r="L245" i="1"/>
  <c r="K245" i="1"/>
  <c r="J245" i="1"/>
  <c r="A245" i="1"/>
  <c r="U244" i="1"/>
  <c r="T244" i="1"/>
  <c r="S244" i="1"/>
  <c r="R244" i="1"/>
  <c r="N244" i="1"/>
  <c r="M244" i="1"/>
  <c r="L244" i="1"/>
  <c r="K244" i="1"/>
  <c r="J244" i="1"/>
  <c r="A244" i="1"/>
  <c r="U243" i="1"/>
  <c r="T243" i="1"/>
  <c r="S243" i="1"/>
  <c r="R243" i="1"/>
  <c r="N243" i="1"/>
  <c r="M243" i="1"/>
  <c r="L243" i="1"/>
  <c r="K243" i="1"/>
  <c r="J243" i="1"/>
  <c r="A243" i="1"/>
  <c r="U242" i="1"/>
  <c r="T242" i="1"/>
  <c r="S242" i="1"/>
  <c r="R242" i="1"/>
  <c r="N242" i="1"/>
  <c r="M242" i="1"/>
  <c r="L242" i="1"/>
  <c r="K242" i="1"/>
  <c r="J242" i="1"/>
  <c r="A242" i="1"/>
  <c r="U213" i="1"/>
  <c r="T213" i="1"/>
  <c r="S213" i="1"/>
  <c r="R213" i="1"/>
  <c r="N213" i="1"/>
  <c r="M213" i="1"/>
  <c r="L213" i="1"/>
  <c r="K213" i="1"/>
  <c r="J213" i="1"/>
  <c r="A213" i="1"/>
  <c r="U212" i="1"/>
  <c r="T212" i="1"/>
  <c r="S212" i="1"/>
  <c r="R212" i="1"/>
  <c r="N212" i="1"/>
  <c r="M212" i="1"/>
  <c r="L212" i="1"/>
  <c r="K212" i="1"/>
  <c r="J212" i="1"/>
  <c r="A212" i="1"/>
  <c r="U209" i="1" l="1"/>
  <c r="T209" i="1"/>
  <c r="S209" i="1"/>
  <c r="R209" i="1"/>
  <c r="N209" i="1"/>
  <c r="M209" i="1"/>
  <c r="L209" i="1"/>
  <c r="K209" i="1"/>
  <c r="J209" i="1"/>
  <c r="A209" i="1"/>
  <c r="U186" i="1"/>
  <c r="Q59" i="1" l="1"/>
  <c r="Q45" i="1"/>
  <c r="U279" i="1" l="1"/>
  <c r="T279" i="1"/>
  <c r="S279" i="1"/>
  <c r="R279" i="1"/>
  <c r="N279" i="1"/>
  <c r="M279" i="1"/>
  <c r="L279" i="1"/>
  <c r="K279" i="1"/>
  <c r="J279" i="1"/>
  <c r="U278" i="1"/>
  <c r="T278" i="1"/>
  <c r="S278" i="1"/>
  <c r="R278" i="1"/>
  <c r="N278" i="1"/>
  <c r="M278" i="1"/>
  <c r="L278" i="1"/>
  <c r="K278" i="1"/>
  <c r="J278" i="1"/>
  <c r="U275" i="1"/>
  <c r="T275" i="1"/>
  <c r="S275" i="1"/>
  <c r="R275" i="1"/>
  <c r="Q275" i="1"/>
  <c r="N275" i="1"/>
  <c r="M275" i="1"/>
  <c r="L275" i="1"/>
  <c r="K275" i="1"/>
  <c r="J275" i="1"/>
  <c r="U273" i="1"/>
  <c r="T273" i="1"/>
  <c r="S273" i="1"/>
  <c r="R273" i="1"/>
  <c r="N273" i="1"/>
  <c r="M273" i="1"/>
  <c r="L273" i="1"/>
  <c r="K273" i="1"/>
  <c r="J273" i="1"/>
  <c r="U272" i="1"/>
  <c r="T272" i="1"/>
  <c r="S272" i="1"/>
  <c r="R272" i="1"/>
  <c r="N272" i="1"/>
  <c r="M272" i="1"/>
  <c r="L272" i="1"/>
  <c r="K272" i="1"/>
  <c r="J272" i="1"/>
  <c r="U255" i="1"/>
  <c r="T255" i="1"/>
  <c r="S255" i="1"/>
  <c r="R255" i="1"/>
  <c r="N255" i="1"/>
  <c r="M255" i="1"/>
  <c r="L255" i="1"/>
  <c r="K255" i="1"/>
  <c r="J255" i="1"/>
  <c r="U241" i="1"/>
  <c r="T241" i="1"/>
  <c r="S241" i="1"/>
  <c r="R241" i="1"/>
  <c r="N241" i="1"/>
  <c r="M241" i="1"/>
  <c r="L241" i="1"/>
  <c r="K241" i="1"/>
  <c r="J241" i="1"/>
  <c r="U240" i="1"/>
  <c r="T240" i="1"/>
  <c r="S240" i="1"/>
  <c r="R240" i="1"/>
  <c r="N240" i="1"/>
  <c r="M240" i="1"/>
  <c r="L240" i="1"/>
  <c r="K240" i="1"/>
  <c r="J240" i="1"/>
  <c r="U239" i="1"/>
  <c r="T239" i="1"/>
  <c r="S239" i="1"/>
  <c r="R239" i="1"/>
  <c r="N239" i="1"/>
  <c r="M239" i="1"/>
  <c r="L239" i="1"/>
  <c r="K239" i="1"/>
  <c r="J239" i="1"/>
  <c r="U217" i="1"/>
  <c r="T217" i="1"/>
  <c r="S217" i="1"/>
  <c r="R217" i="1"/>
  <c r="N217" i="1"/>
  <c r="M217" i="1"/>
  <c r="L217" i="1"/>
  <c r="K217" i="1"/>
  <c r="J217" i="1"/>
  <c r="U216" i="1"/>
  <c r="T216" i="1"/>
  <c r="S216" i="1"/>
  <c r="R216" i="1"/>
  <c r="N216" i="1"/>
  <c r="M216" i="1"/>
  <c r="L216" i="1"/>
  <c r="K216" i="1"/>
  <c r="J216" i="1"/>
  <c r="U215" i="1"/>
  <c r="T215" i="1"/>
  <c r="S215" i="1"/>
  <c r="R215" i="1"/>
  <c r="N215" i="1"/>
  <c r="M215" i="1"/>
  <c r="L215" i="1"/>
  <c r="K215" i="1"/>
  <c r="J215" i="1"/>
  <c r="U214" i="1"/>
  <c r="T214" i="1"/>
  <c r="S214" i="1"/>
  <c r="R214" i="1"/>
  <c r="N214" i="1"/>
  <c r="M214" i="1"/>
  <c r="L214" i="1"/>
  <c r="K214" i="1"/>
  <c r="J214" i="1"/>
  <c r="U211" i="1"/>
  <c r="T211" i="1"/>
  <c r="S211" i="1"/>
  <c r="R211" i="1"/>
  <c r="N211" i="1"/>
  <c r="M211" i="1"/>
  <c r="L211" i="1"/>
  <c r="K211" i="1"/>
  <c r="J211" i="1"/>
  <c r="U210" i="1"/>
  <c r="T210" i="1"/>
  <c r="S210" i="1"/>
  <c r="R210" i="1"/>
  <c r="N210" i="1"/>
  <c r="M210" i="1"/>
  <c r="L210" i="1"/>
  <c r="K210" i="1"/>
  <c r="J210" i="1"/>
  <c r="U208" i="1"/>
  <c r="T208" i="1"/>
  <c r="S208" i="1"/>
  <c r="R208" i="1"/>
  <c r="N208" i="1"/>
  <c r="M208" i="1"/>
  <c r="L208" i="1"/>
  <c r="K208" i="1"/>
  <c r="J208" i="1"/>
  <c r="U207" i="1"/>
  <c r="T207" i="1"/>
  <c r="S207" i="1"/>
  <c r="R207" i="1"/>
  <c r="N207" i="1"/>
  <c r="M207" i="1"/>
  <c r="L207" i="1"/>
  <c r="K207" i="1"/>
  <c r="J207" i="1"/>
  <c r="U206" i="1"/>
  <c r="T206" i="1"/>
  <c r="S206" i="1"/>
  <c r="R206" i="1"/>
  <c r="N206" i="1"/>
  <c r="M206" i="1"/>
  <c r="L206" i="1"/>
  <c r="K206" i="1"/>
  <c r="J206" i="1"/>
  <c r="U205" i="1"/>
  <c r="T205" i="1"/>
  <c r="S205" i="1"/>
  <c r="R205" i="1"/>
  <c r="N205" i="1"/>
  <c r="M205" i="1"/>
  <c r="L205" i="1"/>
  <c r="K205" i="1"/>
  <c r="J205" i="1"/>
  <c r="U204" i="1"/>
  <c r="T204" i="1"/>
  <c r="S204" i="1"/>
  <c r="R204" i="1"/>
  <c r="N204" i="1"/>
  <c r="M204" i="1"/>
  <c r="L204" i="1"/>
  <c r="K204" i="1"/>
  <c r="J204" i="1"/>
  <c r="U203" i="1"/>
  <c r="T203" i="1"/>
  <c r="S203" i="1"/>
  <c r="R203" i="1"/>
  <c r="N203" i="1"/>
  <c r="O183" i="1"/>
  <c r="O182" i="1"/>
  <c r="O180" i="1"/>
  <c r="O179" i="1"/>
  <c r="O178" i="1"/>
  <c r="O167" i="1"/>
  <c r="O165" i="1"/>
  <c r="O160" i="1"/>
  <c r="O159" i="1"/>
  <c r="O157" i="1"/>
  <c r="O156" i="1"/>
  <c r="O155" i="1"/>
  <c r="O154" i="1"/>
  <c r="O152" i="1"/>
  <c r="O150" i="1"/>
  <c r="O148" i="1"/>
  <c r="O147" i="1"/>
  <c r="O146" i="1"/>
  <c r="O144" i="1"/>
  <c r="O143" i="1"/>
  <c r="O142" i="1"/>
  <c r="O128" i="1"/>
  <c r="O279" i="1" s="1"/>
  <c r="O127" i="1"/>
  <c r="O126" i="1"/>
  <c r="O258" i="1" s="1"/>
  <c r="O125" i="1"/>
  <c r="O257" i="1" s="1"/>
  <c r="O124" i="1"/>
  <c r="O256" i="1" s="1"/>
  <c r="O123" i="1"/>
  <c r="O255" i="1" s="1"/>
  <c r="N129" i="1"/>
  <c r="N115" i="1"/>
  <c r="O114" i="1"/>
  <c r="O252" i="1" s="1"/>
  <c r="O113" i="1"/>
  <c r="O251" i="1" s="1"/>
  <c r="O112" i="1"/>
  <c r="O250" i="1" s="1"/>
  <c r="O111" i="1"/>
  <c r="O249" i="1" s="1"/>
  <c r="O110" i="1"/>
  <c r="O248" i="1" s="1"/>
  <c r="O109" i="1"/>
  <c r="O247" i="1" s="1"/>
  <c r="O108" i="1"/>
  <c r="O246" i="1" s="1"/>
  <c r="N97" i="1"/>
  <c r="O95" i="1"/>
  <c r="O245" i="1" s="1"/>
  <c r="O94" i="1"/>
  <c r="O244" i="1" s="1"/>
  <c r="O93" i="1"/>
  <c r="O217" i="1" s="1"/>
  <c r="O92" i="1"/>
  <c r="O216" i="1" s="1"/>
  <c r="O91" i="1"/>
  <c r="O243" i="1" s="1"/>
  <c r="O90" i="1"/>
  <c r="O215" i="1" s="1"/>
  <c r="N81" i="1"/>
  <c r="O79" i="1"/>
  <c r="O78" i="1"/>
  <c r="O77" i="1"/>
  <c r="O214" i="1" s="1"/>
  <c r="O76" i="1"/>
  <c r="O75" i="1"/>
  <c r="O213" i="1" s="1"/>
  <c r="O74" i="1"/>
  <c r="O212" i="1" s="1"/>
  <c r="O45" i="1"/>
  <c r="O275" i="1" s="1"/>
  <c r="O44" i="1"/>
  <c r="O43" i="1"/>
  <c r="O42" i="1"/>
  <c r="O41" i="1"/>
  <c r="O204" i="1" s="1"/>
  <c r="O59" i="1"/>
  <c r="O58" i="1"/>
  <c r="O57" i="1"/>
  <c r="O211" i="1" s="1"/>
  <c r="O56" i="1"/>
  <c r="O210" i="1" s="1"/>
  <c r="O55" i="1"/>
  <c r="O209" i="1" s="1"/>
  <c r="N60" i="1"/>
  <c r="O54" i="1"/>
  <c r="O208" i="1" s="1"/>
  <c r="N46" i="1"/>
  <c r="O40" i="1"/>
  <c r="O203" i="1" s="1"/>
  <c r="O187" i="1" l="1"/>
  <c r="O186" i="1"/>
  <c r="O278" i="1"/>
  <c r="O168" i="1"/>
  <c r="O169" i="1"/>
  <c r="O241" i="1"/>
  <c r="O240" i="1"/>
  <c r="O273" i="1"/>
  <c r="O242" i="1"/>
  <c r="N280" i="1"/>
  <c r="O206" i="1"/>
  <c r="O205" i="1"/>
  <c r="O207" i="1"/>
  <c r="N259" i="1"/>
  <c r="N218" i="1"/>
  <c r="N253" i="1"/>
  <c r="N276" i="1"/>
  <c r="O60" i="1"/>
  <c r="V4" i="1" s="1"/>
  <c r="O81" i="1"/>
  <c r="V5" i="1" s="1"/>
  <c r="O97" i="1"/>
  <c r="V6" i="1" s="1"/>
  <c r="O115" i="1"/>
  <c r="V7" i="1" s="1"/>
  <c r="O239" i="1"/>
  <c r="O272" i="1"/>
  <c r="Q128" i="1"/>
  <c r="Q127" i="1"/>
  <c r="Q126" i="1"/>
  <c r="Q258" i="1" s="1"/>
  <c r="Q125" i="1"/>
  <c r="Q257" i="1" s="1"/>
  <c r="Q124" i="1"/>
  <c r="Q256" i="1" s="1"/>
  <c r="A208" i="1"/>
  <c r="Q178" i="1"/>
  <c r="Q179" i="1"/>
  <c r="Q180" i="1"/>
  <c r="Q182" i="1"/>
  <c r="Q183" i="1"/>
  <c r="P59" i="1"/>
  <c r="Q273" i="1"/>
  <c r="Q186" i="1" l="1"/>
  <c r="Q187" i="1"/>
  <c r="Q278" i="1"/>
  <c r="Q279" i="1"/>
  <c r="N281" i="1"/>
  <c r="N260" i="1"/>
  <c r="N282" i="1"/>
  <c r="K188" i="1"/>
  <c r="N261" i="1"/>
  <c r="N223" i="1"/>
  <c r="N222" i="1"/>
  <c r="U280" i="1"/>
  <c r="U259" i="1"/>
  <c r="U276" i="1"/>
  <c r="U253" i="1"/>
  <c r="P179" i="1"/>
  <c r="P178" i="1"/>
  <c r="U218" i="1"/>
  <c r="P183" i="1"/>
  <c r="P182" i="1"/>
  <c r="P180" i="1"/>
  <c r="P273" i="1"/>
  <c r="U97" i="1"/>
  <c r="U129" i="1"/>
  <c r="U115" i="1"/>
  <c r="U81" i="1"/>
  <c r="U60" i="1"/>
  <c r="U46" i="1"/>
  <c r="T319" i="1"/>
  <c r="S319" i="1"/>
  <c r="R319" i="1"/>
  <c r="M320" i="1"/>
  <c r="L320" i="1"/>
  <c r="K320" i="1"/>
  <c r="M319" i="1"/>
  <c r="L319" i="1"/>
  <c r="K319" i="1"/>
  <c r="J319" i="1"/>
  <c r="Q318" i="1"/>
  <c r="O318" i="1"/>
  <c r="Q317" i="1"/>
  <c r="O317" i="1"/>
  <c r="Q315" i="1"/>
  <c r="O315" i="1"/>
  <c r="Q314" i="1"/>
  <c r="O314" i="1"/>
  <c r="Q312" i="1"/>
  <c r="O312" i="1"/>
  <c r="Q310" i="1"/>
  <c r="O310" i="1"/>
  <c r="Q308" i="1"/>
  <c r="O308" i="1"/>
  <c r="Q306" i="1"/>
  <c r="O306" i="1"/>
  <c r="V31" i="1"/>
  <c r="P186" i="1" l="1"/>
  <c r="P187" i="1"/>
  <c r="O188" i="1" s="1"/>
  <c r="K171" i="1"/>
  <c r="Q320" i="1"/>
  <c r="U260" i="1"/>
  <c r="K263" i="1" s="1"/>
  <c r="U281" i="1"/>
  <c r="K284" i="1" s="1"/>
  <c r="U222" i="1"/>
  <c r="K189" i="1"/>
  <c r="O320" i="1"/>
  <c r="Q319" i="1"/>
  <c r="O319" i="1"/>
  <c r="P314" i="1"/>
  <c r="P315" i="1"/>
  <c r="P310" i="1"/>
  <c r="P318" i="1"/>
  <c r="K321" i="1"/>
  <c r="P306" i="1"/>
  <c r="P312" i="1"/>
  <c r="P308" i="1"/>
  <c r="P317" i="1"/>
  <c r="T46" i="1"/>
  <c r="S46" i="1"/>
  <c r="R46" i="1"/>
  <c r="T60" i="1"/>
  <c r="S60" i="1"/>
  <c r="R60" i="1"/>
  <c r="V33" i="1"/>
  <c r="K225" i="1" l="1"/>
  <c r="V314" i="1" s="1"/>
  <c r="V316" i="1" s="1"/>
  <c r="V46" i="1"/>
  <c r="P320" i="1"/>
  <c r="O321" i="1" s="1"/>
  <c r="P319" i="1"/>
  <c r="V60" i="1"/>
  <c r="A279" i="1" l="1"/>
  <c r="A278" i="1"/>
  <c r="A275" i="1"/>
  <c r="A273" i="1"/>
  <c r="A272" i="1"/>
  <c r="A255" i="1"/>
  <c r="A241" i="1"/>
  <c r="A240" i="1"/>
  <c r="A239" i="1"/>
  <c r="A217" i="1" l="1"/>
  <c r="A216" i="1"/>
  <c r="A215" i="1"/>
  <c r="A214" i="1"/>
  <c r="A211" i="1"/>
  <c r="A210" i="1"/>
  <c r="A207" i="1"/>
  <c r="A206" i="1"/>
  <c r="A205" i="1" l="1"/>
  <c r="A204" i="1"/>
  <c r="M203" i="1"/>
  <c r="L203" i="1"/>
  <c r="K203" i="1"/>
  <c r="J203" i="1"/>
  <c r="A203" i="1"/>
  <c r="Q167" i="1" l="1"/>
  <c r="P167" i="1" s="1"/>
  <c r="Q43" i="1"/>
  <c r="Q206" i="1" s="1"/>
  <c r="T280" i="1"/>
  <c r="S280" i="1"/>
  <c r="R280" i="1"/>
  <c r="M280" i="1"/>
  <c r="L280" i="1"/>
  <c r="K280" i="1"/>
  <c r="J280" i="1"/>
  <c r="T276" i="1"/>
  <c r="S276" i="1"/>
  <c r="R276" i="1"/>
  <c r="M276" i="1"/>
  <c r="L276" i="1"/>
  <c r="K276" i="1"/>
  <c r="J276" i="1"/>
  <c r="T259" i="1"/>
  <c r="S259" i="1"/>
  <c r="R259" i="1"/>
  <c r="M259" i="1"/>
  <c r="L259" i="1"/>
  <c r="K259" i="1"/>
  <c r="J259" i="1"/>
  <c r="T253" i="1"/>
  <c r="S253" i="1"/>
  <c r="R253" i="1"/>
  <c r="M253" i="1"/>
  <c r="L253" i="1"/>
  <c r="K253" i="1"/>
  <c r="J253" i="1"/>
  <c r="Q159" i="1"/>
  <c r="Q165" i="1"/>
  <c r="P165" i="1" s="1"/>
  <c r="Q146" i="1"/>
  <c r="P146" i="1" s="1"/>
  <c r="Q147" i="1"/>
  <c r="Q156" i="1"/>
  <c r="J129" i="1"/>
  <c r="Q152" i="1"/>
  <c r="Q154" i="1"/>
  <c r="Q160" i="1"/>
  <c r="Q144" i="1"/>
  <c r="Q108" i="1"/>
  <c r="Q246" i="1" s="1"/>
  <c r="Q109" i="1"/>
  <c r="Q247" i="1" s="1"/>
  <c r="Q110" i="1"/>
  <c r="Q248" i="1" s="1"/>
  <c r="Q111" i="1"/>
  <c r="Q249" i="1" s="1"/>
  <c r="Q112" i="1"/>
  <c r="Q250" i="1" s="1"/>
  <c r="Q113" i="1"/>
  <c r="Q251" i="1" s="1"/>
  <c r="Q114" i="1"/>
  <c r="Q252" i="1" s="1"/>
  <c r="J115" i="1"/>
  <c r="K115" i="1"/>
  <c r="L115" i="1"/>
  <c r="M115" i="1"/>
  <c r="R115" i="1"/>
  <c r="S115" i="1"/>
  <c r="T115" i="1"/>
  <c r="Q123" i="1"/>
  <c r="Q255" i="1" s="1"/>
  <c r="K129" i="1"/>
  <c r="L129" i="1"/>
  <c r="M129" i="1"/>
  <c r="R129" i="1"/>
  <c r="S129" i="1"/>
  <c r="T129" i="1"/>
  <c r="Q58" i="1"/>
  <c r="Q157" i="1"/>
  <c r="Q155" i="1"/>
  <c r="Q150" i="1"/>
  <c r="Q148" i="1"/>
  <c r="Q143" i="1"/>
  <c r="Q142" i="1"/>
  <c r="T97" i="1"/>
  <c r="S97" i="1"/>
  <c r="R97" i="1"/>
  <c r="M97" i="1"/>
  <c r="L97" i="1"/>
  <c r="K97" i="1"/>
  <c r="J97" i="1"/>
  <c r="Q95" i="1"/>
  <c r="Q245" i="1" s="1"/>
  <c r="Q94" i="1"/>
  <c r="Q244" i="1" s="1"/>
  <c r="Q93" i="1"/>
  <c r="Q217" i="1" s="1"/>
  <c r="Q92" i="1"/>
  <c r="Q216" i="1" s="1"/>
  <c r="Q91" i="1"/>
  <c r="Q243" i="1" s="1"/>
  <c r="Q90" i="1"/>
  <c r="Q215" i="1" s="1"/>
  <c r="T81" i="1"/>
  <c r="S81" i="1"/>
  <c r="R81" i="1"/>
  <c r="M81" i="1"/>
  <c r="L81" i="1"/>
  <c r="K81" i="1"/>
  <c r="J81" i="1"/>
  <c r="Q79" i="1"/>
  <c r="Q78" i="1"/>
  <c r="Q77" i="1"/>
  <c r="Q214" i="1" s="1"/>
  <c r="Q76" i="1"/>
  <c r="Q75" i="1"/>
  <c r="Q213" i="1" s="1"/>
  <c r="Q74" i="1"/>
  <c r="M60" i="1"/>
  <c r="L60" i="1"/>
  <c r="K60" i="1"/>
  <c r="J60" i="1"/>
  <c r="Q57" i="1"/>
  <c r="Q211" i="1" s="1"/>
  <c r="Q56" i="1"/>
  <c r="Q210" i="1" s="1"/>
  <c r="Q55" i="1"/>
  <c r="Q209" i="1" s="1"/>
  <c r="Q54" i="1"/>
  <c r="K46" i="1"/>
  <c r="Q44" i="1"/>
  <c r="Q42" i="1"/>
  <c r="Q205" i="1" s="1"/>
  <c r="Q41" i="1"/>
  <c r="Q204" i="1" s="1"/>
  <c r="Q40" i="1"/>
  <c r="Q203" i="1" s="1"/>
  <c r="M46" i="1"/>
  <c r="L46" i="1"/>
  <c r="J46" i="1"/>
  <c r="P45" i="1"/>
  <c r="P275" i="1" s="1"/>
  <c r="Q169" i="1" l="1"/>
  <c r="Q168" i="1"/>
  <c r="Q242" i="1"/>
  <c r="P76" i="1"/>
  <c r="P240" i="1" s="1"/>
  <c r="Q240" i="1"/>
  <c r="Q241" i="1"/>
  <c r="Q272" i="1"/>
  <c r="Q212" i="1"/>
  <c r="Q239" i="1"/>
  <c r="Q208" i="1"/>
  <c r="Q207" i="1"/>
  <c r="Q81" i="1"/>
  <c r="Q115" i="1"/>
  <c r="S291" i="1"/>
  <c r="S293" i="1" s="1"/>
  <c r="P77" i="1"/>
  <c r="P214" i="1" s="1"/>
  <c r="P79" i="1"/>
  <c r="U291" i="1"/>
  <c r="U293" i="1" s="1"/>
  <c r="P159" i="1"/>
  <c r="V81" i="1"/>
  <c r="P154" i="1"/>
  <c r="P111" i="1"/>
  <c r="P249" i="1" s="1"/>
  <c r="P142" i="1"/>
  <c r="P55" i="1"/>
  <c r="P209" i="1" s="1"/>
  <c r="P56" i="1"/>
  <c r="P210" i="1" s="1"/>
  <c r="P57" i="1"/>
  <c r="P211" i="1" s="1"/>
  <c r="P143" i="1"/>
  <c r="V129" i="1"/>
  <c r="V115" i="1"/>
  <c r="V97" i="1"/>
  <c r="J281" i="1"/>
  <c r="M281" i="1"/>
  <c r="K281" i="1"/>
  <c r="S281" i="1"/>
  <c r="L260" i="1"/>
  <c r="K282" i="1"/>
  <c r="M261" i="1"/>
  <c r="S260" i="1"/>
  <c r="M282" i="1"/>
  <c r="O259" i="1"/>
  <c r="O253" i="1"/>
  <c r="O280" i="1"/>
  <c r="Q60" i="1"/>
  <c r="P91" i="1"/>
  <c r="P243" i="1" s="1"/>
  <c r="P93" i="1"/>
  <c r="P217" i="1" s="1"/>
  <c r="P95" i="1"/>
  <c r="P245" i="1" s="1"/>
  <c r="P150" i="1"/>
  <c r="P155" i="1"/>
  <c r="P128" i="1"/>
  <c r="P125" i="1"/>
  <c r="P257" i="1" s="1"/>
  <c r="P124" i="1"/>
  <c r="P256" i="1" s="1"/>
  <c r="P113" i="1"/>
  <c r="P251" i="1" s="1"/>
  <c r="P144" i="1"/>
  <c r="P160" i="1"/>
  <c r="P152" i="1"/>
  <c r="Q259" i="1"/>
  <c r="Q280" i="1"/>
  <c r="P43" i="1"/>
  <c r="P206" i="1" s="1"/>
  <c r="O46" i="1"/>
  <c r="P40" i="1"/>
  <c r="P203" i="1" s="1"/>
  <c r="J260" i="1"/>
  <c r="L261" i="1"/>
  <c r="R260" i="1"/>
  <c r="T260" i="1"/>
  <c r="R281" i="1"/>
  <c r="M218" i="1"/>
  <c r="M222" i="1" s="1"/>
  <c r="K218" i="1"/>
  <c r="K222" i="1" s="1"/>
  <c r="S218" i="1"/>
  <c r="S222" i="1" s="1"/>
  <c r="L218" i="1"/>
  <c r="L222" i="1" s="1"/>
  <c r="R218" i="1"/>
  <c r="R222" i="1" s="1"/>
  <c r="T218" i="1"/>
  <c r="T222" i="1" s="1"/>
  <c r="P74" i="1"/>
  <c r="J218" i="1"/>
  <c r="P42" i="1"/>
  <c r="P205" i="1" s="1"/>
  <c r="T281" i="1"/>
  <c r="Q129" i="1"/>
  <c r="Q46" i="1"/>
  <c r="P44" i="1"/>
  <c r="P54" i="1"/>
  <c r="P41" i="1"/>
  <c r="P204" i="1" s="1"/>
  <c r="P75" i="1"/>
  <c r="P213" i="1" s="1"/>
  <c r="P78" i="1"/>
  <c r="P241" i="1" s="1"/>
  <c r="P90" i="1"/>
  <c r="P215" i="1" s="1"/>
  <c r="P92" i="1"/>
  <c r="P216" i="1" s="1"/>
  <c r="P94" i="1"/>
  <c r="P244" i="1" s="1"/>
  <c r="P148" i="1"/>
  <c r="P157" i="1"/>
  <c r="J292" i="1"/>
  <c r="P58" i="1"/>
  <c r="P127" i="1"/>
  <c r="P126" i="1"/>
  <c r="P258" i="1" s="1"/>
  <c r="O129" i="1"/>
  <c r="V8" i="1" s="1"/>
  <c r="P114" i="1"/>
  <c r="P252" i="1" s="1"/>
  <c r="P112" i="1"/>
  <c r="P250" i="1" s="1"/>
  <c r="P110" i="1"/>
  <c r="P248" i="1" s="1"/>
  <c r="P109" i="1"/>
  <c r="P247" i="1" s="1"/>
  <c r="P108" i="1"/>
  <c r="P156" i="1"/>
  <c r="P147" i="1"/>
  <c r="Q97" i="1"/>
  <c r="P123" i="1"/>
  <c r="P255" i="1" s="1"/>
  <c r="M260" i="1"/>
  <c r="T291" i="1"/>
  <c r="T293" i="1" s="1"/>
  <c r="K261" i="1"/>
  <c r="K260" i="1"/>
  <c r="L281" i="1"/>
  <c r="L282" i="1"/>
  <c r="P279" i="1" l="1"/>
  <c r="P278" i="1"/>
  <c r="V3" i="1"/>
  <c r="K172" i="1"/>
  <c r="P168" i="1"/>
  <c r="P169" i="1"/>
  <c r="O170" i="1" s="1"/>
  <c r="P242" i="1"/>
  <c r="P246" i="1"/>
  <c r="P207" i="1"/>
  <c r="P272" i="1"/>
  <c r="P212" i="1"/>
  <c r="P239" i="1"/>
  <c r="P208" i="1"/>
  <c r="K262" i="1"/>
  <c r="K264" i="1" s="1"/>
  <c r="K190" i="1"/>
  <c r="K283" i="1"/>
  <c r="K285" i="1" s="1"/>
  <c r="Q276" i="1"/>
  <c r="Q253" i="1"/>
  <c r="O276" i="1"/>
  <c r="O282" i="1" s="1"/>
  <c r="J291" i="1"/>
  <c r="J222" i="1"/>
  <c r="H292" i="1"/>
  <c r="Q218" i="1"/>
  <c r="K223" i="1"/>
  <c r="P259" i="1"/>
  <c r="O260" i="1"/>
  <c r="O261" i="1"/>
  <c r="O218" i="1"/>
  <c r="O222" i="1" s="1"/>
  <c r="M223" i="1"/>
  <c r="P129" i="1"/>
  <c r="L223" i="1"/>
  <c r="P60" i="1"/>
  <c r="P115" i="1"/>
  <c r="P46" i="1"/>
  <c r="P97" i="1"/>
  <c r="P81" i="1"/>
  <c r="P280" i="1" l="1"/>
  <c r="P276" i="1"/>
  <c r="L292" i="1"/>
  <c r="L291" i="1" s="1"/>
  <c r="L293" i="1" s="1"/>
  <c r="P253" i="1"/>
  <c r="P261" i="1" s="1"/>
  <c r="O262" i="1" s="1"/>
  <c r="Q223" i="1"/>
  <c r="K224" i="1"/>
  <c r="K226" i="1" s="1"/>
  <c r="V315" i="1" s="1"/>
  <c r="V317" i="1" s="1"/>
  <c r="Q281" i="1"/>
  <c r="Q282" i="1"/>
  <c r="O281" i="1"/>
  <c r="Q260" i="1"/>
  <c r="Q261" i="1"/>
  <c r="Q222" i="1"/>
  <c r="P218" i="1"/>
  <c r="P223" i="1" s="1"/>
  <c r="H291" i="1"/>
  <c r="H293" i="1" s="1"/>
  <c r="Q292" i="1" s="1"/>
  <c r="O223" i="1"/>
  <c r="J293" i="1"/>
  <c r="P282" i="1" l="1"/>
  <c r="O283" i="1" s="1"/>
  <c r="O292" i="1"/>
  <c r="O291" i="1" s="1"/>
  <c r="O293" i="1" s="1"/>
  <c r="P281" i="1"/>
  <c r="P260" i="1"/>
  <c r="O224" i="1"/>
  <c r="P222" i="1"/>
  <c r="Q291" i="1"/>
  <c r="Q293" i="1" s="1"/>
  <c r="V29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Gelu Gherghin</author>
    <author>Windows User</author>
  </authors>
  <commentList>
    <comment ref="P4" authorId="0" shapeId="0" xr:uid="{00000000-0006-0000-0000-00000100000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shapeId="0" xr:uid="{00000000-0006-0000-0000-000002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shapeId="0" xr:uid="{00000000-0006-0000-0000-000003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shapeId="0" xr:uid="{00000000-0006-0000-0000-000004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shapeId="0" xr:uid="{00000000-0006-0000-0000-00000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shapeId="0" xr:uid="{00000000-0006-0000-0000-000006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shapeId="0" xr:uid="{00000000-0006-0000-0000-000007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shapeId="0" xr:uid="{00000000-0006-0000-0000-00000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conform ultimului H.G. referitor la structura universităților publicat</t>
        </r>
      </text>
    </comment>
    <comment ref="A8" authorId="1" shapeId="0" xr:uid="{00000000-0006-0000-0000-00000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9" authorId="1" shapeId="0" xr:uid="{00000000-0006-0000-0000-00000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4" authorId="0" shapeId="0" xr:uid="{00000000-0006-0000-0000-00000B000000}">
      <text>
        <r>
          <rPr>
            <b/>
            <sz val="9"/>
            <color indexed="81"/>
            <rFont val="Tahoma"/>
            <charset val="1"/>
          </rPr>
          <t>Gelu Gherghin:</t>
        </r>
        <r>
          <rPr>
            <sz val="9"/>
            <color indexed="81"/>
            <rFont val="Tahoma"/>
            <charset val="1"/>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 xml:space="preserve">Lucrați cât mai simplu, să nu fie nevoie de multe rânduri. În mod obligatoriu se trece numărul și codul pachetului. Folosiți terminologia din machetă, adică </t>
        </r>
        <r>
          <rPr>
            <i/>
            <sz val="9"/>
            <color indexed="10"/>
            <rFont val="Tahoma"/>
            <family val="2"/>
            <charset val="238"/>
          </rPr>
          <t xml:space="preserve">"Se alege o disciplină (1) din pachetul  opțional 1 (cod pachet)" </t>
        </r>
        <r>
          <rPr>
            <b/>
            <sz val="9"/>
            <color indexed="10"/>
            <rFont val="Tahoma"/>
            <family val="2"/>
            <charset val="238"/>
          </rPr>
          <t>sau</t>
        </r>
        <r>
          <rPr>
            <i/>
            <sz val="9"/>
            <color indexed="10"/>
            <rFont val="Tahoma"/>
            <family val="2"/>
            <charset val="238"/>
          </rPr>
          <t xml:space="preserve"> "Se aleg două discipline (1 și 2) din pachetul  opțional 1 (cod pachet)" </t>
        </r>
        <r>
          <rPr>
            <b/>
            <sz val="9"/>
            <color indexed="10"/>
            <rFont val="Tahoma"/>
            <family val="2"/>
            <charset val="238"/>
          </rPr>
          <t xml:space="preserve">sau </t>
        </r>
        <r>
          <rPr>
            <i/>
            <sz val="9"/>
            <color indexed="10"/>
            <rFont val="Tahoma"/>
            <family val="2"/>
            <charset val="238"/>
          </rPr>
          <t xml:space="preserve">"Se alege câte o disciplină  (1 și 2) din pachetele optionale 1 (cod pachet), 2 (cod pachet) și două discipline (3 și 4) din pachetul  opțional 3 (cod pachet)".
</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5" authorId="1" shapeId="0" xr:uid="{00000000-0006-0000-0000-00000C00000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7" authorId="1" shapeId="0" xr:uid="{00000000-0006-0000-0000-00000D00000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M28" authorId="0" shapeId="0" xr:uid="{00000000-0006-0000-0000-00000E000000}">
      <text>
        <r>
          <rPr>
            <b/>
            <sz val="9"/>
            <color indexed="81"/>
            <rFont val="Tahoma"/>
            <charset val="1"/>
          </rPr>
          <t>Gelu Gherghin:</t>
        </r>
        <r>
          <rPr>
            <sz val="9"/>
            <color indexed="81"/>
            <rFont val="Tahoma"/>
            <charset val="1"/>
          </rPr>
          <t xml:space="preserve">
</t>
        </r>
        <r>
          <rPr>
            <sz val="9"/>
            <color indexed="10"/>
            <rFont val="Tahoma"/>
            <family val="2"/>
            <charset val="238"/>
          </rPr>
          <t>Introduceți cel puțin trei denumiri de instituții europene de învățământ superior</t>
        </r>
      </text>
    </comment>
    <comment ref="O38" authorId="0" shapeId="0" xr:uid="{00000000-0006-0000-0000-00000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8" authorId="0" shapeId="0" xr:uid="{00000000-0006-0000-0000-00001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8" authorId="0" shapeId="0" xr:uid="{00000000-0006-0000-0000-00001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5" authorId="0" shapeId="0" xr:uid="{00000000-0006-0000-0000-00001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52" authorId="0" shapeId="0" xr:uid="{00000000-0006-0000-0000-00001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52" authorId="0" shapeId="0" xr:uid="{00000000-0006-0000-0000-00001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52" authorId="0" shapeId="0" xr:uid="{00000000-0006-0000-0000-00001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59" authorId="0" shapeId="0" xr:uid="{00000000-0006-0000-0000-00001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72" authorId="0" shapeId="0" xr:uid="{00000000-0006-0000-0000-00001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2" authorId="0" shapeId="0" xr:uid="{00000000-0006-0000-0000-00001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2" authorId="0" shapeId="0" xr:uid="{00000000-0006-0000-0000-00001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80" authorId="0" shapeId="0" xr:uid="{00000000-0006-0000-0000-00001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82" authorId="0" shapeId="0" xr:uid="{00000000-0006-0000-0000-00001B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O88" authorId="0" shapeId="0" xr:uid="{00000000-0006-0000-0000-00001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8" authorId="0" shapeId="0" xr:uid="{00000000-0006-0000-0000-00001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8" authorId="0" shapeId="0" xr:uid="{00000000-0006-0000-0000-00001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96" authorId="0" shapeId="0" xr:uid="{00000000-0006-0000-0000-00001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98" authorId="0" shapeId="0" xr:uid="{00000000-0006-0000-0000-00002000000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O106" authorId="0" shapeId="0" xr:uid="{00000000-0006-0000-0000-00002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6" authorId="0" shapeId="0" xr:uid="{00000000-0006-0000-0000-00002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06" authorId="0" shapeId="0" xr:uid="{00000000-0006-0000-0000-00002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121" authorId="0" shapeId="0" xr:uid="{00000000-0006-0000-0000-00002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21" authorId="0" shapeId="0" xr:uid="{00000000-0006-0000-0000-00002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21" authorId="0" shapeId="0" xr:uid="{00000000-0006-0000-0000-00002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38" authorId="0" shapeId="0" xr:uid="{00000000-0006-0000-0000-00002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39" authorId="0" shapeId="0" xr:uid="{00000000-0006-0000-0000-00002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39" authorId="0" shapeId="0" xr:uid="{00000000-0006-0000-0000-00002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39" authorId="0" shapeId="0" xr:uid="{00000000-0006-0000-0000-00002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39" authorId="0" shapeId="0" xr:uid="{00000000-0006-0000-0000-00002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41" authorId="0" shapeId="0" xr:uid="{00000000-0006-0000-0000-00002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5" authorId="0" shapeId="0" xr:uid="{00000000-0006-0000-0000-00002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9" authorId="0" shapeId="0" xr:uid="{00000000-0006-0000-0000-00002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3" authorId="0" shapeId="0" xr:uid="{00000000-0006-0000-0000-00002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8" authorId="0" shapeId="0" xr:uid="{00000000-0006-0000-0000-00003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1" authorId="0" shapeId="0" xr:uid="{00000000-0006-0000-0000-00003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4" authorId="0" shapeId="0" xr:uid="{00000000-0006-0000-0000-00003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69" authorId="0" shapeId="0" xr:uid="{00000000-0006-0000-0000-000033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72" authorId="0" shapeId="0" xr:uid="{00000000-0006-0000-0000-000034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74" authorId="0" shapeId="0" xr:uid="{00000000-0006-0000-0000-00003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O175" authorId="0" shapeId="0" xr:uid="{00000000-0006-0000-0000-00003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75" authorId="0" shapeId="0" xr:uid="{00000000-0006-0000-0000-00003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75" authorId="0" shapeId="0" xr:uid="{00000000-0006-0000-0000-00003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89" authorId="0" shapeId="0" xr:uid="{00000000-0006-0000-0000-00003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03" authorId="0" shapeId="0" xr:uid="{00000000-0006-0000-0000-00003A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25" authorId="0" shapeId="0" xr:uid="{00000000-0006-0000-0000-00003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39" authorId="0" shapeId="0" xr:uid="{00000000-0006-0000-0000-00003C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63" authorId="0" shapeId="0" xr:uid="{00000000-0006-0000-0000-00003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72" authorId="0" shapeId="0" xr:uid="{00000000-0006-0000-0000-00003E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84" authorId="0" shapeId="0" xr:uid="{00000000-0006-0000-0000-00003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292" authorId="0" shapeId="0" xr:uid="{00000000-0006-0000-0000-00004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292" authorId="0" shapeId="0" xr:uid="{00000000-0006-0000-0000-00004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292" authorId="0" shapeId="0" xr:uid="{00000000-0006-0000-0000-00004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302" authorId="0" shapeId="0" xr:uid="{00000000-0006-0000-0000-00004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312" authorId="0" shapeId="0" xr:uid="{00000000-0006-0000-0000-000044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Alegeți o singură disciplină, într-o singură limbă de predare, din lista de didactici de mai jos. Vă rugăm să nu faceți alte modificări în tabel.</t>
        </r>
        <r>
          <rPr>
            <sz val="9"/>
            <color indexed="81"/>
            <rFont val="Tahoma"/>
            <family val="2"/>
            <charset val="238"/>
          </rPr>
          <t xml:space="preserve">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<sst xmlns="http://schemas.openxmlformats.org/spreadsheetml/2006/main" count="698" uniqueCount="279">
  <si>
    <t>I. CERINŢE PENTRU OBŢINEREA DIPLOMEI DE LICENŢĂ</t>
  </si>
  <si>
    <t>180 de credite din care:</t>
  </si>
  <si>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</si>
  <si>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</si>
  <si>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</si>
  <si>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</si>
  <si>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</si>
  <si>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</si>
  <si>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</si>
  <si>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</si>
  <si>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</si>
  <si>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</si>
  <si>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</si>
  <si>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</si>
  <si>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</si>
  <si>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</si>
  <si>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</si>
  <si>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</si>
  <si>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</si>
  <si>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</si>
  <si>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</si>
  <si>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</si>
  <si>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</si>
  <si>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</si>
  <si>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</si>
  <si>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</si>
  <si>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</si>
  <si>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</si>
  <si>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</si>
  <si>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</si>
  <si>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</si>
  <si>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</si>
  <si>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</si>
  <si>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</si>
  <si>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</si>
  <si>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</si>
  <si>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</si>
  <si>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</si>
  <si>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</si>
  <si>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</si>
  <si>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</si>
  <si>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</si>
  <si>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</si>
  <si>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</si>
  <si>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</si>
  <si>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</si>
  <si>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</si>
  <si>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</si>
  <si>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</si>
  <si>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</si>
  <si>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</si>
  <si>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</si>
  <si>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</si>
  <si>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</si>
  <si>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</si>
  <si>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</si>
  <si>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</si>
  <si>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</si>
  <si>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</si>
  <si>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</si>
  <si>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</si>
  <si>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</si>
  <si>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</si>
  <si>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t>
  </si>
  <si>
    <t>OBLIGATORII</t>
  </si>
  <si>
    <t>OPȚIONALE</t>
  </si>
  <si>
    <t>ORE FIZICE</t>
  </si>
  <si>
    <t>ORE ALOCATE STUDIULUI</t>
  </si>
  <si>
    <t>NR. DE CREDITE</t>
  </si>
  <si>
    <t>AN I</t>
  </si>
  <si>
    <t>AN II</t>
  </si>
  <si>
    <t>AN III</t>
  </si>
  <si>
    <t>Semestrul 6 (12 săptămâni)</t>
  </si>
  <si>
    <t>Semestrul  6 (12 săptămâni)</t>
  </si>
  <si>
    <t>BILANȚ GENERAL</t>
  </si>
  <si>
    <t>Educație fizică 1</t>
  </si>
  <si>
    <t>Educație fizică 2</t>
  </si>
  <si>
    <t>Și</t>
  </si>
  <si>
    <t xml:space="preserve">TOTAL CREDITE / ORE PE SĂPTĂMÂNĂ / EVALUĂRI </t>
  </si>
  <si>
    <t xml:space="preserve">PROGRAM DE STUDII PSIHOPEDAGOGICE </t>
  </si>
  <si>
    <t>VDP 1101</t>
  </si>
  <si>
    <t>VDP 1202</t>
  </si>
  <si>
    <t>Psihologia educaţiei</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</si>
  <si>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</si>
  <si>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</si>
  <si>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</si>
  <si>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</si>
  <si>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</si>
  <si>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</si>
  <si>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</si>
  <si>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</si>
  <si>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</si>
  <si>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</si>
  <si>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</si>
  <si>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</si>
  <si>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</si>
  <si>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</si>
  <si>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</si>
  <si>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</si>
  <si>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Limba străină 1</t>
  </si>
  <si>
    <t>Limba străină 2</t>
  </si>
  <si>
    <t>PACHET OPȚIONAL 5 (An III, Semestrul 5)</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</si>
  <si>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</si>
  <si>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</si>
  <si>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</si>
  <si>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</si>
  <si>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</si>
  <si>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</si>
  <si>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</si>
  <si>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</si>
  <si>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ÎN TOATE TABELELE DIN ACEASTĂ MACHETĂ, TREBUIE SĂ INTRODUCEȚI  CONȚINUT NUMAI ÎN CELULELE MARCATE CU GALBEN. 
NICIO CELULĂ GALBENA NU TREBUIE SĂ RĂMÂNĂ  NECOMPLETATĂ.</t>
  </si>
  <si>
    <t>*</t>
  </si>
  <si>
    <t xml:space="preserve">Didactica specialităţii: </t>
  </si>
  <si>
    <t>Pedagogie II:
- Teoria şi metodologia instruirii 
- Teoria şi metodologia evaluării</t>
  </si>
  <si>
    <t>Pedagogie I: 
- Fundamentele pedagogiei 
- Teoria şi metodologia curriculumului</t>
  </si>
  <si>
    <t>Chei de verificare: Planul este corect dacă adunând procentele din toate tipurile de discipline  se obține 100%</t>
  </si>
  <si>
    <t xml:space="preserve">Procent total discipline </t>
  </si>
  <si>
    <t>Procent total ore fizie</t>
  </si>
  <si>
    <t>DF+DS+DC</t>
  </si>
  <si>
    <t>FACULTATEA DE MATEMATICĂ ȘI INFORMATICĂ</t>
  </si>
  <si>
    <t>În contul a cel mult 3 discipline opţionale generale, studentul are dreptul să aleagă 3 discipline de la alte specializări ale facultăţilor din Universitatea Babeş-Bolyai, respectând condiționările din planurile de învățământ ale respectivelor specializări.</t>
  </si>
  <si>
    <t>PLAN DE ÎNVĂŢĂMÂNT valabil începând din anul universitar 2019-2020</t>
  </si>
  <si>
    <t>**</t>
  </si>
  <si>
    <t>*LLU0013, Limba engleză - curs practic limbaj specializat; LLU0023, Limba franceză - curs practic limbaj specializat; LLU0033, Limba germană - curs practic limbaj specializat; LLU0043, Limba italiană - curs practic limbaj specializat; LLU0053 - Limba spaniolă - curs practic limbaj specializat; LLU0063 - Limba rusă - curs practic limbaj specializat.</t>
  </si>
  <si>
    <t>**LLU0014, Limba engleză - curs practic limbaj specializat; LLU0024, Limba franceză - curs practic limbaj specializat; LLU0034, Limba germană - curs practic limbaj specializat; LLU0044, Limba italiană - curs practic limbaj specializat; LLU0054 - Limba spaniolă - curs practic limbaj specializat; LLU0064- Limba rusă - curs practic limbaj specializat.</t>
  </si>
  <si>
    <r>
      <t xml:space="preserve">Domeniul: </t>
    </r>
    <r>
      <rPr>
        <b/>
        <sz val="10"/>
        <color indexed="8"/>
        <rFont val="Times New Roman"/>
        <family val="1"/>
        <charset val="238"/>
      </rPr>
      <t>Matematică</t>
    </r>
  </si>
  <si>
    <r>
      <t xml:space="preserve">Specializarea/Programul de studiu: </t>
    </r>
    <r>
      <rPr>
        <b/>
        <sz val="10"/>
        <color indexed="8"/>
        <rFont val="Times New Roman"/>
        <family val="1"/>
        <charset val="238"/>
      </rPr>
      <t>Matematică Informatică</t>
    </r>
  </si>
  <si>
    <r>
      <t xml:space="preserve">Titlul absolventului: </t>
    </r>
    <r>
      <rPr>
        <b/>
        <sz val="10"/>
        <color indexed="8"/>
        <rFont val="Times New Roman"/>
        <family val="1"/>
        <charset val="238"/>
      </rPr>
      <t>Licențiat în Matematică</t>
    </r>
  </si>
  <si>
    <t>4</t>
  </si>
  <si>
    <r>
      <rPr>
        <b/>
        <sz val="10"/>
        <color indexed="8"/>
        <rFont val="Times New Roman"/>
        <family val="1"/>
      </rPr>
      <t>VI.  UNIVERSITĂŢI EUROPENE DE REFERINŢĂ:</t>
    </r>
    <r>
      <rPr>
        <sz val="10"/>
        <color indexed="8"/>
        <rFont val="Times New Roman"/>
        <family val="1"/>
      </rPr>
      <t xml:space="preserve">
Planul de învățământ urmează în proporție de 80% planurile de învățământ ale Univ. Munchen, Univ. ”Tor Vergata” Roma și Univ. Milano.</t>
    </r>
  </si>
  <si>
    <t>MLX2201</t>
  </si>
  <si>
    <t>MLX2202</t>
  </si>
  <si>
    <t>MLX2203</t>
  </si>
  <si>
    <t>MLX2204</t>
  </si>
  <si>
    <t>MLX2206</t>
  </si>
  <si>
    <t>MLX2207</t>
  </si>
  <si>
    <r>
      <rPr>
        <b/>
        <sz val="10"/>
        <color indexed="8"/>
        <rFont val="Times New Roman"/>
        <family val="1"/>
      </rPr>
      <t>IV.EXAMENUL DE LICENŢĂ</t>
    </r>
    <r>
      <rPr>
        <sz val="10"/>
        <color indexed="8"/>
        <rFont val="Times New Roman"/>
        <family val="1"/>
      </rPr>
      <t xml:space="preserve"> - perioada iunie-iulie (1 săptămână)
</t>
    </r>
    <r>
      <rPr>
        <b/>
        <sz val="10"/>
        <color indexed="8"/>
        <rFont val="Times New Roman"/>
        <family val="1"/>
        <charset val="238"/>
      </rPr>
      <t>20</t>
    </r>
    <r>
      <rPr>
        <sz val="10"/>
        <color indexed="8"/>
        <rFont val="Times New Roman"/>
        <family val="1"/>
      </rPr>
      <t xml:space="preserve"> credite</t>
    </r>
  </si>
  <si>
    <t>Sem. 3: Se alege o disciplină (1) din pachetul opțional 1 (MLX2201)</t>
  </si>
  <si>
    <t>Sem. 4: Se alege o disciplină (2) din pachetul opțional 2 (MLX2202)</t>
  </si>
  <si>
    <t>Sem. 5: Se alege o disciplină (3) din pachetul opțional 3 (MLX2203)</t>
  </si>
  <si>
    <t>Sem. 5: Se alege o disciplină (4) din pachetul opțional 4 (MLX2204)</t>
  </si>
  <si>
    <t>Sem. 6: Se alege o disciplină (6) din pachetul opțional 6 (MLX2206)</t>
  </si>
  <si>
    <t>Sem. 6: Se alege o disciplină (7) din pachetul opțional 7 (MLX2207)</t>
  </si>
  <si>
    <t>PACHET OPȚIONAL 2 (An II, Semestrul 4)</t>
  </si>
  <si>
    <t>PACHET OPȚIONAL 4 (An III, Semestrul 5)</t>
  </si>
  <si>
    <t>MLR7021</t>
  </si>
  <si>
    <t>Dezvoltarea competențelor profesionale</t>
  </si>
  <si>
    <t>MLE2008</t>
  </si>
  <si>
    <t>PACHET OPȚIONAL 7 (An III, Semestrul 6)</t>
  </si>
  <si>
    <t>PACHET OPȚIONAL 1 (An II, Semestrul 3)</t>
  </si>
  <si>
    <t>PACHET OPȚIONAL 3 (An III, Semestrul 5)</t>
  </si>
  <si>
    <t>MLR5076</t>
  </si>
  <si>
    <t>Programare în C</t>
  </si>
  <si>
    <t>DISCIPLINE DE SPECIALITATE (DS)</t>
  </si>
  <si>
    <t>DISCIPLINE COMPLEMENTARE (DC)</t>
  </si>
  <si>
    <r>
      <t xml:space="preserve">Limba de predare: </t>
    </r>
    <r>
      <rPr>
        <b/>
        <sz val="10"/>
        <color indexed="8"/>
        <rFont val="Times New Roman"/>
        <family val="1"/>
        <charset val="238"/>
      </rPr>
      <t>Română</t>
    </r>
  </si>
  <si>
    <t>MLR0019</t>
  </si>
  <si>
    <t>MLR0070</t>
  </si>
  <si>
    <t>MLR0001</t>
  </si>
  <si>
    <t>MLR0013</t>
  </si>
  <si>
    <t>MLR5115</t>
  </si>
  <si>
    <t>MLR0021</t>
  </si>
  <si>
    <t>MLR0071</t>
  </si>
  <si>
    <t>MLR0015</t>
  </si>
  <si>
    <t>MLR5006</t>
  </si>
  <si>
    <t>MLR5105</t>
  </si>
  <si>
    <t xml:space="preserve">Algebra 1 (Algebra liniară) </t>
  </si>
  <si>
    <t xml:space="preserve">Logică matematică și teoria mulțimilor </t>
  </si>
  <si>
    <t xml:space="preserve">Analiză matematică 1 (Analiza pe R) </t>
  </si>
  <si>
    <t xml:space="preserve">Geometrie 1 (Geometrie analitică) </t>
  </si>
  <si>
    <t xml:space="preserve">Algoritmi si Programare </t>
  </si>
  <si>
    <t>Algebra 2 (Structuri algebrice de bază)</t>
  </si>
  <si>
    <t xml:space="preserve">Analiză matematică 2 (Calcul diferențial și integral în R^n) </t>
  </si>
  <si>
    <t>Geometrie 2 (Geometrie afină)</t>
  </si>
  <si>
    <t xml:space="preserve">Programare orientată obiect </t>
  </si>
  <si>
    <t xml:space="preserve">Structuri de date </t>
  </si>
  <si>
    <t>MLR5008</t>
  </si>
  <si>
    <t>MLR0008</t>
  </si>
  <si>
    <t>MLR0009</t>
  </si>
  <si>
    <t>MLR5027</t>
  </si>
  <si>
    <t>MLR5004</t>
  </si>
  <si>
    <t>Metode avansate de programare</t>
  </si>
  <si>
    <t xml:space="preserve">Analiză complexă </t>
  </si>
  <si>
    <t xml:space="preserve">Curs optional 1 </t>
  </si>
  <si>
    <t>Ecuații diferențiale</t>
  </si>
  <si>
    <t xml:space="preserve">Baze de date </t>
  </si>
  <si>
    <t xml:space="preserve">Arhitectura sistemelor de calcul </t>
  </si>
  <si>
    <t>MLR0074</t>
  </si>
  <si>
    <t>MLR0027</t>
  </si>
  <si>
    <t>MLR0025</t>
  </si>
  <si>
    <t>MLR1027</t>
  </si>
  <si>
    <t>MLR5007</t>
  </si>
  <si>
    <t>Analiză reală</t>
  </si>
  <si>
    <t>Analiză numerică</t>
  </si>
  <si>
    <t xml:space="preserve">Mecanică teoretică </t>
  </si>
  <si>
    <t>Teoria probabilităților</t>
  </si>
  <si>
    <t xml:space="preserve">Sisteme de operare </t>
  </si>
  <si>
    <t xml:space="preserve">Curs opțional 2 </t>
  </si>
  <si>
    <t>MLR0030</t>
  </si>
  <si>
    <t>MLR5023</t>
  </si>
  <si>
    <t>MLR5012</t>
  </si>
  <si>
    <t>MLR0011</t>
  </si>
  <si>
    <t>MLR2025</t>
  </si>
  <si>
    <t xml:space="preserve">Statistică matematică </t>
  </si>
  <si>
    <t>Limbaje formale și tehnici de compilare</t>
  </si>
  <si>
    <t>Proiect colectiv</t>
  </si>
  <si>
    <t xml:space="preserve">Ecuații cu derivate parțiale </t>
  </si>
  <si>
    <t xml:space="preserve">Curs opțional 3 </t>
  </si>
  <si>
    <t xml:space="preserve">Curs optional 4 </t>
  </si>
  <si>
    <t xml:space="preserve">Curs optional 5 (Practica de specialitate) </t>
  </si>
  <si>
    <t>MLR0005</t>
  </si>
  <si>
    <t>MLR5029</t>
  </si>
  <si>
    <t>MLR5015</t>
  </si>
  <si>
    <t>MLR2001</t>
  </si>
  <si>
    <t>Tehnici de optimizare</t>
  </si>
  <si>
    <t>Inteligență artificială</t>
  </si>
  <si>
    <t xml:space="preserve">Programare Web </t>
  </si>
  <si>
    <t xml:space="preserve">Elaborarea lucrării de licență </t>
  </si>
  <si>
    <t xml:space="preserve">Curs opțional 6 </t>
  </si>
  <si>
    <t xml:space="preserve">Curs opțional 7 </t>
  </si>
  <si>
    <t>MLR0016</t>
  </si>
  <si>
    <t>MLR0044</t>
  </si>
  <si>
    <t>MLR0046</t>
  </si>
  <si>
    <t xml:space="preserve">Geometrie diferențială </t>
  </si>
  <si>
    <t xml:space="preserve">Aplicații ale geometriei în informatică </t>
  </si>
  <si>
    <t>Complemente de algebră</t>
  </si>
  <si>
    <t>MLR0038</t>
  </si>
  <si>
    <t>MLR0033</t>
  </si>
  <si>
    <t>MLR0041</t>
  </si>
  <si>
    <t>Capitole speciale de ecuații diferențiale ordinare</t>
  </si>
  <si>
    <t>Complemente de analiză matematică</t>
  </si>
  <si>
    <t xml:space="preserve">Complemente de geometrie </t>
  </si>
  <si>
    <t>MLR0026</t>
  </si>
  <si>
    <t>MLR0024</t>
  </si>
  <si>
    <t>MLR0004</t>
  </si>
  <si>
    <t>Software matematic</t>
  </si>
  <si>
    <t>Astronomie</t>
  </si>
  <si>
    <t xml:space="preserve">Analiză funcțională </t>
  </si>
  <si>
    <t>MLR5048</t>
  </si>
  <si>
    <t>MLR5044</t>
  </si>
  <si>
    <t>MLR5060</t>
  </si>
  <si>
    <t>MLR5002</t>
  </si>
  <si>
    <t xml:space="preserve">Interacţiunea om-calculator </t>
  </si>
  <si>
    <t xml:space="preserve">Instrumente CASE </t>
  </si>
  <si>
    <t xml:space="preserve">Grafică pe calculator </t>
  </si>
  <si>
    <t xml:space="preserve">Rețele de calculatoare </t>
  </si>
  <si>
    <t>MLR2031</t>
  </si>
  <si>
    <t>MLR2032</t>
  </si>
  <si>
    <t xml:space="preserve">Practică de specialitate în matematică </t>
  </si>
  <si>
    <t xml:space="preserve">Practică de specialitate în informatică </t>
  </si>
  <si>
    <t>MLR5025</t>
  </si>
  <si>
    <t>MLR5011</t>
  </si>
  <si>
    <t xml:space="preserve">Algoritmica grafurilor </t>
  </si>
  <si>
    <t xml:space="preserve">Ingineria sistemelor soft </t>
  </si>
  <si>
    <t>MLR2006</t>
  </si>
  <si>
    <t>MLR7007</t>
  </si>
  <si>
    <t>MLR2005</t>
  </si>
  <si>
    <t xml:space="preserve">Istoria matematicii </t>
  </si>
  <si>
    <t>Istoria informaticii</t>
  </si>
  <si>
    <t xml:space="preserve">Metodologia documentării și elaborării unei lucrări științifice </t>
  </si>
  <si>
    <t>MLR0018</t>
  </si>
  <si>
    <t>MLR7005</t>
  </si>
  <si>
    <t>MLR2002</t>
  </si>
  <si>
    <t xml:space="preserve">Matematica de bază </t>
  </si>
  <si>
    <t>Comunicare și dezvoltare profesională în informatică</t>
  </si>
  <si>
    <t xml:space="preserve">Limba engleză - formare și informare academică (curs pentru începători) </t>
  </si>
  <si>
    <t xml:space="preserve">Metode avansate de rezolvare a problemelor de matematică și informatică </t>
  </si>
  <si>
    <t>Sem. 5: Se alege o disciplină (5)din pachetul opțional 5 (MLR2025)</t>
  </si>
  <si>
    <r>
      <rPr>
        <b/>
        <sz val="10"/>
        <color indexed="8"/>
        <rFont val="Times New Roman"/>
        <family val="1"/>
      </rPr>
      <t xml:space="preserve">  </t>
    </r>
    <r>
      <rPr>
        <b/>
        <sz val="10"/>
        <color rgb="FFFF0000"/>
        <rFont val="Times New Roman"/>
        <family val="1"/>
      </rPr>
      <t xml:space="preserve"> 140</t>
    </r>
    <r>
      <rPr>
        <b/>
        <sz val="10"/>
        <color indexed="8"/>
        <rFont val="Times New Roman"/>
        <family val="1"/>
      </rPr>
      <t xml:space="preserve"> </t>
    </r>
    <r>
      <rPr>
        <sz val="10"/>
        <color indexed="8"/>
        <rFont val="Times New Roman"/>
        <family val="1"/>
      </rPr>
      <t>de credite la disciplinele obligatorii;</t>
    </r>
  </si>
  <si>
    <r>
      <t xml:space="preserve">   </t>
    </r>
    <r>
      <rPr>
        <b/>
        <sz val="10"/>
        <color rgb="FFFF0000"/>
        <rFont val="Times New Roman"/>
        <family val="1"/>
      </rPr>
      <t>40</t>
    </r>
    <r>
      <rPr>
        <sz val="10"/>
        <color indexed="8"/>
        <rFont val="Times New Roman"/>
        <family val="1"/>
      </rPr>
      <t xml:space="preserve"> credite la disciplinele opţionale;</t>
    </r>
  </si>
  <si>
    <r>
      <rPr>
        <b/>
        <sz val="10"/>
        <color indexed="8"/>
        <rFont val="Times New Roman"/>
        <family val="1"/>
        <charset val="238"/>
      </rPr>
      <t>6</t>
    </r>
    <r>
      <rPr>
        <sz val="10"/>
        <color indexed="8"/>
        <rFont val="Times New Roman"/>
        <family val="1"/>
      </rPr>
      <t xml:space="preserve"> credite pentru o limbă străină (2 semestre)</t>
    </r>
  </si>
  <si>
    <r>
      <rPr>
        <b/>
        <sz val="10"/>
        <color indexed="8"/>
        <rFont val="Times New Roman"/>
        <family val="1"/>
        <charset val="238"/>
      </rPr>
      <t>20</t>
    </r>
    <r>
      <rPr>
        <sz val="10"/>
        <color indexed="8"/>
        <rFont val="Times New Roman"/>
        <family val="1"/>
      </rPr>
      <t xml:space="preserve"> de credite la examenul de licenţă </t>
    </r>
  </si>
  <si>
    <t>O singura probă și 20 de credite?</t>
  </si>
  <si>
    <t>150 cu 140, nu 142 cu 38</t>
  </si>
  <si>
    <t>Este nevoie sa precizam asta? Nu este la fel in toate semestrele?</t>
  </si>
  <si>
    <t>Am completat 12 si 28</t>
  </si>
  <si>
    <t>Va rog sa alegeti o didactica din lista didacticilor de specialitate</t>
  </si>
  <si>
    <t>Nota:</t>
  </si>
  <si>
    <t>1) 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                                                                                                                                                                    2) Practica de specialitate se desfasoara 4 saptamani, 5 zile/sapt., 6 ore/zi.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</si>
</sst>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b/>
      <sz val="10"/>
      <color rgb="FFFF0000"/>
      <name val="Times New Roman"/>
      <family val="1"/>
    </font>
    <font>
      <sz val="10"/>
      <color theme="1"/>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sz val="9"/>
      <color indexed="81"/>
      <name val="Tahoma"/>
      <charset val="1"/>
    </font>
    <font>
      <b/>
      <sz val="9"/>
      <color indexed="81"/>
      <name val="Tahoma"/>
      <charset val="1"/>
    </font>
    <font>
      <i/>
      <sz val="9"/>
      <color indexed="10"/>
      <name val="Tahoma"/>
      <family val="2"/>
      <charset val="238"/>
    </font>
    <font>
      <b/>
      <sz val="10"/>
      <color rgb="FFFF0000"/>
      <name val="Times New Roman"/>
      <family val="1"/>
      <charset val="238"/>
    </font>
    <font>
      <b/>
      <sz val="10"/>
      <name val="Times New Roman"/>
      <family val="1"/>
      <charset val="238"/>
    </font>
    <font>
      <b/>
      <sz val="10"/>
      <color indexed="8"/>
      <name val="Times New Roman"/>
      <family val="1"/>
      <charset val="238"/>
    </font>
    <font>
      <sz val="10"/>
      <color rgb="FF000000"/>
      <name val="Times New Roman"/>
      <family val="1"/>
      <charset val="238"/>
    </font>
    <font>
      <sz val="11"/>
      <name val="Calibri"/>
      <family val="2"/>
      <charset val="238"/>
    </font>
    <font>
      <sz val="10"/>
      <color rgb="FFFF0000"/>
      <name val="Times New Roman"/>
      <family val="1"/>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FF99"/>
        <bgColor rgb="FFFFFF99"/>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34">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0" borderId="1" xfId="0" applyFont="1" applyBorder="1" applyAlignment="1" applyProtection="1">
      <alignment horizontal="left" vertical="center"/>
    </xf>
    <xf numFmtId="49" fontId="1"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Fill="1" applyProtection="1">
      <protection locked="0"/>
    </xf>
    <xf numFmtId="0" fontId="2" fillId="0" borderId="0" xfId="0" applyFont="1" applyFill="1" applyAlignment="1" applyProtection="1">
      <alignment horizontal="left" vertical="top" wrapText="1"/>
      <protection locked="0"/>
    </xf>
    <xf numFmtId="0" fontId="1" fillId="0" borderId="0" xfId="0" applyFont="1" applyFill="1" applyAlignment="1" applyProtection="1">
      <alignment vertical="top" wrapText="1"/>
      <protection locked="0"/>
    </xf>
    <xf numFmtId="0" fontId="1" fillId="0" borderId="0" xfId="0" applyFont="1" applyFill="1" applyBorder="1" applyAlignment="1" applyProtection="1">
      <alignment vertical="top" wrapText="1"/>
    </xf>
    <xf numFmtId="0" fontId="10" fillId="0" borderId="0" xfId="0" applyFont="1" applyFill="1" applyBorder="1" applyAlignment="1" applyProtection="1">
      <alignment vertical="top" wrapText="1"/>
      <protection locked="0"/>
    </xf>
    <xf numFmtId="0" fontId="1" fillId="0" borderId="0" xfId="0" applyFont="1" applyBorder="1" applyProtection="1">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Protection="1">
      <protection locked="0"/>
    </xf>
    <xf numFmtId="0" fontId="1" fillId="0" borderId="0" xfId="0" applyFont="1" applyFill="1" applyBorder="1" applyAlignment="1" applyProtection="1">
      <alignment vertical="top"/>
      <protection locked="0"/>
    </xf>
    <xf numFmtId="1" fontId="2" fillId="0" borderId="1" xfId="0" applyNumberFormat="1" applyFont="1" applyFill="1" applyBorder="1" applyAlignment="1" applyProtection="1">
      <alignment horizontal="center" vertical="center"/>
      <protection locked="0"/>
    </xf>
    <xf numFmtId="0" fontId="1" fillId="0" borderId="0" xfId="0" applyFont="1" applyFill="1" applyAlignment="1" applyProtection="1">
      <alignment wrapText="1"/>
      <protection locked="0"/>
    </xf>
    <xf numFmtId="0" fontId="1" fillId="0" borderId="0" xfId="0" applyFont="1" applyFill="1" applyBorder="1" applyAlignment="1" applyProtection="1">
      <alignment wrapText="1"/>
      <protection locked="0"/>
    </xf>
    <xf numFmtId="0" fontId="1" fillId="0" borderId="0" xfId="0" applyFont="1" applyFill="1" applyAlignment="1" applyProtection="1">
      <alignment vertical="center" wrapText="1"/>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1" fillId="0" borderId="0" xfId="0" applyFont="1" applyFill="1" applyAlignment="1" applyProtection="1">
      <alignment horizontal="left" vertical="center"/>
      <protection locked="0"/>
    </xf>
    <xf numFmtId="0" fontId="0" fillId="0" borderId="0" xfId="0" applyAlignment="1">
      <alignment vertical="center" wrapText="1"/>
    </xf>
    <xf numFmtId="0" fontId="21" fillId="0" borderId="0"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5" fillId="0" borderId="0"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0" fontId="1" fillId="0" borderId="0" xfId="0" applyFont="1" applyBorder="1" applyProtection="1">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0" borderId="0" xfId="0" applyFont="1" applyAlignment="1" applyProtection="1">
      <alignment vertical="top" wrapText="1"/>
      <protection locked="0"/>
    </xf>
    <xf numFmtId="0" fontId="1" fillId="0" borderId="0" xfId="0" applyFont="1" applyProtection="1">
      <protection locked="0"/>
    </xf>
    <xf numFmtId="0" fontId="1" fillId="0" borderId="0" xfId="0" applyFont="1" applyAlignment="1" applyProtection="1">
      <alignment vertical="center"/>
      <protection locked="0"/>
    </xf>
    <xf numFmtId="49" fontId="1" fillId="0" borderId="0" xfId="0" applyNumberFormat="1" applyFont="1" applyProtection="1">
      <protection locked="0"/>
    </xf>
    <xf numFmtId="0" fontId="23" fillId="9" borderId="15" xfId="0" applyFont="1" applyFill="1" applyBorder="1" applyAlignment="1">
      <alignment horizontal="left" vertical="center"/>
    </xf>
    <xf numFmtId="0" fontId="23" fillId="9" borderId="16" xfId="0" applyFont="1" applyFill="1" applyBorder="1" applyAlignment="1">
      <alignment horizontal="left" vertical="center"/>
    </xf>
    <xf numFmtId="0" fontId="23" fillId="9" borderId="16" xfId="0" applyFont="1" applyFill="1" applyBorder="1" applyAlignment="1">
      <alignment horizontal="center" vertical="center"/>
    </xf>
    <xf numFmtId="0" fontId="1" fillId="0" borderId="0" xfId="0" applyFont="1" applyBorder="1" applyProtection="1">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1" fontId="23" fillId="9" borderId="16" xfId="0" applyNumberFormat="1" applyFont="1" applyFill="1" applyBorder="1" applyAlignment="1">
      <alignment horizontal="left" vertical="center"/>
    </xf>
    <xf numFmtId="1" fontId="23" fillId="9" borderId="16" xfId="0" applyNumberFormat="1" applyFont="1" applyFill="1" applyBorder="1" applyAlignment="1">
      <alignment horizontal="center" vertical="center"/>
    </xf>
    <xf numFmtId="0" fontId="1" fillId="0" borderId="0" xfId="0" applyFont="1" applyBorder="1" applyProtection="1">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1" fillId="0" borderId="0" xfId="0" applyFont="1" applyProtection="1">
      <protection locked="0"/>
    </xf>
    <xf numFmtId="0" fontId="2" fillId="0" borderId="0" xfId="0"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1" fillId="0" borderId="0" xfId="0" applyFont="1" applyBorder="1" applyProtection="1">
      <protection locked="0"/>
    </xf>
    <xf numFmtId="0" fontId="1" fillId="0" borderId="0" xfId="0" applyFont="1" applyProtection="1">
      <protection locked="0"/>
    </xf>
    <xf numFmtId="0" fontId="15" fillId="0" borderId="0" xfId="0" applyFont="1" applyBorder="1" applyAlignment="1" applyProtection="1">
      <alignment horizontal="left" vertical="center" wrapText="1"/>
    </xf>
    <xf numFmtId="0" fontId="20" fillId="7" borderId="0" xfId="0" applyFont="1" applyFill="1" applyProtection="1">
      <protection locked="0"/>
    </xf>
    <xf numFmtId="0" fontId="25" fillId="2" borderId="1" xfId="0" applyFont="1" applyFill="1" applyBorder="1" applyAlignment="1" applyProtection="1">
      <alignment horizontal="center" vertical="center"/>
      <protection locked="0"/>
    </xf>
    <xf numFmtId="0" fontId="20" fillId="7" borderId="14" xfId="0" applyFont="1" applyFill="1" applyBorder="1" applyAlignment="1" applyProtection="1">
      <alignment horizontal="left" vertical="top" wrapText="1"/>
      <protection locked="0"/>
    </xf>
    <xf numFmtId="0" fontId="20" fillId="7" borderId="0" xfId="0" applyFont="1" applyFill="1" applyAlignment="1" applyProtection="1">
      <alignment horizontal="left" vertical="top" wrapText="1"/>
      <protection locked="0"/>
    </xf>
    <xf numFmtId="0" fontId="23" fillId="9" borderId="15" xfId="0" applyFont="1" applyFill="1" applyBorder="1" applyAlignment="1">
      <alignment horizontal="left" vertical="center"/>
    </xf>
    <xf numFmtId="0" fontId="24" fillId="0" borderId="20" xfId="0" applyFont="1" applyBorder="1"/>
    <xf numFmtId="0" fontId="24" fillId="0" borderId="21" xfId="0" applyFont="1" applyBorder="1"/>
    <xf numFmtId="0" fontId="2" fillId="0" borderId="1" xfId="0" applyFont="1" applyBorder="1" applyAlignment="1" applyProtection="1">
      <alignment horizontal="left" vertical="center" wrapText="1"/>
    </xf>
    <xf numFmtId="0" fontId="2" fillId="0" borderId="11"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1" fontId="23" fillId="9" borderId="15" xfId="0" applyNumberFormat="1" applyFont="1" applyFill="1" applyBorder="1" applyAlignment="1">
      <alignment horizontal="left" vertical="center"/>
    </xf>
    <xf numFmtId="1" fontId="2" fillId="0" borderId="1" xfId="0" applyNumberFormat="1"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1" fillId="0" borderId="1" xfId="0" applyFont="1" applyBorder="1" applyAlignment="1" applyProtection="1">
      <alignment horizontal="left" vertical="center" wrapTex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wrapText="1"/>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1" fillId="2"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1" fontId="2" fillId="0" borderId="11" xfId="0" applyNumberFormat="1" applyFont="1" applyBorder="1" applyAlignment="1" applyProtection="1">
      <alignment horizontal="center" vertical="center"/>
      <protection locked="0"/>
    </xf>
    <xf numFmtId="1" fontId="2" fillId="0" borderId="7" xfId="0" applyNumberFormat="1" applyFont="1" applyBorder="1" applyAlignment="1" applyProtection="1">
      <alignment horizontal="center" vertical="center"/>
      <protection locked="0"/>
    </xf>
    <xf numFmtId="1" fontId="2" fillId="0" borderId="8" xfId="0" applyNumberFormat="1" applyFont="1" applyBorder="1" applyAlignment="1" applyProtection="1">
      <alignment horizontal="center" vertical="center"/>
      <protection locked="0"/>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wrapText="1"/>
    </xf>
    <xf numFmtId="0" fontId="2" fillId="0" borderId="1" xfId="0" applyFont="1" applyBorder="1" applyAlignment="1" applyProtection="1">
      <alignment horizontal="left" vertical="center" wrapText="1"/>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xf numFmtId="1" fontId="23" fillId="9" borderId="15" xfId="0" applyNumberFormat="1" applyFont="1" applyFill="1" applyBorder="1" applyAlignment="1">
      <alignment horizontal="left" vertical="center" wrapText="1"/>
    </xf>
    <xf numFmtId="0" fontId="24" fillId="0" borderId="20" xfId="0" applyFont="1" applyBorder="1" applyAlignment="1">
      <alignment wrapText="1"/>
    </xf>
    <xf numFmtId="0" fontId="24" fillId="0" borderId="21" xfId="0" applyFont="1" applyBorder="1" applyAlignment="1">
      <alignment wrapText="1"/>
    </xf>
    <xf numFmtId="0" fontId="1" fillId="0" borderId="0" xfId="0" applyFont="1" applyBorder="1" applyProtection="1">
      <protection locked="0"/>
    </xf>
    <xf numFmtId="0" fontId="1" fillId="0" borderId="0" xfId="0" applyFont="1" applyProtection="1">
      <protection locked="0"/>
    </xf>
    <xf numFmtId="0" fontId="1" fillId="0" borderId="14" xfId="0" applyFont="1" applyBorder="1" applyProtection="1">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1" fillId="0" borderId="2"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3" fillId="9" borderId="17" xfId="0" applyFont="1" applyFill="1" applyBorder="1" applyAlignment="1">
      <alignment horizontal="left" vertical="center"/>
    </xf>
    <xf numFmtId="0" fontId="24" fillId="0" borderId="18" xfId="0" applyFont="1" applyBorder="1"/>
    <xf numFmtId="0" fontId="24" fillId="0" borderId="19" xfId="0" applyFont="1" applyBorder="1"/>
    <xf numFmtId="0" fontId="1" fillId="0" borderId="14" xfId="0" applyFont="1" applyBorder="1" applyAlignment="1" applyProtection="1">
      <alignment wrapText="1"/>
    </xf>
    <xf numFmtId="0" fontId="1" fillId="0" borderId="0" xfId="0" applyFont="1" applyBorder="1" applyAlignment="1" applyProtection="1">
      <alignment wrapText="1"/>
    </xf>
    <xf numFmtId="0" fontId="1" fillId="0" borderId="1" xfId="0" applyFont="1" applyBorder="1" applyAlignment="1" applyProtection="1">
      <alignment horizontal="left" vertical="top"/>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2" fillId="0" borderId="7" xfId="0" applyFont="1" applyBorder="1" applyProtection="1">
      <protection locked="0"/>
    </xf>
    <xf numFmtId="0" fontId="1" fillId="0" borderId="0" xfId="0" applyFont="1" applyAlignment="1" applyProtection="1">
      <alignment horizontal="left" vertical="center" wrapText="1"/>
      <protection locked="0"/>
    </xf>
    <xf numFmtId="0" fontId="1" fillId="0" borderId="0" xfId="0" applyFont="1" applyFill="1" applyBorder="1" applyAlignment="1" applyProtection="1">
      <alignment horizontal="left" vertical="top" wrapText="1"/>
      <protection locked="0"/>
    </xf>
    <xf numFmtId="0" fontId="1"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15" fillId="0" borderId="0"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2" fillId="0" borderId="0" xfId="0" applyFont="1" applyAlignment="1" applyProtection="1">
      <alignment vertical="center"/>
      <protection locked="0"/>
    </xf>
    <xf numFmtId="0" fontId="2" fillId="0" borderId="0" xfId="0" applyFont="1" applyFill="1" applyBorder="1" applyAlignment="1" applyProtection="1">
      <alignment horizontal="left" vertical="top" wrapText="1"/>
      <protection locked="0"/>
    </xf>
    <xf numFmtId="0" fontId="23" fillId="9" borderId="15" xfId="0" applyFont="1" applyFill="1" applyBorder="1" applyAlignment="1">
      <alignment horizontal="left" vertical="center" wrapText="1"/>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23" fillId="9" borderId="1" xfId="0" applyFont="1" applyFill="1" applyBorder="1" applyAlignment="1">
      <alignment horizontal="left" vertical="center"/>
    </xf>
    <xf numFmtId="0" fontId="24" fillId="0" borderId="1" xfId="0" applyFont="1" applyBorder="1"/>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23" fillId="9" borderId="1" xfId="0" applyFont="1" applyFill="1" applyBorder="1" applyAlignment="1">
      <alignment horizontal="left" vertical="center" wrapText="1"/>
    </xf>
    <xf numFmtId="0" fontId="24" fillId="0" borderId="1" xfId="0" applyFont="1" applyBorder="1" applyAlignment="1">
      <alignment wrapText="1"/>
    </xf>
    <xf numFmtId="0" fontId="1" fillId="4" borderId="2" xfId="0" applyFont="1" applyFill="1" applyBorder="1" applyAlignment="1" applyProtection="1">
      <alignment horizontal="left" vertical="center"/>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1" xfId="0" applyFont="1" applyBorder="1" applyProtection="1">
      <protection locked="0"/>
    </xf>
    <xf numFmtId="0" fontId="23" fillId="9" borderId="15" xfId="0" applyFont="1" applyFill="1" applyBorder="1" applyAlignment="1">
      <alignment horizontal="left" vertical="top"/>
    </xf>
    <xf numFmtId="0" fontId="2" fillId="0" borderId="1"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1" fontId="25" fillId="3" borderId="2" xfId="0" applyNumberFormat="1" applyFont="1" applyFill="1" applyBorder="1" applyAlignment="1" applyProtection="1">
      <alignment horizontal="left" vertical="center" wrapText="1"/>
      <protection locked="0"/>
    </xf>
    <xf numFmtId="1" fontId="25" fillId="3" borderId="5" xfId="0" applyNumberFormat="1" applyFont="1" applyFill="1" applyBorder="1" applyAlignment="1" applyProtection="1">
      <alignment horizontal="left" vertical="center"/>
      <protection locked="0"/>
    </xf>
    <xf numFmtId="1" fontId="25" fillId="3" borderId="6" xfId="0" applyNumberFormat="1" applyFont="1" applyFill="1" applyBorder="1" applyAlignment="1" applyProtection="1">
      <alignment horizontal="left"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1" fontId="1" fillId="4" borderId="2" xfId="0" applyNumberFormat="1" applyFont="1" applyFill="1" applyBorder="1" applyAlignment="1" applyProtection="1">
      <alignment horizontal="left" vertical="center"/>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1"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0" fontId="1" fillId="6" borderId="14" xfId="0" applyFont="1" applyFill="1" applyBorder="1" applyAlignment="1" applyProtection="1">
      <alignment wrapText="1"/>
    </xf>
    <xf numFmtId="0" fontId="1" fillId="6" borderId="0" xfId="0" applyFont="1" applyFill="1" applyBorder="1" applyAlignment="1" applyProtection="1">
      <alignment wrapText="1"/>
    </xf>
    <xf numFmtId="0" fontId="1" fillId="0" borderId="0" xfId="0" applyFont="1" applyAlignment="1" applyProtection="1">
      <alignment wrapText="1"/>
    </xf>
    <xf numFmtId="0" fontId="2" fillId="5" borderId="0" xfId="0" applyFont="1" applyFill="1" applyAlignment="1" applyProtection="1">
      <alignment horizontal="left" vertical="top" wrapText="1"/>
      <protection locked="0"/>
    </xf>
    <xf numFmtId="0" fontId="15" fillId="0" borderId="4"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 fillId="0" borderId="1" xfId="0" applyFont="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8" borderId="6" xfId="0" applyFont="1" applyFill="1" applyBorder="1" applyAlignment="1" applyProtection="1">
      <alignment horizontal="center" vertical="center" wrapText="1"/>
      <protection locked="0"/>
    </xf>
    <xf numFmtId="10" fontId="1" fillId="0" borderId="1" xfId="0" applyNumberFormat="1" applyFont="1" applyBorder="1" applyAlignment="1" applyProtection="1">
      <alignment horizontal="center" vertical="center" wrapText="1"/>
      <protection locked="0"/>
    </xf>
    <xf numFmtId="0" fontId="20" fillId="7" borderId="1"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0" fontId="21" fillId="0" borderId="6"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1" fontId="1" fillId="4" borderId="2" xfId="0" applyNumberFormat="1"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cellXfs>
  <cellStyles count="1">
    <cellStyle name="Normal" xfId="0" builtinId="0"/>
  </cellStyles>
  <dxfs count="40">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27"/>
  <sheetViews>
    <sheetView tabSelected="1" showRuler="0" view="pageLayout" topLeftCell="A10" zoomScaleNormal="100" workbookViewId="0">
      <selection activeCell="M21" sqref="M21:U21"/>
    </sheetView>
  </sheetViews>
  <sheetFormatPr defaultColWidth="9.109375" defaultRowHeight="13.2" x14ac:dyDescent="0.25"/>
  <cols>
    <col min="1" max="1" width="9.109375" style="1" customWidth="1"/>
    <col min="2" max="2" width="7.109375" style="1" customWidth="1"/>
    <col min="3" max="3" width="7.33203125" style="1" customWidth="1"/>
    <col min="4" max="5" width="4.6640625" style="1" customWidth="1"/>
    <col min="6" max="6" width="4.5546875" style="1" customWidth="1"/>
    <col min="7" max="8" width="8.109375" style="1" customWidth="1"/>
    <col min="9" max="9" width="5.44140625" style="1" customWidth="1"/>
    <col min="10" max="10" width="7.5546875" style="1" customWidth="1"/>
    <col min="11" max="11" width="5.6640625" style="1" customWidth="1"/>
    <col min="12" max="12" width="4.88671875" style="1" customWidth="1"/>
    <col min="13" max="13" width="5.5546875" style="1" customWidth="1"/>
    <col min="14" max="14" width="5.5546875" style="49" customWidth="1"/>
    <col min="15" max="15" width="5.6640625" style="1" customWidth="1"/>
    <col min="16" max="16" width="5.109375" style="1" customWidth="1"/>
    <col min="17" max="17" width="5.44140625" style="1" customWidth="1"/>
    <col min="18" max="18" width="5.5546875" style="1" customWidth="1"/>
    <col min="19" max="19" width="5" style="1" customWidth="1"/>
    <col min="20" max="20" width="5.33203125" style="1" customWidth="1"/>
    <col min="21" max="21" width="8.88671875" style="1" customWidth="1"/>
    <col min="22" max="16384" width="9.109375" style="1"/>
  </cols>
  <sheetData>
    <row r="1" spans="1:27" ht="15.75" customHeight="1" x14ac:dyDescent="0.25">
      <c r="A1" s="244" t="s">
        <v>121</v>
      </c>
      <c r="B1" s="244"/>
      <c r="C1" s="244"/>
      <c r="D1" s="244"/>
      <c r="E1" s="244"/>
      <c r="F1" s="244"/>
      <c r="G1" s="244"/>
      <c r="H1" s="244"/>
      <c r="I1" s="244"/>
      <c r="J1" s="244"/>
      <c r="K1" s="244"/>
      <c r="M1" s="246" t="s">
        <v>21</v>
      </c>
      <c r="N1" s="246"/>
      <c r="O1" s="246"/>
      <c r="P1" s="246"/>
      <c r="Q1" s="246"/>
      <c r="R1" s="246"/>
      <c r="S1" s="246"/>
      <c r="T1" s="246"/>
      <c r="U1" s="246"/>
    </row>
    <row r="2" spans="1:27" ht="6.75" customHeight="1" x14ac:dyDescent="0.25">
      <c r="A2" s="244"/>
      <c r="B2" s="244"/>
      <c r="C2" s="244"/>
      <c r="D2" s="244"/>
      <c r="E2" s="244"/>
      <c r="F2" s="244"/>
      <c r="G2" s="244"/>
      <c r="H2" s="244"/>
      <c r="I2" s="244"/>
      <c r="J2" s="244"/>
      <c r="K2" s="244"/>
    </row>
    <row r="3" spans="1:27" ht="18" customHeight="1" x14ac:dyDescent="0.25">
      <c r="A3" s="245" t="s">
        <v>103</v>
      </c>
      <c r="B3" s="245"/>
      <c r="C3" s="245"/>
      <c r="D3" s="245"/>
      <c r="E3" s="245"/>
      <c r="F3" s="245"/>
      <c r="G3" s="245"/>
      <c r="H3" s="245"/>
      <c r="I3" s="245"/>
      <c r="J3" s="245"/>
      <c r="K3" s="245"/>
      <c r="M3" s="250"/>
      <c r="N3" s="251"/>
      <c r="O3" s="252"/>
      <c r="P3" s="231" t="s">
        <v>37</v>
      </c>
      <c r="Q3" s="232"/>
      <c r="R3" s="233"/>
      <c r="S3" s="231" t="s">
        <v>38</v>
      </c>
      <c r="T3" s="232"/>
      <c r="U3" s="233"/>
      <c r="V3" s="307" t="str">
        <f>IF(P4&gt;=22,"Corect","Trebuie alocate cel puțin 22 de ore pe săptămână")</f>
        <v>Corect</v>
      </c>
      <c r="W3" s="308"/>
      <c r="X3" s="308"/>
      <c r="Y3" s="308"/>
      <c r="Z3" s="66"/>
      <c r="AA3" s="66"/>
    </row>
    <row r="4" spans="1:27" ht="17.25" customHeight="1" x14ac:dyDescent="0.25">
      <c r="A4" s="245" t="s">
        <v>119</v>
      </c>
      <c r="B4" s="245"/>
      <c r="C4" s="245"/>
      <c r="D4" s="245"/>
      <c r="E4" s="245"/>
      <c r="F4" s="245"/>
      <c r="G4" s="245"/>
      <c r="H4" s="245"/>
      <c r="I4" s="245"/>
      <c r="J4" s="245"/>
      <c r="K4" s="245"/>
      <c r="M4" s="161" t="s">
        <v>14</v>
      </c>
      <c r="N4" s="162"/>
      <c r="O4" s="163"/>
      <c r="P4" s="236">
        <v>25</v>
      </c>
      <c r="Q4" s="237"/>
      <c r="R4" s="238"/>
      <c r="S4" s="236">
        <v>24</v>
      </c>
      <c r="T4" s="237"/>
      <c r="U4" s="238"/>
      <c r="V4" s="307" t="str">
        <f>IF(S4&gt;=22,"Corect","Trebuie alocate cel puțin 22 de ore pe săptămână")</f>
        <v>Corect</v>
      </c>
      <c r="W4" s="308"/>
      <c r="X4" s="308"/>
      <c r="Y4" s="308"/>
      <c r="Z4" s="66"/>
      <c r="AA4" s="66"/>
    </row>
    <row r="5" spans="1:27" ht="16.5" customHeight="1" x14ac:dyDescent="0.25">
      <c r="A5" s="245"/>
      <c r="B5" s="245"/>
      <c r="C5" s="245"/>
      <c r="D5" s="245"/>
      <c r="E5" s="245"/>
      <c r="F5" s="245"/>
      <c r="G5" s="245"/>
      <c r="H5" s="245"/>
      <c r="I5" s="245"/>
      <c r="J5" s="245"/>
      <c r="K5" s="245"/>
      <c r="M5" s="161" t="s">
        <v>15</v>
      </c>
      <c r="N5" s="162"/>
      <c r="O5" s="163"/>
      <c r="P5" s="236">
        <v>27</v>
      </c>
      <c r="Q5" s="237"/>
      <c r="R5" s="238"/>
      <c r="S5" s="236">
        <v>28</v>
      </c>
      <c r="T5" s="237"/>
      <c r="U5" s="238"/>
      <c r="V5" s="307" t="str">
        <f>IF(P5&gt;=22,"Corect","Trebuie alocate cel puțin 22 de ore pe săptămână")</f>
        <v>Corect</v>
      </c>
      <c r="W5" s="308"/>
      <c r="X5" s="308"/>
      <c r="Y5" s="308"/>
      <c r="Z5" s="66"/>
      <c r="AA5" s="66"/>
    </row>
    <row r="6" spans="1:27" ht="15" customHeight="1" x14ac:dyDescent="0.25">
      <c r="A6" s="240" t="s">
        <v>125</v>
      </c>
      <c r="B6" s="240"/>
      <c r="C6" s="240"/>
      <c r="D6" s="240"/>
      <c r="E6" s="240"/>
      <c r="F6" s="240"/>
      <c r="G6" s="240"/>
      <c r="H6" s="240"/>
      <c r="I6" s="240"/>
      <c r="J6" s="240"/>
      <c r="K6" s="240"/>
      <c r="M6" s="161" t="s">
        <v>16</v>
      </c>
      <c r="N6" s="162"/>
      <c r="O6" s="163"/>
      <c r="P6" s="236">
        <v>25</v>
      </c>
      <c r="Q6" s="237"/>
      <c r="R6" s="238"/>
      <c r="S6" s="236">
        <v>22</v>
      </c>
      <c r="T6" s="237"/>
      <c r="U6" s="238"/>
      <c r="V6" s="307" t="str">
        <f>IF(S5&gt;=22,"Corect","Trebuie alocate cel puțin 22 de ore pe săptămână")</f>
        <v>Corect</v>
      </c>
      <c r="W6" s="308"/>
      <c r="X6" s="308"/>
      <c r="Y6" s="308"/>
      <c r="Z6" s="66"/>
      <c r="AA6" s="66"/>
    </row>
    <row r="7" spans="1:27" ht="18" customHeight="1" x14ac:dyDescent="0.25">
      <c r="A7" s="235" t="s">
        <v>126</v>
      </c>
      <c r="B7" s="235"/>
      <c r="C7" s="235"/>
      <c r="D7" s="235"/>
      <c r="E7" s="235"/>
      <c r="F7" s="235"/>
      <c r="G7" s="235"/>
      <c r="H7" s="235"/>
      <c r="I7" s="235"/>
      <c r="J7" s="235"/>
      <c r="K7" s="235"/>
      <c r="V7" s="307" t="str">
        <f>IF(P6&gt;=22,"Corect","Trebuie alocate cel puțin 22 de ore pe săptămână")</f>
        <v>Corect</v>
      </c>
      <c r="W7" s="308"/>
      <c r="X7" s="308"/>
      <c r="Y7" s="308"/>
      <c r="Z7" s="66"/>
      <c r="AA7" s="66"/>
    </row>
    <row r="8" spans="1:27" ht="14.25" customHeight="1" x14ac:dyDescent="0.25">
      <c r="A8" s="249" t="s">
        <v>155</v>
      </c>
      <c r="B8" s="249"/>
      <c r="C8" s="249"/>
      <c r="D8" s="249"/>
      <c r="E8" s="249"/>
      <c r="F8" s="249"/>
      <c r="G8" s="249"/>
      <c r="H8" s="249"/>
      <c r="I8" s="249"/>
      <c r="J8" s="249"/>
      <c r="K8" s="249"/>
      <c r="M8" s="253" t="s">
        <v>136</v>
      </c>
      <c r="N8" s="253"/>
      <c r="O8" s="253"/>
      <c r="P8" s="253"/>
      <c r="Q8" s="253"/>
      <c r="R8" s="253"/>
      <c r="S8" s="253"/>
      <c r="T8" s="253"/>
      <c r="U8" s="253"/>
      <c r="V8" s="307" t="str">
        <f>IF(S6&gt;=22,"Corect","Trebuie alocate cel puțin 22 de ore pe săptămână")</f>
        <v>Corect</v>
      </c>
      <c r="W8" s="308"/>
      <c r="X8" s="308"/>
      <c r="Y8" s="308"/>
      <c r="Z8" s="66"/>
      <c r="AA8" s="66"/>
    </row>
    <row r="9" spans="1:27" ht="15" customHeight="1" x14ac:dyDescent="0.25">
      <c r="A9" s="249" t="s">
        <v>127</v>
      </c>
      <c r="B9" s="249"/>
      <c r="C9" s="249"/>
      <c r="D9" s="249"/>
      <c r="E9" s="249"/>
      <c r="F9" s="249"/>
      <c r="G9" s="249"/>
      <c r="H9" s="249"/>
      <c r="I9" s="249"/>
      <c r="J9" s="249"/>
      <c r="K9" s="249"/>
      <c r="M9" s="253"/>
      <c r="N9" s="253"/>
      <c r="O9" s="253"/>
      <c r="P9" s="253"/>
      <c r="Q9" s="253"/>
      <c r="R9" s="253"/>
      <c r="S9" s="253"/>
      <c r="T9" s="253"/>
      <c r="U9" s="253"/>
      <c r="V9" s="117" t="s">
        <v>272</v>
      </c>
      <c r="W9" s="117"/>
      <c r="X9" s="117"/>
      <c r="Y9" s="117"/>
    </row>
    <row r="10" spans="1:27" ht="16.5" customHeight="1" x14ac:dyDescent="0.25">
      <c r="A10" s="249" t="s">
        <v>18</v>
      </c>
      <c r="B10" s="249"/>
      <c r="C10" s="249"/>
      <c r="D10" s="249"/>
      <c r="E10" s="249"/>
      <c r="F10" s="249"/>
      <c r="G10" s="249"/>
      <c r="H10" s="249"/>
      <c r="I10" s="249"/>
      <c r="J10" s="249"/>
      <c r="K10" s="249"/>
      <c r="M10" s="253"/>
      <c r="N10" s="253"/>
      <c r="O10" s="253"/>
      <c r="P10" s="253"/>
      <c r="Q10" s="253"/>
      <c r="R10" s="253"/>
      <c r="S10" s="253"/>
      <c r="T10" s="253"/>
      <c r="U10" s="253"/>
      <c r="V10" s="310" t="s">
        <v>110</v>
      </c>
      <c r="W10" s="310"/>
      <c r="X10" s="310"/>
      <c r="Y10" s="310"/>
      <c r="Z10" s="64"/>
      <c r="AA10" s="64"/>
    </row>
    <row r="11" spans="1:27" x14ac:dyDescent="0.25">
      <c r="A11" s="249" t="s">
        <v>19</v>
      </c>
      <c r="B11" s="249"/>
      <c r="C11" s="249"/>
      <c r="D11" s="249"/>
      <c r="E11" s="249"/>
      <c r="F11" s="249"/>
      <c r="G11" s="249"/>
      <c r="H11" s="249"/>
      <c r="I11" s="249"/>
      <c r="J11" s="249"/>
      <c r="K11" s="249"/>
      <c r="M11" s="253"/>
      <c r="N11" s="253"/>
      <c r="O11" s="253"/>
      <c r="P11" s="253"/>
      <c r="Q11" s="253"/>
      <c r="R11" s="253"/>
      <c r="S11" s="253"/>
      <c r="T11" s="253"/>
      <c r="U11" s="253"/>
      <c r="V11" s="310"/>
      <c r="W11" s="310"/>
      <c r="X11" s="310"/>
      <c r="Y11" s="310"/>
      <c r="Z11" s="64"/>
      <c r="AA11" s="64"/>
    </row>
    <row r="12" spans="1:27" ht="10.5" customHeight="1" x14ac:dyDescent="0.25">
      <c r="A12" s="249"/>
      <c r="B12" s="249"/>
      <c r="C12" s="249"/>
      <c r="D12" s="249"/>
      <c r="E12" s="249"/>
      <c r="F12" s="249"/>
      <c r="G12" s="249"/>
      <c r="H12" s="249"/>
      <c r="I12" s="249"/>
      <c r="J12" s="249"/>
      <c r="K12" s="249"/>
      <c r="M12" s="2"/>
      <c r="N12" s="47"/>
      <c r="O12" s="2"/>
      <c r="P12" s="2"/>
      <c r="Q12" s="2"/>
      <c r="R12" s="2"/>
      <c r="S12" s="2"/>
      <c r="V12" s="310"/>
      <c r="W12" s="310"/>
      <c r="X12" s="310"/>
      <c r="Y12" s="310"/>
      <c r="Z12" s="64"/>
      <c r="AA12" s="64"/>
    </row>
    <row r="13" spans="1:27" x14ac:dyDescent="0.25">
      <c r="A13" s="254" t="s">
        <v>0</v>
      </c>
      <c r="B13" s="254"/>
      <c r="C13" s="254"/>
      <c r="D13" s="254"/>
      <c r="E13" s="254"/>
      <c r="F13" s="254"/>
      <c r="G13" s="254"/>
      <c r="H13" s="254"/>
      <c r="I13" s="254"/>
      <c r="J13" s="254"/>
      <c r="K13" s="254"/>
      <c r="M13" s="255" t="s">
        <v>22</v>
      </c>
      <c r="N13" s="255"/>
      <c r="O13" s="255"/>
      <c r="P13" s="255"/>
      <c r="Q13" s="255"/>
      <c r="R13" s="255"/>
      <c r="S13" s="255"/>
      <c r="T13" s="255"/>
      <c r="U13" s="255"/>
      <c r="V13" s="310"/>
      <c r="W13" s="310"/>
      <c r="X13" s="310"/>
      <c r="Y13" s="310"/>
      <c r="Z13" s="63"/>
      <c r="AA13" s="63"/>
    </row>
    <row r="14" spans="1:27" ht="12.75" customHeight="1" x14ac:dyDescent="0.25">
      <c r="A14" s="254" t="s">
        <v>1</v>
      </c>
      <c r="B14" s="254"/>
      <c r="C14" s="254"/>
      <c r="D14" s="254"/>
      <c r="E14" s="254"/>
      <c r="F14" s="254"/>
      <c r="G14" s="254"/>
      <c r="H14" s="254"/>
      <c r="I14" s="254"/>
      <c r="J14" s="254"/>
      <c r="K14" s="254"/>
      <c r="M14" s="247" t="s">
        <v>137</v>
      </c>
      <c r="N14" s="247"/>
      <c r="O14" s="247"/>
      <c r="P14" s="247"/>
      <c r="Q14" s="247"/>
      <c r="R14" s="247"/>
      <c r="S14" s="247"/>
      <c r="T14" s="247"/>
      <c r="U14" s="247"/>
      <c r="V14" s="310"/>
      <c r="W14" s="310"/>
      <c r="X14" s="310"/>
      <c r="Y14" s="310"/>
      <c r="Z14" s="63"/>
      <c r="AA14" s="63"/>
    </row>
    <row r="15" spans="1:27" ht="15" customHeight="1" x14ac:dyDescent="0.25">
      <c r="A15" s="249" t="s">
        <v>268</v>
      </c>
      <c r="B15" s="249"/>
      <c r="C15" s="249"/>
      <c r="D15" s="249"/>
      <c r="E15" s="249"/>
      <c r="F15" s="249"/>
      <c r="G15" s="249"/>
      <c r="H15" s="249"/>
      <c r="I15" s="249"/>
      <c r="J15" s="249"/>
      <c r="K15" s="249"/>
      <c r="M15" s="234" t="s">
        <v>138</v>
      </c>
      <c r="N15" s="234"/>
      <c r="O15" s="234"/>
      <c r="P15" s="234"/>
      <c r="Q15" s="234"/>
      <c r="R15" s="234"/>
      <c r="S15" s="234"/>
      <c r="T15" s="234"/>
      <c r="U15" s="234"/>
      <c r="V15" s="310"/>
      <c r="W15" s="310"/>
      <c r="X15" s="310"/>
      <c r="Y15" s="310"/>
      <c r="Z15" s="65"/>
      <c r="AA15" s="65"/>
    </row>
    <row r="16" spans="1:27" ht="15" customHeight="1" x14ac:dyDescent="0.25">
      <c r="A16" s="249" t="s">
        <v>269</v>
      </c>
      <c r="B16" s="249"/>
      <c r="C16" s="249"/>
      <c r="D16" s="249"/>
      <c r="E16" s="249"/>
      <c r="F16" s="249"/>
      <c r="G16" s="249"/>
      <c r="H16" s="249"/>
      <c r="I16" s="249"/>
      <c r="J16" s="249"/>
      <c r="K16" s="249"/>
      <c r="M16" s="234" t="s">
        <v>139</v>
      </c>
      <c r="N16" s="234"/>
      <c r="O16" s="234"/>
      <c r="P16" s="234"/>
      <c r="Q16" s="234"/>
      <c r="R16" s="234"/>
      <c r="S16" s="234"/>
      <c r="T16" s="234"/>
      <c r="U16" s="234"/>
      <c r="V16" s="120" t="s">
        <v>273</v>
      </c>
      <c r="W16" s="120"/>
      <c r="X16" s="120"/>
      <c r="Y16" s="120"/>
      <c r="Z16" s="65"/>
      <c r="AA16" s="65"/>
    </row>
    <row r="17" spans="1:27" ht="15" customHeight="1" x14ac:dyDescent="0.25">
      <c r="A17" s="249" t="s">
        <v>77</v>
      </c>
      <c r="B17" s="249"/>
      <c r="C17" s="249"/>
      <c r="D17" s="249"/>
      <c r="E17" s="249"/>
      <c r="F17" s="249"/>
      <c r="G17" s="249"/>
      <c r="H17" s="249"/>
      <c r="I17" s="249"/>
      <c r="J17" s="249"/>
      <c r="K17" s="249"/>
      <c r="M17" s="241" t="s">
        <v>140</v>
      </c>
      <c r="N17" s="241"/>
      <c r="O17" s="241"/>
      <c r="P17" s="241"/>
      <c r="Q17" s="241"/>
      <c r="R17" s="241"/>
      <c r="S17" s="241"/>
      <c r="T17" s="241"/>
      <c r="U17" s="241"/>
      <c r="V17" s="65"/>
      <c r="W17" s="65"/>
      <c r="X17" s="65"/>
      <c r="Y17" s="65"/>
      <c r="Z17" s="65"/>
      <c r="AA17" s="65"/>
    </row>
    <row r="18" spans="1:27" ht="14.25" customHeight="1" x14ac:dyDescent="0.25">
      <c r="A18" s="242" t="s">
        <v>105</v>
      </c>
      <c r="B18" s="242"/>
      <c r="C18" s="242"/>
      <c r="D18" s="242"/>
      <c r="E18" s="242"/>
      <c r="F18" s="242"/>
      <c r="G18" s="242"/>
      <c r="H18" s="242"/>
      <c r="I18" s="242"/>
      <c r="J18" s="242"/>
      <c r="K18" s="242"/>
      <c r="M18" s="241" t="s">
        <v>267</v>
      </c>
      <c r="N18" s="241"/>
      <c r="O18" s="241"/>
      <c r="P18" s="241"/>
      <c r="Q18" s="241"/>
      <c r="R18" s="241"/>
      <c r="S18" s="241"/>
      <c r="T18" s="241"/>
      <c r="U18" s="241"/>
      <c r="V18" s="120" t="s">
        <v>274</v>
      </c>
      <c r="W18" s="120"/>
      <c r="X18" s="120"/>
      <c r="Y18" s="120"/>
      <c r="Z18" s="65"/>
      <c r="AA18" s="65"/>
    </row>
    <row r="19" spans="1:27" s="97" customFormat="1" ht="14.25" customHeight="1" x14ac:dyDescent="0.25">
      <c r="A19" s="243" t="s">
        <v>270</v>
      </c>
      <c r="B19" s="243"/>
      <c r="C19" s="243"/>
      <c r="D19" s="243"/>
      <c r="E19" s="243"/>
      <c r="F19" s="243"/>
      <c r="G19" s="243"/>
      <c r="H19" s="243"/>
      <c r="I19" s="243"/>
      <c r="J19" s="243"/>
      <c r="K19" s="243"/>
      <c r="M19" s="241" t="s">
        <v>141</v>
      </c>
      <c r="N19" s="241"/>
      <c r="O19" s="241"/>
      <c r="P19" s="241"/>
      <c r="Q19" s="241"/>
      <c r="R19" s="241"/>
      <c r="S19" s="241"/>
      <c r="T19" s="241"/>
      <c r="U19" s="241"/>
      <c r="V19" s="120"/>
      <c r="W19" s="120"/>
      <c r="X19" s="120"/>
      <c r="Y19" s="120"/>
      <c r="Z19" s="65"/>
      <c r="AA19" s="65"/>
    </row>
    <row r="20" spans="1:27" s="50" customFormat="1" ht="14.25" customHeight="1" x14ac:dyDescent="0.25">
      <c r="A20" s="243" t="s">
        <v>271</v>
      </c>
      <c r="B20" s="243"/>
      <c r="C20" s="243"/>
      <c r="D20" s="243"/>
      <c r="E20" s="243"/>
      <c r="F20" s="243"/>
      <c r="G20" s="243"/>
      <c r="H20" s="243"/>
      <c r="I20" s="243"/>
      <c r="J20" s="243"/>
      <c r="K20" s="243"/>
      <c r="M20" s="241" t="s">
        <v>142</v>
      </c>
      <c r="N20" s="241"/>
      <c r="O20" s="241"/>
      <c r="P20" s="241"/>
      <c r="Q20" s="241"/>
      <c r="R20" s="241"/>
      <c r="S20" s="241"/>
      <c r="T20" s="241"/>
      <c r="U20" s="241"/>
      <c r="V20" s="65"/>
      <c r="W20" s="65"/>
      <c r="X20" s="65"/>
      <c r="Y20" s="65"/>
      <c r="Z20" s="65"/>
      <c r="AA20" s="65"/>
    </row>
    <row r="21" spans="1:27" s="97" customFormat="1" ht="14.25" customHeight="1" x14ac:dyDescent="0.25">
      <c r="A21" s="242" t="s">
        <v>277</v>
      </c>
      <c r="B21" s="242"/>
      <c r="C21" s="242"/>
      <c r="D21" s="242"/>
      <c r="E21" s="98"/>
      <c r="F21" s="98"/>
      <c r="G21" s="98"/>
      <c r="H21" s="98"/>
      <c r="I21" s="98"/>
      <c r="J21" s="98"/>
      <c r="K21" s="98"/>
      <c r="M21" s="241"/>
      <c r="N21" s="241"/>
      <c r="O21" s="241"/>
      <c r="P21" s="241"/>
      <c r="Q21" s="241"/>
      <c r="R21" s="241"/>
      <c r="S21" s="241"/>
      <c r="T21" s="241"/>
      <c r="U21" s="241"/>
      <c r="V21" s="65"/>
      <c r="W21" s="65"/>
      <c r="X21" s="65"/>
      <c r="Y21" s="65"/>
      <c r="Z21" s="65"/>
      <c r="AA21" s="65"/>
    </row>
    <row r="22" spans="1:27" s="27" customFormat="1" ht="6.75" customHeight="1" x14ac:dyDescent="0.25">
      <c r="A22" s="240" t="s">
        <v>278</v>
      </c>
      <c r="B22" s="240"/>
      <c r="C22" s="240"/>
      <c r="D22" s="240"/>
      <c r="E22" s="240"/>
      <c r="F22" s="240"/>
      <c r="G22" s="240"/>
      <c r="H22" s="240"/>
      <c r="I22" s="240"/>
      <c r="J22" s="240"/>
      <c r="K22" s="240"/>
      <c r="M22" s="240" t="s">
        <v>120</v>
      </c>
      <c r="N22" s="240"/>
      <c r="O22" s="240"/>
      <c r="P22" s="240"/>
      <c r="Q22" s="240"/>
      <c r="R22" s="240"/>
      <c r="S22" s="240"/>
      <c r="T22" s="240"/>
      <c r="U22" s="240"/>
      <c r="V22" s="65"/>
      <c r="W22" s="65"/>
      <c r="X22" s="65"/>
      <c r="Y22" s="65"/>
      <c r="Z22" s="65"/>
      <c r="AA22" s="65"/>
    </row>
    <row r="23" spans="1:27" ht="7.5" customHeight="1" x14ac:dyDescent="0.25">
      <c r="A23" s="240"/>
      <c r="B23" s="240"/>
      <c r="C23" s="240"/>
      <c r="D23" s="240"/>
      <c r="E23" s="240"/>
      <c r="F23" s="240"/>
      <c r="G23" s="240"/>
      <c r="H23" s="240"/>
      <c r="I23" s="240"/>
      <c r="J23" s="240"/>
      <c r="K23" s="240"/>
      <c r="M23" s="240"/>
      <c r="N23" s="240"/>
      <c r="O23" s="240"/>
      <c r="P23" s="240"/>
      <c r="Q23" s="240"/>
      <c r="R23" s="240"/>
      <c r="S23" s="240"/>
      <c r="T23" s="240"/>
      <c r="U23" s="240"/>
      <c r="V23" s="65"/>
      <c r="W23" s="65"/>
      <c r="X23" s="65"/>
      <c r="Y23" s="65"/>
      <c r="Z23" s="65"/>
      <c r="AA23" s="65"/>
    </row>
    <row r="24" spans="1:27" ht="15" customHeight="1" x14ac:dyDescent="0.25">
      <c r="A24" s="240"/>
      <c r="B24" s="240"/>
      <c r="C24" s="240"/>
      <c r="D24" s="240"/>
      <c r="E24" s="240"/>
      <c r="F24" s="240"/>
      <c r="G24" s="240"/>
      <c r="H24" s="240"/>
      <c r="I24" s="240"/>
      <c r="J24" s="240"/>
      <c r="K24" s="240"/>
      <c r="M24" s="240"/>
      <c r="N24" s="240"/>
      <c r="O24" s="240"/>
      <c r="P24" s="240"/>
      <c r="Q24" s="240"/>
      <c r="R24" s="240"/>
      <c r="S24" s="240"/>
      <c r="T24" s="240"/>
      <c r="U24" s="240"/>
      <c r="V24" s="65"/>
      <c r="W24" s="65"/>
      <c r="X24" s="65"/>
      <c r="Y24" s="65"/>
      <c r="Z24" s="65"/>
      <c r="AA24" s="65"/>
    </row>
    <row r="25" spans="1:27" ht="15" customHeight="1" x14ac:dyDescent="0.25">
      <c r="A25" s="240"/>
      <c r="B25" s="240"/>
      <c r="C25" s="240"/>
      <c r="D25" s="240"/>
      <c r="E25" s="240"/>
      <c r="F25" s="240"/>
      <c r="G25" s="240"/>
      <c r="H25" s="240"/>
      <c r="I25" s="240"/>
      <c r="J25" s="240"/>
      <c r="K25" s="240"/>
      <c r="M25" s="240"/>
      <c r="N25" s="240"/>
      <c r="O25" s="240"/>
      <c r="P25" s="240"/>
      <c r="Q25" s="240"/>
      <c r="R25" s="240"/>
      <c r="S25" s="240"/>
      <c r="T25" s="240"/>
      <c r="U25" s="240"/>
      <c r="V25" s="65"/>
      <c r="W25" s="65"/>
      <c r="X25" s="65"/>
      <c r="Y25" s="65"/>
      <c r="Z25" s="65"/>
      <c r="AA25" s="65"/>
    </row>
    <row r="26" spans="1:27" ht="26.25" customHeight="1" x14ac:dyDescent="0.25">
      <c r="A26" s="240"/>
      <c r="B26" s="240"/>
      <c r="C26" s="240"/>
      <c r="D26" s="240"/>
      <c r="E26" s="240"/>
      <c r="F26" s="240"/>
      <c r="G26" s="240"/>
      <c r="H26" s="240"/>
      <c r="I26" s="240"/>
      <c r="J26" s="240"/>
      <c r="K26" s="240"/>
      <c r="M26" s="240"/>
      <c r="N26" s="240"/>
      <c r="O26" s="240"/>
      <c r="P26" s="240"/>
      <c r="Q26" s="240"/>
      <c r="R26" s="240"/>
      <c r="S26" s="240"/>
      <c r="T26" s="240"/>
      <c r="U26" s="240"/>
      <c r="V26" s="65"/>
      <c r="W26" s="65"/>
      <c r="X26" s="65"/>
      <c r="Y26" s="65"/>
      <c r="Z26" s="65"/>
      <c r="AA26" s="65"/>
    </row>
    <row r="27" spans="1:27" ht="6" customHeight="1" x14ac:dyDescent="0.25">
      <c r="A27" s="2"/>
      <c r="B27" s="2"/>
      <c r="C27" s="2"/>
      <c r="D27" s="2"/>
      <c r="E27" s="2"/>
      <c r="F27" s="2"/>
      <c r="G27" s="2"/>
      <c r="H27" s="2"/>
      <c r="I27" s="2"/>
      <c r="J27" s="2"/>
      <c r="K27" s="2"/>
      <c r="M27" s="3"/>
      <c r="N27" s="48"/>
      <c r="O27" s="3"/>
      <c r="P27" s="3"/>
      <c r="Q27" s="3"/>
      <c r="R27" s="3"/>
      <c r="S27" s="3"/>
      <c r="V27" s="65"/>
      <c r="W27" s="65"/>
      <c r="X27" s="65"/>
      <c r="Y27" s="65"/>
      <c r="Z27" s="65"/>
      <c r="AA27" s="65"/>
    </row>
    <row r="28" spans="1:27" ht="12.75" customHeight="1" x14ac:dyDescent="0.25">
      <c r="A28" s="239" t="s">
        <v>17</v>
      </c>
      <c r="B28" s="239"/>
      <c r="C28" s="239"/>
      <c r="D28" s="239"/>
      <c r="E28" s="239"/>
      <c r="F28" s="239"/>
      <c r="G28" s="239"/>
      <c r="M28" s="240" t="s">
        <v>129</v>
      </c>
      <c r="N28" s="240"/>
      <c r="O28" s="240"/>
      <c r="P28" s="240"/>
      <c r="Q28" s="240"/>
      <c r="R28" s="240"/>
      <c r="S28" s="240"/>
      <c r="T28" s="240"/>
      <c r="U28" s="240"/>
      <c r="V28" s="65"/>
      <c r="W28" s="65"/>
      <c r="X28" s="65"/>
      <c r="Y28" s="65"/>
      <c r="Z28" s="65"/>
      <c r="AA28" s="65"/>
    </row>
    <row r="29" spans="1:27" ht="26.25" customHeight="1" x14ac:dyDescent="0.25">
      <c r="A29" s="4"/>
      <c r="B29" s="231" t="s">
        <v>2</v>
      </c>
      <c r="C29" s="233"/>
      <c r="D29" s="231" t="s">
        <v>3</v>
      </c>
      <c r="E29" s="232"/>
      <c r="F29" s="233"/>
      <c r="G29" s="137" t="s">
        <v>20</v>
      </c>
      <c r="H29" s="137" t="s">
        <v>10</v>
      </c>
      <c r="I29" s="231" t="s">
        <v>4</v>
      </c>
      <c r="J29" s="232"/>
      <c r="K29" s="233"/>
      <c r="M29" s="240"/>
      <c r="N29" s="240"/>
      <c r="O29" s="240"/>
      <c r="P29" s="240"/>
      <c r="Q29" s="240"/>
      <c r="R29" s="240"/>
      <c r="S29" s="240"/>
      <c r="T29" s="240"/>
      <c r="U29" s="240"/>
    </row>
    <row r="30" spans="1:27" ht="14.25" customHeight="1" x14ac:dyDescent="0.25">
      <c r="A30" s="4"/>
      <c r="B30" s="38" t="s">
        <v>5</v>
      </c>
      <c r="C30" s="38" t="s">
        <v>6</v>
      </c>
      <c r="D30" s="38" t="s">
        <v>7</v>
      </c>
      <c r="E30" s="38" t="s">
        <v>8</v>
      </c>
      <c r="F30" s="38" t="s">
        <v>9</v>
      </c>
      <c r="G30" s="138"/>
      <c r="H30" s="138"/>
      <c r="I30" s="38" t="s">
        <v>11</v>
      </c>
      <c r="J30" s="38" t="s">
        <v>12</v>
      </c>
      <c r="K30" s="38" t="s">
        <v>13</v>
      </c>
      <c r="M30" s="240"/>
      <c r="N30" s="240"/>
      <c r="O30" s="240"/>
      <c r="P30" s="240"/>
      <c r="Q30" s="240"/>
      <c r="R30" s="240"/>
      <c r="S30" s="240"/>
      <c r="T30" s="240"/>
      <c r="U30" s="240"/>
    </row>
    <row r="31" spans="1:27" ht="17.25" customHeight="1" x14ac:dyDescent="0.3">
      <c r="A31" s="40" t="s">
        <v>14</v>
      </c>
      <c r="B31" s="39">
        <v>14</v>
      </c>
      <c r="C31" s="39">
        <v>14</v>
      </c>
      <c r="D31" s="17">
        <v>3</v>
      </c>
      <c r="E31" s="17">
        <v>3</v>
      </c>
      <c r="F31" s="17">
        <v>2</v>
      </c>
      <c r="G31" s="17"/>
      <c r="H31" s="23"/>
      <c r="I31" s="17">
        <v>3</v>
      </c>
      <c r="J31" s="17">
        <v>1</v>
      </c>
      <c r="K31" s="17">
        <v>12</v>
      </c>
      <c r="L31" s="24"/>
      <c r="M31" s="240"/>
      <c r="N31" s="240"/>
      <c r="O31" s="240"/>
      <c r="P31" s="240"/>
      <c r="Q31" s="240"/>
      <c r="R31" s="240"/>
      <c r="S31" s="240"/>
      <c r="T31" s="240"/>
      <c r="U31" s="240"/>
      <c r="V31" s="309" t="str">
        <f t="shared" ref="V31" si="0">IF(SUM(B31:K31)=52,"Corect","Suma trebuie să fie 52")</f>
        <v>Corect</v>
      </c>
      <c r="W31" s="309"/>
    </row>
    <row r="32" spans="1:27" ht="15" customHeight="1" x14ac:dyDescent="0.25">
      <c r="A32" s="40" t="s">
        <v>15</v>
      </c>
      <c r="B32" s="39">
        <v>14</v>
      </c>
      <c r="C32" s="39">
        <v>14</v>
      </c>
      <c r="D32" s="17">
        <v>3</v>
      </c>
      <c r="E32" s="17">
        <v>3</v>
      </c>
      <c r="F32" s="17">
        <v>2</v>
      </c>
      <c r="G32" s="17"/>
      <c r="H32" s="23" t="s">
        <v>128</v>
      </c>
      <c r="I32" s="17">
        <v>3</v>
      </c>
      <c r="J32" s="17">
        <v>1</v>
      </c>
      <c r="K32" s="17">
        <v>8</v>
      </c>
      <c r="M32" s="240"/>
      <c r="N32" s="240"/>
      <c r="O32" s="240"/>
      <c r="P32" s="240"/>
      <c r="Q32" s="240"/>
      <c r="R32" s="240"/>
      <c r="S32" s="240"/>
      <c r="T32" s="240"/>
      <c r="U32" s="240"/>
      <c r="V32" s="309" t="str">
        <f>IF(SUM(B32:K32)+H32=52,"Corect","Suma trebuie să fie 52")</f>
        <v>Corect</v>
      </c>
      <c r="W32" s="309"/>
      <c r="X32" s="99"/>
    </row>
    <row r="33" spans="1:26" ht="15.75" customHeight="1" x14ac:dyDescent="0.25">
      <c r="A33" s="41" t="s">
        <v>16</v>
      </c>
      <c r="B33" s="39">
        <v>14</v>
      </c>
      <c r="C33" s="39">
        <v>12</v>
      </c>
      <c r="D33" s="17">
        <v>3</v>
      </c>
      <c r="E33" s="17">
        <v>3</v>
      </c>
      <c r="F33" s="17">
        <v>2</v>
      </c>
      <c r="G33" s="17">
        <v>2</v>
      </c>
      <c r="H33" s="23"/>
      <c r="I33" s="17">
        <v>3</v>
      </c>
      <c r="J33" s="17">
        <v>1</v>
      </c>
      <c r="K33" s="17">
        <v>12</v>
      </c>
      <c r="M33" s="240"/>
      <c r="N33" s="240"/>
      <c r="O33" s="240"/>
      <c r="P33" s="240"/>
      <c r="Q33" s="240"/>
      <c r="R33" s="240"/>
      <c r="S33" s="240"/>
      <c r="T33" s="240"/>
      <c r="U33" s="240"/>
      <c r="V33" s="309" t="str">
        <f t="shared" ref="V33" si="1">IF(SUM(B33:K33)=52,"Corect","Suma trebuie să fie 52")</f>
        <v>Corect</v>
      </c>
      <c r="W33" s="309"/>
    </row>
    <row r="34" spans="1:26" x14ac:dyDescent="0.25">
      <c r="A34" s="96"/>
      <c r="B34" s="96"/>
      <c r="C34" s="96"/>
      <c r="D34" s="96"/>
      <c r="E34" s="96"/>
      <c r="F34" s="96"/>
      <c r="G34" s="96"/>
      <c r="M34" s="96"/>
      <c r="N34" s="96"/>
      <c r="O34" s="96"/>
      <c r="P34" s="96"/>
      <c r="Q34" s="96"/>
      <c r="R34" s="96"/>
      <c r="S34" s="96"/>
      <c r="T34" s="96"/>
      <c r="U34" s="96"/>
    </row>
    <row r="35" spans="1:26" ht="16.5" customHeight="1" x14ac:dyDescent="0.25">
      <c r="A35" s="248" t="s">
        <v>23</v>
      </c>
      <c r="B35" s="159"/>
      <c r="C35" s="159"/>
      <c r="D35" s="159"/>
      <c r="E35" s="159"/>
      <c r="F35" s="159"/>
      <c r="G35" s="159"/>
      <c r="H35" s="159"/>
      <c r="I35" s="159"/>
      <c r="J35" s="159"/>
      <c r="K35" s="159"/>
      <c r="L35" s="159"/>
      <c r="M35" s="159"/>
      <c r="N35" s="159"/>
      <c r="O35" s="159"/>
      <c r="P35" s="159"/>
      <c r="Q35" s="159"/>
      <c r="R35" s="159"/>
      <c r="S35" s="159"/>
      <c r="T35" s="159"/>
      <c r="U35" s="159"/>
    </row>
    <row r="36" spans="1:26" ht="3.75" hidden="1" customHeight="1" x14ac:dyDescent="0.25">
      <c r="O36" s="7"/>
      <c r="P36" s="8" t="s">
        <v>39</v>
      </c>
      <c r="Q36" s="8" t="s">
        <v>40</v>
      </c>
      <c r="R36" s="8" t="s">
        <v>41</v>
      </c>
      <c r="S36" s="8"/>
      <c r="T36" s="8"/>
      <c r="U36" s="8"/>
    </row>
    <row r="37" spans="1:26" ht="17.25" customHeight="1" x14ac:dyDescent="0.25">
      <c r="A37" s="133" t="s">
        <v>44</v>
      </c>
      <c r="B37" s="133"/>
      <c r="C37" s="133"/>
      <c r="D37" s="133"/>
      <c r="E37" s="133"/>
      <c r="F37" s="133"/>
      <c r="G37" s="133"/>
      <c r="H37" s="133"/>
      <c r="I37" s="133"/>
      <c r="J37" s="133"/>
      <c r="K37" s="133"/>
      <c r="L37" s="133"/>
      <c r="M37" s="133"/>
      <c r="N37" s="133"/>
      <c r="O37" s="133"/>
      <c r="P37" s="133"/>
      <c r="Q37" s="133"/>
      <c r="R37" s="133"/>
      <c r="S37" s="133"/>
      <c r="T37" s="133"/>
      <c r="U37" s="133"/>
    </row>
    <row r="38" spans="1:26" ht="22.5" customHeight="1" x14ac:dyDescent="0.25">
      <c r="A38" s="191" t="s">
        <v>29</v>
      </c>
      <c r="B38" s="139" t="s">
        <v>28</v>
      </c>
      <c r="C38" s="140"/>
      <c r="D38" s="140"/>
      <c r="E38" s="140"/>
      <c r="F38" s="140"/>
      <c r="G38" s="140"/>
      <c r="H38" s="140"/>
      <c r="I38" s="141"/>
      <c r="J38" s="137" t="s">
        <v>42</v>
      </c>
      <c r="K38" s="231" t="s">
        <v>26</v>
      </c>
      <c r="L38" s="232"/>
      <c r="M38" s="232"/>
      <c r="N38" s="233"/>
      <c r="O38" s="125" t="s">
        <v>43</v>
      </c>
      <c r="P38" s="126"/>
      <c r="Q38" s="127"/>
      <c r="R38" s="125" t="s">
        <v>25</v>
      </c>
      <c r="S38" s="194"/>
      <c r="T38" s="195"/>
      <c r="U38" s="193" t="s">
        <v>24</v>
      </c>
    </row>
    <row r="39" spans="1:26" ht="13.5" customHeight="1" x14ac:dyDescent="0.25">
      <c r="A39" s="192"/>
      <c r="B39" s="142"/>
      <c r="C39" s="143"/>
      <c r="D39" s="143"/>
      <c r="E39" s="143"/>
      <c r="F39" s="143"/>
      <c r="G39" s="143"/>
      <c r="H39" s="143"/>
      <c r="I39" s="144"/>
      <c r="J39" s="138"/>
      <c r="K39" s="5" t="s">
        <v>30</v>
      </c>
      <c r="L39" s="5" t="s">
        <v>31</v>
      </c>
      <c r="M39" s="5" t="s">
        <v>32</v>
      </c>
      <c r="N39" s="43" t="s">
        <v>104</v>
      </c>
      <c r="O39" s="59" t="s">
        <v>36</v>
      </c>
      <c r="P39" s="59" t="s">
        <v>7</v>
      </c>
      <c r="Q39" s="59" t="s">
        <v>33</v>
      </c>
      <c r="R39" s="59" t="s">
        <v>34</v>
      </c>
      <c r="S39" s="59" t="s">
        <v>30</v>
      </c>
      <c r="T39" s="59" t="s">
        <v>35</v>
      </c>
      <c r="U39" s="138"/>
    </row>
    <row r="40" spans="1:26" x14ac:dyDescent="0.25">
      <c r="A40" s="35" t="s">
        <v>156</v>
      </c>
      <c r="B40" s="262" t="s">
        <v>166</v>
      </c>
      <c r="C40" s="263"/>
      <c r="D40" s="263"/>
      <c r="E40" s="263"/>
      <c r="F40" s="263"/>
      <c r="G40" s="263"/>
      <c r="H40" s="263"/>
      <c r="I40" s="264"/>
      <c r="J40" s="9">
        <v>6</v>
      </c>
      <c r="K40" s="9">
        <v>2</v>
      </c>
      <c r="L40" s="9">
        <v>2</v>
      </c>
      <c r="M40" s="9">
        <v>0</v>
      </c>
      <c r="N40" s="9">
        <v>0</v>
      </c>
      <c r="O40" s="11">
        <f>K40+L40+M40+N40</f>
        <v>4</v>
      </c>
      <c r="P40" s="12">
        <f>Q40-O40</f>
        <v>7</v>
      </c>
      <c r="Q40" s="12">
        <f>ROUND(PRODUCT(J40,25)/14,0)</f>
        <v>11</v>
      </c>
      <c r="R40" s="16" t="s">
        <v>34</v>
      </c>
      <c r="S40" s="9"/>
      <c r="T40" s="17"/>
      <c r="U40" s="9" t="s">
        <v>39</v>
      </c>
    </row>
    <row r="41" spans="1:26" ht="14.4" x14ac:dyDescent="0.3">
      <c r="A41" s="100" t="s">
        <v>157</v>
      </c>
      <c r="B41" s="265" t="s">
        <v>167</v>
      </c>
      <c r="C41" s="266"/>
      <c r="D41" s="266"/>
      <c r="E41" s="266"/>
      <c r="F41" s="266"/>
      <c r="G41" s="266"/>
      <c r="H41" s="266"/>
      <c r="I41" s="266"/>
      <c r="J41" s="9">
        <v>6</v>
      </c>
      <c r="K41" s="9">
        <v>2</v>
      </c>
      <c r="L41" s="9">
        <v>2</v>
      </c>
      <c r="M41" s="9">
        <v>0</v>
      </c>
      <c r="N41" s="9">
        <v>0</v>
      </c>
      <c r="O41" s="45">
        <f t="shared" ref="O41:O45" si="2">K41+L41+M41+N41</f>
        <v>4</v>
      </c>
      <c r="P41" s="12">
        <f t="shared" ref="P41:P45" si="3">Q41-O41</f>
        <v>7</v>
      </c>
      <c r="Q41" s="12">
        <f t="shared" ref="Q41:Q44" si="4">ROUND(PRODUCT(J41,25)/14,0)</f>
        <v>11</v>
      </c>
      <c r="R41" s="16"/>
      <c r="S41" s="9"/>
      <c r="T41" s="17" t="s">
        <v>35</v>
      </c>
      <c r="U41" s="9" t="s">
        <v>39</v>
      </c>
    </row>
    <row r="42" spans="1:26" ht="14.4" x14ac:dyDescent="0.3">
      <c r="A42" s="100" t="s">
        <v>158</v>
      </c>
      <c r="B42" s="260" t="s">
        <v>168</v>
      </c>
      <c r="C42" s="261"/>
      <c r="D42" s="261"/>
      <c r="E42" s="261"/>
      <c r="F42" s="261"/>
      <c r="G42" s="261"/>
      <c r="H42" s="261"/>
      <c r="I42" s="261"/>
      <c r="J42" s="9">
        <v>6</v>
      </c>
      <c r="K42" s="9">
        <v>3</v>
      </c>
      <c r="L42" s="9">
        <v>2</v>
      </c>
      <c r="M42" s="9">
        <v>0</v>
      </c>
      <c r="N42" s="9">
        <v>0</v>
      </c>
      <c r="O42" s="45">
        <f t="shared" si="2"/>
        <v>5</v>
      </c>
      <c r="P42" s="12">
        <f t="shared" si="3"/>
        <v>6</v>
      </c>
      <c r="Q42" s="12">
        <f t="shared" si="4"/>
        <v>11</v>
      </c>
      <c r="R42" s="16" t="s">
        <v>34</v>
      </c>
      <c r="S42" s="9"/>
      <c r="T42" s="17"/>
      <c r="U42" s="9" t="s">
        <v>39</v>
      </c>
    </row>
    <row r="43" spans="1:26" ht="14.4" x14ac:dyDescent="0.3">
      <c r="A43" s="101" t="s">
        <v>159</v>
      </c>
      <c r="B43" s="225" t="s">
        <v>169</v>
      </c>
      <c r="C43" s="226"/>
      <c r="D43" s="226"/>
      <c r="E43" s="226"/>
      <c r="F43" s="226"/>
      <c r="G43" s="226"/>
      <c r="H43" s="226"/>
      <c r="I43" s="227"/>
      <c r="J43" s="102">
        <v>6</v>
      </c>
      <c r="K43" s="102">
        <v>2</v>
      </c>
      <c r="L43" s="102">
        <v>2</v>
      </c>
      <c r="M43" s="102">
        <v>0</v>
      </c>
      <c r="N43" s="102">
        <v>0</v>
      </c>
      <c r="O43" s="45">
        <f t="shared" si="2"/>
        <v>4</v>
      </c>
      <c r="P43" s="12">
        <f t="shared" si="3"/>
        <v>7</v>
      </c>
      <c r="Q43" s="12">
        <f t="shared" si="4"/>
        <v>11</v>
      </c>
      <c r="R43" s="16" t="s">
        <v>34</v>
      </c>
      <c r="S43" s="9"/>
      <c r="T43" s="17"/>
      <c r="U43" s="9" t="s">
        <v>39</v>
      </c>
    </row>
    <row r="44" spans="1:26" ht="14.4" x14ac:dyDescent="0.3">
      <c r="A44" s="101" t="s">
        <v>160</v>
      </c>
      <c r="B44" s="121" t="s">
        <v>170</v>
      </c>
      <c r="C44" s="122"/>
      <c r="D44" s="122"/>
      <c r="E44" s="122"/>
      <c r="F44" s="122"/>
      <c r="G44" s="122"/>
      <c r="H44" s="122"/>
      <c r="I44" s="123"/>
      <c r="J44" s="102">
        <v>6</v>
      </c>
      <c r="K44" s="102">
        <v>2</v>
      </c>
      <c r="L44" s="102">
        <v>2</v>
      </c>
      <c r="M44" s="102">
        <v>2</v>
      </c>
      <c r="N44" s="102">
        <v>0</v>
      </c>
      <c r="O44" s="45">
        <f t="shared" si="2"/>
        <v>6</v>
      </c>
      <c r="P44" s="12">
        <f t="shared" si="3"/>
        <v>5</v>
      </c>
      <c r="Q44" s="12">
        <f t="shared" si="4"/>
        <v>11</v>
      </c>
      <c r="R44" s="16"/>
      <c r="S44" s="9" t="s">
        <v>30</v>
      </c>
      <c r="T44" s="17"/>
      <c r="U44" s="9" t="s">
        <v>39</v>
      </c>
    </row>
    <row r="45" spans="1:26" x14ac:dyDescent="0.25">
      <c r="A45" s="13" t="s">
        <v>97</v>
      </c>
      <c r="B45" s="267" t="s">
        <v>75</v>
      </c>
      <c r="C45" s="268"/>
      <c r="D45" s="268"/>
      <c r="E45" s="268"/>
      <c r="F45" s="268"/>
      <c r="G45" s="268"/>
      <c r="H45" s="268"/>
      <c r="I45" s="269"/>
      <c r="J45" s="52">
        <v>2</v>
      </c>
      <c r="K45" s="52">
        <v>0</v>
      </c>
      <c r="L45" s="52">
        <v>2</v>
      </c>
      <c r="M45" s="52">
        <v>0</v>
      </c>
      <c r="N45" s="52">
        <v>0</v>
      </c>
      <c r="O45" s="52">
        <f t="shared" si="2"/>
        <v>2</v>
      </c>
      <c r="P45" s="31">
        <f t="shared" si="3"/>
        <v>2</v>
      </c>
      <c r="Q45" s="31">
        <f t="shared" ref="Q45" si="5">ROUND(PRODUCT(J45,25)/14,0)</f>
        <v>4</v>
      </c>
      <c r="R45" s="53"/>
      <c r="S45" s="52"/>
      <c r="T45" s="54" t="s">
        <v>35</v>
      </c>
      <c r="U45" s="52" t="s">
        <v>41</v>
      </c>
      <c r="V45" s="67"/>
      <c r="W45" s="67"/>
      <c r="X45" s="67"/>
      <c r="Y45" s="67"/>
      <c r="Z45" s="67"/>
    </row>
    <row r="46" spans="1:26" x14ac:dyDescent="0.25">
      <c r="A46" s="14" t="s">
        <v>27</v>
      </c>
      <c r="B46" s="196"/>
      <c r="C46" s="197"/>
      <c r="D46" s="197"/>
      <c r="E46" s="197"/>
      <c r="F46" s="197"/>
      <c r="G46" s="197"/>
      <c r="H46" s="197"/>
      <c r="I46" s="198"/>
      <c r="J46" s="14">
        <f t="shared" ref="J46:Q46" si="6">SUM(J40:J45)</f>
        <v>32</v>
      </c>
      <c r="K46" s="14">
        <f t="shared" si="6"/>
        <v>11</v>
      </c>
      <c r="L46" s="14">
        <f t="shared" si="6"/>
        <v>12</v>
      </c>
      <c r="M46" s="14">
        <f t="shared" si="6"/>
        <v>2</v>
      </c>
      <c r="N46" s="44">
        <f t="shared" si="6"/>
        <v>0</v>
      </c>
      <c r="O46" s="14">
        <f t="shared" si="6"/>
        <v>25</v>
      </c>
      <c r="P46" s="14">
        <f t="shared" si="6"/>
        <v>34</v>
      </c>
      <c r="Q46" s="14">
        <f t="shared" si="6"/>
        <v>59</v>
      </c>
      <c r="R46" s="25">
        <f>COUNTIF(R40:R45,"E")</f>
        <v>3</v>
      </c>
      <c r="S46" s="25">
        <f>COUNTIF(S40:S45,"C")</f>
        <v>1</v>
      </c>
      <c r="T46" s="56">
        <f>COUNTIF(T40:T45,"VP")</f>
        <v>2</v>
      </c>
      <c r="U46" s="57">
        <f>COUNTA(U40:U45)</f>
        <v>6</v>
      </c>
      <c r="V46" s="188" t="str">
        <f>IF(R46&gt;=SUM(S46:T46),"Corect","E trebuie să fie cel puțin egal cu C+VP")</f>
        <v>Corect</v>
      </c>
      <c r="W46" s="189"/>
      <c r="X46" s="189"/>
    </row>
    <row r="47" spans="1:26" s="115" customFormat="1" x14ac:dyDescent="0.25">
      <c r="A47" s="69"/>
      <c r="B47" s="69"/>
      <c r="C47" s="69"/>
      <c r="D47" s="69"/>
      <c r="E47" s="69"/>
      <c r="F47" s="69"/>
      <c r="G47" s="69"/>
      <c r="H47" s="69"/>
      <c r="I47" s="69"/>
      <c r="J47" s="69"/>
      <c r="K47" s="69"/>
      <c r="L47" s="69"/>
      <c r="M47" s="69"/>
      <c r="N47" s="69"/>
      <c r="O47" s="69"/>
      <c r="P47" s="69"/>
      <c r="Q47" s="69"/>
      <c r="R47" s="69"/>
      <c r="S47" s="69"/>
      <c r="T47" s="69"/>
      <c r="U47" s="70"/>
      <c r="V47" s="114"/>
    </row>
    <row r="48" spans="1:26" s="115" customFormat="1" x14ac:dyDescent="0.25">
      <c r="A48" s="69"/>
      <c r="B48" s="69"/>
      <c r="C48" s="69"/>
      <c r="D48" s="69"/>
      <c r="E48" s="69"/>
      <c r="F48" s="69"/>
      <c r="G48" s="69"/>
      <c r="H48" s="69"/>
      <c r="I48" s="69"/>
      <c r="J48" s="69"/>
      <c r="K48" s="69"/>
      <c r="L48" s="69"/>
      <c r="M48" s="69"/>
      <c r="N48" s="69"/>
      <c r="O48" s="69"/>
      <c r="P48" s="69"/>
      <c r="Q48" s="69"/>
      <c r="R48" s="69"/>
      <c r="S48" s="69"/>
      <c r="T48" s="69"/>
      <c r="U48" s="70"/>
      <c r="V48" s="114"/>
    </row>
    <row r="49" spans="1:26" s="115" customFormat="1" x14ac:dyDescent="0.25">
      <c r="A49" s="69"/>
      <c r="B49" s="69"/>
      <c r="C49" s="69"/>
      <c r="D49" s="69"/>
      <c r="E49" s="69"/>
      <c r="F49" s="69"/>
      <c r="G49" s="69"/>
      <c r="H49" s="69"/>
      <c r="I49" s="69"/>
      <c r="J49" s="69"/>
      <c r="K49" s="69"/>
      <c r="L49" s="69"/>
      <c r="M49" s="69"/>
      <c r="N49" s="69"/>
      <c r="O49" s="69"/>
      <c r="P49" s="69"/>
      <c r="Q49" s="69"/>
      <c r="R49" s="69"/>
      <c r="S49" s="69"/>
      <c r="T49" s="69"/>
      <c r="U49" s="70"/>
      <c r="V49" s="114"/>
    </row>
    <row r="51" spans="1:26" ht="16.5" customHeight="1" x14ac:dyDescent="0.25">
      <c r="A51" s="133" t="s">
        <v>45</v>
      </c>
      <c r="B51" s="133"/>
      <c r="C51" s="133"/>
      <c r="D51" s="133"/>
      <c r="E51" s="133"/>
      <c r="F51" s="133"/>
      <c r="G51" s="133"/>
      <c r="H51" s="133"/>
      <c r="I51" s="133"/>
      <c r="J51" s="133"/>
      <c r="K51" s="133"/>
      <c r="L51" s="133"/>
      <c r="M51" s="133"/>
      <c r="N51" s="133"/>
      <c r="O51" s="133"/>
      <c r="P51" s="133"/>
      <c r="Q51" s="133"/>
      <c r="R51" s="133"/>
      <c r="S51" s="133"/>
      <c r="T51" s="133"/>
      <c r="U51" s="133"/>
    </row>
    <row r="52" spans="1:26" ht="26.25" customHeight="1" x14ac:dyDescent="0.25">
      <c r="A52" s="191" t="s">
        <v>29</v>
      </c>
      <c r="B52" s="139" t="s">
        <v>28</v>
      </c>
      <c r="C52" s="140"/>
      <c r="D52" s="140"/>
      <c r="E52" s="140"/>
      <c r="F52" s="140"/>
      <c r="G52" s="140"/>
      <c r="H52" s="140"/>
      <c r="I52" s="141"/>
      <c r="J52" s="137" t="s">
        <v>42</v>
      </c>
      <c r="K52" s="231" t="s">
        <v>26</v>
      </c>
      <c r="L52" s="232"/>
      <c r="M52" s="232"/>
      <c r="N52" s="233"/>
      <c r="O52" s="125" t="s">
        <v>43</v>
      </c>
      <c r="P52" s="126"/>
      <c r="Q52" s="127"/>
      <c r="R52" s="125" t="s">
        <v>25</v>
      </c>
      <c r="S52" s="194"/>
      <c r="T52" s="195"/>
      <c r="U52" s="193" t="s">
        <v>24</v>
      </c>
    </row>
    <row r="53" spans="1:26" ht="12.75" customHeight="1" x14ac:dyDescent="0.25">
      <c r="A53" s="192"/>
      <c r="B53" s="142"/>
      <c r="C53" s="143"/>
      <c r="D53" s="143"/>
      <c r="E53" s="143"/>
      <c r="F53" s="143"/>
      <c r="G53" s="143"/>
      <c r="H53" s="143"/>
      <c r="I53" s="144"/>
      <c r="J53" s="138"/>
      <c r="K53" s="5" t="s">
        <v>30</v>
      </c>
      <c r="L53" s="5" t="s">
        <v>31</v>
      </c>
      <c r="M53" s="5" t="s">
        <v>32</v>
      </c>
      <c r="N53" s="43" t="s">
        <v>104</v>
      </c>
      <c r="O53" s="59" t="s">
        <v>36</v>
      </c>
      <c r="P53" s="59" t="s">
        <v>7</v>
      </c>
      <c r="Q53" s="59" t="s">
        <v>33</v>
      </c>
      <c r="R53" s="59" t="s">
        <v>34</v>
      </c>
      <c r="S53" s="59" t="s">
        <v>30</v>
      </c>
      <c r="T53" s="59" t="s">
        <v>35</v>
      </c>
      <c r="U53" s="138"/>
    </row>
    <row r="54" spans="1:26" ht="14.4" x14ac:dyDescent="0.3">
      <c r="A54" s="101" t="s">
        <v>161</v>
      </c>
      <c r="B54" s="121" t="s">
        <v>171</v>
      </c>
      <c r="C54" s="122"/>
      <c r="D54" s="122"/>
      <c r="E54" s="122"/>
      <c r="F54" s="122"/>
      <c r="G54" s="122"/>
      <c r="H54" s="122"/>
      <c r="I54" s="123"/>
      <c r="J54" s="102">
        <v>6</v>
      </c>
      <c r="K54" s="102">
        <v>2</v>
      </c>
      <c r="L54" s="102">
        <v>2</v>
      </c>
      <c r="M54" s="102">
        <v>0</v>
      </c>
      <c r="N54" s="102">
        <v>0</v>
      </c>
      <c r="O54" s="45">
        <f>K54+L54+M54+N54</f>
        <v>4</v>
      </c>
      <c r="P54" s="12">
        <f>Q54-O54</f>
        <v>7</v>
      </c>
      <c r="Q54" s="12">
        <f>ROUND(PRODUCT(J54,25)/14,0)</f>
        <v>11</v>
      </c>
      <c r="R54" s="16" t="s">
        <v>34</v>
      </c>
      <c r="S54" s="9"/>
      <c r="T54" s="17"/>
      <c r="U54" s="9" t="s">
        <v>39</v>
      </c>
    </row>
    <row r="55" spans="1:26" ht="14.4" x14ac:dyDescent="0.3">
      <c r="A55" s="101" t="s">
        <v>162</v>
      </c>
      <c r="B55" s="256" t="s">
        <v>172</v>
      </c>
      <c r="C55" s="186"/>
      <c r="D55" s="186"/>
      <c r="E55" s="186"/>
      <c r="F55" s="186"/>
      <c r="G55" s="186"/>
      <c r="H55" s="186"/>
      <c r="I55" s="187"/>
      <c r="J55" s="102">
        <v>6</v>
      </c>
      <c r="K55" s="102">
        <v>3</v>
      </c>
      <c r="L55" s="102">
        <v>3</v>
      </c>
      <c r="M55" s="102">
        <v>0</v>
      </c>
      <c r="N55" s="102">
        <v>0</v>
      </c>
      <c r="O55" s="45">
        <f t="shared" ref="O55:O59" si="7">K55+L55+M55+N55</f>
        <v>6</v>
      </c>
      <c r="P55" s="12">
        <f t="shared" ref="P55:P59" si="8">Q55-O55</f>
        <v>5</v>
      </c>
      <c r="Q55" s="12">
        <f t="shared" ref="Q55:Q59" si="9">ROUND(PRODUCT(J55,25)/14,0)</f>
        <v>11</v>
      </c>
      <c r="R55" s="16" t="s">
        <v>34</v>
      </c>
      <c r="S55" s="9"/>
      <c r="T55" s="17"/>
      <c r="U55" s="9" t="s">
        <v>39</v>
      </c>
    </row>
    <row r="56" spans="1:26" ht="14.4" x14ac:dyDescent="0.3">
      <c r="A56" s="101" t="s">
        <v>163</v>
      </c>
      <c r="B56" s="121" t="s">
        <v>173</v>
      </c>
      <c r="C56" s="122"/>
      <c r="D56" s="122"/>
      <c r="E56" s="122"/>
      <c r="F56" s="122"/>
      <c r="G56" s="122"/>
      <c r="H56" s="122"/>
      <c r="I56" s="123"/>
      <c r="J56" s="102">
        <v>6</v>
      </c>
      <c r="K56" s="102">
        <v>2</v>
      </c>
      <c r="L56" s="102">
        <v>2</v>
      </c>
      <c r="M56" s="102">
        <v>0</v>
      </c>
      <c r="N56" s="102">
        <v>0</v>
      </c>
      <c r="O56" s="45">
        <f t="shared" si="7"/>
        <v>4</v>
      </c>
      <c r="P56" s="12">
        <f t="shared" si="8"/>
        <v>7</v>
      </c>
      <c r="Q56" s="12">
        <f t="shared" si="9"/>
        <v>11</v>
      </c>
      <c r="R56" s="16"/>
      <c r="S56" s="9"/>
      <c r="T56" s="17" t="s">
        <v>35</v>
      </c>
      <c r="U56" s="9" t="s">
        <v>39</v>
      </c>
    </row>
    <row r="57" spans="1:26" ht="14.4" x14ac:dyDescent="0.3">
      <c r="A57" s="101" t="s">
        <v>164</v>
      </c>
      <c r="B57" s="121" t="s">
        <v>174</v>
      </c>
      <c r="C57" s="122"/>
      <c r="D57" s="122"/>
      <c r="E57" s="122"/>
      <c r="F57" s="122"/>
      <c r="G57" s="122"/>
      <c r="H57" s="122"/>
      <c r="I57" s="123"/>
      <c r="J57" s="102">
        <v>6</v>
      </c>
      <c r="K57" s="102">
        <v>2</v>
      </c>
      <c r="L57" s="102">
        <v>1</v>
      </c>
      <c r="M57" s="102">
        <v>2</v>
      </c>
      <c r="N57" s="102">
        <v>0</v>
      </c>
      <c r="O57" s="45">
        <f t="shared" si="7"/>
        <v>5</v>
      </c>
      <c r="P57" s="12">
        <f t="shared" si="8"/>
        <v>6</v>
      </c>
      <c r="Q57" s="12">
        <f t="shared" si="9"/>
        <v>11</v>
      </c>
      <c r="R57" s="16" t="s">
        <v>34</v>
      </c>
      <c r="S57" s="9"/>
      <c r="T57" s="17"/>
      <c r="U57" s="9" t="s">
        <v>39</v>
      </c>
    </row>
    <row r="58" spans="1:26" ht="14.4" x14ac:dyDescent="0.3">
      <c r="A58" s="101" t="s">
        <v>165</v>
      </c>
      <c r="B58" s="121" t="s">
        <v>175</v>
      </c>
      <c r="C58" s="122"/>
      <c r="D58" s="122"/>
      <c r="E58" s="122"/>
      <c r="F58" s="122"/>
      <c r="G58" s="122"/>
      <c r="H58" s="122"/>
      <c r="I58" s="123"/>
      <c r="J58" s="102">
        <v>6</v>
      </c>
      <c r="K58" s="102">
        <v>2</v>
      </c>
      <c r="L58" s="102">
        <v>1</v>
      </c>
      <c r="M58" s="102">
        <v>0</v>
      </c>
      <c r="N58" s="102">
        <v>0</v>
      </c>
      <c r="O58" s="45">
        <f t="shared" si="7"/>
        <v>3</v>
      </c>
      <c r="P58" s="12">
        <f>Q58-O58</f>
        <v>8</v>
      </c>
      <c r="Q58" s="12">
        <f>ROUND(PRODUCT(J58,25)/14,0)</f>
        <v>11</v>
      </c>
      <c r="R58" s="16"/>
      <c r="S58" s="9" t="s">
        <v>30</v>
      </c>
      <c r="T58" s="17"/>
      <c r="U58" s="9" t="s">
        <v>40</v>
      </c>
    </row>
    <row r="59" spans="1:26" x14ac:dyDescent="0.25">
      <c r="A59" s="13" t="s">
        <v>98</v>
      </c>
      <c r="B59" s="257" t="s">
        <v>76</v>
      </c>
      <c r="C59" s="258"/>
      <c r="D59" s="258"/>
      <c r="E59" s="258"/>
      <c r="F59" s="258"/>
      <c r="G59" s="258"/>
      <c r="H59" s="258"/>
      <c r="I59" s="259"/>
      <c r="J59" s="13">
        <v>2</v>
      </c>
      <c r="K59" s="13">
        <v>0</v>
      </c>
      <c r="L59" s="13">
        <v>2</v>
      </c>
      <c r="M59" s="13">
        <v>0</v>
      </c>
      <c r="N59" s="13">
        <v>0</v>
      </c>
      <c r="O59" s="45">
        <f t="shared" si="7"/>
        <v>2</v>
      </c>
      <c r="P59" s="12">
        <f t="shared" si="8"/>
        <v>2</v>
      </c>
      <c r="Q59" s="12">
        <f t="shared" si="9"/>
        <v>4</v>
      </c>
      <c r="R59" s="53"/>
      <c r="S59" s="52"/>
      <c r="T59" s="54" t="s">
        <v>35</v>
      </c>
      <c r="U59" s="52" t="s">
        <v>41</v>
      </c>
      <c r="V59" s="67"/>
      <c r="W59" s="67"/>
      <c r="X59" s="67"/>
      <c r="Y59" s="67"/>
      <c r="Z59" s="67"/>
    </row>
    <row r="60" spans="1:26" x14ac:dyDescent="0.25">
      <c r="A60" s="14" t="s">
        <v>27</v>
      </c>
      <c r="B60" s="196"/>
      <c r="C60" s="197"/>
      <c r="D60" s="197"/>
      <c r="E60" s="197"/>
      <c r="F60" s="197"/>
      <c r="G60" s="197"/>
      <c r="H60" s="197"/>
      <c r="I60" s="198"/>
      <c r="J60" s="14">
        <f t="shared" ref="J60:Q60" si="10">SUM(J54:J59)</f>
        <v>32</v>
      </c>
      <c r="K60" s="14">
        <f t="shared" si="10"/>
        <v>11</v>
      </c>
      <c r="L60" s="14">
        <f t="shared" si="10"/>
        <v>11</v>
      </c>
      <c r="M60" s="14">
        <f t="shared" si="10"/>
        <v>2</v>
      </c>
      <c r="N60" s="44">
        <f t="shared" si="10"/>
        <v>0</v>
      </c>
      <c r="O60" s="44">
        <f t="shared" si="10"/>
        <v>24</v>
      </c>
      <c r="P60" s="14">
        <f t="shared" si="10"/>
        <v>35</v>
      </c>
      <c r="Q60" s="14">
        <f t="shared" si="10"/>
        <v>59</v>
      </c>
      <c r="R60" s="25">
        <f>COUNTIF(R54:R59,"E")</f>
        <v>3</v>
      </c>
      <c r="S60" s="25">
        <f>COUNTIF(S54:S59,"C")</f>
        <v>1</v>
      </c>
      <c r="T60" s="25">
        <f>COUNTIF(T54:T59,"VP")</f>
        <v>2</v>
      </c>
      <c r="U60" s="57">
        <f>COUNTA(U54:U59)</f>
        <v>6</v>
      </c>
      <c r="V60" s="188" t="str">
        <f>IF(R60&gt;=SUM(S60:T60),"Corect","E trebuie să fie cel puțin egal cu C+VP")</f>
        <v>Corect</v>
      </c>
      <c r="W60" s="189"/>
      <c r="X60" s="189"/>
    </row>
    <row r="61" spans="1:26" s="115" customFormat="1" x14ac:dyDescent="0.25">
      <c r="A61" s="69"/>
      <c r="B61" s="69"/>
      <c r="C61" s="69"/>
      <c r="D61" s="69"/>
      <c r="E61" s="69"/>
      <c r="F61" s="69"/>
      <c r="G61" s="69"/>
      <c r="H61" s="69"/>
      <c r="I61" s="69"/>
      <c r="J61" s="69"/>
      <c r="K61" s="69"/>
      <c r="L61" s="69"/>
      <c r="M61" s="69"/>
      <c r="N61" s="69"/>
      <c r="O61" s="69"/>
      <c r="P61" s="69"/>
      <c r="Q61" s="69"/>
      <c r="R61" s="69"/>
      <c r="S61" s="69"/>
      <c r="T61" s="69"/>
      <c r="U61" s="70"/>
      <c r="V61" s="114"/>
    </row>
    <row r="62" spans="1:26" s="115" customFormat="1" x14ac:dyDescent="0.25">
      <c r="A62" s="69"/>
      <c r="B62" s="69"/>
      <c r="C62" s="69"/>
      <c r="D62" s="69"/>
      <c r="E62" s="69"/>
      <c r="F62" s="69"/>
      <c r="G62" s="69"/>
      <c r="H62" s="69"/>
      <c r="I62" s="69"/>
      <c r="J62" s="69"/>
      <c r="K62" s="69"/>
      <c r="L62" s="69"/>
      <c r="M62" s="69"/>
      <c r="N62" s="69"/>
      <c r="O62" s="69"/>
      <c r="P62" s="69"/>
      <c r="Q62" s="69"/>
      <c r="R62" s="69"/>
      <c r="S62" s="69"/>
      <c r="T62" s="69"/>
      <c r="U62" s="70"/>
      <c r="V62" s="114"/>
    </row>
    <row r="63" spans="1:26" s="115" customFormat="1" x14ac:dyDescent="0.25">
      <c r="A63" s="69"/>
      <c r="B63" s="69"/>
      <c r="C63" s="69"/>
      <c r="D63" s="69"/>
      <c r="E63" s="69"/>
      <c r="F63" s="69"/>
      <c r="G63" s="69"/>
      <c r="H63" s="69"/>
      <c r="I63" s="69"/>
      <c r="J63" s="69"/>
      <c r="K63" s="69"/>
      <c r="L63" s="69"/>
      <c r="M63" s="69"/>
      <c r="N63" s="69"/>
      <c r="O63" s="69"/>
      <c r="P63" s="69"/>
      <c r="Q63" s="69"/>
      <c r="R63" s="69"/>
      <c r="S63" s="69"/>
      <c r="T63" s="69"/>
      <c r="U63" s="70"/>
      <c r="V63" s="114"/>
    </row>
    <row r="64" spans="1:26" s="115" customFormat="1" x14ac:dyDescent="0.25">
      <c r="A64" s="69"/>
      <c r="B64" s="69"/>
      <c r="C64" s="69"/>
      <c r="D64" s="69"/>
      <c r="E64" s="69"/>
      <c r="F64" s="69"/>
      <c r="G64" s="69"/>
      <c r="H64" s="69"/>
      <c r="I64" s="69"/>
      <c r="J64" s="69"/>
      <c r="K64" s="69"/>
      <c r="L64" s="69"/>
      <c r="M64" s="69"/>
      <c r="N64" s="69"/>
      <c r="O64" s="69"/>
      <c r="P64" s="69"/>
      <c r="Q64" s="69"/>
      <c r="R64" s="69"/>
      <c r="S64" s="69"/>
      <c r="T64" s="69"/>
      <c r="U64" s="70"/>
      <c r="V64" s="114"/>
    </row>
    <row r="65" spans="1:26" s="115" customFormat="1" x14ac:dyDescent="0.25">
      <c r="A65" s="69"/>
      <c r="B65" s="69"/>
      <c r="C65" s="69"/>
      <c r="D65" s="69"/>
      <c r="E65" s="69"/>
      <c r="F65" s="69"/>
      <c r="G65" s="69"/>
      <c r="H65" s="69"/>
      <c r="I65" s="69"/>
      <c r="J65" s="69"/>
      <c r="K65" s="69"/>
      <c r="L65" s="69"/>
      <c r="M65" s="69"/>
      <c r="N65" s="69"/>
      <c r="O65" s="69"/>
      <c r="P65" s="69"/>
      <c r="Q65" s="69"/>
      <c r="R65" s="69"/>
      <c r="S65" s="69"/>
      <c r="T65" s="69"/>
      <c r="U65" s="70"/>
      <c r="V65" s="114"/>
    </row>
    <row r="66" spans="1:26" s="115" customFormat="1" x14ac:dyDescent="0.25">
      <c r="A66" s="69"/>
      <c r="B66" s="69"/>
      <c r="C66" s="69"/>
      <c r="D66" s="69"/>
      <c r="E66" s="69"/>
      <c r="F66" s="69"/>
      <c r="G66" s="69"/>
      <c r="H66" s="69"/>
      <c r="I66" s="69"/>
      <c r="J66" s="69"/>
      <c r="K66" s="69"/>
      <c r="L66" s="69"/>
      <c r="M66" s="69"/>
      <c r="N66" s="69"/>
      <c r="O66" s="69"/>
      <c r="P66" s="69"/>
      <c r="Q66" s="69"/>
      <c r="R66" s="69"/>
      <c r="S66" s="69"/>
      <c r="T66" s="69"/>
      <c r="U66" s="70"/>
      <c r="V66" s="114"/>
    </row>
    <row r="67" spans="1:26" s="115" customFormat="1" x14ac:dyDescent="0.25">
      <c r="A67" s="69"/>
      <c r="B67" s="69"/>
      <c r="C67" s="69"/>
      <c r="D67" s="69"/>
      <c r="E67" s="69"/>
      <c r="F67" s="69"/>
      <c r="G67" s="69"/>
      <c r="H67" s="69"/>
      <c r="I67" s="69"/>
      <c r="J67" s="69"/>
      <c r="K67" s="69"/>
      <c r="L67" s="69"/>
      <c r="M67" s="69"/>
      <c r="N67" s="69"/>
      <c r="O67" s="69"/>
      <c r="P67" s="69"/>
      <c r="Q67" s="69"/>
      <c r="R67" s="69"/>
      <c r="S67" s="69"/>
      <c r="T67" s="69"/>
      <c r="U67" s="70"/>
      <c r="V67" s="114"/>
    </row>
    <row r="68" spans="1:26" s="115" customFormat="1" x14ac:dyDescent="0.25">
      <c r="A68" s="69"/>
      <c r="B68" s="69"/>
      <c r="C68" s="69"/>
      <c r="D68" s="69"/>
      <c r="E68" s="69"/>
      <c r="F68" s="69"/>
      <c r="G68" s="69"/>
      <c r="H68" s="69"/>
      <c r="I68" s="69"/>
      <c r="J68" s="69"/>
      <c r="K68" s="69"/>
      <c r="L68" s="69"/>
      <c r="M68" s="69"/>
      <c r="N68" s="69"/>
      <c r="O68" s="69"/>
      <c r="P68" s="69"/>
      <c r="Q68" s="69"/>
      <c r="R68" s="69"/>
      <c r="S68" s="69"/>
      <c r="T68" s="69"/>
      <c r="U68" s="70"/>
      <c r="V68" s="114"/>
    </row>
    <row r="69" spans="1:26" s="115" customFormat="1" x14ac:dyDescent="0.25">
      <c r="A69" s="69"/>
      <c r="B69" s="69"/>
      <c r="C69" s="69"/>
      <c r="D69" s="69"/>
      <c r="E69" s="69"/>
      <c r="F69" s="69"/>
      <c r="G69" s="69"/>
      <c r="H69" s="69"/>
      <c r="I69" s="69"/>
      <c r="J69" s="69"/>
      <c r="K69" s="69"/>
      <c r="L69" s="69"/>
      <c r="M69" s="69"/>
      <c r="N69" s="69"/>
      <c r="O69" s="69"/>
      <c r="P69" s="69"/>
      <c r="Q69" s="69"/>
      <c r="R69" s="69"/>
      <c r="S69" s="69"/>
      <c r="T69" s="69"/>
      <c r="U69" s="70"/>
      <c r="V69" s="114"/>
    </row>
    <row r="70" spans="1:26" s="115" customFormat="1" x14ac:dyDescent="0.25">
      <c r="A70" s="69"/>
      <c r="B70" s="69"/>
      <c r="C70" s="69"/>
      <c r="D70" s="69"/>
      <c r="E70" s="69"/>
      <c r="F70" s="69"/>
      <c r="G70" s="69"/>
      <c r="H70" s="69"/>
      <c r="I70" s="69"/>
      <c r="J70" s="69"/>
      <c r="K70" s="69"/>
      <c r="L70" s="69"/>
      <c r="M70" s="69"/>
      <c r="N70" s="69"/>
      <c r="O70" s="69"/>
      <c r="P70" s="69"/>
      <c r="Q70" s="69"/>
      <c r="R70" s="69"/>
      <c r="S70" s="69"/>
      <c r="T70" s="69"/>
      <c r="U70" s="70"/>
      <c r="V70" s="114"/>
    </row>
    <row r="71" spans="1:26" ht="18" customHeight="1" x14ac:dyDescent="0.25">
      <c r="A71" s="133" t="s">
        <v>46</v>
      </c>
      <c r="B71" s="133"/>
      <c r="C71" s="133"/>
      <c r="D71" s="133"/>
      <c r="E71" s="133"/>
      <c r="F71" s="133"/>
      <c r="G71" s="133"/>
      <c r="H71" s="133"/>
      <c r="I71" s="133"/>
      <c r="J71" s="133"/>
      <c r="K71" s="133"/>
      <c r="L71" s="133"/>
      <c r="M71" s="133"/>
      <c r="N71" s="133"/>
      <c r="O71" s="133"/>
      <c r="P71" s="133"/>
      <c r="Q71" s="133"/>
      <c r="R71" s="133"/>
      <c r="S71" s="133"/>
      <c r="T71" s="133"/>
      <c r="U71" s="133"/>
    </row>
    <row r="72" spans="1:26" ht="25.5" customHeight="1" x14ac:dyDescent="0.25">
      <c r="A72" s="191" t="s">
        <v>29</v>
      </c>
      <c r="B72" s="139" t="s">
        <v>28</v>
      </c>
      <c r="C72" s="140"/>
      <c r="D72" s="140"/>
      <c r="E72" s="140"/>
      <c r="F72" s="140"/>
      <c r="G72" s="140"/>
      <c r="H72" s="140"/>
      <c r="I72" s="141"/>
      <c r="J72" s="137" t="s">
        <v>42</v>
      </c>
      <c r="K72" s="231" t="s">
        <v>26</v>
      </c>
      <c r="L72" s="232"/>
      <c r="M72" s="232"/>
      <c r="N72" s="233"/>
      <c r="O72" s="125" t="s">
        <v>43</v>
      </c>
      <c r="P72" s="126"/>
      <c r="Q72" s="127"/>
      <c r="R72" s="125" t="s">
        <v>25</v>
      </c>
      <c r="S72" s="194"/>
      <c r="T72" s="195"/>
      <c r="U72" s="193" t="s">
        <v>24</v>
      </c>
    </row>
    <row r="73" spans="1:26" ht="16.5" customHeight="1" x14ac:dyDescent="0.25">
      <c r="A73" s="192"/>
      <c r="B73" s="142"/>
      <c r="C73" s="143"/>
      <c r="D73" s="143"/>
      <c r="E73" s="143"/>
      <c r="F73" s="143"/>
      <c r="G73" s="143"/>
      <c r="H73" s="143"/>
      <c r="I73" s="144"/>
      <c r="J73" s="138"/>
      <c r="K73" s="5" t="s">
        <v>30</v>
      </c>
      <c r="L73" s="5" t="s">
        <v>31</v>
      </c>
      <c r="M73" s="5" t="s">
        <v>32</v>
      </c>
      <c r="N73" s="43" t="s">
        <v>104</v>
      </c>
      <c r="O73" s="59" t="s">
        <v>36</v>
      </c>
      <c r="P73" s="59" t="s">
        <v>7</v>
      </c>
      <c r="Q73" s="59" t="s">
        <v>33</v>
      </c>
      <c r="R73" s="59" t="s">
        <v>34</v>
      </c>
      <c r="S73" s="59" t="s">
        <v>30</v>
      </c>
      <c r="T73" s="59" t="s">
        <v>35</v>
      </c>
      <c r="U73" s="138"/>
    </row>
    <row r="74" spans="1:26" ht="14.4" x14ac:dyDescent="0.3">
      <c r="A74" s="101" t="s">
        <v>176</v>
      </c>
      <c r="B74" s="121" t="s">
        <v>181</v>
      </c>
      <c r="C74" s="122"/>
      <c r="D74" s="122"/>
      <c r="E74" s="122"/>
      <c r="F74" s="122"/>
      <c r="G74" s="122"/>
      <c r="H74" s="122"/>
      <c r="I74" s="123"/>
      <c r="J74" s="102">
        <v>5</v>
      </c>
      <c r="K74" s="102">
        <v>2</v>
      </c>
      <c r="L74" s="102">
        <v>1</v>
      </c>
      <c r="M74" s="102">
        <v>1</v>
      </c>
      <c r="N74" s="102">
        <v>0</v>
      </c>
      <c r="O74" s="45">
        <f>K74+L74+M74+N74</f>
        <v>4</v>
      </c>
      <c r="P74" s="12">
        <f>Q74-O74</f>
        <v>5</v>
      </c>
      <c r="Q74" s="12">
        <f>ROUND(PRODUCT(J74,25)/14,0)</f>
        <v>9</v>
      </c>
      <c r="R74" s="16"/>
      <c r="S74" s="9" t="s">
        <v>30</v>
      </c>
      <c r="T74" s="17"/>
      <c r="U74" s="9" t="s">
        <v>39</v>
      </c>
    </row>
    <row r="75" spans="1:26" ht="14.4" x14ac:dyDescent="0.3">
      <c r="A75" s="101" t="s">
        <v>177</v>
      </c>
      <c r="B75" s="121" t="s">
        <v>182</v>
      </c>
      <c r="C75" s="122"/>
      <c r="D75" s="122"/>
      <c r="E75" s="122"/>
      <c r="F75" s="122"/>
      <c r="G75" s="122"/>
      <c r="H75" s="122"/>
      <c r="I75" s="123"/>
      <c r="J75" s="102">
        <v>5</v>
      </c>
      <c r="K75" s="102">
        <v>2</v>
      </c>
      <c r="L75" s="102">
        <v>2</v>
      </c>
      <c r="M75" s="102">
        <v>0</v>
      </c>
      <c r="N75" s="102">
        <v>0</v>
      </c>
      <c r="O75" s="45">
        <f t="shared" ref="O75:O79" si="11">K75+L75+M75+N75</f>
        <v>4</v>
      </c>
      <c r="P75" s="12">
        <f t="shared" ref="P75:P79" si="12">Q75-O75</f>
        <v>5</v>
      </c>
      <c r="Q75" s="12">
        <f t="shared" ref="Q75:Q79" si="13">ROUND(PRODUCT(J75,25)/14,0)</f>
        <v>9</v>
      </c>
      <c r="R75" s="16" t="s">
        <v>34</v>
      </c>
      <c r="S75" s="9"/>
      <c r="T75" s="17"/>
      <c r="U75" s="9" t="s">
        <v>39</v>
      </c>
    </row>
    <row r="76" spans="1:26" ht="14.4" x14ac:dyDescent="0.3">
      <c r="A76" s="101" t="s">
        <v>130</v>
      </c>
      <c r="B76" s="121" t="s">
        <v>183</v>
      </c>
      <c r="C76" s="122"/>
      <c r="D76" s="122"/>
      <c r="E76" s="122"/>
      <c r="F76" s="122"/>
      <c r="G76" s="122"/>
      <c r="H76" s="122"/>
      <c r="I76" s="123"/>
      <c r="J76" s="102">
        <v>6</v>
      </c>
      <c r="K76" s="102">
        <v>2</v>
      </c>
      <c r="L76" s="102">
        <v>2</v>
      </c>
      <c r="M76" s="102">
        <v>0</v>
      </c>
      <c r="N76" s="102">
        <v>0</v>
      </c>
      <c r="O76" s="45">
        <f t="shared" si="11"/>
        <v>4</v>
      </c>
      <c r="P76" s="12">
        <f t="shared" si="12"/>
        <v>7</v>
      </c>
      <c r="Q76" s="12">
        <f t="shared" si="13"/>
        <v>11</v>
      </c>
      <c r="R76" s="16"/>
      <c r="S76" s="9"/>
      <c r="T76" s="17" t="s">
        <v>35</v>
      </c>
      <c r="U76" s="9" t="s">
        <v>40</v>
      </c>
    </row>
    <row r="77" spans="1:26" ht="14.4" x14ac:dyDescent="0.3">
      <c r="A77" s="101" t="s">
        <v>178</v>
      </c>
      <c r="B77" s="121" t="s">
        <v>184</v>
      </c>
      <c r="C77" s="122"/>
      <c r="D77" s="122"/>
      <c r="E77" s="122"/>
      <c r="F77" s="122"/>
      <c r="G77" s="122"/>
      <c r="H77" s="122"/>
      <c r="I77" s="123"/>
      <c r="J77" s="102">
        <v>5</v>
      </c>
      <c r="K77" s="102">
        <v>2</v>
      </c>
      <c r="L77" s="102">
        <v>2</v>
      </c>
      <c r="M77" s="102">
        <v>1</v>
      </c>
      <c r="N77" s="102">
        <v>0</v>
      </c>
      <c r="O77" s="45">
        <f t="shared" si="11"/>
        <v>5</v>
      </c>
      <c r="P77" s="12">
        <f t="shared" si="12"/>
        <v>4</v>
      </c>
      <c r="Q77" s="12">
        <f t="shared" si="13"/>
        <v>9</v>
      </c>
      <c r="R77" s="16" t="s">
        <v>34</v>
      </c>
      <c r="S77" s="9"/>
      <c r="T77" s="17"/>
      <c r="U77" s="9" t="s">
        <v>39</v>
      </c>
    </row>
    <row r="78" spans="1:26" ht="14.4" x14ac:dyDescent="0.3">
      <c r="A78" s="101" t="s">
        <v>179</v>
      </c>
      <c r="B78" s="121" t="s">
        <v>185</v>
      </c>
      <c r="C78" s="122"/>
      <c r="D78" s="122"/>
      <c r="E78" s="122"/>
      <c r="F78" s="122"/>
      <c r="G78" s="122"/>
      <c r="H78" s="122"/>
      <c r="I78" s="123"/>
      <c r="J78" s="102">
        <v>5</v>
      </c>
      <c r="K78" s="102">
        <v>2</v>
      </c>
      <c r="L78" s="102">
        <v>1</v>
      </c>
      <c r="M78" s="102">
        <v>1</v>
      </c>
      <c r="N78" s="102">
        <v>0</v>
      </c>
      <c r="O78" s="45">
        <f t="shared" si="11"/>
        <v>4</v>
      </c>
      <c r="P78" s="12">
        <f t="shared" si="12"/>
        <v>5</v>
      </c>
      <c r="Q78" s="12">
        <f t="shared" si="13"/>
        <v>9</v>
      </c>
      <c r="R78" s="16" t="s">
        <v>34</v>
      </c>
      <c r="S78" s="9"/>
      <c r="T78" s="17"/>
      <c r="U78" s="9" t="s">
        <v>40</v>
      </c>
    </row>
    <row r="79" spans="1:26" ht="14.4" x14ac:dyDescent="0.3">
      <c r="A79" s="101" t="s">
        <v>180</v>
      </c>
      <c r="B79" s="121" t="s">
        <v>186</v>
      </c>
      <c r="C79" s="122"/>
      <c r="D79" s="122"/>
      <c r="E79" s="122"/>
      <c r="F79" s="122"/>
      <c r="G79" s="122"/>
      <c r="H79" s="122"/>
      <c r="I79" s="123"/>
      <c r="J79" s="102">
        <v>4</v>
      </c>
      <c r="K79" s="102">
        <v>2</v>
      </c>
      <c r="L79" s="102">
        <v>1</v>
      </c>
      <c r="M79" s="102">
        <v>1</v>
      </c>
      <c r="N79" s="102">
        <v>0</v>
      </c>
      <c r="O79" s="45">
        <f t="shared" si="11"/>
        <v>4</v>
      </c>
      <c r="P79" s="12">
        <f t="shared" si="12"/>
        <v>3</v>
      </c>
      <c r="Q79" s="12">
        <f t="shared" si="13"/>
        <v>7</v>
      </c>
      <c r="R79" s="16" t="s">
        <v>34</v>
      </c>
      <c r="S79" s="9"/>
      <c r="T79" s="17"/>
      <c r="U79" s="9" t="s">
        <v>40</v>
      </c>
    </row>
    <row r="80" spans="1:26" s="94" customFormat="1" x14ac:dyDescent="0.25">
      <c r="A80" s="79" t="s">
        <v>111</v>
      </c>
      <c r="B80" s="270" t="s">
        <v>99</v>
      </c>
      <c r="C80" s="271"/>
      <c r="D80" s="271"/>
      <c r="E80" s="271"/>
      <c r="F80" s="271"/>
      <c r="G80" s="271"/>
      <c r="H80" s="271"/>
      <c r="I80" s="272"/>
      <c r="J80" s="80">
        <v>3</v>
      </c>
      <c r="K80" s="80">
        <v>0</v>
      </c>
      <c r="L80" s="80">
        <v>2</v>
      </c>
      <c r="M80" s="80">
        <v>0</v>
      </c>
      <c r="N80" s="80">
        <v>0</v>
      </c>
      <c r="O80" s="13">
        <f t="shared" ref="O80" si="14">K80+L80+M80+N80</f>
        <v>2</v>
      </c>
      <c r="P80" s="81">
        <f t="shared" ref="P80" si="15">Q80-O80</f>
        <v>3</v>
      </c>
      <c r="Q80" s="81">
        <f t="shared" ref="Q80" si="16">ROUND(PRODUCT(J80,25)/14,0)</f>
        <v>5</v>
      </c>
      <c r="R80" s="95"/>
      <c r="S80" s="80" t="s">
        <v>30</v>
      </c>
      <c r="T80" s="82"/>
      <c r="U80" s="80" t="s">
        <v>41</v>
      </c>
      <c r="V80" s="67"/>
      <c r="W80" s="67"/>
      <c r="X80" s="67"/>
      <c r="Y80" s="67"/>
      <c r="Z80" s="67"/>
    </row>
    <row r="81" spans="1:24" x14ac:dyDescent="0.25">
      <c r="A81" s="14" t="s">
        <v>27</v>
      </c>
      <c r="B81" s="196"/>
      <c r="C81" s="197"/>
      <c r="D81" s="197"/>
      <c r="E81" s="197"/>
      <c r="F81" s="197"/>
      <c r="G81" s="197"/>
      <c r="H81" s="197"/>
      <c r="I81" s="198"/>
      <c r="J81" s="14">
        <f t="shared" ref="J81:Q81" si="17">SUM(J74:J80)</f>
        <v>33</v>
      </c>
      <c r="K81" s="14">
        <f t="shared" si="17"/>
        <v>12</v>
      </c>
      <c r="L81" s="14">
        <f t="shared" si="17"/>
        <v>11</v>
      </c>
      <c r="M81" s="14">
        <f t="shared" si="17"/>
        <v>4</v>
      </c>
      <c r="N81" s="44">
        <f t="shared" si="17"/>
        <v>0</v>
      </c>
      <c r="O81" s="44">
        <f t="shared" si="17"/>
        <v>27</v>
      </c>
      <c r="P81" s="14">
        <f t="shared" si="17"/>
        <v>32</v>
      </c>
      <c r="Q81" s="14">
        <f t="shared" si="17"/>
        <v>59</v>
      </c>
      <c r="R81" s="14">
        <f>COUNTIF(R74:R80,"E")</f>
        <v>4</v>
      </c>
      <c r="S81" s="14">
        <f>COUNTIF(S74:S80,"C")</f>
        <v>2</v>
      </c>
      <c r="T81" s="14">
        <f>COUNTIF(T74:T80,"VP")</f>
        <v>1</v>
      </c>
      <c r="U81" s="36">
        <f>COUNTA(U74:U80)</f>
        <v>7</v>
      </c>
      <c r="V81" s="190" t="str">
        <f>IF(R81&gt;=SUM(S81:T81),"Corect","E trebuie să fie cel puțin egal cu C+VP")</f>
        <v>Corect</v>
      </c>
      <c r="W81" s="189"/>
      <c r="X81" s="189"/>
    </row>
    <row r="82" spans="1:24" s="94" customFormat="1" ht="12.75" customHeight="1" x14ac:dyDescent="0.25">
      <c r="A82" s="311" t="s">
        <v>123</v>
      </c>
      <c r="B82" s="311"/>
      <c r="C82" s="311"/>
      <c r="D82" s="311"/>
      <c r="E82" s="311"/>
      <c r="F82" s="311"/>
      <c r="G82" s="311"/>
      <c r="H82" s="311"/>
      <c r="I82" s="311"/>
      <c r="J82" s="311"/>
      <c r="K82" s="311"/>
      <c r="L82" s="311"/>
      <c r="M82" s="311"/>
      <c r="N82" s="311"/>
      <c r="O82" s="311"/>
      <c r="P82" s="311"/>
      <c r="Q82" s="311"/>
      <c r="R82" s="311"/>
      <c r="S82" s="311"/>
      <c r="T82" s="311"/>
      <c r="U82" s="311"/>
      <c r="V82" s="93"/>
    </row>
    <row r="83" spans="1:24" s="94" customFormat="1" x14ac:dyDescent="0.25">
      <c r="A83" s="312"/>
      <c r="B83" s="312"/>
      <c r="C83" s="312"/>
      <c r="D83" s="312"/>
      <c r="E83" s="312"/>
      <c r="F83" s="312"/>
      <c r="G83" s="312"/>
      <c r="H83" s="312"/>
      <c r="I83" s="312"/>
      <c r="J83" s="312"/>
      <c r="K83" s="312"/>
      <c r="L83" s="312"/>
      <c r="M83" s="312"/>
      <c r="N83" s="312"/>
      <c r="O83" s="312"/>
      <c r="P83" s="312"/>
      <c r="Q83" s="312"/>
      <c r="R83" s="312"/>
      <c r="S83" s="312"/>
      <c r="T83" s="312"/>
      <c r="U83" s="312"/>
      <c r="V83" s="93"/>
    </row>
    <row r="84" spans="1:24" s="115" customFormat="1" x14ac:dyDescent="0.25">
      <c r="A84" s="116"/>
      <c r="B84" s="116"/>
      <c r="C84" s="116"/>
      <c r="D84" s="116"/>
      <c r="E84" s="116"/>
      <c r="F84" s="116"/>
      <c r="G84" s="116"/>
      <c r="H84" s="116"/>
      <c r="I84" s="116"/>
      <c r="J84" s="116"/>
      <c r="K84" s="116"/>
      <c r="L84" s="116"/>
      <c r="M84" s="116"/>
      <c r="N84" s="116"/>
      <c r="O84" s="116"/>
      <c r="P84" s="116"/>
      <c r="Q84" s="116"/>
      <c r="R84" s="116"/>
      <c r="S84" s="116"/>
      <c r="T84" s="116"/>
      <c r="U84" s="116"/>
      <c r="V84" s="114"/>
    </row>
    <row r="85" spans="1:24" s="115" customFormat="1" x14ac:dyDescent="0.25">
      <c r="A85" s="116"/>
      <c r="B85" s="116"/>
      <c r="C85" s="116"/>
      <c r="D85" s="116"/>
      <c r="E85" s="116"/>
      <c r="F85" s="116"/>
      <c r="G85" s="116"/>
      <c r="H85" s="116"/>
      <c r="I85" s="116"/>
      <c r="J85" s="116"/>
      <c r="K85" s="116"/>
      <c r="L85" s="116"/>
      <c r="M85" s="116"/>
      <c r="N85" s="116"/>
      <c r="O85" s="116"/>
      <c r="P85" s="116"/>
      <c r="Q85" s="116"/>
      <c r="R85" s="116"/>
      <c r="S85" s="116"/>
      <c r="T85" s="116"/>
      <c r="U85" s="116"/>
      <c r="V85" s="114"/>
    </row>
    <row r="87" spans="1:24" ht="18.75" customHeight="1" x14ac:dyDescent="0.25">
      <c r="A87" s="133" t="s">
        <v>47</v>
      </c>
      <c r="B87" s="133"/>
      <c r="C87" s="133"/>
      <c r="D87" s="133"/>
      <c r="E87" s="133"/>
      <c r="F87" s="133"/>
      <c r="G87" s="133"/>
      <c r="H87" s="133"/>
      <c r="I87" s="133"/>
      <c r="J87" s="133"/>
      <c r="K87" s="133"/>
      <c r="L87" s="133"/>
      <c r="M87" s="133"/>
      <c r="N87" s="133"/>
      <c r="O87" s="133"/>
      <c r="P87" s="133"/>
      <c r="Q87" s="133"/>
      <c r="R87" s="133"/>
      <c r="S87" s="133"/>
      <c r="T87" s="133"/>
      <c r="U87" s="133"/>
    </row>
    <row r="88" spans="1:24" ht="24.75" customHeight="1" x14ac:dyDescent="0.25">
      <c r="A88" s="191" t="s">
        <v>29</v>
      </c>
      <c r="B88" s="139" t="s">
        <v>28</v>
      </c>
      <c r="C88" s="140"/>
      <c r="D88" s="140"/>
      <c r="E88" s="140"/>
      <c r="F88" s="140"/>
      <c r="G88" s="140"/>
      <c r="H88" s="140"/>
      <c r="I88" s="141"/>
      <c r="J88" s="137" t="s">
        <v>42</v>
      </c>
      <c r="K88" s="231" t="s">
        <v>26</v>
      </c>
      <c r="L88" s="232"/>
      <c r="M88" s="232"/>
      <c r="N88" s="233"/>
      <c r="O88" s="125" t="s">
        <v>43</v>
      </c>
      <c r="P88" s="126"/>
      <c r="Q88" s="127"/>
      <c r="R88" s="125" t="s">
        <v>25</v>
      </c>
      <c r="S88" s="194"/>
      <c r="T88" s="195"/>
      <c r="U88" s="193" t="s">
        <v>24</v>
      </c>
    </row>
    <row r="89" spans="1:24" ht="15" customHeight="1" x14ac:dyDescent="0.25">
      <c r="A89" s="192"/>
      <c r="B89" s="142"/>
      <c r="C89" s="143"/>
      <c r="D89" s="143"/>
      <c r="E89" s="143"/>
      <c r="F89" s="143"/>
      <c r="G89" s="143"/>
      <c r="H89" s="143"/>
      <c r="I89" s="144"/>
      <c r="J89" s="138"/>
      <c r="K89" s="5" t="s">
        <v>30</v>
      </c>
      <c r="L89" s="5" t="s">
        <v>31</v>
      </c>
      <c r="M89" s="5" t="s">
        <v>32</v>
      </c>
      <c r="N89" s="43" t="s">
        <v>104</v>
      </c>
      <c r="O89" s="59" t="s">
        <v>36</v>
      </c>
      <c r="P89" s="59" t="s">
        <v>7</v>
      </c>
      <c r="Q89" s="59" t="s">
        <v>33</v>
      </c>
      <c r="R89" s="59" t="s">
        <v>34</v>
      </c>
      <c r="S89" s="59" t="s">
        <v>30</v>
      </c>
      <c r="T89" s="59" t="s">
        <v>35</v>
      </c>
      <c r="U89" s="138"/>
    </row>
    <row r="90" spans="1:24" ht="14.4" x14ac:dyDescent="0.3">
      <c r="A90" s="101" t="s">
        <v>187</v>
      </c>
      <c r="B90" s="121" t="s">
        <v>192</v>
      </c>
      <c r="C90" s="122"/>
      <c r="D90" s="122"/>
      <c r="E90" s="122"/>
      <c r="F90" s="122"/>
      <c r="G90" s="122"/>
      <c r="H90" s="122"/>
      <c r="I90" s="123"/>
      <c r="J90" s="102">
        <v>5</v>
      </c>
      <c r="K90" s="102">
        <v>2</v>
      </c>
      <c r="L90" s="102">
        <v>2</v>
      </c>
      <c r="M90" s="102">
        <v>0</v>
      </c>
      <c r="N90" s="102">
        <v>0</v>
      </c>
      <c r="O90" s="45">
        <f>K90+L90+M90+N90</f>
        <v>4</v>
      </c>
      <c r="P90" s="12">
        <f>Q90-O90</f>
        <v>5</v>
      </c>
      <c r="Q90" s="12">
        <f>ROUND(PRODUCT(J90,25)/14,0)</f>
        <v>9</v>
      </c>
      <c r="R90" s="16"/>
      <c r="S90" s="9" t="s">
        <v>30</v>
      </c>
      <c r="T90" s="17"/>
      <c r="U90" s="9" t="s">
        <v>39</v>
      </c>
    </row>
    <row r="91" spans="1:24" ht="14.4" x14ac:dyDescent="0.3">
      <c r="A91" s="101" t="s">
        <v>188</v>
      </c>
      <c r="B91" s="121" t="s">
        <v>193</v>
      </c>
      <c r="C91" s="122"/>
      <c r="D91" s="122"/>
      <c r="E91" s="122"/>
      <c r="F91" s="122"/>
      <c r="G91" s="122"/>
      <c r="H91" s="122"/>
      <c r="I91" s="123"/>
      <c r="J91" s="102">
        <v>6</v>
      </c>
      <c r="K91" s="102">
        <v>2</v>
      </c>
      <c r="L91" s="102">
        <v>1</v>
      </c>
      <c r="M91" s="102">
        <v>2</v>
      </c>
      <c r="N91" s="102">
        <v>0</v>
      </c>
      <c r="O91" s="45">
        <f t="shared" ref="O91:O95" si="18">K91+L91+M91+N91</f>
        <v>5</v>
      </c>
      <c r="P91" s="12">
        <f t="shared" ref="P91:P95" si="19">Q91-O91</f>
        <v>6</v>
      </c>
      <c r="Q91" s="12">
        <f t="shared" ref="Q91:Q95" si="20">ROUND(PRODUCT(J91,25)/14,0)</f>
        <v>11</v>
      </c>
      <c r="R91" s="16" t="s">
        <v>34</v>
      </c>
      <c r="S91" s="9"/>
      <c r="T91" s="17"/>
      <c r="U91" s="9" t="s">
        <v>40</v>
      </c>
    </row>
    <row r="92" spans="1:24" ht="14.4" x14ac:dyDescent="0.3">
      <c r="A92" s="101" t="s">
        <v>189</v>
      </c>
      <c r="B92" s="121" t="s">
        <v>194</v>
      </c>
      <c r="C92" s="122"/>
      <c r="D92" s="122"/>
      <c r="E92" s="122"/>
      <c r="F92" s="122"/>
      <c r="G92" s="122"/>
      <c r="H92" s="122"/>
      <c r="I92" s="123"/>
      <c r="J92" s="102">
        <v>5</v>
      </c>
      <c r="K92" s="102">
        <v>2</v>
      </c>
      <c r="L92" s="102">
        <v>2</v>
      </c>
      <c r="M92" s="102">
        <v>0</v>
      </c>
      <c r="N92" s="102">
        <v>0</v>
      </c>
      <c r="O92" s="45">
        <f t="shared" si="18"/>
        <v>4</v>
      </c>
      <c r="P92" s="12">
        <f t="shared" si="19"/>
        <v>5</v>
      </c>
      <c r="Q92" s="12">
        <f t="shared" si="20"/>
        <v>9</v>
      </c>
      <c r="R92" s="16" t="s">
        <v>34</v>
      </c>
      <c r="S92" s="9"/>
      <c r="T92" s="17"/>
      <c r="U92" s="9" t="s">
        <v>39</v>
      </c>
    </row>
    <row r="93" spans="1:24" ht="14.4" x14ac:dyDescent="0.3">
      <c r="A93" s="101" t="s">
        <v>190</v>
      </c>
      <c r="B93" s="121" t="s">
        <v>195</v>
      </c>
      <c r="C93" s="122"/>
      <c r="D93" s="122"/>
      <c r="E93" s="122"/>
      <c r="F93" s="122"/>
      <c r="G93" s="122"/>
      <c r="H93" s="122"/>
      <c r="I93" s="123"/>
      <c r="J93" s="102">
        <v>4</v>
      </c>
      <c r="K93" s="102">
        <v>2</v>
      </c>
      <c r="L93" s="102">
        <v>2</v>
      </c>
      <c r="M93" s="102">
        <v>0</v>
      </c>
      <c r="N93" s="102">
        <v>0</v>
      </c>
      <c r="O93" s="45">
        <f t="shared" si="18"/>
        <v>4</v>
      </c>
      <c r="P93" s="12">
        <f t="shared" si="19"/>
        <v>3</v>
      </c>
      <c r="Q93" s="12">
        <f t="shared" si="20"/>
        <v>7</v>
      </c>
      <c r="R93" s="16" t="s">
        <v>34</v>
      </c>
      <c r="S93" s="9"/>
      <c r="T93" s="17"/>
      <c r="U93" s="9" t="s">
        <v>39</v>
      </c>
    </row>
    <row r="94" spans="1:24" ht="14.4" x14ac:dyDescent="0.3">
      <c r="A94" s="101" t="s">
        <v>191</v>
      </c>
      <c r="B94" s="121" t="s">
        <v>196</v>
      </c>
      <c r="C94" s="122"/>
      <c r="D94" s="122"/>
      <c r="E94" s="122"/>
      <c r="F94" s="122"/>
      <c r="G94" s="122"/>
      <c r="H94" s="122"/>
      <c r="I94" s="123"/>
      <c r="J94" s="102">
        <v>4</v>
      </c>
      <c r="K94" s="102">
        <v>2</v>
      </c>
      <c r="L94" s="102">
        <v>0</v>
      </c>
      <c r="M94" s="102">
        <v>2</v>
      </c>
      <c r="N94" s="102">
        <v>0</v>
      </c>
      <c r="O94" s="45">
        <f t="shared" si="18"/>
        <v>4</v>
      </c>
      <c r="P94" s="12">
        <f t="shared" si="19"/>
        <v>3</v>
      </c>
      <c r="Q94" s="12">
        <f t="shared" si="20"/>
        <v>7</v>
      </c>
      <c r="R94" s="16" t="s">
        <v>34</v>
      </c>
      <c r="S94" s="9"/>
      <c r="T94" s="17"/>
      <c r="U94" s="9" t="s">
        <v>40</v>
      </c>
    </row>
    <row r="95" spans="1:24" ht="14.4" x14ac:dyDescent="0.3">
      <c r="A95" s="101" t="s">
        <v>131</v>
      </c>
      <c r="B95" s="121" t="s">
        <v>197</v>
      </c>
      <c r="C95" s="122"/>
      <c r="D95" s="122"/>
      <c r="E95" s="122"/>
      <c r="F95" s="122"/>
      <c r="G95" s="122"/>
      <c r="H95" s="122"/>
      <c r="I95" s="123"/>
      <c r="J95" s="102">
        <v>6</v>
      </c>
      <c r="K95" s="102">
        <v>2</v>
      </c>
      <c r="L95" s="102">
        <v>2</v>
      </c>
      <c r="M95" s="102">
        <v>0</v>
      </c>
      <c r="N95" s="102">
        <v>1</v>
      </c>
      <c r="O95" s="45">
        <f t="shared" si="18"/>
        <v>5</v>
      </c>
      <c r="P95" s="12">
        <f t="shared" si="19"/>
        <v>6</v>
      </c>
      <c r="Q95" s="12">
        <f t="shared" si="20"/>
        <v>11</v>
      </c>
      <c r="R95" s="16"/>
      <c r="S95" s="9"/>
      <c r="T95" s="17" t="s">
        <v>35</v>
      </c>
      <c r="U95" s="9" t="s">
        <v>40</v>
      </c>
    </row>
    <row r="96" spans="1:24" x14ac:dyDescent="0.25">
      <c r="A96" s="79" t="s">
        <v>122</v>
      </c>
      <c r="B96" s="270" t="s">
        <v>100</v>
      </c>
      <c r="C96" s="271"/>
      <c r="D96" s="271"/>
      <c r="E96" s="271"/>
      <c r="F96" s="271"/>
      <c r="G96" s="271"/>
      <c r="H96" s="271"/>
      <c r="I96" s="272"/>
      <c r="J96" s="80">
        <v>3</v>
      </c>
      <c r="K96" s="80">
        <v>0</v>
      </c>
      <c r="L96" s="80">
        <v>2</v>
      </c>
      <c r="M96" s="80">
        <v>0</v>
      </c>
      <c r="N96" s="80">
        <v>0</v>
      </c>
      <c r="O96" s="13">
        <f t="shared" ref="O96" si="21">K96+L96+M96+N96</f>
        <v>2</v>
      </c>
      <c r="P96" s="81">
        <f t="shared" ref="P96" si="22">Q96-O96</f>
        <v>3</v>
      </c>
      <c r="Q96" s="81">
        <f t="shared" ref="Q96" si="23">ROUND(PRODUCT(J96,25)/14,0)</f>
        <v>5</v>
      </c>
      <c r="R96" s="95"/>
      <c r="S96" s="80" t="s">
        <v>30</v>
      </c>
      <c r="T96" s="82"/>
      <c r="U96" s="80" t="s">
        <v>41</v>
      </c>
    </row>
    <row r="97" spans="1:24" x14ac:dyDescent="0.25">
      <c r="A97" s="14" t="s">
        <v>27</v>
      </c>
      <c r="B97" s="196"/>
      <c r="C97" s="197"/>
      <c r="D97" s="197"/>
      <c r="E97" s="197"/>
      <c r="F97" s="197"/>
      <c r="G97" s="197"/>
      <c r="H97" s="197"/>
      <c r="I97" s="198"/>
      <c r="J97" s="14">
        <f t="shared" ref="J97:Q97" si="24">SUM(J90:J96)</f>
        <v>33</v>
      </c>
      <c r="K97" s="14">
        <f t="shared" si="24"/>
        <v>12</v>
      </c>
      <c r="L97" s="14">
        <f t="shared" si="24"/>
        <v>11</v>
      </c>
      <c r="M97" s="14">
        <f t="shared" si="24"/>
        <v>4</v>
      </c>
      <c r="N97" s="44">
        <f t="shared" si="24"/>
        <v>1</v>
      </c>
      <c r="O97" s="44">
        <f t="shared" si="24"/>
        <v>28</v>
      </c>
      <c r="P97" s="14">
        <f t="shared" si="24"/>
        <v>31</v>
      </c>
      <c r="Q97" s="14">
        <f t="shared" si="24"/>
        <v>59</v>
      </c>
      <c r="R97" s="14">
        <f>COUNTIF(R90:R96,"E")</f>
        <v>4</v>
      </c>
      <c r="S97" s="14">
        <f>COUNTIF(S90:S96,"C")</f>
        <v>2</v>
      </c>
      <c r="T97" s="14">
        <f>COUNTIF(T90:T96,"VP")</f>
        <v>1</v>
      </c>
      <c r="U97" s="36">
        <f>COUNTA(U90:U96)</f>
        <v>7</v>
      </c>
      <c r="V97" s="190" t="str">
        <f>IF(R97&gt;=SUM(S97:T97),"Corect","E trebuie să fie cel puțin egal cu C+VP")</f>
        <v>Corect</v>
      </c>
      <c r="W97" s="189"/>
      <c r="X97" s="189"/>
    </row>
    <row r="98" spans="1:24" ht="12.75" customHeight="1" x14ac:dyDescent="0.25">
      <c r="A98" s="311" t="s">
        <v>124</v>
      </c>
      <c r="B98" s="311"/>
      <c r="C98" s="311"/>
      <c r="D98" s="311"/>
      <c r="E98" s="311"/>
      <c r="F98" s="311"/>
      <c r="G98" s="311"/>
      <c r="H98" s="311"/>
      <c r="I98" s="311"/>
      <c r="J98" s="311"/>
      <c r="K98" s="311"/>
      <c r="L98" s="311"/>
      <c r="M98" s="311"/>
      <c r="N98" s="311"/>
      <c r="O98" s="311"/>
      <c r="P98" s="311"/>
      <c r="Q98" s="311"/>
      <c r="R98" s="311"/>
      <c r="S98" s="311"/>
      <c r="T98" s="311"/>
      <c r="U98" s="311"/>
    </row>
    <row r="99" spans="1:24" x14ac:dyDescent="0.25">
      <c r="A99" s="312"/>
      <c r="B99" s="312"/>
      <c r="C99" s="312"/>
      <c r="D99" s="312"/>
      <c r="E99" s="312"/>
      <c r="F99" s="312"/>
      <c r="G99" s="312"/>
      <c r="H99" s="312"/>
      <c r="I99" s="312"/>
      <c r="J99" s="312"/>
      <c r="K99" s="312"/>
      <c r="L99" s="312"/>
      <c r="M99" s="312"/>
      <c r="N99" s="312"/>
      <c r="O99" s="312"/>
      <c r="P99" s="312"/>
      <c r="Q99" s="312"/>
      <c r="R99" s="312"/>
      <c r="S99" s="312"/>
      <c r="T99" s="312"/>
      <c r="U99" s="312"/>
    </row>
    <row r="101" spans="1:24" s="109" customFormat="1" x14ac:dyDescent="0.25"/>
    <row r="102" spans="1:24" s="109" customFormat="1" x14ac:dyDescent="0.25"/>
    <row r="103" spans="1:24" s="109" customFormat="1" x14ac:dyDescent="0.25"/>
    <row r="104" spans="1:24" s="109" customFormat="1" x14ac:dyDescent="0.25"/>
    <row r="105" spans="1:24" ht="18" customHeight="1" x14ac:dyDescent="0.25">
      <c r="A105" s="134" t="s">
        <v>48</v>
      </c>
      <c r="B105" s="135"/>
      <c r="C105" s="135"/>
      <c r="D105" s="135"/>
      <c r="E105" s="135"/>
      <c r="F105" s="135"/>
      <c r="G105" s="135"/>
      <c r="H105" s="135"/>
      <c r="I105" s="135"/>
      <c r="J105" s="135"/>
      <c r="K105" s="135"/>
      <c r="L105" s="135"/>
      <c r="M105" s="135"/>
      <c r="N105" s="135"/>
      <c r="O105" s="135"/>
      <c r="P105" s="135"/>
      <c r="Q105" s="135"/>
      <c r="R105" s="135"/>
      <c r="S105" s="135"/>
      <c r="T105" s="135"/>
      <c r="U105" s="136"/>
    </row>
    <row r="106" spans="1:24" ht="25.5" customHeight="1" x14ac:dyDescent="0.25">
      <c r="A106" s="191" t="s">
        <v>29</v>
      </c>
      <c r="B106" s="139" t="s">
        <v>28</v>
      </c>
      <c r="C106" s="140"/>
      <c r="D106" s="140"/>
      <c r="E106" s="140"/>
      <c r="F106" s="140"/>
      <c r="G106" s="140"/>
      <c r="H106" s="140"/>
      <c r="I106" s="141"/>
      <c r="J106" s="137" t="s">
        <v>42</v>
      </c>
      <c r="K106" s="231" t="s">
        <v>26</v>
      </c>
      <c r="L106" s="232"/>
      <c r="M106" s="232"/>
      <c r="N106" s="233"/>
      <c r="O106" s="125" t="s">
        <v>43</v>
      </c>
      <c r="P106" s="126"/>
      <c r="Q106" s="127"/>
      <c r="R106" s="125" t="s">
        <v>25</v>
      </c>
      <c r="S106" s="194"/>
      <c r="T106" s="195"/>
      <c r="U106" s="193" t="s">
        <v>24</v>
      </c>
    </row>
    <row r="107" spans="1:24" x14ac:dyDescent="0.25">
      <c r="A107" s="192"/>
      <c r="B107" s="142"/>
      <c r="C107" s="143"/>
      <c r="D107" s="143"/>
      <c r="E107" s="143"/>
      <c r="F107" s="143"/>
      <c r="G107" s="143"/>
      <c r="H107" s="143"/>
      <c r="I107" s="144"/>
      <c r="J107" s="138"/>
      <c r="K107" s="5" t="s">
        <v>30</v>
      </c>
      <c r="L107" s="5" t="s">
        <v>31</v>
      </c>
      <c r="M107" s="5" t="s">
        <v>32</v>
      </c>
      <c r="N107" s="43" t="s">
        <v>104</v>
      </c>
      <c r="O107" s="59" t="s">
        <v>36</v>
      </c>
      <c r="P107" s="59" t="s">
        <v>7</v>
      </c>
      <c r="Q107" s="59" t="s">
        <v>33</v>
      </c>
      <c r="R107" s="59" t="s">
        <v>34</v>
      </c>
      <c r="S107" s="59" t="s">
        <v>30</v>
      </c>
      <c r="T107" s="59" t="s">
        <v>35</v>
      </c>
      <c r="U107" s="138"/>
    </row>
    <row r="108" spans="1:24" ht="14.4" x14ac:dyDescent="0.3">
      <c r="A108" s="101" t="s">
        <v>198</v>
      </c>
      <c r="B108" s="121" t="s">
        <v>203</v>
      </c>
      <c r="C108" s="122"/>
      <c r="D108" s="122"/>
      <c r="E108" s="122"/>
      <c r="F108" s="122"/>
      <c r="G108" s="122"/>
      <c r="H108" s="122"/>
      <c r="I108" s="123"/>
      <c r="J108" s="102">
        <v>4</v>
      </c>
      <c r="K108" s="102">
        <v>2</v>
      </c>
      <c r="L108" s="102">
        <v>2</v>
      </c>
      <c r="M108" s="102">
        <v>1</v>
      </c>
      <c r="N108" s="102">
        <v>0</v>
      </c>
      <c r="O108" s="45">
        <f>K108+L108+M108+N108</f>
        <v>5</v>
      </c>
      <c r="P108" s="12">
        <f>Q108-O108</f>
        <v>2</v>
      </c>
      <c r="Q108" s="12">
        <f>ROUND(PRODUCT(J108,25)/14,0)</f>
        <v>7</v>
      </c>
      <c r="R108" s="16" t="s">
        <v>34</v>
      </c>
      <c r="S108" s="9"/>
      <c r="T108" s="17"/>
      <c r="U108" s="9" t="s">
        <v>40</v>
      </c>
    </row>
    <row r="109" spans="1:24" ht="14.4" x14ac:dyDescent="0.3">
      <c r="A109" s="101" t="s">
        <v>199</v>
      </c>
      <c r="B109" s="256" t="s">
        <v>204</v>
      </c>
      <c r="C109" s="186"/>
      <c r="D109" s="186"/>
      <c r="E109" s="186"/>
      <c r="F109" s="186"/>
      <c r="G109" s="186"/>
      <c r="H109" s="186"/>
      <c r="I109" s="187"/>
      <c r="J109" s="102">
        <v>3</v>
      </c>
      <c r="K109" s="102">
        <v>2</v>
      </c>
      <c r="L109" s="102">
        <v>1</v>
      </c>
      <c r="M109" s="102">
        <v>1</v>
      </c>
      <c r="N109" s="102">
        <v>0</v>
      </c>
      <c r="O109" s="45">
        <f t="shared" ref="O109:O114" si="25">K109+L109+M109+N109</f>
        <v>4</v>
      </c>
      <c r="P109" s="12">
        <f t="shared" ref="P109:P114" si="26">Q109-O109</f>
        <v>1</v>
      </c>
      <c r="Q109" s="12">
        <f t="shared" ref="Q109:Q114" si="27">ROUND(PRODUCT(J109,25)/14,0)</f>
        <v>5</v>
      </c>
      <c r="R109" s="16" t="s">
        <v>34</v>
      </c>
      <c r="S109" s="9"/>
      <c r="T109" s="17"/>
      <c r="U109" s="9" t="s">
        <v>40</v>
      </c>
    </row>
    <row r="110" spans="1:24" ht="14.4" x14ac:dyDescent="0.3">
      <c r="A110" s="101" t="s">
        <v>200</v>
      </c>
      <c r="B110" s="121" t="s">
        <v>205</v>
      </c>
      <c r="C110" s="122"/>
      <c r="D110" s="122"/>
      <c r="E110" s="122"/>
      <c r="F110" s="122"/>
      <c r="G110" s="122"/>
      <c r="H110" s="122"/>
      <c r="I110" s="123"/>
      <c r="J110" s="102">
        <v>3</v>
      </c>
      <c r="K110" s="102">
        <v>0</v>
      </c>
      <c r="L110" s="102">
        <v>0</v>
      </c>
      <c r="M110" s="102">
        <v>2</v>
      </c>
      <c r="N110" s="102">
        <v>0</v>
      </c>
      <c r="O110" s="45">
        <f t="shared" si="25"/>
        <v>2</v>
      </c>
      <c r="P110" s="12">
        <f t="shared" si="26"/>
        <v>3</v>
      </c>
      <c r="Q110" s="12">
        <f t="shared" si="27"/>
        <v>5</v>
      </c>
      <c r="R110" s="16"/>
      <c r="S110" s="9" t="s">
        <v>30</v>
      </c>
      <c r="T110" s="17"/>
      <c r="U110" s="9" t="s">
        <v>40</v>
      </c>
    </row>
    <row r="111" spans="1:24" ht="14.4" x14ac:dyDescent="0.3">
      <c r="A111" s="101" t="s">
        <v>201</v>
      </c>
      <c r="B111" s="274" t="s">
        <v>206</v>
      </c>
      <c r="C111" s="122"/>
      <c r="D111" s="122"/>
      <c r="E111" s="122"/>
      <c r="F111" s="122"/>
      <c r="G111" s="122"/>
      <c r="H111" s="122"/>
      <c r="I111" s="123"/>
      <c r="J111" s="102">
        <v>4</v>
      </c>
      <c r="K111" s="102">
        <v>2</v>
      </c>
      <c r="L111" s="102">
        <v>2</v>
      </c>
      <c r="M111" s="102">
        <v>0</v>
      </c>
      <c r="N111" s="102">
        <v>0</v>
      </c>
      <c r="O111" s="45">
        <f t="shared" si="25"/>
        <v>4</v>
      </c>
      <c r="P111" s="12">
        <f t="shared" si="26"/>
        <v>3</v>
      </c>
      <c r="Q111" s="12">
        <f t="shared" si="27"/>
        <v>7</v>
      </c>
      <c r="R111" s="16" t="s">
        <v>34</v>
      </c>
      <c r="S111" s="9"/>
      <c r="T111" s="17"/>
      <c r="U111" s="9" t="s">
        <v>40</v>
      </c>
    </row>
    <row r="112" spans="1:24" ht="14.4" x14ac:dyDescent="0.3">
      <c r="A112" s="101" t="s">
        <v>132</v>
      </c>
      <c r="B112" s="121" t="s">
        <v>207</v>
      </c>
      <c r="C112" s="122"/>
      <c r="D112" s="122"/>
      <c r="E112" s="122"/>
      <c r="F112" s="122"/>
      <c r="G112" s="122"/>
      <c r="H112" s="122"/>
      <c r="I112" s="123"/>
      <c r="J112" s="102">
        <v>6</v>
      </c>
      <c r="K112" s="102">
        <v>2</v>
      </c>
      <c r="L112" s="102">
        <v>0</v>
      </c>
      <c r="M112" s="102">
        <v>2</v>
      </c>
      <c r="N112" s="102">
        <v>1</v>
      </c>
      <c r="O112" s="45">
        <f t="shared" si="25"/>
        <v>5</v>
      </c>
      <c r="P112" s="12">
        <f t="shared" si="26"/>
        <v>6</v>
      </c>
      <c r="Q112" s="12">
        <f t="shared" si="27"/>
        <v>11</v>
      </c>
      <c r="R112" s="16" t="s">
        <v>34</v>
      </c>
      <c r="S112" s="9"/>
      <c r="T112" s="17"/>
      <c r="U112" s="9" t="s">
        <v>40</v>
      </c>
    </row>
    <row r="113" spans="1:24" ht="14.4" x14ac:dyDescent="0.3">
      <c r="A113" s="101" t="s">
        <v>133</v>
      </c>
      <c r="B113" s="121" t="s">
        <v>208</v>
      </c>
      <c r="C113" s="122"/>
      <c r="D113" s="122"/>
      <c r="E113" s="122"/>
      <c r="F113" s="122"/>
      <c r="G113" s="122"/>
      <c r="H113" s="122"/>
      <c r="I113" s="123"/>
      <c r="J113" s="102">
        <v>6</v>
      </c>
      <c r="K113" s="102">
        <v>2</v>
      </c>
      <c r="L113" s="102">
        <v>0</v>
      </c>
      <c r="M113" s="102">
        <v>1</v>
      </c>
      <c r="N113" s="102">
        <v>1</v>
      </c>
      <c r="O113" s="45">
        <f t="shared" si="25"/>
        <v>4</v>
      </c>
      <c r="P113" s="12">
        <f t="shared" si="26"/>
        <v>7</v>
      </c>
      <c r="Q113" s="12">
        <f t="shared" si="27"/>
        <v>11</v>
      </c>
      <c r="R113" s="16"/>
      <c r="S113" s="9"/>
      <c r="T113" s="17" t="s">
        <v>35</v>
      </c>
      <c r="U113" s="9" t="s">
        <v>40</v>
      </c>
    </row>
    <row r="114" spans="1:24" ht="14.4" x14ac:dyDescent="0.3">
      <c r="A114" s="101" t="s">
        <v>202</v>
      </c>
      <c r="B114" s="121" t="s">
        <v>209</v>
      </c>
      <c r="C114" s="122"/>
      <c r="D114" s="122"/>
      <c r="E114" s="122"/>
      <c r="F114" s="122"/>
      <c r="G114" s="122"/>
      <c r="H114" s="122"/>
      <c r="I114" s="123"/>
      <c r="J114" s="102">
        <v>4</v>
      </c>
      <c r="K114" s="102">
        <v>0</v>
      </c>
      <c r="L114" s="102">
        <v>0</v>
      </c>
      <c r="M114" s="102">
        <v>1</v>
      </c>
      <c r="N114" s="102">
        <v>0</v>
      </c>
      <c r="O114" s="45">
        <f t="shared" si="25"/>
        <v>1</v>
      </c>
      <c r="P114" s="12">
        <f t="shared" si="26"/>
        <v>6</v>
      </c>
      <c r="Q114" s="12">
        <f t="shared" si="27"/>
        <v>7</v>
      </c>
      <c r="R114" s="16"/>
      <c r="S114" s="9" t="s">
        <v>30</v>
      </c>
      <c r="T114" s="17"/>
      <c r="U114" s="9" t="s">
        <v>40</v>
      </c>
    </row>
    <row r="115" spans="1:24" x14ac:dyDescent="0.25">
      <c r="A115" s="14" t="s">
        <v>27</v>
      </c>
      <c r="B115" s="196"/>
      <c r="C115" s="197"/>
      <c r="D115" s="197"/>
      <c r="E115" s="197"/>
      <c r="F115" s="197"/>
      <c r="G115" s="197"/>
      <c r="H115" s="197"/>
      <c r="I115" s="198"/>
      <c r="J115" s="14">
        <f t="shared" ref="J115:Q115" si="28">SUM(J108:J114)</f>
        <v>30</v>
      </c>
      <c r="K115" s="14">
        <f t="shared" si="28"/>
        <v>10</v>
      </c>
      <c r="L115" s="14">
        <f t="shared" si="28"/>
        <v>5</v>
      </c>
      <c r="M115" s="14">
        <f t="shared" si="28"/>
        <v>8</v>
      </c>
      <c r="N115" s="44">
        <f t="shared" si="28"/>
        <v>2</v>
      </c>
      <c r="O115" s="44">
        <f t="shared" si="28"/>
        <v>25</v>
      </c>
      <c r="P115" s="14">
        <f t="shared" si="28"/>
        <v>28</v>
      </c>
      <c r="Q115" s="14">
        <f t="shared" si="28"/>
        <v>53</v>
      </c>
      <c r="R115" s="14">
        <f>COUNTIF(R108:R114,"E")</f>
        <v>4</v>
      </c>
      <c r="S115" s="14">
        <f>COUNTIF(S108:S114,"C")</f>
        <v>2</v>
      </c>
      <c r="T115" s="14">
        <f>COUNTIF(T108:T114,"VP")</f>
        <v>1</v>
      </c>
      <c r="U115" s="36">
        <f>COUNTA(U108:U114)</f>
        <v>7</v>
      </c>
      <c r="V115" s="190" t="str">
        <f>IF(R115&gt;=SUM(S115:T115),"Corect","E trebuie să fie cel puțin egal cu C+VP")</f>
        <v>Corect</v>
      </c>
      <c r="W115" s="189"/>
      <c r="X115" s="189"/>
    </row>
    <row r="116" spans="1:24" s="115" customFormat="1" x14ac:dyDescent="0.25">
      <c r="A116" s="69"/>
      <c r="B116" s="69"/>
      <c r="C116" s="69"/>
      <c r="D116" s="69"/>
      <c r="E116" s="69"/>
      <c r="F116" s="69"/>
      <c r="G116" s="69"/>
      <c r="H116" s="69"/>
      <c r="I116" s="69"/>
      <c r="J116" s="69"/>
      <c r="K116" s="69"/>
      <c r="L116" s="69"/>
      <c r="M116" s="69"/>
      <c r="N116" s="69"/>
      <c r="O116" s="69"/>
      <c r="P116" s="69"/>
      <c r="Q116" s="69"/>
      <c r="R116" s="69"/>
      <c r="S116" s="69"/>
      <c r="T116" s="69"/>
      <c r="U116" s="70"/>
      <c r="V116" s="114"/>
    </row>
    <row r="117" spans="1:24" s="115" customFormat="1" x14ac:dyDescent="0.25">
      <c r="A117" s="69"/>
      <c r="B117" s="69"/>
      <c r="C117" s="69"/>
      <c r="D117" s="69"/>
      <c r="E117" s="69"/>
      <c r="F117" s="69"/>
      <c r="G117" s="69"/>
      <c r="H117" s="69"/>
      <c r="I117" s="69"/>
      <c r="J117" s="69"/>
      <c r="K117" s="69"/>
      <c r="L117" s="69"/>
      <c r="M117" s="69"/>
      <c r="N117" s="69"/>
      <c r="O117" s="69"/>
      <c r="P117" s="69"/>
      <c r="Q117" s="69"/>
      <c r="R117" s="69"/>
      <c r="S117" s="69"/>
      <c r="T117" s="69"/>
      <c r="U117" s="70"/>
      <c r="V117" s="114"/>
    </row>
    <row r="118" spans="1:24" s="115" customFormat="1" x14ac:dyDescent="0.25">
      <c r="A118" s="69"/>
      <c r="B118" s="69"/>
      <c r="C118" s="69"/>
      <c r="D118" s="69"/>
      <c r="E118" s="69"/>
      <c r="F118" s="69"/>
      <c r="G118" s="69"/>
      <c r="H118" s="69"/>
      <c r="I118" s="69"/>
      <c r="J118" s="69"/>
      <c r="K118" s="69"/>
      <c r="L118" s="69"/>
      <c r="M118" s="69"/>
      <c r="N118" s="69"/>
      <c r="O118" s="69"/>
      <c r="P118" s="69"/>
      <c r="Q118" s="69"/>
      <c r="R118" s="69"/>
      <c r="S118" s="69"/>
      <c r="T118" s="69"/>
      <c r="U118" s="70"/>
      <c r="V118" s="114"/>
    </row>
    <row r="119" spans="1:24" ht="12.75" customHeight="1" x14ac:dyDescent="0.25"/>
    <row r="120" spans="1:24" ht="19.5" customHeight="1" x14ac:dyDescent="0.25">
      <c r="A120" s="134" t="s">
        <v>49</v>
      </c>
      <c r="B120" s="135"/>
      <c r="C120" s="135"/>
      <c r="D120" s="135"/>
      <c r="E120" s="135"/>
      <c r="F120" s="135"/>
      <c r="G120" s="135"/>
      <c r="H120" s="135"/>
      <c r="I120" s="135"/>
      <c r="J120" s="135"/>
      <c r="K120" s="135"/>
      <c r="L120" s="135"/>
      <c r="M120" s="135"/>
      <c r="N120" s="135"/>
      <c r="O120" s="135"/>
      <c r="P120" s="135"/>
      <c r="Q120" s="135"/>
      <c r="R120" s="135"/>
      <c r="S120" s="135"/>
      <c r="T120" s="135"/>
      <c r="U120" s="136"/>
    </row>
    <row r="121" spans="1:24" ht="25.5" customHeight="1" x14ac:dyDescent="0.25">
      <c r="A121" s="191" t="s">
        <v>29</v>
      </c>
      <c r="B121" s="139" t="s">
        <v>28</v>
      </c>
      <c r="C121" s="140"/>
      <c r="D121" s="140"/>
      <c r="E121" s="140"/>
      <c r="F121" s="140"/>
      <c r="G121" s="140"/>
      <c r="H121" s="140"/>
      <c r="I121" s="141"/>
      <c r="J121" s="137" t="s">
        <v>42</v>
      </c>
      <c r="K121" s="231" t="s">
        <v>26</v>
      </c>
      <c r="L121" s="232"/>
      <c r="M121" s="232"/>
      <c r="N121" s="233"/>
      <c r="O121" s="125" t="s">
        <v>43</v>
      </c>
      <c r="P121" s="126"/>
      <c r="Q121" s="127"/>
      <c r="R121" s="125" t="s">
        <v>25</v>
      </c>
      <c r="S121" s="194"/>
      <c r="T121" s="195"/>
      <c r="U121" s="193" t="s">
        <v>24</v>
      </c>
    </row>
    <row r="122" spans="1:24" x14ac:dyDescent="0.25">
      <c r="A122" s="192"/>
      <c r="B122" s="142"/>
      <c r="C122" s="143"/>
      <c r="D122" s="143"/>
      <c r="E122" s="143"/>
      <c r="F122" s="143"/>
      <c r="G122" s="143"/>
      <c r="H122" s="143"/>
      <c r="I122" s="144"/>
      <c r="J122" s="138"/>
      <c r="K122" s="5" t="s">
        <v>30</v>
      </c>
      <c r="L122" s="5" t="s">
        <v>31</v>
      </c>
      <c r="M122" s="5" t="s">
        <v>32</v>
      </c>
      <c r="N122" s="43" t="s">
        <v>104</v>
      </c>
      <c r="O122" s="59" t="s">
        <v>36</v>
      </c>
      <c r="P122" s="59" t="s">
        <v>7</v>
      </c>
      <c r="Q122" s="59" t="s">
        <v>33</v>
      </c>
      <c r="R122" s="59" t="s">
        <v>34</v>
      </c>
      <c r="S122" s="59" t="s">
        <v>30</v>
      </c>
      <c r="T122" s="59" t="s">
        <v>35</v>
      </c>
      <c r="U122" s="138"/>
    </row>
    <row r="123" spans="1:24" ht="14.4" x14ac:dyDescent="0.3">
      <c r="A123" s="101" t="s">
        <v>210</v>
      </c>
      <c r="B123" s="121" t="s">
        <v>214</v>
      </c>
      <c r="C123" s="122"/>
      <c r="D123" s="122"/>
      <c r="E123" s="122"/>
      <c r="F123" s="122"/>
      <c r="G123" s="122"/>
      <c r="H123" s="122"/>
      <c r="I123" s="123"/>
      <c r="J123" s="102">
        <v>4</v>
      </c>
      <c r="K123" s="102">
        <v>2</v>
      </c>
      <c r="L123" s="102">
        <v>1</v>
      </c>
      <c r="M123" s="102">
        <v>0</v>
      </c>
      <c r="N123" s="102">
        <v>1</v>
      </c>
      <c r="O123" s="45">
        <f>K123+L123+M123+N123</f>
        <v>4</v>
      </c>
      <c r="P123" s="12">
        <f>Q123-O123</f>
        <v>4</v>
      </c>
      <c r="Q123" s="12">
        <f>ROUND(PRODUCT(J123,25)/12,0)</f>
        <v>8</v>
      </c>
      <c r="R123" s="16" t="s">
        <v>34</v>
      </c>
      <c r="S123" s="9"/>
      <c r="T123" s="17"/>
      <c r="U123" s="9" t="s">
        <v>40</v>
      </c>
    </row>
    <row r="124" spans="1:24" ht="14.4" x14ac:dyDescent="0.3">
      <c r="A124" s="101" t="s">
        <v>211</v>
      </c>
      <c r="B124" s="121" t="s">
        <v>215</v>
      </c>
      <c r="C124" s="122"/>
      <c r="D124" s="122"/>
      <c r="E124" s="122"/>
      <c r="F124" s="122"/>
      <c r="G124" s="122"/>
      <c r="H124" s="122"/>
      <c r="I124" s="123"/>
      <c r="J124" s="102">
        <v>5</v>
      </c>
      <c r="K124" s="102">
        <v>2</v>
      </c>
      <c r="L124" s="102">
        <v>1</v>
      </c>
      <c r="M124" s="102">
        <v>1</v>
      </c>
      <c r="N124" s="102">
        <v>0</v>
      </c>
      <c r="O124" s="45">
        <f t="shared" ref="O124:O128" si="29">K124+L124+M124+N124</f>
        <v>4</v>
      </c>
      <c r="P124" s="12">
        <f t="shared" ref="P124:P128" si="30">Q124-O124</f>
        <v>6</v>
      </c>
      <c r="Q124" s="12">
        <f t="shared" ref="Q124:Q128" si="31">ROUND(PRODUCT(J124,25)/12,0)</f>
        <v>10</v>
      </c>
      <c r="R124" s="16" t="s">
        <v>34</v>
      </c>
      <c r="S124" s="9"/>
      <c r="T124" s="17"/>
      <c r="U124" s="9" t="s">
        <v>40</v>
      </c>
    </row>
    <row r="125" spans="1:24" ht="14.4" x14ac:dyDescent="0.3">
      <c r="A125" s="101" t="s">
        <v>212</v>
      </c>
      <c r="B125" s="121" t="s">
        <v>216</v>
      </c>
      <c r="C125" s="122"/>
      <c r="D125" s="122"/>
      <c r="E125" s="122"/>
      <c r="F125" s="122"/>
      <c r="G125" s="122"/>
      <c r="H125" s="122"/>
      <c r="I125" s="123"/>
      <c r="J125" s="102">
        <v>5</v>
      </c>
      <c r="K125" s="102">
        <v>2</v>
      </c>
      <c r="L125" s="102">
        <v>0</v>
      </c>
      <c r="M125" s="102">
        <v>1</v>
      </c>
      <c r="N125" s="102">
        <v>1</v>
      </c>
      <c r="O125" s="45">
        <f t="shared" si="29"/>
        <v>4</v>
      </c>
      <c r="P125" s="12">
        <f t="shared" si="30"/>
        <v>6</v>
      </c>
      <c r="Q125" s="12">
        <f t="shared" si="31"/>
        <v>10</v>
      </c>
      <c r="R125" s="16"/>
      <c r="S125" s="9" t="s">
        <v>30</v>
      </c>
      <c r="T125" s="17"/>
      <c r="U125" s="9" t="s">
        <v>40</v>
      </c>
    </row>
    <row r="126" spans="1:24" ht="14.4" x14ac:dyDescent="0.3">
      <c r="A126" s="101" t="s">
        <v>213</v>
      </c>
      <c r="B126" s="121" t="s">
        <v>217</v>
      </c>
      <c r="C126" s="122"/>
      <c r="D126" s="122"/>
      <c r="E126" s="122"/>
      <c r="F126" s="122"/>
      <c r="G126" s="122"/>
      <c r="H126" s="122"/>
      <c r="I126" s="123"/>
      <c r="J126" s="102">
        <v>4</v>
      </c>
      <c r="K126" s="102">
        <v>0</v>
      </c>
      <c r="L126" s="102">
        <v>0</v>
      </c>
      <c r="M126" s="102">
        <v>0</v>
      </c>
      <c r="N126" s="102">
        <v>2</v>
      </c>
      <c r="O126" s="45">
        <f t="shared" si="29"/>
        <v>2</v>
      </c>
      <c r="P126" s="12">
        <f t="shared" si="30"/>
        <v>6</v>
      </c>
      <c r="Q126" s="12">
        <f t="shared" si="31"/>
        <v>8</v>
      </c>
      <c r="R126" s="16"/>
      <c r="S126" s="9"/>
      <c r="T126" s="17" t="s">
        <v>35</v>
      </c>
      <c r="U126" s="9" t="s">
        <v>40</v>
      </c>
    </row>
    <row r="127" spans="1:24" ht="14.4" x14ac:dyDescent="0.3">
      <c r="A127" s="101" t="s">
        <v>134</v>
      </c>
      <c r="B127" s="121" t="s">
        <v>218</v>
      </c>
      <c r="C127" s="122"/>
      <c r="D127" s="122"/>
      <c r="E127" s="122"/>
      <c r="F127" s="122"/>
      <c r="G127" s="122"/>
      <c r="H127" s="122"/>
      <c r="I127" s="123"/>
      <c r="J127" s="102">
        <v>6</v>
      </c>
      <c r="K127" s="102">
        <v>2</v>
      </c>
      <c r="L127" s="102">
        <v>1</v>
      </c>
      <c r="M127" s="102">
        <v>1</v>
      </c>
      <c r="N127" s="102">
        <v>1</v>
      </c>
      <c r="O127" s="45">
        <f t="shared" si="29"/>
        <v>5</v>
      </c>
      <c r="P127" s="12">
        <f t="shared" si="30"/>
        <v>8</v>
      </c>
      <c r="Q127" s="12">
        <f t="shared" si="31"/>
        <v>13</v>
      </c>
      <c r="R127" s="16" t="s">
        <v>34</v>
      </c>
      <c r="S127" s="9"/>
      <c r="T127" s="17"/>
      <c r="U127" s="9" t="s">
        <v>41</v>
      </c>
    </row>
    <row r="128" spans="1:24" ht="14.4" x14ac:dyDescent="0.3">
      <c r="A128" s="101" t="s">
        <v>135</v>
      </c>
      <c r="B128" s="121" t="s">
        <v>219</v>
      </c>
      <c r="C128" s="122"/>
      <c r="D128" s="122"/>
      <c r="E128" s="122"/>
      <c r="F128" s="122"/>
      <c r="G128" s="122"/>
      <c r="H128" s="122"/>
      <c r="I128" s="123"/>
      <c r="J128" s="102">
        <v>6</v>
      </c>
      <c r="K128" s="102">
        <v>2</v>
      </c>
      <c r="L128" s="102">
        <v>0</v>
      </c>
      <c r="M128" s="102">
        <v>0</v>
      </c>
      <c r="N128" s="102">
        <v>1</v>
      </c>
      <c r="O128" s="45">
        <f t="shared" si="29"/>
        <v>3</v>
      </c>
      <c r="P128" s="12">
        <f t="shared" si="30"/>
        <v>10</v>
      </c>
      <c r="Q128" s="12">
        <f t="shared" si="31"/>
        <v>13</v>
      </c>
      <c r="R128" s="16"/>
      <c r="S128" s="9" t="s">
        <v>30</v>
      </c>
      <c r="T128" s="17"/>
      <c r="U128" s="9" t="s">
        <v>41</v>
      </c>
    </row>
    <row r="129" spans="1:27" x14ac:dyDescent="0.25">
      <c r="A129" s="14" t="s">
        <v>27</v>
      </c>
      <c r="B129" s="196"/>
      <c r="C129" s="197"/>
      <c r="D129" s="197"/>
      <c r="E129" s="197"/>
      <c r="F129" s="197"/>
      <c r="G129" s="197"/>
      <c r="H129" s="197"/>
      <c r="I129" s="198"/>
      <c r="J129" s="14">
        <f t="shared" ref="J129:Q129" si="32">SUM(J123:J128)</f>
        <v>30</v>
      </c>
      <c r="K129" s="14">
        <f t="shared" si="32"/>
        <v>10</v>
      </c>
      <c r="L129" s="14">
        <f t="shared" si="32"/>
        <v>3</v>
      </c>
      <c r="M129" s="14">
        <f t="shared" si="32"/>
        <v>3</v>
      </c>
      <c r="N129" s="44">
        <f t="shared" si="32"/>
        <v>6</v>
      </c>
      <c r="O129" s="14">
        <f t="shared" si="32"/>
        <v>22</v>
      </c>
      <c r="P129" s="14">
        <f t="shared" si="32"/>
        <v>40</v>
      </c>
      <c r="Q129" s="14">
        <f t="shared" si="32"/>
        <v>62</v>
      </c>
      <c r="R129" s="14">
        <f>COUNTIF(R123:R128,"E")</f>
        <v>3</v>
      </c>
      <c r="S129" s="14">
        <f>COUNTIF(S123:S128,"C")</f>
        <v>2</v>
      </c>
      <c r="T129" s="14">
        <f>COUNTIF(T123:T128,"VP")</f>
        <v>1</v>
      </c>
      <c r="U129" s="36">
        <f>COUNTA(U123:U128)</f>
        <v>6</v>
      </c>
      <c r="V129" s="190" t="str">
        <f>IF(R129&gt;=SUM(S129:T129),"Corect","E trebuie să fie cel puțin egal cu C+VP")</f>
        <v>Corect</v>
      </c>
      <c r="W129" s="189"/>
      <c r="X129" s="189"/>
    </row>
    <row r="130" spans="1:27" s="115" customFormat="1" x14ac:dyDescent="0.25">
      <c r="A130" s="69"/>
      <c r="B130" s="69"/>
      <c r="C130" s="69"/>
      <c r="D130" s="69"/>
      <c r="E130" s="69"/>
      <c r="F130" s="69"/>
      <c r="G130" s="69"/>
      <c r="H130" s="69"/>
      <c r="I130" s="69"/>
      <c r="J130" s="69"/>
      <c r="K130" s="69"/>
      <c r="L130" s="69"/>
      <c r="M130" s="69"/>
      <c r="N130" s="69"/>
      <c r="O130" s="69"/>
      <c r="P130" s="69"/>
      <c r="Q130" s="69"/>
      <c r="R130" s="69"/>
      <c r="S130" s="69"/>
      <c r="T130" s="69"/>
      <c r="U130" s="70"/>
      <c r="V130" s="114"/>
    </row>
    <row r="131" spans="1:27" s="115" customFormat="1" x14ac:dyDescent="0.25">
      <c r="A131" s="69"/>
      <c r="B131" s="69"/>
      <c r="C131" s="69"/>
      <c r="D131" s="69"/>
      <c r="E131" s="69"/>
      <c r="F131" s="69"/>
      <c r="G131" s="69"/>
      <c r="H131" s="69"/>
      <c r="I131" s="69"/>
      <c r="J131" s="69"/>
      <c r="K131" s="69"/>
      <c r="L131" s="69"/>
      <c r="M131" s="69"/>
      <c r="N131" s="69"/>
      <c r="O131" s="69"/>
      <c r="P131" s="69"/>
      <c r="Q131" s="69"/>
      <c r="R131" s="69"/>
      <c r="S131" s="69"/>
      <c r="T131" s="69"/>
      <c r="U131" s="70"/>
      <c r="V131" s="114"/>
    </row>
    <row r="132" spans="1:27" s="115" customFormat="1" x14ac:dyDescent="0.25">
      <c r="A132" s="69"/>
      <c r="B132" s="69"/>
      <c r="C132" s="69"/>
      <c r="D132" s="69"/>
      <c r="E132" s="69"/>
      <c r="F132" s="69"/>
      <c r="G132" s="69"/>
      <c r="H132" s="69"/>
      <c r="I132" s="69"/>
      <c r="J132" s="69"/>
      <c r="K132" s="69"/>
      <c r="L132" s="69"/>
      <c r="M132" s="69"/>
      <c r="N132" s="69"/>
      <c r="O132" s="69"/>
      <c r="P132" s="69"/>
      <c r="Q132" s="69"/>
      <c r="R132" s="69"/>
      <c r="S132" s="69"/>
      <c r="T132" s="69"/>
      <c r="U132" s="70"/>
      <c r="V132" s="114"/>
    </row>
    <row r="133" spans="1:27" s="115" customFormat="1" x14ac:dyDescent="0.25">
      <c r="A133" s="69"/>
      <c r="B133" s="69"/>
      <c r="C133" s="69"/>
      <c r="D133" s="69"/>
      <c r="E133" s="69"/>
      <c r="F133" s="69"/>
      <c r="G133" s="69"/>
      <c r="H133" s="69"/>
      <c r="I133" s="69"/>
      <c r="J133" s="69"/>
      <c r="K133" s="69"/>
      <c r="L133" s="69"/>
      <c r="M133" s="69"/>
      <c r="N133" s="69"/>
      <c r="O133" s="69"/>
      <c r="P133" s="69"/>
      <c r="Q133" s="69"/>
      <c r="R133" s="69"/>
      <c r="S133" s="69"/>
      <c r="T133" s="69"/>
      <c r="U133" s="70"/>
      <c r="V133" s="114"/>
    </row>
    <row r="134" spans="1:27" s="115" customFormat="1" x14ac:dyDescent="0.25">
      <c r="A134" s="69"/>
      <c r="B134" s="69"/>
      <c r="C134" s="69"/>
      <c r="D134" s="69"/>
      <c r="E134" s="69"/>
      <c r="F134" s="69"/>
      <c r="G134" s="69"/>
      <c r="H134" s="69"/>
      <c r="I134" s="69"/>
      <c r="J134" s="69"/>
      <c r="K134" s="69"/>
      <c r="L134" s="69"/>
      <c r="M134" s="69"/>
      <c r="N134" s="69"/>
      <c r="O134" s="69"/>
      <c r="P134" s="69"/>
      <c r="Q134" s="69"/>
      <c r="R134" s="69"/>
      <c r="S134" s="69"/>
      <c r="T134" s="69"/>
      <c r="U134" s="70"/>
      <c r="V134" s="114"/>
    </row>
    <row r="135" spans="1:27" s="115" customFormat="1" x14ac:dyDescent="0.25">
      <c r="A135" s="69"/>
      <c r="B135" s="69"/>
      <c r="C135" s="69"/>
      <c r="D135" s="69"/>
      <c r="E135" s="69"/>
      <c r="F135" s="69"/>
      <c r="G135" s="69"/>
      <c r="H135" s="69"/>
      <c r="I135" s="69"/>
      <c r="J135" s="69"/>
      <c r="K135" s="69"/>
      <c r="L135" s="69"/>
      <c r="M135" s="69"/>
      <c r="N135" s="69"/>
      <c r="O135" s="69"/>
      <c r="P135" s="69"/>
      <c r="Q135" s="69"/>
      <c r="R135" s="69"/>
      <c r="S135" s="69"/>
      <c r="T135" s="69"/>
      <c r="U135" s="70"/>
      <c r="V135" s="114"/>
    </row>
    <row r="136" spans="1:27" s="115" customFormat="1" x14ac:dyDescent="0.25">
      <c r="A136" s="69"/>
      <c r="B136" s="69"/>
      <c r="C136" s="69"/>
      <c r="D136" s="69"/>
      <c r="E136" s="69"/>
      <c r="F136" s="69"/>
      <c r="G136" s="69"/>
      <c r="H136" s="69"/>
      <c r="I136" s="69"/>
      <c r="J136" s="69"/>
      <c r="K136" s="69"/>
      <c r="L136" s="69"/>
      <c r="M136" s="69"/>
      <c r="N136" s="69"/>
      <c r="O136" s="69"/>
      <c r="P136" s="69"/>
      <c r="Q136" s="69"/>
      <c r="R136" s="69"/>
      <c r="S136" s="69"/>
      <c r="T136" s="69"/>
      <c r="U136" s="70"/>
      <c r="V136" s="114"/>
    </row>
    <row r="138" spans="1:27" ht="19.5" customHeight="1" x14ac:dyDescent="0.25">
      <c r="A138" s="134" t="s">
        <v>50</v>
      </c>
      <c r="B138" s="135"/>
      <c r="C138" s="135"/>
      <c r="D138" s="135"/>
      <c r="E138" s="135"/>
      <c r="F138" s="135"/>
      <c r="G138" s="135"/>
      <c r="H138" s="135"/>
      <c r="I138" s="135"/>
      <c r="J138" s="135"/>
      <c r="K138" s="135"/>
      <c r="L138" s="135"/>
      <c r="M138" s="135"/>
      <c r="N138" s="135"/>
      <c r="O138" s="135"/>
      <c r="P138" s="135"/>
      <c r="Q138" s="135"/>
      <c r="R138" s="135"/>
      <c r="S138" s="135"/>
      <c r="T138" s="135"/>
      <c r="U138" s="136"/>
      <c r="V138" s="61"/>
      <c r="W138" s="61"/>
      <c r="X138" s="61"/>
      <c r="Y138" s="61"/>
      <c r="Z138" s="61"/>
      <c r="AA138" s="68"/>
    </row>
    <row r="139" spans="1:27" ht="24.75" customHeight="1" x14ac:dyDescent="0.25">
      <c r="A139" s="133" t="s">
        <v>29</v>
      </c>
      <c r="B139" s="133" t="s">
        <v>28</v>
      </c>
      <c r="C139" s="133"/>
      <c r="D139" s="133"/>
      <c r="E139" s="133"/>
      <c r="F139" s="133"/>
      <c r="G139" s="133"/>
      <c r="H139" s="133"/>
      <c r="I139" s="133"/>
      <c r="J139" s="131" t="s">
        <v>42</v>
      </c>
      <c r="K139" s="131" t="s">
        <v>26</v>
      </c>
      <c r="L139" s="131"/>
      <c r="M139" s="131"/>
      <c r="N139" s="131"/>
      <c r="O139" s="131" t="s">
        <v>43</v>
      </c>
      <c r="P139" s="273"/>
      <c r="Q139" s="273"/>
      <c r="R139" s="131" t="s">
        <v>25</v>
      </c>
      <c r="S139" s="131"/>
      <c r="T139" s="131"/>
      <c r="U139" s="131" t="s">
        <v>24</v>
      </c>
      <c r="V139" s="61"/>
      <c r="W139" s="61"/>
      <c r="X139" s="61"/>
      <c r="Y139" s="61"/>
      <c r="Z139" s="61"/>
      <c r="AA139" s="68"/>
    </row>
    <row r="140" spans="1:27" ht="12.75" customHeight="1" x14ac:dyDescent="0.25">
      <c r="A140" s="133"/>
      <c r="B140" s="133"/>
      <c r="C140" s="133"/>
      <c r="D140" s="133"/>
      <c r="E140" s="133"/>
      <c r="F140" s="133"/>
      <c r="G140" s="133"/>
      <c r="H140" s="133"/>
      <c r="I140" s="133"/>
      <c r="J140" s="131"/>
      <c r="K140" s="59" t="s">
        <v>30</v>
      </c>
      <c r="L140" s="59" t="s">
        <v>31</v>
      </c>
      <c r="M140" s="59" t="s">
        <v>32</v>
      </c>
      <c r="N140" s="59" t="s">
        <v>104</v>
      </c>
      <c r="O140" s="59" t="s">
        <v>36</v>
      </c>
      <c r="P140" s="59" t="s">
        <v>7</v>
      </c>
      <c r="Q140" s="59" t="s">
        <v>33</v>
      </c>
      <c r="R140" s="59" t="s">
        <v>34</v>
      </c>
      <c r="S140" s="59" t="s">
        <v>30</v>
      </c>
      <c r="T140" s="59" t="s">
        <v>35</v>
      </c>
      <c r="U140" s="131"/>
      <c r="V140" s="61"/>
      <c r="W140" s="61"/>
      <c r="X140" s="61"/>
      <c r="Y140" s="61"/>
      <c r="Z140" s="61"/>
      <c r="AA140" s="68"/>
    </row>
    <row r="141" spans="1:27" x14ac:dyDescent="0.25">
      <c r="A141" s="83" t="s">
        <v>130</v>
      </c>
      <c r="B141" s="145" t="s">
        <v>149</v>
      </c>
      <c r="C141" s="146"/>
      <c r="D141" s="146"/>
      <c r="E141" s="146"/>
      <c r="F141" s="146"/>
      <c r="G141" s="146"/>
      <c r="H141" s="146"/>
      <c r="I141" s="146"/>
      <c r="J141" s="146"/>
      <c r="K141" s="146"/>
      <c r="L141" s="146"/>
      <c r="M141" s="146"/>
      <c r="N141" s="146"/>
      <c r="O141" s="146"/>
      <c r="P141" s="146"/>
      <c r="Q141" s="146"/>
      <c r="R141" s="146"/>
      <c r="S141" s="146"/>
      <c r="T141" s="146"/>
      <c r="U141" s="147"/>
      <c r="V141" s="61"/>
      <c r="W141" s="61"/>
      <c r="X141" s="61"/>
      <c r="Y141" s="61"/>
      <c r="Z141" s="61"/>
      <c r="AA141" s="68"/>
    </row>
    <row r="142" spans="1:27" ht="14.4" x14ac:dyDescent="0.3">
      <c r="A142" s="106" t="s">
        <v>220</v>
      </c>
      <c r="B142" s="128" t="s">
        <v>223</v>
      </c>
      <c r="C142" s="122"/>
      <c r="D142" s="122"/>
      <c r="E142" s="122"/>
      <c r="F142" s="122"/>
      <c r="G142" s="122"/>
      <c r="H142" s="122"/>
      <c r="I142" s="123"/>
      <c r="J142" s="107">
        <v>6</v>
      </c>
      <c r="K142" s="107">
        <v>2</v>
      </c>
      <c r="L142" s="107">
        <v>2</v>
      </c>
      <c r="M142" s="107">
        <v>0</v>
      </c>
      <c r="N142" s="107">
        <v>0</v>
      </c>
      <c r="O142" s="12">
        <f>K142+L142+M142+N142</f>
        <v>4</v>
      </c>
      <c r="P142" s="12">
        <f>Q142-O142</f>
        <v>7</v>
      </c>
      <c r="Q142" s="12">
        <f>ROUND(PRODUCT(J142,25)/14,0)</f>
        <v>11</v>
      </c>
      <c r="R142" s="18"/>
      <c r="S142" s="18"/>
      <c r="T142" s="19" t="s">
        <v>35</v>
      </c>
      <c r="U142" s="9" t="s">
        <v>40</v>
      </c>
      <c r="V142" s="61"/>
      <c r="W142" s="61"/>
      <c r="X142" s="61"/>
      <c r="Y142" s="61"/>
      <c r="Z142" s="61"/>
      <c r="AA142" s="68"/>
    </row>
    <row r="143" spans="1:27" ht="14.4" x14ac:dyDescent="0.3">
      <c r="A143" s="106" t="s">
        <v>221</v>
      </c>
      <c r="B143" s="185" t="s">
        <v>224</v>
      </c>
      <c r="C143" s="186"/>
      <c r="D143" s="186"/>
      <c r="E143" s="186"/>
      <c r="F143" s="186"/>
      <c r="G143" s="186"/>
      <c r="H143" s="186"/>
      <c r="I143" s="187"/>
      <c r="J143" s="107">
        <v>6</v>
      </c>
      <c r="K143" s="107">
        <v>2</v>
      </c>
      <c r="L143" s="107">
        <v>0</v>
      </c>
      <c r="M143" s="107">
        <v>2</v>
      </c>
      <c r="N143" s="107">
        <v>0</v>
      </c>
      <c r="O143" s="12">
        <f t="shared" ref="O143:O144" si="33">K143+L143+M143+N143</f>
        <v>4</v>
      </c>
      <c r="P143" s="12">
        <f t="shared" ref="P143:P152" si="34">Q143-O143</f>
        <v>7</v>
      </c>
      <c r="Q143" s="12">
        <f t="shared" ref="Q143:Q152" si="35">ROUND(PRODUCT(J143,25)/14,0)</f>
        <v>11</v>
      </c>
      <c r="R143" s="18"/>
      <c r="S143" s="18"/>
      <c r="T143" s="19" t="s">
        <v>35</v>
      </c>
      <c r="U143" s="9" t="s">
        <v>40</v>
      </c>
      <c r="V143" s="73"/>
      <c r="W143" s="73"/>
      <c r="X143" s="73"/>
      <c r="Y143" s="73"/>
      <c r="Z143" s="73"/>
      <c r="AA143" s="68"/>
    </row>
    <row r="144" spans="1:27" ht="12.75" customHeight="1" x14ac:dyDescent="0.3">
      <c r="A144" s="106" t="s">
        <v>222</v>
      </c>
      <c r="B144" s="128" t="s">
        <v>225</v>
      </c>
      <c r="C144" s="122"/>
      <c r="D144" s="122"/>
      <c r="E144" s="122"/>
      <c r="F144" s="122"/>
      <c r="G144" s="122"/>
      <c r="H144" s="122"/>
      <c r="I144" s="123"/>
      <c r="J144" s="107">
        <v>6</v>
      </c>
      <c r="K144" s="107">
        <v>2</v>
      </c>
      <c r="L144" s="107">
        <v>2</v>
      </c>
      <c r="M144" s="107">
        <v>0</v>
      </c>
      <c r="N144" s="107">
        <v>0</v>
      </c>
      <c r="O144" s="12">
        <f t="shared" si="33"/>
        <v>4</v>
      </c>
      <c r="P144" s="12">
        <f>Q144-O144</f>
        <v>7</v>
      </c>
      <c r="Q144" s="12">
        <f>ROUND(PRODUCT(J144,25)/14,0)</f>
        <v>11</v>
      </c>
      <c r="R144" s="18"/>
      <c r="S144" s="18"/>
      <c r="T144" s="19" t="s">
        <v>35</v>
      </c>
      <c r="U144" s="9" t="s">
        <v>40</v>
      </c>
      <c r="V144" s="71"/>
      <c r="W144" s="71"/>
      <c r="X144" s="71"/>
      <c r="Y144" s="71"/>
      <c r="Z144" s="71"/>
      <c r="AA144" s="68"/>
    </row>
    <row r="145" spans="1:27" x14ac:dyDescent="0.25">
      <c r="A145" s="83" t="s">
        <v>131</v>
      </c>
      <c r="B145" s="176" t="s">
        <v>143</v>
      </c>
      <c r="C145" s="177"/>
      <c r="D145" s="177"/>
      <c r="E145" s="177"/>
      <c r="F145" s="177"/>
      <c r="G145" s="177"/>
      <c r="H145" s="177"/>
      <c r="I145" s="177"/>
      <c r="J145" s="177"/>
      <c r="K145" s="177"/>
      <c r="L145" s="177"/>
      <c r="M145" s="177"/>
      <c r="N145" s="177"/>
      <c r="O145" s="177"/>
      <c r="P145" s="177"/>
      <c r="Q145" s="177"/>
      <c r="R145" s="177"/>
      <c r="S145" s="177"/>
      <c r="T145" s="177"/>
      <c r="U145" s="178"/>
      <c r="V145" s="71"/>
      <c r="W145" s="71"/>
      <c r="X145" s="71"/>
      <c r="Y145" s="71"/>
      <c r="Z145" s="71"/>
      <c r="AA145" s="68"/>
    </row>
    <row r="146" spans="1:27" ht="14.4" x14ac:dyDescent="0.3">
      <c r="A146" s="106" t="s">
        <v>226</v>
      </c>
      <c r="B146" s="185" t="s">
        <v>229</v>
      </c>
      <c r="C146" s="186"/>
      <c r="D146" s="186"/>
      <c r="E146" s="186"/>
      <c r="F146" s="186"/>
      <c r="G146" s="186"/>
      <c r="H146" s="186"/>
      <c r="I146" s="187"/>
      <c r="J146" s="107">
        <v>6</v>
      </c>
      <c r="K146" s="107">
        <v>2</v>
      </c>
      <c r="L146" s="107">
        <v>2</v>
      </c>
      <c r="M146" s="107">
        <v>0</v>
      </c>
      <c r="N146" s="107">
        <v>1</v>
      </c>
      <c r="O146" s="12">
        <f t="shared" ref="O146:O148" si="36">K146+L146+M146+N146</f>
        <v>5</v>
      </c>
      <c r="P146" s="12">
        <f t="shared" si="34"/>
        <v>6</v>
      </c>
      <c r="Q146" s="12">
        <f t="shared" si="35"/>
        <v>11</v>
      </c>
      <c r="R146" s="18"/>
      <c r="S146" s="18"/>
      <c r="T146" s="19" t="s">
        <v>35</v>
      </c>
      <c r="U146" s="9" t="s">
        <v>40</v>
      </c>
      <c r="V146" s="71"/>
      <c r="W146" s="71"/>
      <c r="X146" s="71"/>
      <c r="Y146" s="71"/>
      <c r="Z146" s="71"/>
      <c r="AA146" s="68"/>
    </row>
    <row r="147" spans="1:27" ht="14.4" x14ac:dyDescent="0.3">
      <c r="A147" s="106" t="s">
        <v>227</v>
      </c>
      <c r="B147" s="185" t="s">
        <v>230</v>
      </c>
      <c r="C147" s="186"/>
      <c r="D147" s="186"/>
      <c r="E147" s="186"/>
      <c r="F147" s="186"/>
      <c r="G147" s="186"/>
      <c r="H147" s="186"/>
      <c r="I147" s="187"/>
      <c r="J147" s="107">
        <v>6</v>
      </c>
      <c r="K147" s="107">
        <v>2</v>
      </c>
      <c r="L147" s="107">
        <v>2</v>
      </c>
      <c r="M147" s="107">
        <v>0</v>
      </c>
      <c r="N147" s="107">
        <v>1</v>
      </c>
      <c r="O147" s="12">
        <f t="shared" si="36"/>
        <v>5</v>
      </c>
      <c r="P147" s="12">
        <f>Q147-O147</f>
        <v>6</v>
      </c>
      <c r="Q147" s="12">
        <f>ROUND(PRODUCT(J147,25)/14,0)</f>
        <v>11</v>
      </c>
      <c r="R147" s="18"/>
      <c r="S147" s="18"/>
      <c r="T147" s="19" t="s">
        <v>35</v>
      </c>
      <c r="U147" s="9" t="s">
        <v>40</v>
      </c>
      <c r="V147" s="71"/>
      <c r="W147" s="71"/>
      <c r="X147" s="71"/>
      <c r="Y147" s="71"/>
      <c r="Z147" s="71"/>
      <c r="AA147" s="68"/>
    </row>
    <row r="148" spans="1:27" ht="14.4" x14ac:dyDescent="0.3">
      <c r="A148" s="106" t="s">
        <v>228</v>
      </c>
      <c r="B148" s="128" t="s">
        <v>231</v>
      </c>
      <c r="C148" s="122"/>
      <c r="D148" s="122"/>
      <c r="E148" s="122"/>
      <c r="F148" s="122"/>
      <c r="G148" s="122"/>
      <c r="H148" s="122"/>
      <c r="I148" s="123"/>
      <c r="J148" s="107">
        <v>6</v>
      </c>
      <c r="K148" s="107">
        <v>2</v>
      </c>
      <c r="L148" s="107">
        <v>2</v>
      </c>
      <c r="M148" s="107">
        <v>0</v>
      </c>
      <c r="N148" s="107">
        <v>1</v>
      </c>
      <c r="O148" s="12">
        <f t="shared" si="36"/>
        <v>5</v>
      </c>
      <c r="P148" s="12">
        <f t="shared" si="34"/>
        <v>6</v>
      </c>
      <c r="Q148" s="12">
        <f t="shared" si="35"/>
        <v>11</v>
      </c>
      <c r="R148" s="18"/>
      <c r="S148" s="18"/>
      <c r="T148" s="19" t="s">
        <v>35</v>
      </c>
      <c r="U148" s="9" t="s">
        <v>40</v>
      </c>
      <c r="V148" s="71"/>
      <c r="W148" s="71"/>
      <c r="X148" s="71"/>
      <c r="Y148" s="71"/>
      <c r="Z148" s="71"/>
      <c r="AA148" s="68"/>
    </row>
    <row r="149" spans="1:27" x14ac:dyDescent="0.25">
      <c r="A149" s="83" t="s">
        <v>132</v>
      </c>
      <c r="B149" s="176" t="s">
        <v>150</v>
      </c>
      <c r="C149" s="177"/>
      <c r="D149" s="177"/>
      <c r="E149" s="177"/>
      <c r="F149" s="177"/>
      <c r="G149" s="177"/>
      <c r="H149" s="177"/>
      <c r="I149" s="177"/>
      <c r="J149" s="177"/>
      <c r="K149" s="177"/>
      <c r="L149" s="177"/>
      <c r="M149" s="177"/>
      <c r="N149" s="177"/>
      <c r="O149" s="177"/>
      <c r="P149" s="177"/>
      <c r="Q149" s="177"/>
      <c r="R149" s="177"/>
      <c r="S149" s="177"/>
      <c r="T149" s="177"/>
      <c r="U149" s="178"/>
      <c r="V149" s="71"/>
      <c r="W149" s="71"/>
      <c r="X149" s="71"/>
      <c r="Y149" s="71"/>
      <c r="Z149" s="71"/>
      <c r="AA149" s="68"/>
    </row>
    <row r="150" spans="1:27" ht="14.4" x14ac:dyDescent="0.3">
      <c r="A150" s="106" t="s">
        <v>232</v>
      </c>
      <c r="B150" s="128" t="s">
        <v>235</v>
      </c>
      <c r="C150" s="122"/>
      <c r="D150" s="122"/>
      <c r="E150" s="122"/>
      <c r="F150" s="122"/>
      <c r="G150" s="122"/>
      <c r="H150" s="122"/>
      <c r="I150" s="123"/>
      <c r="J150" s="107">
        <v>6</v>
      </c>
      <c r="K150" s="107">
        <v>2</v>
      </c>
      <c r="L150" s="107">
        <v>0</v>
      </c>
      <c r="M150" s="107">
        <v>2</v>
      </c>
      <c r="N150" s="107">
        <v>1</v>
      </c>
      <c r="O150" s="12">
        <f t="shared" ref="O150:O152" si="37">K150+L150+M150+N150</f>
        <v>5</v>
      </c>
      <c r="P150" s="12">
        <f t="shared" si="34"/>
        <v>6</v>
      </c>
      <c r="Q150" s="12">
        <f t="shared" si="35"/>
        <v>11</v>
      </c>
      <c r="R150" s="18" t="s">
        <v>34</v>
      </c>
      <c r="S150" s="18"/>
      <c r="T150" s="19"/>
      <c r="U150" s="9" t="s">
        <v>40</v>
      </c>
      <c r="V150" s="71"/>
      <c r="W150" s="71"/>
      <c r="X150" s="71"/>
      <c r="Y150" s="71"/>
      <c r="Z150" s="71"/>
      <c r="AA150" s="68"/>
    </row>
    <row r="151" spans="1:27" s="104" customFormat="1" ht="14.4" x14ac:dyDescent="0.3">
      <c r="A151" s="106" t="s">
        <v>233</v>
      </c>
      <c r="B151" s="128" t="s">
        <v>236</v>
      </c>
      <c r="C151" s="122"/>
      <c r="D151" s="122"/>
      <c r="E151" s="122"/>
      <c r="F151" s="122"/>
      <c r="G151" s="122"/>
      <c r="H151" s="122"/>
      <c r="I151" s="123"/>
      <c r="J151" s="107">
        <v>6</v>
      </c>
      <c r="K151" s="107">
        <v>2</v>
      </c>
      <c r="L151" s="107">
        <v>1</v>
      </c>
      <c r="M151" s="107">
        <v>1</v>
      </c>
      <c r="N151" s="107">
        <v>1</v>
      </c>
      <c r="O151" s="12">
        <f t="shared" ref="O151" si="38">K151+L151+M151+N151</f>
        <v>5</v>
      </c>
      <c r="P151" s="12">
        <f>Q151-O151</f>
        <v>6</v>
      </c>
      <c r="Q151" s="12">
        <f>ROUND(PRODUCT(J151,25)/14,0)</f>
        <v>11</v>
      </c>
      <c r="R151" s="18" t="s">
        <v>34</v>
      </c>
      <c r="S151" s="18"/>
      <c r="T151" s="19"/>
      <c r="U151" s="9" t="s">
        <v>40</v>
      </c>
      <c r="V151" s="71"/>
      <c r="W151" s="71"/>
      <c r="X151" s="71"/>
      <c r="Y151" s="71"/>
      <c r="Z151" s="71"/>
      <c r="AA151" s="103"/>
    </row>
    <row r="152" spans="1:27" ht="14.4" x14ac:dyDescent="0.3">
      <c r="A152" s="106" t="s">
        <v>234</v>
      </c>
      <c r="B152" s="128" t="s">
        <v>237</v>
      </c>
      <c r="C152" s="122"/>
      <c r="D152" s="122"/>
      <c r="E152" s="122"/>
      <c r="F152" s="122"/>
      <c r="G152" s="122"/>
      <c r="H152" s="122"/>
      <c r="I152" s="123"/>
      <c r="J152" s="107">
        <v>6</v>
      </c>
      <c r="K152" s="107">
        <v>2</v>
      </c>
      <c r="L152" s="107">
        <v>2</v>
      </c>
      <c r="M152" s="107">
        <v>0</v>
      </c>
      <c r="N152" s="107">
        <v>1</v>
      </c>
      <c r="O152" s="12">
        <f t="shared" si="37"/>
        <v>5</v>
      </c>
      <c r="P152" s="12">
        <f t="shared" si="34"/>
        <v>6</v>
      </c>
      <c r="Q152" s="12">
        <f t="shared" si="35"/>
        <v>11</v>
      </c>
      <c r="R152" s="18" t="s">
        <v>34</v>
      </c>
      <c r="S152" s="18"/>
      <c r="T152" s="19"/>
      <c r="U152" s="9" t="s">
        <v>40</v>
      </c>
      <c r="V152" s="71"/>
      <c r="W152" s="71"/>
      <c r="X152" s="71"/>
      <c r="Y152" s="71"/>
      <c r="Z152" s="71"/>
      <c r="AA152" s="68"/>
    </row>
    <row r="153" spans="1:27" x14ac:dyDescent="0.25">
      <c r="A153" s="83" t="s">
        <v>133</v>
      </c>
      <c r="B153" s="176" t="s">
        <v>144</v>
      </c>
      <c r="C153" s="177"/>
      <c r="D153" s="177"/>
      <c r="E153" s="177"/>
      <c r="F153" s="177"/>
      <c r="G153" s="177"/>
      <c r="H153" s="177"/>
      <c r="I153" s="177"/>
      <c r="J153" s="177"/>
      <c r="K153" s="177"/>
      <c r="L153" s="177"/>
      <c r="M153" s="177"/>
      <c r="N153" s="177"/>
      <c r="O153" s="177"/>
      <c r="P153" s="177"/>
      <c r="Q153" s="177"/>
      <c r="R153" s="177"/>
      <c r="S153" s="177"/>
      <c r="T153" s="177"/>
      <c r="U153" s="178"/>
      <c r="V153" s="71"/>
      <c r="W153" s="74"/>
      <c r="X153" s="74"/>
      <c r="Y153" s="74"/>
      <c r="Z153" s="74"/>
      <c r="AA153" s="68"/>
    </row>
    <row r="154" spans="1:27" ht="14.4" x14ac:dyDescent="0.3">
      <c r="A154" s="106" t="s">
        <v>238</v>
      </c>
      <c r="B154" s="128" t="s">
        <v>242</v>
      </c>
      <c r="C154" s="122"/>
      <c r="D154" s="122"/>
      <c r="E154" s="122"/>
      <c r="F154" s="122"/>
      <c r="G154" s="122"/>
      <c r="H154" s="122"/>
      <c r="I154" s="123"/>
      <c r="J154" s="107">
        <v>6</v>
      </c>
      <c r="K154" s="107">
        <v>2</v>
      </c>
      <c r="L154" s="107">
        <v>0</v>
      </c>
      <c r="M154" s="107">
        <v>1</v>
      </c>
      <c r="N154" s="107">
        <v>1</v>
      </c>
      <c r="O154" s="12">
        <f t="shared" ref="O154:O157" si="39">K154+L154+M154+N154</f>
        <v>4</v>
      </c>
      <c r="P154" s="12">
        <f>Q154-O154</f>
        <v>7</v>
      </c>
      <c r="Q154" s="12">
        <f>ROUND(PRODUCT(J154,25)/14,0)</f>
        <v>11</v>
      </c>
      <c r="R154" s="18"/>
      <c r="S154" s="18"/>
      <c r="T154" s="19" t="s">
        <v>35</v>
      </c>
      <c r="U154" s="9" t="s">
        <v>40</v>
      </c>
      <c r="V154" s="74"/>
      <c r="W154" s="74"/>
      <c r="X154" s="74"/>
      <c r="Y154" s="74"/>
      <c r="Z154" s="74"/>
      <c r="AA154" s="68"/>
    </row>
    <row r="155" spans="1:27" ht="14.4" x14ac:dyDescent="0.3">
      <c r="A155" s="106" t="s">
        <v>239</v>
      </c>
      <c r="B155" s="128" t="s">
        <v>243</v>
      </c>
      <c r="C155" s="122"/>
      <c r="D155" s="122"/>
      <c r="E155" s="122"/>
      <c r="F155" s="122"/>
      <c r="G155" s="122"/>
      <c r="H155" s="122"/>
      <c r="I155" s="123"/>
      <c r="J155" s="107">
        <v>6</v>
      </c>
      <c r="K155" s="107">
        <v>2</v>
      </c>
      <c r="L155" s="107">
        <v>0</v>
      </c>
      <c r="M155" s="107">
        <v>1</v>
      </c>
      <c r="N155" s="107">
        <v>1</v>
      </c>
      <c r="O155" s="12">
        <f t="shared" si="39"/>
        <v>4</v>
      </c>
      <c r="P155" s="12">
        <f t="shared" ref="P155:P166" si="40">Q155-O155</f>
        <v>7</v>
      </c>
      <c r="Q155" s="12">
        <f t="shared" ref="Q155:Q160" si="41">ROUND(PRODUCT(J155,25)/14,0)</f>
        <v>11</v>
      </c>
      <c r="R155" s="18"/>
      <c r="S155" s="18"/>
      <c r="T155" s="19" t="s">
        <v>35</v>
      </c>
      <c r="U155" s="9" t="s">
        <v>40</v>
      </c>
      <c r="V155" s="74"/>
      <c r="W155" s="74"/>
      <c r="X155" s="74"/>
      <c r="Y155" s="74"/>
      <c r="Z155" s="74"/>
      <c r="AA155" s="68"/>
    </row>
    <row r="156" spans="1:27" ht="14.4" x14ac:dyDescent="0.3">
      <c r="A156" s="106" t="s">
        <v>240</v>
      </c>
      <c r="B156" s="128" t="s">
        <v>244</v>
      </c>
      <c r="C156" s="122"/>
      <c r="D156" s="122"/>
      <c r="E156" s="122"/>
      <c r="F156" s="122"/>
      <c r="G156" s="122"/>
      <c r="H156" s="122"/>
      <c r="I156" s="123"/>
      <c r="J156" s="107">
        <v>6</v>
      </c>
      <c r="K156" s="107">
        <v>2</v>
      </c>
      <c r="L156" s="107">
        <v>0</v>
      </c>
      <c r="M156" s="107">
        <v>1</v>
      </c>
      <c r="N156" s="107">
        <v>1</v>
      </c>
      <c r="O156" s="12">
        <f t="shared" si="39"/>
        <v>4</v>
      </c>
      <c r="P156" s="12">
        <f t="shared" si="40"/>
        <v>7</v>
      </c>
      <c r="Q156" s="12">
        <f t="shared" si="41"/>
        <v>11</v>
      </c>
      <c r="R156" s="18"/>
      <c r="S156" s="18"/>
      <c r="T156" s="19" t="s">
        <v>35</v>
      </c>
      <c r="U156" s="9" t="s">
        <v>40</v>
      </c>
      <c r="V156" s="73"/>
      <c r="W156" s="73"/>
      <c r="X156" s="73"/>
      <c r="Y156" s="73"/>
      <c r="Z156" s="73"/>
      <c r="AA156" s="68"/>
    </row>
    <row r="157" spans="1:27" ht="15" customHeight="1" x14ac:dyDescent="0.3">
      <c r="A157" s="106" t="s">
        <v>241</v>
      </c>
      <c r="B157" s="128" t="s">
        <v>245</v>
      </c>
      <c r="C157" s="122"/>
      <c r="D157" s="122"/>
      <c r="E157" s="122"/>
      <c r="F157" s="122"/>
      <c r="G157" s="122"/>
      <c r="H157" s="122"/>
      <c r="I157" s="123"/>
      <c r="J157" s="107">
        <v>6</v>
      </c>
      <c r="K157" s="107">
        <v>2</v>
      </c>
      <c r="L157" s="107">
        <v>0</v>
      </c>
      <c r="M157" s="107">
        <v>1</v>
      </c>
      <c r="N157" s="107">
        <v>1</v>
      </c>
      <c r="O157" s="12">
        <f t="shared" si="39"/>
        <v>4</v>
      </c>
      <c r="P157" s="12">
        <f t="shared" si="40"/>
        <v>7</v>
      </c>
      <c r="Q157" s="12">
        <f t="shared" si="41"/>
        <v>11</v>
      </c>
      <c r="R157" s="18"/>
      <c r="S157" s="18"/>
      <c r="T157" s="19" t="s">
        <v>35</v>
      </c>
      <c r="U157" s="9" t="s">
        <v>40</v>
      </c>
      <c r="V157" s="72"/>
      <c r="W157" s="72"/>
      <c r="X157" s="72"/>
      <c r="Y157" s="72"/>
      <c r="Z157" s="72"/>
      <c r="AA157" s="68"/>
    </row>
    <row r="158" spans="1:27" x14ac:dyDescent="0.25">
      <c r="A158" s="83" t="s">
        <v>202</v>
      </c>
      <c r="B158" s="176" t="s">
        <v>101</v>
      </c>
      <c r="C158" s="177"/>
      <c r="D158" s="177"/>
      <c r="E158" s="177"/>
      <c r="F158" s="177"/>
      <c r="G158" s="177"/>
      <c r="H158" s="177"/>
      <c r="I158" s="177"/>
      <c r="J158" s="177"/>
      <c r="K158" s="177"/>
      <c r="L158" s="177"/>
      <c r="M158" s="177"/>
      <c r="N158" s="177"/>
      <c r="O158" s="177"/>
      <c r="P158" s="177"/>
      <c r="Q158" s="177"/>
      <c r="R158" s="177"/>
      <c r="S158" s="177"/>
      <c r="T158" s="177"/>
      <c r="U158" s="178"/>
      <c r="V158" s="72"/>
      <c r="W158" s="72"/>
      <c r="X158" s="72"/>
      <c r="Y158" s="72"/>
      <c r="Z158" s="72"/>
      <c r="AA158" s="68"/>
    </row>
    <row r="159" spans="1:27" ht="14.4" x14ac:dyDescent="0.3">
      <c r="A159" s="106" t="s">
        <v>246</v>
      </c>
      <c r="B159" s="128" t="s">
        <v>248</v>
      </c>
      <c r="C159" s="122"/>
      <c r="D159" s="122"/>
      <c r="E159" s="122"/>
      <c r="F159" s="122"/>
      <c r="G159" s="122"/>
      <c r="H159" s="122"/>
      <c r="I159" s="123"/>
      <c r="J159" s="107">
        <v>4</v>
      </c>
      <c r="K159" s="107">
        <v>0</v>
      </c>
      <c r="L159" s="107">
        <v>0</v>
      </c>
      <c r="M159" s="107">
        <v>1</v>
      </c>
      <c r="N159" s="107">
        <v>0</v>
      </c>
      <c r="O159" s="12">
        <f t="shared" ref="O159:O160" si="42">K159+L159+M159+N159</f>
        <v>1</v>
      </c>
      <c r="P159" s="12">
        <f>Q159-O159</f>
        <v>6</v>
      </c>
      <c r="Q159" s="12">
        <f>ROUND(PRODUCT(J159,25)/14,0)</f>
        <v>7</v>
      </c>
      <c r="R159" s="18"/>
      <c r="S159" s="18" t="s">
        <v>30</v>
      </c>
      <c r="T159" s="19"/>
      <c r="U159" s="9" t="s">
        <v>40</v>
      </c>
      <c r="V159" s="72"/>
      <c r="W159" s="72"/>
      <c r="X159" s="72"/>
      <c r="Y159" s="72"/>
      <c r="Z159" s="72"/>
      <c r="AA159" s="68"/>
    </row>
    <row r="160" spans="1:27" ht="14.4" x14ac:dyDescent="0.3">
      <c r="A160" s="106" t="s">
        <v>247</v>
      </c>
      <c r="B160" s="128" t="s">
        <v>249</v>
      </c>
      <c r="C160" s="122"/>
      <c r="D160" s="122"/>
      <c r="E160" s="122"/>
      <c r="F160" s="122"/>
      <c r="G160" s="122"/>
      <c r="H160" s="122"/>
      <c r="I160" s="123"/>
      <c r="J160" s="107">
        <v>4</v>
      </c>
      <c r="K160" s="107">
        <v>0</v>
      </c>
      <c r="L160" s="107">
        <v>0</v>
      </c>
      <c r="M160" s="107">
        <v>1</v>
      </c>
      <c r="N160" s="107">
        <v>0</v>
      </c>
      <c r="O160" s="12">
        <f t="shared" si="42"/>
        <v>1</v>
      </c>
      <c r="P160" s="12">
        <f t="shared" si="40"/>
        <v>6</v>
      </c>
      <c r="Q160" s="12">
        <f t="shared" si="41"/>
        <v>7</v>
      </c>
      <c r="R160" s="18"/>
      <c r="S160" s="18" t="s">
        <v>30</v>
      </c>
      <c r="T160" s="19"/>
      <c r="U160" s="9" t="s">
        <v>40</v>
      </c>
      <c r="V160" s="72"/>
      <c r="W160" s="72"/>
      <c r="X160" s="72"/>
      <c r="Y160" s="72"/>
      <c r="Z160" s="72"/>
      <c r="AA160" s="68"/>
    </row>
    <row r="161" spans="1:27" s="104" customFormat="1" x14ac:dyDescent="0.25">
      <c r="A161" s="83" t="s">
        <v>134</v>
      </c>
      <c r="B161" s="176" t="s">
        <v>102</v>
      </c>
      <c r="C161" s="177"/>
      <c r="D161" s="177"/>
      <c r="E161" s="177"/>
      <c r="F161" s="177"/>
      <c r="G161" s="177"/>
      <c r="H161" s="177"/>
      <c r="I161" s="177"/>
      <c r="J161" s="177"/>
      <c r="K161" s="177"/>
      <c r="L161" s="177"/>
      <c r="M161" s="177"/>
      <c r="N161" s="177"/>
      <c r="O161" s="177"/>
      <c r="P161" s="177"/>
      <c r="Q161" s="177"/>
      <c r="R161" s="177"/>
      <c r="S161" s="177"/>
      <c r="T161" s="177"/>
      <c r="U161" s="178"/>
      <c r="V161" s="72"/>
      <c r="W161" s="72"/>
      <c r="X161" s="72"/>
      <c r="Y161" s="72"/>
      <c r="Z161" s="72"/>
      <c r="AA161" s="103"/>
    </row>
    <row r="162" spans="1:27" s="104" customFormat="1" ht="15" customHeight="1" x14ac:dyDescent="0.3">
      <c r="A162" s="106" t="s">
        <v>250</v>
      </c>
      <c r="B162" s="128" t="s">
        <v>252</v>
      </c>
      <c r="C162" s="122"/>
      <c r="D162" s="122"/>
      <c r="E162" s="122"/>
      <c r="F162" s="122"/>
      <c r="G162" s="122"/>
      <c r="H162" s="122"/>
      <c r="I162" s="123"/>
      <c r="J162" s="107">
        <v>6</v>
      </c>
      <c r="K162" s="107">
        <v>2</v>
      </c>
      <c r="L162" s="107">
        <v>1</v>
      </c>
      <c r="M162" s="107">
        <v>1</v>
      </c>
      <c r="N162" s="107">
        <v>1</v>
      </c>
      <c r="O162" s="12">
        <f t="shared" ref="O162:O163" si="43">K162+L162+M162+N162</f>
        <v>5</v>
      </c>
      <c r="P162" s="12">
        <f t="shared" ref="P162" si="44">Q162-O162</f>
        <v>8</v>
      </c>
      <c r="Q162" s="12">
        <f>ROUND(PRODUCT(J162,25)/12,0)</f>
        <v>13</v>
      </c>
      <c r="R162" s="18" t="s">
        <v>34</v>
      </c>
      <c r="S162" s="18"/>
      <c r="T162" s="19"/>
      <c r="U162" s="9" t="s">
        <v>41</v>
      </c>
      <c r="V162" s="72"/>
      <c r="W162" s="72"/>
      <c r="X162" s="72"/>
      <c r="Y162" s="72"/>
      <c r="Z162" s="72"/>
      <c r="AA162" s="103"/>
    </row>
    <row r="163" spans="1:27" s="104" customFormat="1" ht="14.4" x14ac:dyDescent="0.3">
      <c r="A163" s="101" t="s">
        <v>251</v>
      </c>
      <c r="B163" s="121" t="s">
        <v>253</v>
      </c>
      <c r="C163" s="122"/>
      <c r="D163" s="122"/>
      <c r="E163" s="122"/>
      <c r="F163" s="122"/>
      <c r="G163" s="122"/>
      <c r="H163" s="122"/>
      <c r="I163" s="123"/>
      <c r="J163" s="18">
        <v>6</v>
      </c>
      <c r="K163" s="18">
        <v>2</v>
      </c>
      <c r="L163" s="18">
        <v>1</v>
      </c>
      <c r="M163" s="18">
        <v>1</v>
      </c>
      <c r="N163" s="18">
        <v>1</v>
      </c>
      <c r="O163" s="12">
        <f t="shared" si="43"/>
        <v>5</v>
      </c>
      <c r="P163" s="12">
        <f>Q163-O163</f>
        <v>8</v>
      </c>
      <c r="Q163" s="12">
        <f>ROUND(PRODUCT(J163,25)/12,0)</f>
        <v>13</v>
      </c>
      <c r="R163" s="18" t="s">
        <v>34</v>
      </c>
      <c r="S163" s="18"/>
      <c r="T163" s="19"/>
      <c r="U163" s="9" t="s">
        <v>41</v>
      </c>
      <c r="V163" s="72"/>
      <c r="W163" s="72"/>
      <c r="X163" s="72"/>
      <c r="Y163" s="72"/>
      <c r="Z163" s="72"/>
      <c r="AA163" s="103"/>
    </row>
    <row r="164" spans="1:27" x14ac:dyDescent="0.25">
      <c r="A164" s="83" t="s">
        <v>135</v>
      </c>
      <c r="B164" s="176" t="s">
        <v>148</v>
      </c>
      <c r="C164" s="177"/>
      <c r="D164" s="177"/>
      <c r="E164" s="177"/>
      <c r="F164" s="177"/>
      <c r="G164" s="177"/>
      <c r="H164" s="177"/>
      <c r="I164" s="177"/>
      <c r="J164" s="177"/>
      <c r="K164" s="177"/>
      <c r="L164" s="177"/>
      <c r="M164" s="177"/>
      <c r="N164" s="177"/>
      <c r="O164" s="177"/>
      <c r="P164" s="177"/>
      <c r="Q164" s="177"/>
      <c r="R164" s="177"/>
      <c r="S164" s="177"/>
      <c r="T164" s="177"/>
      <c r="U164" s="178"/>
      <c r="V164" s="72"/>
      <c r="W164" s="72"/>
      <c r="X164" s="72"/>
      <c r="Y164" s="72"/>
      <c r="Z164" s="72"/>
      <c r="AA164" s="68"/>
    </row>
    <row r="165" spans="1:27" ht="14.4" x14ac:dyDescent="0.3">
      <c r="A165" s="106" t="s">
        <v>254</v>
      </c>
      <c r="B165" s="128" t="s">
        <v>257</v>
      </c>
      <c r="C165" s="122"/>
      <c r="D165" s="122"/>
      <c r="E165" s="122"/>
      <c r="F165" s="122"/>
      <c r="G165" s="122"/>
      <c r="H165" s="122"/>
      <c r="I165" s="123"/>
      <c r="J165" s="107">
        <v>6</v>
      </c>
      <c r="K165" s="107">
        <v>2</v>
      </c>
      <c r="L165" s="107">
        <v>0</v>
      </c>
      <c r="M165" s="107">
        <v>0</v>
      </c>
      <c r="N165" s="107">
        <v>1</v>
      </c>
      <c r="O165" s="12">
        <f t="shared" ref="O165:O167" si="45">K165+L165+M165+N165</f>
        <v>3</v>
      </c>
      <c r="P165" s="12">
        <f t="shared" si="40"/>
        <v>10</v>
      </c>
      <c r="Q165" s="12">
        <f>ROUND(PRODUCT(J165,25)/12,0)</f>
        <v>13</v>
      </c>
      <c r="R165" s="18"/>
      <c r="S165" s="18" t="s">
        <v>30</v>
      </c>
      <c r="T165" s="19"/>
      <c r="U165" s="9" t="s">
        <v>41</v>
      </c>
      <c r="V165" s="72"/>
      <c r="W165" s="72"/>
      <c r="X165" s="72"/>
      <c r="Y165" s="72"/>
      <c r="Z165" s="72"/>
      <c r="AA165" s="68"/>
    </row>
    <row r="166" spans="1:27" s="109" customFormat="1" ht="14.4" x14ac:dyDescent="0.3">
      <c r="A166" s="106" t="s">
        <v>255</v>
      </c>
      <c r="B166" s="128" t="s">
        <v>258</v>
      </c>
      <c r="C166" s="122"/>
      <c r="D166" s="122"/>
      <c r="E166" s="122"/>
      <c r="F166" s="122"/>
      <c r="G166" s="122"/>
      <c r="H166" s="122"/>
      <c r="I166" s="123"/>
      <c r="J166" s="107">
        <v>6</v>
      </c>
      <c r="K166" s="107">
        <v>2</v>
      </c>
      <c r="L166" s="107">
        <v>0</v>
      </c>
      <c r="M166" s="107">
        <v>0</v>
      </c>
      <c r="N166" s="107">
        <v>1</v>
      </c>
      <c r="O166" s="12">
        <f t="shared" si="45"/>
        <v>3</v>
      </c>
      <c r="P166" s="12">
        <f t="shared" si="40"/>
        <v>10</v>
      </c>
      <c r="Q166" s="12">
        <f>ROUND(PRODUCT(J166,25)/12,0)</f>
        <v>13</v>
      </c>
      <c r="R166" s="18"/>
      <c r="S166" s="18" t="s">
        <v>30</v>
      </c>
      <c r="T166" s="19"/>
      <c r="U166" s="9" t="s">
        <v>41</v>
      </c>
      <c r="V166" s="72"/>
      <c r="W166" s="72"/>
      <c r="X166" s="72"/>
      <c r="Y166" s="72"/>
      <c r="Z166" s="72"/>
      <c r="AA166" s="108"/>
    </row>
    <row r="167" spans="1:27" ht="14.4" x14ac:dyDescent="0.3">
      <c r="A167" s="106" t="s">
        <v>256</v>
      </c>
      <c r="B167" s="185" t="s">
        <v>259</v>
      </c>
      <c r="C167" s="186"/>
      <c r="D167" s="186"/>
      <c r="E167" s="186"/>
      <c r="F167" s="186"/>
      <c r="G167" s="186"/>
      <c r="H167" s="186"/>
      <c r="I167" s="187"/>
      <c r="J167" s="107">
        <v>6</v>
      </c>
      <c r="K167" s="107">
        <v>2</v>
      </c>
      <c r="L167" s="107">
        <v>0</v>
      </c>
      <c r="M167" s="107">
        <v>0</v>
      </c>
      <c r="N167" s="107">
        <v>1</v>
      </c>
      <c r="O167" s="12">
        <f t="shared" si="45"/>
        <v>3</v>
      </c>
      <c r="P167" s="12">
        <f>Q167-O167</f>
        <v>10</v>
      </c>
      <c r="Q167" s="12">
        <f>ROUND(PRODUCT(J167,25)/12,0)</f>
        <v>13</v>
      </c>
      <c r="R167" s="18"/>
      <c r="S167" s="18" t="s">
        <v>30</v>
      </c>
      <c r="T167" s="19"/>
      <c r="U167" s="9" t="s">
        <v>41</v>
      </c>
      <c r="V167" s="72"/>
      <c r="W167" s="72"/>
      <c r="X167" s="72"/>
      <c r="Y167" s="72"/>
      <c r="Z167" s="72"/>
      <c r="AA167" s="68"/>
    </row>
    <row r="168" spans="1:27" ht="30" customHeight="1" x14ac:dyDescent="0.25">
      <c r="A168" s="132" t="s">
        <v>107</v>
      </c>
      <c r="B168" s="132"/>
      <c r="C168" s="132"/>
      <c r="D168" s="132"/>
      <c r="E168" s="132"/>
      <c r="F168" s="132"/>
      <c r="G168" s="132"/>
      <c r="H168" s="132"/>
      <c r="I168" s="132"/>
      <c r="J168" s="15">
        <f>SUM(J142,J146,J150,J154,J159,J162,J165)</f>
        <v>40</v>
      </c>
      <c r="K168" s="105">
        <f>SUM(K142,K146,K150,K154,K159,K162,K165)</f>
        <v>12</v>
      </c>
      <c r="L168" s="105">
        <f t="shared" ref="L168:Q168" si="46">SUM(L142,L146,L150,L154,L159,L162,L165)</f>
        <v>5</v>
      </c>
      <c r="M168" s="105">
        <f t="shared" si="46"/>
        <v>5</v>
      </c>
      <c r="N168" s="105">
        <f t="shared" si="46"/>
        <v>5</v>
      </c>
      <c r="O168" s="105">
        <f t="shared" si="46"/>
        <v>27</v>
      </c>
      <c r="P168" s="105">
        <f t="shared" si="46"/>
        <v>50</v>
      </c>
      <c r="Q168" s="105">
        <f t="shared" si="46"/>
        <v>77</v>
      </c>
      <c r="R168" s="105">
        <f>COUNTIF(R142,"E")+COUNTIF(R146,"E")+COUNTIF(R150,"E")+COUNTIF(R154,"E")+COUNTIF(R159,"E")+COUNTIF(R162,"E")+COUNTIF(R165,"E")</f>
        <v>2</v>
      </c>
      <c r="S168" s="105">
        <f>COUNTIF(S142,"C")+COUNTIF(S146,"C")+COUNTIF(S150,"C")+COUNTIF(S154,"C")+COUNTIF(S159,"C")+COUNTIF(S162,"C")+COUNTIF(S165,"C")</f>
        <v>2</v>
      </c>
      <c r="T168" s="105">
        <f>COUNTIF(T142,"VP")+COUNTIF(T146,"VP")+COUNTIF(T150,"VP")+COUNTIF(T154,"VP")+COUNTIF(T159,"VP")+COUNTIF(T162,"VP")+COUNTIF(T165,"VP")</f>
        <v>3</v>
      </c>
      <c r="U168" s="75">
        <f>COUNTA(U142,U146,U150,U154,U159,U162,U165)</f>
        <v>7</v>
      </c>
      <c r="V168" s="72"/>
      <c r="W168" s="72"/>
      <c r="X168" s="72"/>
      <c r="Y168" s="72"/>
      <c r="Z168" s="72"/>
      <c r="AA168" s="68"/>
    </row>
    <row r="169" spans="1:27" x14ac:dyDescent="0.25">
      <c r="A169" s="124" t="s">
        <v>52</v>
      </c>
      <c r="B169" s="124"/>
      <c r="C169" s="124"/>
      <c r="D169" s="124"/>
      <c r="E169" s="124"/>
      <c r="F169" s="124"/>
      <c r="G169" s="124"/>
      <c r="H169" s="124"/>
      <c r="I169" s="124"/>
      <c r="J169" s="124"/>
      <c r="K169" s="15">
        <f>SUM(K142,K146,K150,K154,K159)*14+(K165+K162)*12</f>
        <v>160</v>
      </c>
      <c r="L169" s="105">
        <f t="shared" ref="L169:Q169" si="47">SUM(L142,L146,L150,L154,L159)*14+(L165+L162)*12</f>
        <v>68</v>
      </c>
      <c r="M169" s="105">
        <f t="shared" si="47"/>
        <v>68</v>
      </c>
      <c r="N169" s="105">
        <f t="shared" si="47"/>
        <v>66</v>
      </c>
      <c r="O169" s="105">
        <f t="shared" si="47"/>
        <v>362</v>
      </c>
      <c r="P169" s="105">
        <f t="shared" si="47"/>
        <v>664</v>
      </c>
      <c r="Q169" s="105">
        <f t="shared" si="47"/>
        <v>1026</v>
      </c>
      <c r="R169" s="179"/>
      <c r="S169" s="179"/>
      <c r="T169" s="179"/>
      <c r="U169" s="179"/>
      <c r="V169" s="68"/>
      <c r="W169" s="68"/>
      <c r="X169" s="68"/>
      <c r="Y169" s="68"/>
      <c r="Z169" s="68"/>
      <c r="AA169" s="68"/>
    </row>
    <row r="170" spans="1:27" x14ac:dyDescent="0.25">
      <c r="A170" s="124"/>
      <c r="B170" s="124"/>
      <c r="C170" s="124"/>
      <c r="D170" s="124"/>
      <c r="E170" s="124"/>
      <c r="F170" s="124"/>
      <c r="G170" s="124"/>
      <c r="H170" s="124"/>
      <c r="I170" s="124"/>
      <c r="J170" s="124"/>
      <c r="K170" s="130">
        <f>SUM(K169:N169)</f>
        <v>362</v>
      </c>
      <c r="L170" s="130"/>
      <c r="M170" s="130"/>
      <c r="N170" s="130"/>
      <c r="O170" s="130">
        <f>SUM(O169:P169)</f>
        <v>1026</v>
      </c>
      <c r="P170" s="130"/>
      <c r="Q170" s="130"/>
      <c r="R170" s="179"/>
      <c r="S170" s="179"/>
      <c r="T170" s="179"/>
      <c r="U170" s="179"/>
      <c r="V170" s="68"/>
      <c r="W170" s="68"/>
      <c r="X170" s="68"/>
      <c r="Y170" s="68"/>
      <c r="Z170" s="68"/>
      <c r="AA170" s="68"/>
    </row>
    <row r="171" spans="1:27" ht="21" customHeight="1" x14ac:dyDescent="0.25">
      <c r="A171" s="180" t="s">
        <v>106</v>
      </c>
      <c r="B171" s="180"/>
      <c r="C171" s="180"/>
      <c r="D171" s="180"/>
      <c r="E171" s="180"/>
      <c r="F171" s="180"/>
      <c r="G171" s="180"/>
      <c r="H171" s="180"/>
      <c r="I171" s="180"/>
      <c r="J171" s="180"/>
      <c r="K171" s="184">
        <f>U168/SUM(U46,U60,U81,U97,U115,U129)</f>
        <v>0.17948717948717949</v>
      </c>
      <c r="L171" s="184"/>
      <c r="M171" s="184"/>
      <c r="N171" s="184"/>
      <c r="O171" s="184"/>
      <c r="P171" s="184"/>
      <c r="Q171" s="184"/>
      <c r="R171" s="184"/>
      <c r="S171" s="184"/>
      <c r="T171" s="184"/>
      <c r="U171" s="184"/>
    </row>
    <row r="172" spans="1:27" ht="24" customHeight="1" x14ac:dyDescent="0.25">
      <c r="A172" s="181" t="s">
        <v>109</v>
      </c>
      <c r="B172" s="182"/>
      <c r="C172" s="182"/>
      <c r="D172" s="182"/>
      <c r="E172" s="182"/>
      <c r="F172" s="182"/>
      <c r="G172" s="182"/>
      <c r="H172" s="182"/>
      <c r="I172" s="182"/>
      <c r="J172" s="183"/>
      <c r="K172" s="184">
        <f>K170/(SUM(O46,O60,O81,O97,O115)*14+O129*12)</f>
        <v>0.1748792270531401</v>
      </c>
      <c r="L172" s="184"/>
      <c r="M172" s="184"/>
      <c r="N172" s="184"/>
      <c r="O172" s="184"/>
      <c r="P172" s="184"/>
      <c r="Q172" s="184"/>
      <c r="R172" s="184"/>
      <c r="S172" s="184"/>
      <c r="T172" s="184"/>
      <c r="U172" s="184"/>
    </row>
    <row r="173" spans="1:27" x14ac:dyDescent="0.25">
      <c r="B173" s="6"/>
      <c r="C173" s="6"/>
      <c r="D173" s="6"/>
      <c r="E173" s="6"/>
      <c r="F173" s="6"/>
      <c r="G173" s="6"/>
      <c r="M173" s="6"/>
      <c r="N173" s="46"/>
      <c r="O173" s="6"/>
      <c r="P173" s="6"/>
      <c r="Q173" s="6"/>
      <c r="R173" s="6"/>
      <c r="S173" s="6"/>
      <c r="T173" s="6"/>
    </row>
    <row r="174" spans="1:27" ht="19.5" customHeight="1" x14ac:dyDescent="0.25">
      <c r="A174" s="134" t="s">
        <v>53</v>
      </c>
      <c r="B174" s="135"/>
      <c r="C174" s="135"/>
      <c r="D174" s="135"/>
      <c r="E174" s="135"/>
      <c r="F174" s="135"/>
      <c r="G174" s="135"/>
      <c r="H174" s="135"/>
      <c r="I174" s="135"/>
      <c r="J174" s="135"/>
      <c r="K174" s="135"/>
      <c r="L174" s="135"/>
      <c r="M174" s="135"/>
      <c r="N174" s="135"/>
      <c r="O174" s="135"/>
      <c r="P174" s="135"/>
      <c r="Q174" s="135"/>
      <c r="R174" s="135"/>
      <c r="S174" s="135"/>
      <c r="T174" s="135"/>
      <c r="U174" s="136"/>
    </row>
    <row r="175" spans="1:27" ht="27.75" customHeight="1" x14ac:dyDescent="0.25">
      <c r="A175" s="191" t="s">
        <v>29</v>
      </c>
      <c r="B175" s="139" t="s">
        <v>28</v>
      </c>
      <c r="C175" s="140"/>
      <c r="D175" s="140"/>
      <c r="E175" s="140"/>
      <c r="F175" s="140"/>
      <c r="G175" s="140"/>
      <c r="H175" s="140"/>
      <c r="I175" s="141"/>
      <c r="J175" s="137" t="s">
        <v>42</v>
      </c>
      <c r="K175" s="231" t="s">
        <v>26</v>
      </c>
      <c r="L175" s="232"/>
      <c r="M175" s="232"/>
      <c r="N175" s="233"/>
      <c r="O175" s="131" t="s">
        <v>43</v>
      </c>
      <c r="P175" s="273"/>
      <c r="Q175" s="273"/>
      <c r="R175" s="131" t="s">
        <v>25</v>
      </c>
      <c r="S175" s="131"/>
      <c r="T175" s="131"/>
      <c r="U175" s="131" t="s">
        <v>24</v>
      </c>
    </row>
    <row r="176" spans="1:27" ht="16.5" customHeight="1" x14ac:dyDescent="0.25">
      <c r="A176" s="192"/>
      <c r="B176" s="142"/>
      <c r="C176" s="143"/>
      <c r="D176" s="143"/>
      <c r="E176" s="143"/>
      <c r="F176" s="143"/>
      <c r="G176" s="143"/>
      <c r="H176" s="143"/>
      <c r="I176" s="144"/>
      <c r="J176" s="138"/>
      <c r="K176" s="5" t="s">
        <v>30</v>
      </c>
      <c r="L176" s="5" t="s">
        <v>31</v>
      </c>
      <c r="M176" s="5" t="s">
        <v>32</v>
      </c>
      <c r="N176" s="43" t="s">
        <v>104</v>
      </c>
      <c r="O176" s="59" t="s">
        <v>36</v>
      </c>
      <c r="P176" s="59" t="s">
        <v>7</v>
      </c>
      <c r="Q176" s="59" t="s">
        <v>33</v>
      </c>
      <c r="R176" s="59" t="s">
        <v>34</v>
      </c>
      <c r="S176" s="59" t="s">
        <v>30</v>
      </c>
      <c r="T176" s="59" t="s">
        <v>35</v>
      </c>
      <c r="U176" s="131"/>
    </row>
    <row r="177" spans="1:27" ht="16.5" customHeight="1" x14ac:dyDescent="0.25">
      <c r="A177" s="275" t="s">
        <v>54</v>
      </c>
      <c r="B177" s="275"/>
      <c r="C177" s="275"/>
      <c r="D177" s="275"/>
      <c r="E177" s="275"/>
      <c r="F177" s="275"/>
      <c r="G177" s="275"/>
      <c r="H177" s="275"/>
      <c r="I177" s="275"/>
      <c r="J177" s="275"/>
      <c r="K177" s="275"/>
      <c r="L177" s="275"/>
      <c r="M177" s="275"/>
      <c r="N177" s="275"/>
      <c r="O177" s="275"/>
      <c r="P177" s="275"/>
      <c r="Q177" s="275"/>
      <c r="R177" s="275"/>
      <c r="S177" s="275"/>
      <c r="T177" s="275"/>
      <c r="U177" s="275"/>
    </row>
    <row r="178" spans="1:27" ht="14.4" x14ac:dyDescent="0.3">
      <c r="A178" s="106" t="s">
        <v>260</v>
      </c>
      <c r="B178" s="128" t="s">
        <v>263</v>
      </c>
      <c r="C178" s="122"/>
      <c r="D178" s="122"/>
      <c r="E178" s="122"/>
      <c r="F178" s="122"/>
      <c r="G178" s="122"/>
      <c r="H178" s="122"/>
      <c r="I178" s="123"/>
      <c r="J178" s="107">
        <v>3</v>
      </c>
      <c r="K178" s="107">
        <v>2</v>
      </c>
      <c r="L178" s="107">
        <v>1</v>
      </c>
      <c r="M178" s="107">
        <v>0</v>
      </c>
      <c r="N178" s="107">
        <v>0</v>
      </c>
      <c r="O178" s="12">
        <f t="shared" ref="O178:O180" si="48">K178+L178+M178+N178</f>
        <v>3</v>
      </c>
      <c r="P178" s="12">
        <f>Q178-O178</f>
        <v>2</v>
      </c>
      <c r="Q178" s="12">
        <f>ROUND(PRODUCT(J178,25)/14,0)</f>
        <v>5</v>
      </c>
      <c r="R178" s="18"/>
      <c r="S178" s="18" t="s">
        <v>30</v>
      </c>
      <c r="T178" s="19"/>
      <c r="U178" s="9" t="s">
        <v>39</v>
      </c>
    </row>
    <row r="179" spans="1:27" ht="24" customHeight="1" x14ac:dyDescent="0.3">
      <c r="A179" s="106" t="s">
        <v>261</v>
      </c>
      <c r="B179" s="185" t="s">
        <v>264</v>
      </c>
      <c r="C179" s="186"/>
      <c r="D179" s="186"/>
      <c r="E179" s="186"/>
      <c r="F179" s="186"/>
      <c r="G179" s="186"/>
      <c r="H179" s="186"/>
      <c r="I179" s="187"/>
      <c r="J179" s="107">
        <v>3</v>
      </c>
      <c r="K179" s="107">
        <v>2</v>
      </c>
      <c r="L179" s="107">
        <v>0</v>
      </c>
      <c r="M179" s="107">
        <v>0</v>
      </c>
      <c r="N179" s="107">
        <v>1</v>
      </c>
      <c r="O179" s="12">
        <f t="shared" si="48"/>
        <v>3</v>
      </c>
      <c r="P179" s="12">
        <f t="shared" ref="P179" si="49">Q179-O179</f>
        <v>2</v>
      </c>
      <c r="Q179" s="12">
        <f t="shared" ref="Q179" si="50">ROUND(PRODUCT(J179,25)/14,0)</f>
        <v>5</v>
      </c>
      <c r="R179" s="18"/>
      <c r="S179" s="18" t="s">
        <v>30</v>
      </c>
      <c r="T179" s="19"/>
      <c r="U179" s="9" t="s">
        <v>41</v>
      </c>
    </row>
    <row r="180" spans="1:27" ht="12.75" customHeight="1" x14ac:dyDescent="0.3">
      <c r="A180" s="106" t="s">
        <v>145</v>
      </c>
      <c r="B180" s="185" t="s">
        <v>146</v>
      </c>
      <c r="C180" s="186"/>
      <c r="D180" s="186"/>
      <c r="E180" s="186"/>
      <c r="F180" s="186"/>
      <c r="G180" s="186"/>
      <c r="H180" s="186"/>
      <c r="I180" s="187"/>
      <c r="J180" s="107">
        <v>3</v>
      </c>
      <c r="K180" s="107">
        <v>1</v>
      </c>
      <c r="L180" s="107">
        <v>0</v>
      </c>
      <c r="M180" s="107">
        <v>0</v>
      </c>
      <c r="N180" s="107">
        <v>0</v>
      </c>
      <c r="O180" s="12">
        <f t="shared" si="48"/>
        <v>1</v>
      </c>
      <c r="P180" s="12">
        <f>Q180-O180</f>
        <v>4</v>
      </c>
      <c r="Q180" s="12">
        <f>ROUND(PRODUCT(J180,25)/14,0)</f>
        <v>5</v>
      </c>
      <c r="R180" s="18"/>
      <c r="S180" s="18" t="s">
        <v>30</v>
      </c>
      <c r="T180" s="19"/>
      <c r="U180" s="9" t="s">
        <v>41</v>
      </c>
      <c r="V180" s="71"/>
      <c r="W180" s="65"/>
      <c r="X180" s="65"/>
      <c r="Y180" s="65"/>
      <c r="Z180" s="65"/>
      <c r="AA180" s="65"/>
    </row>
    <row r="181" spans="1:27" x14ac:dyDescent="0.25">
      <c r="A181" s="129" t="s">
        <v>55</v>
      </c>
      <c r="B181" s="129"/>
      <c r="C181" s="129"/>
      <c r="D181" s="129"/>
      <c r="E181" s="129"/>
      <c r="F181" s="129"/>
      <c r="G181" s="129"/>
      <c r="H181" s="129"/>
      <c r="I181" s="129"/>
      <c r="J181" s="129"/>
      <c r="K181" s="129"/>
      <c r="L181" s="129"/>
      <c r="M181" s="129"/>
      <c r="N181" s="129"/>
      <c r="O181" s="129"/>
      <c r="P181" s="129"/>
      <c r="Q181" s="129"/>
      <c r="R181" s="129"/>
      <c r="S181" s="129"/>
      <c r="T181" s="129"/>
      <c r="U181" s="129"/>
      <c r="V181" s="71"/>
      <c r="W181" s="65"/>
      <c r="X181" s="65"/>
      <c r="Y181" s="65"/>
      <c r="Z181" s="65"/>
      <c r="AA181" s="65"/>
    </row>
    <row r="182" spans="1:27" ht="38.25" customHeight="1" x14ac:dyDescent="0.3">
      <c r="A182" s="106" t="s">
        <v>147</v>
      </c>
      <c r="B182" s="185" t="s">
        <v>265</v>
      </c>
      <c r="C182" s="122"/>
      <c r="D182" s="122"/>
      <c r="E182" s="122"/>
      <c r="F182" s="122"/>
      <c r="G182" s="122"/>
      <c r="H182" s="122"/>
      <c r="I182" s="123"/>
      <c r="J182" s="107">
        <v>3</v>
      </c>
      <c r="K182" s="107">
        <v>0</v>
      </c>
      <c r="L182" s="107">
        <v>2</v>
      </c>
      <c r="M182" s="107">
        <v>0</v>
      </c>
      <c r="N182" s="107">
        <v>1</v>
      </c>
      <c r="O182" s="12">
        <f t="shared" ref="O182:O183" si="51">K182+L182+M182+N182</f>
        <v>3</v>
      </c>
      <c r="P182" s="12">
        <f>Q182-O182</f>
        <v>2</v>
      </c>
      <c r="Q182" s="12">
        <f>ROUND(PRODUCT(J182,25)/14,0)</f>
        <v>5</v>
      </c>
      <c r="R182" s="18"/>
      <c r="S182" s="18" t="s">
        <v>30</v>
      </c>
      <c r="T182" s="19"/>
      <c r="U182" s="9" t="s">
        <v>41</v>
      </c>
      <c r="V182" s="71"/>
      <c r="W182" s="65"/>
      <c r="X182" s="65"/>
      <c r="Y182" s="65"/>
      <c r="Z182" s="65"/>
      <c r="AA182" s="65"/>
    </row>
    <row r="183" spans="1:27" ht="39" customHeight="1" x14ac:dyDescent="0.3">
      <c r="A183" s="106" t="s">
        <v>262</v>
      </c>
      <c r="B183" s="185" t="s">
        <v>266</v>
      </c>
      <c r="C183" s="186"/>
      <c r="D183" s="186"/>
      <c r="E183" s="186"/>
      <c r="F183" s="186"/>
      <c r="G183" s="186"/>
      <c r="H183" s="186"/>
      <c r="I183" s="187"/>
      <c r="J183" s="107">
        <v>3</v>
      </c>
      <c r="K183" s="107">
        <v>0</v>
      </c>
      <c r="L183" s="107">
        <v>0</v>
      </c>
      <c r="M183" s="107">
        <v>2</v>
      </c>
      <c r="N183" s="107">
        <v>0</v>
      </c>
      <c r="O183" s="12">
        <f t="shared" si="51"/>
        <v>2</v>
      </c>
      <c r="P183" s="12">
        <f t="shared" ref="P183" si="52">Q183-O183</f>
        <v>3</v>
      </c>
      <c r="Q183" s="12">
        <f t="shared" ref="Q183" si="53">ROUND(PRODUCT(J183,25)/14,0)</f>
        <v>5</v>
      </c>
      <c r="R183" s="18"/>
      <c r="S183" s="18" t="s">
        <v>30</v>
      </c>
      <c r="T183" s="19"/>
      <c r="U183" s="9" t="s">
        <v>39</v>
      </c>
      <c r="V183" s="71"/>
      <c r="W183" s="65"/>
      <c r="X183" s="65"/>
      <c r="Y183" s="65"/>
      <c r="Z183" s="65"/>
      <c r="AA183" s="65"/>
    </row>
    <row r="184" spans="1:27" x14ac:dyDescent="0.25">
      <c r="A184" s="170" t="s">
        <v>56</v>
      </c>
      <c r="B184" s="171"/>
      <c r="C184" s="171"/>
      <c r="D184" s="171"/>
      <c r="E184" s="171"/>
      <c r="F184" s="171"/>
      <c r="G184" s="171"/>
      <c r="H184" s="171"/>
      <c r="I184" s="171"/>
      <c r="J184" s="171"/>
      <c r="K184" s="171"/>
      <c r="L184" s="171"/>
      <c r="M184" s="171"/>
      <c r="N184" s="171"/>
      <c r="O184" s="171"/>
      <c r="P184" s="171"/>
      <c r="Q184" s="171"/>
      <c r="R184" s="171"/>
      <c r="S184" s="171"/>
      <c r="T184" s="171"/>
      <c r="U184" s="172"/>
      <c r="V184" s="71"/>
      <c r="W184" s="65"/>
      <c r="X184" s="65"/>
      <c r="Y184" s="65"/>
      <c r="Z184" s="65"/>
      <c r="AA184" s="65"/>
    </row>
    <row r="185" spans="1:27" ht="12.75" customHeight="1" x14ac:dyDescent="0.25">
      <c r="A185" s="60" t="s">
        <v>151</v>
      </c>
      <c r="B185" s="173" t="s">
        <v>152</v>
      </c>
      <c r="C185" s="174"/>
      <c r="D185" s="174"/>
      <c r="E185" s="174"/>
      <c r="F185" s="174"/>
      <c r="G185" s="174"/>
      <c r="H185" s="174"/>
      <c r="I185" s="175"/>
      <c r="J185" s="18">
        <v>3</v>
      </c>
      <c r="K185" s="18">
        <v>1</v>
      </c>
      <c r="L185" s="18">
        <v>0</v>
      </c>
      <c r="M185" s="18">
        <v>2</v>
      </c>
      <c r="N185" s="18">
        <v>0</v>
      </c>
      <c r="O185" s="12">
        <f t="shared" ref="O185" si="54">K185+L185+M185+N185</f>
        <v>3</v>
      </c>
      <c r="P185" s="12">
        <f>Q185-O185</f>
        <v>2</v>
      </c>
      <c r="Q185" s="12">
        <f>ROUND(PRODUCT(J185,25)/14,0)</f>
        <v>5</v>
      </c>
      <c r="R185" s="18"/>
      <c r="S185" s="18" t="s">
        <v>30</v>
      </c>
      <c r="T185" s="19"/>
      <c r="U185" s="9" t="s">
        <v>39</v>
      </c>
      <c r="V185" s="71"/>
      <c r="W185" s="65"/>
      <c r="X185" s="65"/>
      <c r="Y185" s="65"/>
      <c r="Z185" s="65"/>
      <c r="AA185" s="65"/>
    </row>
    <row r="186" spans="1:27" ht="30" customHeight="1" x14ac:dyDescent="0.25">
      <c r="A186" s="132" t="s">
        <v>107</v>
      </c>
      <c r="B186" s="132"/>
      <c r="C186" s="132"/>
      <c r="D186" s="132"/>
      <c r="E186" s="132"/>
      <c r="F186" s="132"/>
      <c r="G186" s="132"/>
      <c r="H186" s="132"/>
      <c r="I186" s="132"/>
      <c r="J186" s="15">
        <f>SUM(J178:J180,J182:J183,J185:J185)</f>
        <v>18</v>
      </c>
      <c r="K186" s="110">
        <f t="shared" ref="K186:Q186" si="55">SUM(K178:K180,K182:K183,K185:K185)</f>
        <v>6</v>
      </c>
      <c r="L186" s="110">
        <f t="shared" si="55"/>
        <v>3</v>
      </c>
      <c r="M186" s="110">
        <f t="shared" si="55"/>
        <v>4</v>
      </c>
      <c r="N186" s="110">
        <f t="shared" si="55"/>
        <v>2</v>
      </c>
      <c r="O186" s="110">
        <f t="shared" si="55"/>
        <v>15</v>
      </c>
      <c r="P186" s="110">
        <f t="shared" si="55"/>
        <v>15</v>
      </c>
      <c r="Q186" s="110">
        <f t="shared" si="55"/>
        <v>30</v>
      </c>
      <c r="R186" s="15">
        <f>COUNTIF(R178:R180,"E")+COUNTIF(R182:R183,"E")+COUNTIF(R185:R185,"E")</f>
        <v>0</v>
      </c>
      <c r="S186" s="15">
        <f>COUNTIF(S178:S180,"C")+COUNTIF(S182:S183,"C")+COUNTIF(S185:S185,"C")</f>
        <v>6</v>
      </c>
      <c r="T186" s="15">
        <f>COUNTIF(T178:T180,"VP")+COUNTIF(T182:T183,"VP")+COUNTIF(T185:T185,"VP")</f>
        <v>0</v>
      </c>
      <c r="U186" s="75">
        <f>COUNTA(U178:U180,U182:U183,U185:U185,#REF!,#REF!,#REF!)</f>
        <v>9</v>
      </c>
      <c r="V186" s="68"/>
    </row>
    <row r="187" spans="1:27" ht="16.5" customHeight="1" x14ac:dyDescent="0.25">
      <c r="A187" s="205" t="s">
        <v>52</v>
      </c>
      <c r="B187" s="206"/>
      <c r="C187" s="206"/>
      <c r="D187" s="206"/>
      <c r="E187" s="206"/>
      <c r="F187" s="206"/>
      <c r="G187" s="206"/>
      <c r="H187" s="206"/>
      <c r="I187" s="206"/>
      <c r="J187" s="207"/>
      <c r="K187" s="15">
        <f>SUM(K178:K180,K182:K183,K185:K185)*14</f>
        <v>84</v>
      </c>
      <c r="L187" s="110">
        <f t="shared" ref="L187:Q187" si="56">SUM(L178:L180,L182:L183,L185:L185)*14</f>
        <v>42</v>
      </c>
      <c r="M187" s="110">
        <f t="shared" si="56"/>
        <v>56</v>
      </c>
      <c r="N187" s="110">
        <f t="shared" si="56"/>
        <v>28</v>
      </c>
      <c r="O187" s="110">
        <f t="shared" si="56"/>
        <v>210</v>
      </c>
      <c r="P187" s="110">
        <f t="shared" si="56"/>
        <v>210</v>
      </c>
      <c r="Q187" s="110">
        <f t="shared" si="56"/>
        <v>420</v>
      </c>
      <c r="R187" s="211"/>
      <c r="S187" s="212"/>
      <c r="T187" s="212"/>
      <c r="U187" s="213"/>
    </row>
    <row r="188" spans="1:27" ht="15" customHeight="1" x14ac:dyDescent="0.25">
      <c r="A188" s="208"/>
      <c r="B188" s="209"/>
      <c r="C188" s="209"/>
      <c r="D188" s="209"/>
      <c r="E188" s="209"/>
      <c r="F188" s="209"/>
      <c r="G188" s="209"/>
      <c r="H188" s="209"/>
      <c r="I188" s="209"/>
      <c r="J188" s="210"/>
      <c r="K188" s="150">
        <f>SUM(K187:N187)</f>
        <v>210</v>
      </c>
      <c r="L188" s="151"/>
      <c r="M188" s="151"/>
      <c r="N188" s="152"/>
      <c r="O188" s="150">
        <f>SUM(O187:P187)</f>
        <v>420</v>
      </c>
      <c r="P188" s="151"/>
      <c r="Q188" s="152"/>
      <c r="R188" s="214"/>
      <c r="S188" s="215"/>
      <c r="T188" s="215"/>
      <c r="U188" s="216"/>
    </row>
    <row r="189" spans="1:27" ht="19.5" customHeight="1" x14ac:dyDescent="0.25">
      <c r="A189" s="161" t="s">
        <v>106</v>
      </c>
      <c r="B189" s="162"/>
      <c r="C189" s="162"/>
      <c r="D189" s="162"/>
      <c r="E189" s="162"/>
      <c r="F189" s="162"/>
      <c r="G189" s="162"/>
      <c r="H189" s="162"/>
      <c r="I189" s="162"/>
      <c r="J189" s="163"/>
      <c r="K189" s="164">
        <f>U186/SUM(U46,U60,U81,U97,U115,U129)</f>
        <v>0.23076923076923078</v>
      </c>
      <c r="L189" s="165"/>
      <c r="M189" s="165"/>
      <c r="N189" s="165"/>
      <c r="O189" s="165"/>
      <c r="P189" s="165"/>
      <c r="Q189" s="165"/>
      <c r="R189" s="165"/>
      <c r="S189" s="165"/>
      <c r="T189" s="165"/>
      <c r="U189" s="166"/>
    </row>
    <row r="190" spans="1:27" ht="18.75" customHeight="1" x14ac:dyDescent="0.25">
      <c r="A190" s="167" t="s">
        <v>108</v>
      </c>
      <c r="B190" s="168"/>
      <c r="C190" s="168"/>
      <c r="D190" s="168"/>
      <c r="E190" s="168"/>
      <c r="F190" s="168"/>
      <c r="G190" s="168"/>
      <c r="H190" s="168"/>
      <c r="I190" s="168"/>
      <c r="J190" s="169"/>
      <c r="K190" s="164">
        <f>K188/(SUM(O46,O60,O81,O97,O115)*14+O129*12)</f>
        <v>0.10144927536231885</v>
      </c>
      <c r="L190" s="165"/>
      <c r="M190" s="165"/>
      <c r="N190" s="165"/>
      <c r="O190" s="165"/>
      <c r="P190" s="165"/>
      <c r="Q190" s="165"/>
      <c r="R190" s="165"/>
      <c r="S190" s="165"/>
      <c r="T190" s="165"/>
      <c r="U190" s="166"/>
    </row>
    <row r="191" spans="1:27" s="111" customFormat="1" x14ac:dyDescent="0.25">
      <c r="A191" s="112"/>
      <c r="B191" s="112"/>
      <c r="C191" s="112"/>
      <c r="D191" s="112"/>
      <c r="E191" s="112"/>
      <c r="F191" s="112"/>
      <c r="G191" s="112"/>
      <c r="H191" s="112"/>
      <c r="I191" s="112"/>
      <c r="J191" s="112"/>
      <c r="K191" s="113"/>
      <c r="L191" s="113"/>
      <c r="M191" s="113"/>
      <c r="N191" s="113"/>
      <c r="O191" s="113"/>
      <c r="P191" s="113"/>
      <c r="Q191" s="113"/>
      <c r="R191" s="113"/>
      <c r="S191" s="113"/>
      <c r="T191" s="113"/>
      <c r="U191" s="113"/>
    </row>
    <row r="192" spans="1:27" s="111" customFormat="1" x14ac:dyDescent="0.25">
      <c r="A192" s="112"/>
      <c r="B192" s="112"/>
      <c r="C192" s="112"/>
      <c r="D192" s="112"/>
      <c r="E192" s="112"/>
      <c r="F192" s="112"/>
      <c r="G192" s="112"/>
      <c r="H192" s="112"/>
      <c r="I192" s="112"/>
      <c r="J192" s="112"/>
      <c r="K192" s="113"/>
      <c r="L192" s="113"/>
      <c r="M192" s="113"/>
      <c r="N192" s="113"/>
      <c r="O192" s="113"/>
      <c r="P192" s="113"/>
      <c r="Q192" s="113"/>
      <c r="R192" s="113"/>
      <c r="S192" s="113"/>
      <c r="T192" s="113"/>
      <c r="U192" s="113"/>
    </row>
    <row r="193" spans="1:27" s="111" customFormat="1" x14ac:dyDescent="0.25">
      <c r="A193" s="112"/>
      <c r="B193" s="112"/>
      <c r="C193" s="112"/>
      <c r="D193" s="112"/>
      <c r="E193" s="112"/>
      <c r="F193" s="112"/>
      <c r="G193" s="112"/>
      <c r="H193" s="112"/>
      <c r="I193" s="112"/>
      <c r="J193" s="112"/>
      <c r="K193" s="113"/>
      <c r="L193" s="113"/>
      <c r="M193" s="113"/>
      <c r="N193" s="113"/>
      <c r="O193" s="113"/>
      <c r="P193" s="113"/>
      <c r="Q193" s="113"/>
      <c r="R193" s="113"/>
      <c r="S193" s="113"/>
      <c r="T193" s="113"/>
      <c r="U193" s="113"/>
    </row>
    <row r="194" spans="1:27" s="111" customFormat="1" x14ac:dyDescent="0.25">
      <c r="A194" s="112"/>
      <c r="B194" s="112"/>
      <c r="C194" s="112"/>
      <c r="D194" s="112"/>
      <c r="E194" s="112"/>
      <c r="F194" s="112"/>
      <c r="G194" s="112"/>
      <c r="H194" s="112"/>
      <c r="I194" s="112"/>
      <c r="J194" s="112"/>
      <c r="K194" s="113"/>
      <c r="L194" s="113"/>
      <c r="M194" s="113"/>
      <c r="N194" s="113"/>
      <c r="O194" s="113"/>
      <c r="P194" s="113"/>
      <c r="Q194" s="113"/>
      <c r="R194" s="113"/>
      <c r="S194" s="113"/>
      <c r="T194" s="113"/>
      <c r="U194" s="113"/>
    </row>
    <row r="195" spans="1:27" s="111" customFormat="1" x14ac:dyDescent="0.25">
      <c r="A195" s="112"/>
      <c r="B195" s="112"/>
      <c r="C195" s="112"/>
      <c r="D195" s="112"/>
      <c r="E195" s="112"/>
      <c r="F195" s="112"/>
      <c r="G195" s="112"/>
      <c r="H195" s="112"/>
      <c r="I195" s="112"/>
      <c r="J195" s="112"/>
      <c r="K195" s="113"/>
      <c r="L195" s="113"/>
      <c r="M195" s="113"/>
      <c r="N195" s="113"/>
      <c r="O195" s="113"/>
      <c r="P195" s="113"/>
      <c r="Q195" s="113"/>
      <c r="R195" s="113"/>
      <c r="S195" s="113"/>
      <c r="T195" s="113"/>
      <c r="U195" s="113"/>
    </row>
    <row r="196" spans="1:27" s="111" customFormat="1" x14ac:dyDescent="0.25">
      <c r="A196" s="112"/>
      <c r="B196" s="112"/>
      <c r="C196" s="112"/>
      <c r="D196" s="112"/>
      <c r="E196" s="112"/>
      <c r="F196" s="112"/>
      <c r="G196" s="112"/>
      <c r="H196" s="112"/>
      <c r="I196" s="112"/>
      <c r="J196" s="112"/>
      <c r="K196" s="113"/>
      <c r="L196" s="113"/>
      <c r="M196" s="113"/>
      <c r="N196" s="113"/>
      <c r="O196" s="113"/>
      <c r="P196" s="113"/>
      <c r="Q196" s="113"/>
      <c r="R196" s="113"/>
      <c r="S196" s="113"/>
      <c r="T196" s="113"/>
      <c r="U196" s="113"/>
    </row>
    <row r="197" spans="1:27" s="111" customFormat="1" x14ac:dyDescent="0.25">
      <c r="A197" s="112"/>
      <c r="B197" s="112"/>
      <c r="C197" s="112"/>
      <c r="D197" s="112"/>
      <c r="E197" s="112"/>
      <c r="F197" s="112"/>
      <c r="G197" s="112"/>
      <c r="H197" s="112"/>
      <c r="I197" s="112"/>
      <c r="J197" s="112"/>
      <c r="K197" s="113"/>
      <c r="L197" s="113"/>
      <c r="M197" s="113"/>
      <c r="N197" s="113"/>
      <c r="O197" s="113"/>
      <c r="P197" s="113"/>
      <c r="Q197" s="113"/>
      <c r="R197" s="113"/>
      <c r="S197" s="113"/>
      <c r="T197" s="113"/>
      <c r="U197" s="113"/>
    </row>
    <row r="198" spans="1:27" ht="24" customHeight="1" x14ac:dyDescent="0.25">
      <c r="A198" s="159" t="s">
        <v>60</v>
      </c>
      <c r="B198" s="160"/>
      <c r="C198" s="160"/>
      <c r="D198" s="160"/>
      <c r="E198" s="160"/>
      <c r="F198" s="160"/>
      <c r="G198" s="160"/>
      <c r="H198" s="160"/>
      <c r="I198" s="160"/>
      <c r="J198" s="160"/>
      <c r="K198" s="160"/>
      <c r="L198" s="160"/>
      <c r="M198" s="160"/>
      <c r="N198" s="160"/>
      <c r="O198" s="160"/>
      <c r="P198" s="160"/>
      <c r="Q198" s="160"/>
      <c r="R198" s="160"/>
      <c r="S198" s="160"/>
      <c r="T198" s="160"/>
      <c r="U198" s="160"/>
    </row>
    <row r="199" spans="1:27" ht="16.5" customHeight="1" x14ac:dyDescent="0.25">
      <c r="A199" s="153" t="s">
        <v>62</v>
      </c>
      <c r="B199" s="158"/>
      <c r="C199" s="158"/>
      <c r="D199" s="158"/>
      <c r="E199" s="158"/>
      <c r="F199" s="158"/>
      <c r="G199" s="158"/>
      <c r="H199" s="158"/>
      <c r="I199" s="158"/>
      <c r="J199" s="158"/>
      <c r="K199" s="158"/>
      <c r="L199" s="158"/>
      <c r="M199" s="158"/>
      <c r="N199" s="158"/>
      <c r="O199" s="158"/>
      <c r="P199" s="158"/>
      <c r="Q199" s="158"/>
      <c r="R199" s="158"/>
      <c r="S199" s="158"/>
      <c r="T199" s="158"/>
      <c r="U199" s="158"/>
    </row>
    <row r="200" spans="1:27" ht="23.25" customHeight="1" x14ac:dyDescent="0.25">
      <c r="A200" s="153" t="s">
        <v>29</v>
      </c>
      <c r="B200" s="153" t="s">
        <v>28</v>
      </c>
      <c r="C200" s="153"/>
      <c r="D200" s="153"/>
      <c r="E200" s="153"/>
      <c r="F200" s="153"/>
      <c r="G200" s="153"/>
      <c r="H200" s="153"/>
      <c r="I200" s="153"/>
      <c r="J200" s="149" t="s">
        <v>42</v>
      </c>
      <c r="K200" s="154" t="s">
        <v>26</v>
      </c>
      <c r="L200" s="155"/>
      <c r="M200" s="155"/>
      <c r="N200" s="156"/>
      <c r="O200" s="149" t="s">
        <v>43</v>
      </c>
      <c r="P200" s="149"/>
      <c r="Q200" s="149"/>
      <c r="R200" s="149" t="s">
        <v>25</v>
      </c>
      <c r="S200" s="149"/>
      <c r="T200" s="149"/>
      <c r="U200" s="149" t="s">
        <v>24</v>
      </c>
    </row>
    <row r="201" spans="1:27" x14ac:dyDescent="0.25">
      <c r="A201" s="153"/>
      <c r="B201" s="153"/>
      <c r="C201" s="153"/>
      <c r="D201" s="153"/>
      <c r="E201" s="153"/>
      <c r="F201" s="153"/>
      <c r="G201" s="153"/>
      <c r="H201" s="153"/>
      <c r="I201" s="153"/>
      <c r="J201" s="149"/>
      <c r="K201" s="21" t="s">
        <v>30</v>
      </c>
      <c r="L201" s="21" t="s">
        <v>31</v>
      </c>
      <c r="M201" s="21" t="s">
        <v>32</v>
      </c>
      <c r="N201" s="42" t="s">
        <v>104</v>
      </c>
      <c r="O201" s="21" t="s">
        <v>36</v>
      </c>
      <c r="P201" s="21" t="s">
        <v>7</v>
      </c>
      <c r="Q201" s="21" t="s">
        <v>33</v>
      </c>
      <c r="R201" s="21" t="s">
        <v>34</v>
      </c>
      <c r="S201" s="21" t="s">
        <v>30</v>
      </c>
      <c r="T201" s="21" t="s">
        <v>35</v>
      </c>
      <c r="U201" s="149"/>
    </row>
    <row r="202" spans="1:27" ht="17.25" customHeight="1" x14ac:dyDescent="0.25">
      <c r="A202" s="196" t="s">
        <v>61</v>
      </c>
      <c r="B202" s="197"/>
      <c r="C202" s="197"/>
      <c r="D202" s="197"/>
      <c r="E202" s="197"/>
      <c r="F202" s="197"/>
      <c r="G202" s="197"/>
      <c r="H202" s="197"/>
      <c r="I202" s="197"/>
      <c r="J202" s="197"/>
      <c r="K202" s="197"/>
      <c r="L202" s="197"/>
      <c r="M202" s="197"/>
      <c r="N202" s="197"/>
      <c r="O202" s="197"/>
      <c r="P202" s="197"/>
      <c r="Q202" s="197"/>
      <c r="R202" s="197"/>
      <c r="S202" s="197"/>
      <c r="T202" s="197"/>
      <c r="U202" s="198"/>
    </row>
    <row r="203" spans="1:27" x14ac:dyDescent="0.25">
      <c r="A203" s="22" t="str">
        <f t="shared" ref="A203:A217" si="57">IF(ISNA(INDEX($A$37:$U$188,MATCH($B203,$B$37:$B$188,0),1)),"",INDEX($A$37:$U$188,MATCH($B203,$B$37:$B$188,0),1))</f>
        <v>MLR0019</v>
      </c>
      <c r="B203" s="148" t="s">
        <v>166</v>
      </c>
      <c r="C203" s="148"/>
      <c r="D203" s="148"/>
      <c r="E203" s="148"/>
      <c r="F203" s="148"/>
      <c r="G203" s="148"/>
      <c r="H203" s="148"/>
      <c r="I203" s="148"/>
      <c r="J203" s="12">
        <f t="shared" ref="J203:J217" si="58">IF(ISNA(INDEX($A$37:$U$188,MATCH($B203,$B$37:$B$188,0),10)),"",INDEX($A$37:$U$188,MATCH($B203,$B$37:$B$188,0),10))</f>
        <v>6</v>
      </c>
      <c r="K203" s="12">
        <f t="shared" ref="K203:K217" si="59">IF(ISNA(INDEX($A$37:$U$188,MATCH($B203,$B$37:$B$188,0),11)),"",INDEX($A$37:$U$188,MATCH($B203,$B$37:$B$188,0),11))</f>
        <v>2</v>
      </c>
      <c r="L203" s="12">
        <f t="shared" ref="L203:L217" si="60">IF(ISNA(INDEX($A$37:$U$188,MATCH($B203,$B$37:$B$188,0),12)),"",INDEX($A$37:$U$188,MATCH($B203,$B$37:$B$188,0),12))</f>
        <v>2</v>
      </c>
      <c r="M203" s="12">
        <f t="shared" ref="M203:M217" si="61">IF(ISNA(INDEX($A$37:$U$188,MATCH($B203,$B$37:$B$188,0),13)),"",INDEX($A$37:$U$188,MATCH($B203,$B$37:$B$188,0),13))</f>
        <v>0</v>
      </c>
      <c r="N203" s="12">
        <f t="shared" ref="N203:N217" si="62">IF(ISNA(INDEX($A$37:$U$188,MATCH($B203,$B$37:$B$188,0),14)),"",INDEX($A$37:$U$188,MATCH($B203,$B$37:$B$188,0),14))</f>
        <v>0</v>
      </c>
      <c r="O203" s="12">
        <f t="shared" ref="O203:O217" si="63">IF(ISNA(INDEX($A$37:$U$188,MATCH($B203,$B$37:$B$188,0),15)),"",INDEX($A$37:$U$188,MATCH($B203,$B$37:$B$188,0),15))</f>
        <v>4</v>
      </c>
      <c r="P203" s="12">
        <f t="shared" ref="P203:P217" si="64">IF(ISNA(INDEX($A$37:$U$188,MATCH($B203,$B$37:$B$188,0),16)),"",INDEX($A$37:$U$188,MATCH($B203,$B$37:$B$188,0),16))</f>
        <v>7</v>
      </c>
      <c r="Q203" s="12">
        <f t="shared" ref="Q203:Q217" si="65">IF(ISNA(INDEX($A$37:$U$188,MATCH($B203,$B$37:$B$188,0),17)),"",INDEX($A$37:$U$188,MATCH($B203,$B$37:$B$188,0),17))</f>
        <v>11</v>
      </c>
      <c r="R203" s="20" t="str">
        <f t="shared" ref="R203:R217" si="66">IF(ISNA(INDEX($A$37:$U$188,MATCH($B203,$B$37:$B$188,0),18)),"",INDEX($A$37:$U$188,MATCH($B203,$B$37:$B$188,0),18))</f>
        <v>E</v>
      </c>
      <c r="S203" s="20">
        <f t="shared" ref="S203:S217" si="67">IF(ISNA(INDEX($A$37:$U$188,MATCH($B203,$B$37:$B$188,0),19)),"",INDEX($A$37:$U$188,MATCH($B203,$B$37:$B$188,0),19))</f>
        <v>0</v>
      </c>
      <c r="T203" s="20">
        <f t="shared" ref="T203:T217" si="68">IF(ISNA(INDEX($A$37:$U$188,MATCH($B203,$B$37:$B$188,0),20)),"",INDEX($A$37:$U$188,MATCH($B203,$B$37:$B$188,0),20))</f>
        <v>0</v>
      </c>
      <c r="U203" s="20" t="str">
        <f t="shared" ref="U203:U217" si="69">IF(ISNA(INDEX($A$37:$U$188,MATCH($B203,$B$37:$B$188,0),21)),"",INDEX($A$37:$U$188,MATCH($B203,$B$37:$B$188,0),21))</f>
        <v>DF</v>
      </c>
    </row>
    <row r="204" spans="1:27" x14ac:dyDescent="0.25">
      <c r="A204" s="22" t="str">
        <f t="shared" si="57"/>
        <v>MLR0070</v>
      </c>
      <c r="B204" s="157" t="s">
        <v>167</v>
      </c>
      <c r="C204" s="157"/>
      <c r="D204" s="157"/>
      <c r="E204" s="157"/>
      <c r="F204" s="157"/>
      <c r="G204" s="157"/>
      <c r="H204" s="157"/>
      <c r="I204" s="157"/>
      <c r="J204" s="12">
        <f t="shared" si="58"/>
        <v>6</v>
      </c>
      <c r="K204" s="12">
        <f t="shared" si="59"/>
        <v>2</v>
      </c>
      <c r="L204" s="12">
        <f t="shared" si="60"/>
        <v>2</v>
      </c>
      <c r="M204" s="12">
        <f t="shared" si="61"/>
        <v>0</v>
      </c>
      <c r="N204" s="12">
        <f t="shared" si="62"/>
        <v>0</v>
      </c>
      <c r="O204" s="12">
        <f t="shared" si="63"/>
        <v>4</v>
      </c>
      <c r="P204" s="12">
        <f t="shared" si="64"/>
        <v>7</v>
      </c>
      <c r="Q204" s="12">
        <f t="shared" si="65"/>
        <v>11</v>
      </c>
      <c r="R204" s="20">
        <f t="shared" si="66"/>
        <v>0</v>
      </c>
      <c r="S204" s="20">
        <f t="shared" si="67"/>
        <v>0</v>
      </c>
      <c r="T204" s="20" t="str">
        <f t="shared" si="68"/>
        <v>VP</v>
      </c>
      <c r="U204" s="20" t="str">
        <f t="shared" si="69"/>
        <v>DF</v>
      </c>
      <c r="V204" s="71"/>
      <c r="W204" s="65"/>
      <c r="X204" s="65"/>
      <c r="Y204" s="65"/>
      <c r="Z204" s="65"/>
      <c r="AA204" s="65"/>
    </row>
    <row r="205" spans="1:27" x14ac:dyDescent="0.25">
      <c r="A205" s="22" t="str">
        <f t="shared" si="57"/>
        <v>MLR0001</v>
      </c>
      <c r="B205" s="148" t="s">
        <v>168</v>
      </c>
      <c r="C205" s="148"/>
      <c r="D205" s="148"/>
      <c r="E205" s="148"/>
      <c r="F205" s="148"/>
      <c r="G205" s="148"/>
      <c r="H205" s="148"/>
      <c r="I205" s="148"/>
      <c r="J205" s="12">
        <f t="shared" si="58"/>
        <v>6</v>
      </c>
      <c r="K205" s="12">
        <f t="shared" si="59"/>
        <v>3</v>
      </c>
      <c r="L205" s="12">
        <f t="shared" si="60"/>
        <v>2</v>
      </c>
      <c r="M205" s="12">
        <f t="shared" si="61"/>
        <v>0</v>
      </c>
      <c r="N205" s="12">
        <f t="shared" si="62"/>
        <v>0</v>
      </c>
      <c r="O205" s="12">
        <f t="shared" si="63"/>
        <v>5</v>
      </c>
      <c r="P205" s="12">
        <f t="shared" si="64"/>
        <v>6</v>
      </c>
      <c r="Q205" s="12">
        <f t="shared" si="65"/>
        <v>11</v>
      </c>
      <c r="R205" s="20" t="str">
        <f t="shared" si="66"/>
        <v>E</v>
      </c>
      <c r="S205" s="20">
        <f t="shared" si="67"/>
        <v>0</v>
      </c>
      <c r="T205" s="20">
        <f t="shared" si="68"/>
        <v>0</v>
      </c>
      <c r="U205" s="20" t="str">
        <f t="shared" si="69"/>
        <v>DF</v>
      </c>
      <c r="V205" s="71"/>
      <c r="W205" s="65"/>
      <c r="X205" s="65"/>
      <c r="Y205" s="65"/>
      <c r="Z205" s="65"/>
      <c r="AA205" s="65"/>
    </row>
    <row r="206" spans="1:27" x14ac:dyDescent="0.25">
      <c r="A206" s="22" t="str">
        <f t="shared" si="57"/>
        <v>MLR0013</v>
      </c>
      <c r="B206" s="148" t="s">
        <v>169</v>
      </c>
      <c r="C206" s="148"/>
      <c r="D206" s="148"/>
      <c r="E206" s="148"/>
      <c r="F206" s="148"/>
      <c r="G206" s="148"/>
      <c r="H206" s="148"/>
      <c r="I206" s="148"/>
      <c r="J206" s="12">
        <f t="shared" si="58"/>
        <v>6</v>
      </c>
      <c r="K206" s="12">
        <f t="shared" si="59"/>
        <v>2</v>
      </c>
      <c r="L206" s="12">
        <f t="shared" si="60"/>
        <v>2</v>
      </c>
      <c r="M206" s="12">
        <f t="shared" si="61"/>
        <v>0</v>
      </c>
      <c r="N206" s="12">
        <f t="shared" si="62"/>
        <v>0</v>
      </c>
      <c r="O206" s="12">
        <f t="shared" si="63"/>
        <v>4</v>
      </c>
      <c r="P206" s="12">
        <f t="shared" si="64"/>
        <v>7</v>
      </c>
      <c r="Q206" s="12">
        <f t="shared" si="65"/>
        <v>11</v>
      </c>
      <c r="R206" s="20" t="str">
        <f t="shared" si="66"/>
        <v>E</v>
      </c>
      <c r="S206" s="20">
        <f t="shared" si="67"/>
        <v>0</v>
      </c>
      <c r="T206" s="20">
        <f t="shared" si="68"/>
        <v>0</v>
      </c>
      <c r="U206" s="20" t="str">
        <f t="shared" si="69"/>
        <v>DF</v>
      </c>
      <c r="V206" s="71"/>
      <c r="W206" s="65"/>
      <c r="X206" s="65"/>
      <c r="Y206" s="65"/>
      <c r="Z206" s="65"/>
      <c r="AA206" s="65"/>
    </row>
    <row r="207" spans="1:27" x14ac:dyDescent="0.25">
      <c r="A207" s="22" t="str">
        <f t="shared" si="57"/>
        <v>MLR5115</v>
      </c>
      <c r="B207" s="148" t="s">
        <v>170</v>
      </c>
      <c r="C207" s="148"/>
      <c r="D207" s="148"/>
      <c r="E207" s="148"/>
      <c r="F207" s="148"/>
      <c r="G207" s="148"/>
      <c r="H207" s="148"/>
      <c r="I207" s="148"/>
      <c r="J207" s="12">
        <f t="shared" si="58"/>
        <v>6</v>
      </c>
      <c r="K207" s="12">
        <f t="shared" si="59"/>
        <v>2</v>
      </c>
      <c r="L207" s="12">
        <f t="shared" si="60"/>
        <v>2</v>
      </c>
      <c r="M207" s="12">
        <f t="shared" si="61"/>
        <v>2</v>
      </c>
      <c r="N207" s="12">
        <f t="shared" si="62"/>
        <v>0</v>
      </c>
      <c r="O207" s="12">
        <f t="shared" si="63"/>
        <v>6</v>
      </c>
      <c r="P207" s="12">
        <f t="shared" si="64"/>
        <v>5</v>
      </c>
      <c r="Q207" s="12">
        <f t="shared" si="65"/>
        <v>11</v>
      </c>
      <c r="R207" s="20">
        <f t="shared" si="66"/>
        <v>0</v>
      </c>
      <c r="S207" s="20" t="str">
        <f t="shared" si="67"/>
        <v>C</v>
      </c>
      <c r="T207" s="20">
        <f t="shared" si="68"/>
        <v>0</v>
      </c>
      <c r="U207" s="20" t="str">
        <f t="shared" si="69"/>
        <v>DF</v>
      </c>
      <c r="V207" s="71"/>
      <c r="W207" s="65"/>
      <c r="X207" s="65"/>
      <c r="Y207" s="65"/>
      <c r="Z207" s="65"/>
      <c r="AA207" s="65"/>
    </row>
    <row r="208" spans="1:27" s="37" customFormat="1" x14ac:dyDescent="0.25">
      <c r="A208" s="22" t="str">
        <f t="shared" si="57"/>
        <v>MLR0021</v>
      </c>
      <c r="B208" s="148" t="s">
        <v>171</v>
      </c>
      <c r="C208" s="148"/>
      <c r="D208" s="148"/>
      <c r="E208" s="148"/>
      <c r="F208" s="148"/>
      <c r="G208" s="148"/>
      <c r="H208" s="148"/>
      <c r="I208" s="148"/>
      <c r="J208" s="12">
        <f t="shared" si="58"/>
        <v>6</v>
      </c>
      <c r="K208" s="12">
        <f t="shared" si="59"/>
        <v>2</v>
      </c>
      <c r="L208" s="12">
        <f t="shared" si="60"/>
        <v>2</v>
      </c>
      <c r="M208" s="12">
        <f t="shared" si="61"/>
        <v>0</v>
      </c>
      <c r="N208" s="12">
        <f t="shared" si="62"/>
        <v>0</v>
      </c>
      <c r="O208" s="12">
        <f t="shared" si="63"/>
        <v>4</v>
      </c>
      <c r="P208" s="12">
        <f t="shared" si="64"/>
        <v>7</v>
      </c>
      <c r="Q208" s="12">
        <f t="shared" si="65"/>
        <v>11</v>
      </c>
      <c r="R208" s="20" t="str">
        <f t="shared" si="66"/>
        <v>E</v>
      </c>
      <c r="S208" s="20">
        <f t="shared" si="67"/>
        <v>0</v>
      </c>
      <c r="T208" s="20">
        <f t="shared" si="68"/>
        <v>0</v>
      </c>
      <c r="U208" s="20" t="str">
        <f t="shared" si="69"/>
        <v>DF</v>
      </c>
      <c r="V208" s="71"/>
      <c r="W208" s="65"/>
      <c r="X208" s="65"/>
      <c r="Y208" s="65"/>
      <c r="Z208" s="65"/>
      <c r="AA208" s="65"/>
    </row>
    <row r="209" spans="1:27" s="50" customFormat="1" x14ac:dyDescent="0.25">
      <c r="A209" s="22" t="str">
        <f t="shared" si="57"/>
        <v>MLR0071</v>
      </c>
      <c r="B209" s="157" t="s">
        <v>172</v>
      </c>
      <c r="C209" s="157"/>
      <c r="D209" s="157"/>
      <c r="E209" s="157"/>
      <c r="F209" s="157"/>
      <c r="G209" s="157"/>
      <c r="H209" s="157"/>
      <c r="I209" s="157"/>
      <c r="J209" s="12">
        <f t="shared" si="58"/>
        <v>6</v>
      </c>
      <c r="K209" s="12">
        <f t="shared" si="59"/>
        <v>3</v>
      </c>
      <c r="L209" s="12">
        <f t="shared" si="60"/>
        <v>3</v>
      </c>
      <c r="M209" s="12">
        <f t="shared" si="61"/>
        <v>0</v>
      </c>
      <c r="N209" s="12">
        <f t="shared" si="62"/>
        <v>0</v>
      </c>
      <c r="O209" s="12">
        <f t="shared" si="63"/>
        <v>6</v>
      </c>
      <c r="P209" s="12">
        <f t="shared" si="64"/>
        <v>5</v>
      </c>
      <c r="Q209" s="12">
        <f t="shared" si="65"/>
        <v>11</v>
      </c>
      <c r="R209" s="20" t="str">
        <f t="shared" si="66"/>
        <v>E</v>
      </c>
      <c r="S209" s="20">
        <f t="shared" si="67"/>
        <v>0</v>
      </c>
      <c r="T209" s="20">
        <f t="shared" si="68"/>
        <v>0</v>
      </c>
      <c r="U209" s="20" t="str">
        <f t="shared" si="69"/>
        <v>DF</v>
      </c>
      <c r="V209" s="71"/>
      <c r="W209" s="65"/>
      <c r="X209" s="65"/>
      <c r="Y209" s="65"/>
      <c r="Z209" s="65"/>
      <c r="AA209" s="65"/>
    </row>
    <row r="210" spans="1:27" x14ac:dyDescent="0.25">
      <c r="A210" s="22" t="str">
        <f t="shared" si="57"/>
        <v>MLR0015</v>
      </c>
      <c r="B210" s="148" t="s">
        <v>173</v>
      </c>
      <c r="C210" s="148"/>
      <c r="D210" s="148"/>
      <c r="E210" s="148"/>
      <c r="F210" s="148"/>
      <c r="G210" s="148"/>
      <c r="H210" s="148"/>
      <c r="I210" s="148"/>
      <c r="J210" s="12">
        <f t="shared" si="58"/>
        <v>6</v>
      </c>
      <c r="K210" s="12">
        <f t="shared" si="59"/>
        <v>2</v>
      </c>
      <c r="L210" s="12">
        <f t="shared" si="60"/>
        <v>2</v>
      </c>
      <c r="M210" s="12">
        <f t="shared" si="61"/>
        <v>0</v>
      </c>
      <c r="N210" s="12">
        <f t="shared" si="62"/>
        <v>0</v>
      </c>
      <c r="O210" s="12">
        <f t="shared" si="63"/>
        <v>4</v>
      </c>
      <c r="P210" s="12">
        <f t="shared" si="64"/>
        <v>7</v>
      </c>
      <c r="Q210" s="12">
        <f t="shared" si="65"/>
        <v>11</v>
      </c>
      <c r="R210" s="20">
        <f t="shared" si="66"/>
        <v>0</v>
      </c>
      <c r="S210" s="20">
        <f t="shared" si="67"/>
        <v>0</v>
      </c>
      <c r="T210" s="20" t="str">
        <f t="shared" si="68"/>
        <v>VP</v>
      </c>
      <c r="U210" s="20" t="str">
        <f t="shared" si="69"/>
        <v>DF</v>
      </c>
      <c r="V210" s="71"/>
      <c r="W210" s="65"/>
      <c r="X210" s="65"/>
      <c r="Y210" s="65"/>
      <c r="Z210" s="65"/>
      <c r="AA210" s="65"/>
    </row>
    <row r="211" spans="1:27" x14ac:dyDescent="0.25">
      <c r="A211" s="22" t="str">
        <f t="shared" si="57"/>
        <v>MLR5006</v>
      </c>
      <c r="B211" s="148" t="s">
        <v>174</v>
      </c>
      <c r="C211" s="148"/>
      <c r="D211" s="148"/>
      <c r="E211" s="148"/>
      <c r="F211" s="148"/>
      <c r="G211" s="148"/>
      <c r="H211" s="148"/>
      <c r="I211" s="148"/>
      <c r="J211" s="12">
        <f t="shared" si="58"/>
        <v>6</v>
      </c>
      <c r="K211" s="12">
        <f t="shared" si="59"/>
        <v>2</v>
      </c>
      <c r="L211" s="12">
        <f t="shared" si="60"/>
        <v>1</v>
      </c>
      <c r="M211" s="12">
        <f t="shared" si="61"/>
        <v>2</v>
      </c>
      <c r="N211" s="12">
        <f t="shared" si="62"/>
        <v>0</v>
      </c>
      <c r="O211" s="12">
        <f t="shared" si="63"/>
        <v>5</v>
      </c>
      <c r="P211" s="12">
        <f t="shared" si="64"/>
        <v>6</v>
      </c>
      <c r="Q211" s="12">
        <f t="shared" si="65"/>
        <v>11</v>
      </c>
      <c r="R211" s="20" t="str">
        <f t="shared" si="66"/>
        <v>E</v>
      </c>
      <c r="S211" s="20">
        <f t="shared" si="67"/>
        <v>0</v>
      </c>
      <c r="T211" s="20">
        <f t="shared" si="68"/>
        <v>0</v>
      </c>
      <c r="U211" s="20" t="str">
        <f t="shared" si="69"/>
        <v>DF</v>
      </c>
      <c r="V211" s="71"/>
      <c r="W211" s="65"/>
      <c r="X211" s="65"/>
      <c r="Y211" s="65"/>
      <c r="Z211" s="65"/>
      <c r="AA211" s="65"/>
    </row>
    <row r="212" spans="1:27" s="58" customFormat="1" x14ac:dyDescent="0.25">
      <c r="A212" s="22" t="str">
        <f t="shared" si="57"/>
        <v>MLR5008</v>
      </c>
      <c r="B212" s="148" t="s">
        <v>181</v>
      </c>
      <c r="C212" s="148"/>
      <c r="D212" s="148"/>
      <c r="E212" s="148"/>
      <c r="F212" s="148"/>
      <c r="G212" s="148"/>
      <c r="H212" s="148"/>
      <c r="I212" s="148"/>
      <c r="J212" s="12">
        <f t="shared" si="58"/>
        <v>5</v>
      </c>
      <c r="K212" s="12">
        <f t="shared" si="59"/>
        <v>2</v>
      </c>
      <c r="L212" s="12">
        <f t="shared" si="60"/>
        <v>1</v>
      </c>
      <c r="M212" s="12">
        <f t="shared" si="61"/>
        <v>1</v>
      </c>
      <c r="N212" s="12">
        <f t="shared" si="62"/>
        <v>0</v>
      </c>
      <c r="O212" s="12">
        <f t="shared" si="63"/>
        <v>4</v>
      </c>
      <c r="P212" s="12">
        <f t="shared" si="64"/>
        <v>5</v>
      </c>
      <c r="Q212" s="12">
        <f t="shared" si="65"/>
        <v>9</v>
      </c>
      <c r="R212" s="20">
        <f t="shared" si="66"/>
        <v>0</v>
      </c>
      <c r="S212" s="20" t="str">
        <f t="shared" si="67"/>
        <v>C</v>
      </c>
      <c r="T212" s="20">
        <f t="shared" si="68"/>
        <v>0</v>
      </c>
      <c r="U212" s="20" t="str">
        <f t="shared" si="69"/>
        <v>DF</v>
      </c>
      <c r="V212" s="71"/>
      <c r="W212" s="65"/>
      <c r="X212" s="65"/>
      <c r="Y212" s="65"/>
      <c r="Z212" s="65"/>
      <c r="AA212" s="65"/>
    </row>
    <row r="213" spans="1:27" s="58" customFormat="1" x14ac:dyDescent="0.25">
      <c r="A213" s="22" t="str">
        <f t="shared" si="57"/>
        <v>MLR0008</v>
      </c>
      <c r="B213" s="148" t="s">
        <v>182</v>
      </c>
      <c r="C213" s="148"/>
      <c r="D213" s="148"/>
      <c r="E213" s="148"/>
      <c r="F213" s="148"/>
      <c r="G213" s="148"/>
      <c r="H213" s="148"/>
      <c r="I213" s="148"/>
      <c r="J213" s="12">
        <f t="shared" si="58"/>
        <v>5</v>
      </c>
      <c r="K213" s="12">
        <f t="shared" si="59"/>
        <v>2</v>
      </c>
      <c r="L213" s="12">
        <f t="shared" si="60"/>
        <v>2</v>
      </c>
      <c r="M213" s="12">
        <f t="shared" si="61"/>
        <v>0</v>
      </c>
      <c r="N213" s="12">
        <f t="shared" si="62"/>
        <v>0</v>
      </c>
      <c r="O213" s="12">
        <f t="shared" si="63"/>
        <v>4</v>
      </c>
      <c r="P213" s="12">
        <f t="shared" si="64"/>
        <v>5</v>
      </c>
      <c r="Q213" s="12">
        <f t="shared" si="65"/>
        <v>9</v>
      </c>
      <c r="R213" s="20" t="str">
        <f t="shared" si="66"/>
        <v>E</v>
      </c>
      <c r="S213" s="20">
        <f t="shared" si="67"/>
        <v>0</v>
      </c>
      <c r="T213" s="20">
        <f t="shared" si="68"/>
        <v>0</v>
      </c>
      <c r="U213" s="20" t="str">
        <f t="shared" si="69"/>
        <v>DF</v>
      </c>
      <c r="V213" s="71"/>
      <c r="W213" s="65"/>
      <c r="X213" s="65"/>
      <c r="Y213" s="65"/>
      <c r="Z213" s="65"/>
      <c r="AA213" s="65"/>
    </row>
    <row r="214" spans="1:27" x14ac:dyDescent="0.25">
      <c r="A214" s="22" t="str">
        <f t="shared" si="57"/>
        <v>MLR0009</v>
      </c>
      <c r="B214" s="148" t="s">
        <v>184</v>
      </c>
      <c r="C214" s="148"/>
      <c r="D214" s="148"/>
      <c r="E214" s="148"/>
      <c r="F214" s="148"/>
      <c r="G214" s="148"/>
      <c r="H214" s="148"/>
      <c r="I214" s="148"/>
      <c r="J214" s="12">
        <f t="shared" si="58"/>
        <v>5</v>
      </c>
      <c r="K214" s="12">
        <f t="shared" si="59"/>
        <v>2</v>
      </c>
      <c r="L214" s="12">
        <f t="shared" si="60"/>
        <v>2</v>
      </c>
      <c r="M214" s="12">
        <f t="shared" si="61"/>
        <v>1</v>
      </c>
      <c r="N214" s="12">
        <f t="shared" si="62"/>
        <v>0</v>
      </c>
      <c r="O214" s="12">
        <f t="shared" si="63"/>
        <v>5</v>
      </c>
      <c r="P214" s="12">
        <f t="shared" si="64"/>
        <v>4</v>
      </c>
      <c r="Q214" s="12">
        <f t="shared" si="65"/>
        <v>9</v>
      </c>
      <c r="R214" s="20" t="str">
        <f t="shared" si="66"/>
        <v>E</v>
      </c>
      <c r="S214" s="20">
        <f t="shared" si="67"/>
        <v>0</v>
      </c>
      <c r="T214" s="20">
        <f t="shared" si="68"/>
        <v>0</v>
      </c>
      <c r="U214" s="20" t="str">
        <f t="shared" si="69"/>
        <v>DF</v>
      </c>
      <c r="V214" s="71"/>
      <c r="W214" s="65"/>
      <c r="X214" s="65"/>
      <c r="Y214" s="65"/>
      <c r="Z214" s="65"/>
      <c r="AA214" s="65"/>
    </row>
    <row r="215" spans="1:27" x14ac:dyDescent="0.25">
      <c r="A215" s="22" t="str">
        <f t="shared" si="57"/>
        <v>MLR0074</v>
      </c>
      <c r="B215" s="148" t="s">
        <v>192</v>
      </c>
      <c r="C215" s="148"/>
      <c r="D215" s="148"/>
      <c r="E215" s="148"/>
      <c r="F215" s="148"/>
      <c r="G215" s="148"/>
      <c r="H215" s="148"/>
      <c r="I215" s="148"/>
      <c r="J215" s="12">
        <f t="shared" si="58"/>
        <v>5</v>
      </c>
      <c r="K215" s="12">
        <f t="shared" si="59"/>
        <v>2</v>
      </c>
      <c r="L215" s="12">
        <f t="shared" si="60"/>
        <v>2</v>
      </c>
      <c r="M215" s="12">
        <f t="shared" si="61"/>
        <v>0</v>
      </c>
      <c r="N215" s="12">
        <f t="shared" si="62"/>
        <v>0</v>
      </c>
      <c r="O215" s="12">
        <f t="shared" si="63"/>
        <v>4</v>
      </c>
      <c r="P215" s="12">
        <f t="shared" si="64"/>
        <v>5</v>
      </c>
      <c r="Q215" s="12">
        <f t="shared" si="65"/>
        <v>9</v>
      </c>
      <c r="R215" s="20">
        <f t="shared" si="66"/>
        <v>0</v>
      </c>
      <c r="S215" s="20" t="str">
        <f t="shared" si="67"/>
        <v>C</v>
      </c>
      <c r="T215" s="20">
        <f t="shared" si="68"/>
        <v>0</v>
      </c>
      <c r="U215" s="20" t="str">
        <f t="shared" si="69"/>
        <v>DF</v>
      </c>
      <c r="V215" s="71"/>
      <c r="W215" s="65"/>
      <c r="X215" s="65"/>
      <c r="Y215" s="65"/>
      <c r="Z215" s="65"/>
      <c r="AA215" s="65"/>
    </row>
    <row r="216" spans="1:27" x14ac:dyDescent="0.25">
      <c r="A216" s="22" t="str">
        <f t="shared" si="57"/>
        <v>MLR0025</v>
      </c>
      <c r="B216" s="148" t="s">
        <v>194</v>
      </c>
      <c r="C216" s="148"/>
      <c r="D216" s="148"/>
      <c r="E216" s="148"/>
      <c r="F216" s="148"/>
      <c r="G216" s="148"/>
      <c r="H216" s="148"/>
      <c r="I216" s="148"/>
      <c r="J216" s="12">
        <f t="shared" si="58"/>
        <v>5</v>
      </c>
      <c r="K216" s="12">
        <f t="shared" si="59"/>
        <v>2</v>
      </c>
      <c r="L216" s="12">
        <f t="shared" si="60"/>
        <v>2</v>
      </c>
      <c r="M216" s="12">
        <f t="shared" si="61"/>
        <v>0</v>
      </c>
      <c r="N216" s="12">
        <f t="shared" si="62"/>
        <v>0</v>
      </c>
      <c r="O216" s="12">
        <f t="shared" si="63"/>
        <v>4</v>
      </c>
      <c r="P216" s="12">
        <f t="shared" si="64"/>
        <v>5</v>
      </c>
      <c r="Q216" s="12">
        <f t="shared" si="65"/>
        <v>9</v>
      </c>
      <c r="R216" s="20" t="str">
        <f t="shared" si="66"/>
        <v>E</v>
      </c>
      <c r="S216" s="20">
        <f t="shared" si="67"/>
        <v>0</v>
      </c>
      <c r="T216" s="20">
        <f t="shared" si="68"/>
        <v>0</v>
      </c>
      <c r="U216" s="20" t="str">
        <f t="shared" si="69"/>
        <v>DF</v>
      </c>
      <c r="V216" s="71"/>
      <c r="W216" s="65"/>
      <c r="X216" s="65"/>
      <c r="Y216" s="65"/>
      <c r="Z216" s="65"/>
      <c r="AA216" s="65"/>
    </row>
    <row r="217" spans="1:27" x14ac:dyDescent="0.25">
      <c r="A217" s="22" t="str">
        <f t="shared" si="57"/>
        <v>MLR1027</v>
      </c>
      <c r="B217" s="148" t="s">
        <v>195</v>
      </c>
      <c r="C217" s="148"/>
      <c r="D217" s="148"/>
      <c r="E217" s="148"/>
      <c r="F217" s="148"/>
      <c r="G217" s="148"/>
      <c r="H217" s="148"/>
      <c r="I217" s="148"/>
      <c r="J217" s="12">
        <f t="shared" si="58"/>
        <v>4</v>
      </c>
      <c r="K217" s="12">
        <f t="shared" si="59"/>
        <v>2</v>
      </c>
      <c r="L217" s="12">
        <f t="shared" si="60"/>
        <v>2</v>
      </c>
      <c r="M217" s="12">
        <f t="shared" si="61"/>
        <v>0</v>
      </c>
      <c r="N217" s="12">
        <f t="shared" si="62"/>
        <v>0</v>
      </c>
      <c r="O217" s="12">
        <f t="shared" si="63"/>
        <v>4</v>
      </c>
      <c r="P217" s="12">
        <f t="shared" si="64"/>
        <v>3</v>
      </c>
      <c r="Q217" s="12">
        <f t="shared" si="65"/>
        <v>7</v>
      </c>
      <c r="R217" s="20" t="str">
        <f t="shared" si="66"/>
        <v>E</v>
      </c>
      <c r="S217" s="20">
        <f t="shared" si="67"/>
        <v>0</v>
      </c>
      <c r="T217" s="20">
        <f t="shared" si="68"/>
        <v>0</v>
      </c>
      <c r="U217" s="20" t="str">
        <f t="shared" si="69"/>
        <v>DF</v>
      </c>
      <c r="V217" s="71"/>
      <c r="W217" s="65"/>
      <c r="X217" s="65"/>
      <c r="Y217" s="65"/>
      <c r="Z217" s="65"/>
      <c r="AA217" s="65"/>
    </row>
    <row r="218" spans="1:27" hidden="1" x14ac:dyDescent="0.25">
      <c r="A218" s="56" t="s">
        <v>27</v>
      </c>
      <c r="B218" s="230"/>
      <c r="C218" s="230"/>
      <c r="D218" s="230"/>
      <c r="E218" s="230"/>
      <c r="F218" s="230"/>
      <c r="G218" s="230"/>
      <c r="H218" s="230"/>
      <c r="I218" s="230"/>
      <c r="J218" s="15">
        <f>IF(ISNA(SUM(J203:J217)),"",SUM(J203:J217))</f>
        <v>83</v>
      </c>
      <c r="K218" s="15">
        <f t="shared" ref="K218:Q218" si="70">SUM(K203:K217)</f>
        <v>32</v>
      </c>
      <c r="L218" s="15">
        <f t="shared" si="70"/>
        <v>29</v>
      </c>
      <c r="M218" s="15">
        <f t="shared" si="70"/>
        <v>6</v>
      </c>
      <c r="N218" s="15">
        <f t="shared" si="70"/>
        <v>0</v>
      </c>
      <c r="O218" s="15">
        <f t="shared" si="70"/>
        <v>67</v>
      </c>
      <c r="P218" s="15">
        <f t="shared" si="70"/>
        <v>84</v>
      </c>
      <c r="Q218" s="15">
        <f t="shared" si="70"/>
        <v>151</v>
      </c>
      <c r="R218" s="56">
        <f>COUNTIF(R203:R217,"E")</f>
        <v>10</v>
      </c>
      <c r="S218" s="56">
        <f>COUNTIF(S203:S217,"C")</f>
        <v>3</v>
      </c>
      <c r="T218" s="56">
        <f>COUNTIF(T203:T217,"VP")</f>
        <v>2</v>
      </c>
      <c r="U218" s="57">
        <f>COUNTA(U203:U217)</f>
        <v>15</v>
      </c>
      <c r="V218" s="73"/>
      <c r="W218" s="63"/>
      <c r="X218" s="63"/>
      <c r="Y218" s="63"/>
      <c r="Z218" s="63"/>
      <c r="AA218" s="63"/>
    </row>
    <row r="219" spans="1:27" ht="17.25" hidden="1" customHeight="1" x14ac:dyDescent="0.25">
      <c r="A219" s="196" t="s">
        <v>72</v>
      </c>
      <c r="B219" s="197"/>
      <c r="C219" s="197"/>
      <c r="D219" s="197"/>
      <c r="E219" s="197"/>
      <c r="F219" s="197"/>
      <c r="G219" s="197"/>
      <c r="H219" s="197"/>
      <c r="I219" s="197"/>
      <c r="J219" s="197"/>
      <c r="K219" s="197"/>
      <c r="L219" s="197"/>
      <c r="M219" s="197"/>
      <c r="N219" s="197"/>
      <c r="O219" s="197"/>
      <c r="P219" s="197"/>
      <c r="Q219" s="197"/>
      <c r="R219" s="197"/>
      <c r="S219" s="197"/>
      <c r="T219" s="197"/>
      <c r="U219" s="198"/>
      <c r="V219" s="73"/>
      <c r="W219" s="63"/>
      <c r="X219" s="63"/>
      <c r="Y219" s="63"/>
      <c r="Z219" s="63"/>
      <c r="AA219" s="63"/>
    </row>
    <row r="220" spans="1:27" hidden="1" x14ac:dyDescent="0.25">
      <c r="A220" s="22" t="str">
        <f>IF(ISNA(INDEX($A$37:$U$188,MATCH($B220,$B$37:$B$188,0),1)),"",INDEX($A$37:$U$188,MATCH($B220,$B$37:$B$188,0),1))</f>
        <v/>
      </c>
      <c r="B220" s="199"/>
      <c r="C220" s="200"/>
      <c r="D220" s="200"/>
      <c r="E220" s="200"/>
      <c r="F220" s="200"/>
      <c r="G220" s="200"/>
      <c r="H220" s="200"/>
      <c r="I220" s="201"/>
      <c r="J220" s="12" t="str">
        <f>IF(ISNA(INDEX($A$37:$U$188,MATCH($B220,$B$37:$B$188,0),10)),"",INDEX($A$37:$U$188,MATCH($B220,$B$37:$B$188,0),10))</f>
        <v/>
      </c>
      <c r="K220" s="12" t="str">
        <f>IF(ISNA(INDEX($A$37:$U$188,MATCH($B220,$B$37:$B$188,0),11)),"",INDEX($A$37:$U$188,MATCH($B220,$B$37:$B$188,0),11))</f>
        <v/>
      </c>
      <c r="L220" s="12" t="str">
        <f>IF(ISNA(INDEX($A$37:$U$188,MATCH($B220,$B$37:$B$188,0),12)),"",INDEX($A$37:$U$188,MATCH($B220,$B$37:$B$188,0),12))</f>
        <v/>
      </c>
      <c r="M220" s="12" t="str">
        <f>IF(ISNA(INDEX($A$37:$U$188,MATCH($B220,$B$37:$B$188,0),13)),"",INDEX($A$37:$U$188,MATCH($B220,$B$37:$B$188,0),13))</f>
        <v/>
      </c>
      <c r="N220" s="12" t="str">
        <f>IF(ISNA(INDEX($A$37:$U$188,MATCH($B220,$B$37:$B$188,0),14)),"",INDEX($A$37:$U$188,MATCH($B220,$B$37:$B$188,0),14))</f>
        <v/>
      </c>
      <c r="O220" s="12" t="str">
        <f>IF(ISNA(INDEX($A$37:$U$188,MATCH($B220,$B$37:$B$188,0),15)),"",INDEX($A$37:$U$188,MATCH($B220,$B$37:$B$188,0),15))</f>
        <v/>
      </c>
      <c r="P220" s="12" t="str">
        <f>IF(ISNA(INDEX($A$37:$U$188,MATCH($B220,$B$37:$B$188,0),16)),"",INDEX($A$37:$U$188,MATCH($B220,$B$37:$B$188,0),16))</f>
        <v/>
      </c>
      <c r="Q220" s="12" t="str">
        <f>IF(ISNA(INDEX($A$37:$U$188,MATCH($B220,$B$37:$B$188,0),17)),"",INDEX($A$37:$U$188,MATCH($B220,$B$37:$B$188,0),17))</f>
        <v/>
      </c>
      <c r="R220" s="20" t="str">
        <f>IF(ISNA(INDEX($A$37:$U$188,MATCH($B220,$B$37:$B$188,0),18)),"",INDEX($A$37:$U$188,MATCH($B220,$B$37:$B$188,0),18))</f>
        <v/>
      </c>
      <c r="S220" s="20" t="str">
        <f>IF(ISNA(INDEX($A$37:$U$188,MATCH($B220,$B$37:$B$188,0),19)),"",INDEX($A$37:$U$188,MATCH($B220,$B$37:$B$188,0),19))</f>
        <v/>
      </c>
      <c r="T220" s="20" t="str">
        <f>IF(ISNA(INDEX($A$37:$U$188,MATCH($B220,$B$37:$B$188,0),20)),"",INDEX($A$37:$U$188,MATCH($B220,$B$37:$B$188,0),20))</f>
        <v/>
      </c>
      <c r="U220" s="20" t="str">
        <f>IF(ISNA(INDEX($A$37:$U$188,MATCH($B220,$B$37:$B$188,0),21)),"",INDEX($A$37:$U$188,MATCH($B220,$B$37:$B$188,0),21))</f>
        <v/>
      </c>
      <c r="V220" s="63"/>
      <c r="W220" s="63"/>
      <c r="X220" s="63"/>
      <c r="Y220" s="63"/>
      <c r="Z220" s="63"/>
      <c r="AA220" s="63"/>
    </row>
    <row r="221" spans="1:27" hidden="1" x14ac:dyDescent="0.25">
      <c r="A221" s="14" t="s">
        <v>27</v>
      </c>
      <c r="B221" s="196"/>
      <c r="C221" s="197"/>
      <c r="D221" s="197"/>
      <c r="E221" s="197"/>
      <c r="F221" s="197"/>
      <c r="G221" s="197"/>
      <c r="H221" s="197"/>
      <c r="I221" s="198"/>
      <c r="J221" s="15">
        <f t="shared" ref="J221:Q221" si="71">SUM(J220:J220)</f>
        <v>0</v>
      </c>
      <c r="K221" s="15">
        <f t="shared" si="71"/>
        <v>0</v>
      </c>
      <c r="L221" s="15">
        <f t="shared" si="71"/>
        <v>0</v>
      </c>
      <c r="M221" s="15">
        <f t="shared" si="71"/>
        <v>0</v>
      </c>
      <c r="N221" s="15">
        <f t="shared" si="71"/>
        <v>0</v>
      </c>
      <c r="O221" s="15">
        <f t="shared" si="71"/>
        <v>0</v>
      </c>
      <c r="P221" s="15">
        <f t="shared" si="71"/>
        <v>0</v>
      </c>
      <c r="Q221" s="15">
        <f t="shared" si="71"/>
        <v>0</v>
      </c>
      <c r="R221" s="14">
        <f>COUNTIF(R220:R220,"E")</f>
        <v>0</v>
      </c>
      <c r="S221" s="14">
        <f>COUNTIF(S220:S220,"C")</f>
        <v>0</v>
      </c>
      <c r="T221" s="14">
        <f>COUNTIF(T220:T220,"VP")</f>
        <v>0</v>
      </c>
      <c r="U221" s="36">
        <v>0</v>
      </c>
    </row>
    <row r="222" spans="1:27" ht="27" customHeight="1" x14ac:dyDescent="0.25">
      <c r="A222" s="202" t="s">
        <v>107</v>
      </c>
      <c r="B222" s="203"/>
      <c r="C222" s="203"/>
      <c r="D222" s="203"/>
      <c r="E222" s="203"/>
      <c r="F222" s="203"/>
      <c r="G222" s="203"/>
      <c r="H222" s="203"/>
      <c r="I222" s="204"/>
      <c r="J222" s="15">
        <f t="shared" ref="J222:U222" si="72">SUM(J218,J221)</f>
        <v>83</v>
      </c>
      <c r="K222" s="15">
        <f t="shared" si="72"/>
        <v>32</v>
      </c>
      <c r="L222" s="15">
        <f t="shared" si="72"/>
        <v>29</v>
      </c>
      <c r="M222" s="15">
        <f t="shared" si="72"/>
        <v>6</v>
      </c>
      <c r="N222" s="15">
        <f t="shared" si="72"/>
        <v>0</v>
      </c>
      <c r="O222" s="15">
        <f t="shared" si="72"/>
        <v>67</v>
      </c>
      <c r="P222" s="15">
        <f t="shared" si="72"/>
        <v>84</v>
      </c>
      <c r="Q222" s="15">
        <f t="shared" si="72"/>
        <v>151</v>
      </c>
      <c r="R222" s="15">
        <f t="shared" si="72"/>
        <v>10</v>
      </c>
      <c r="S222" s="15">
        <f t="shared" si="72"/>
        <v>3</v>
      </c>
      <c r="T222" s="15">
        <f t="shared" si="72"/>
        <v>2</v>
      </c>
      <c r="U222" s="51">
        <f t="shared" si="72"/>
        <v>15</v>
      </c>
      <c r="V222" s="37"/>
    </row>
    <row r="223" spans="1:27" ht="16.5" customHeight="1" x14ac:dyDescent="0.25">
      <c r="A223" s="205" t="s">
        <v>52</v>
      </c>
      <c r="B223" s="206"/>
      <c r="C223" s="206"/>
      <c r="D223" s="206"/>
      <c r="E223" s="206"/>
      <c r="F223" s="206"/>
      <c r="G223" s="206"/>
      <c r="H223" s="206"/>
      <c r="I223" s="206"/>
      <c r="J223" s="207"/>
      <c r="K223" s="15">
        <f t="shared" ref="K223:Q223" si="73">K218*14+K221*12</f>
        <v>448</v>
      </c>
      <c r="L223" s="15">
        <f t="shared" si="73"/>
        <v>406</v>
      </c>
      <c r="M223" s="15">
        <f t="shared" si="73"/>
        <v>84</v>
      </c>
      <c r="N223" s="15">
        <f t="shared" si="73"/>
        <v>0</v>
      </c>
      <c r="O223" s="15">
        <f t="shared" si="73"/>
        <v>938</v>
      </c>
      <c r="P223" s="15">
        <f t="shared" si="73"/>
        <v>1176</v>
      </c>
      <c r="Q223" s="15">
        <f t="shared" si="73"/>
        <v>2114</v>
      </c>
      <c r="R223" s="211"/>
      <c r="S223" s="212"/>
      <c r="T223" s="212"/>
      <c r="U223" s="213"/>
    </row>
    <row r="224" spans="1:27" ht="15.75" customHeight="1" x14ac:dyDescent="0.25">
      <c r="A224" s="208"/>
      <c r="B224" s="209"/>
      <c r="C224" s="209"/>
      <c r="D224" s="209"/>
      <c r="E224" s="209"/>
      <c r="F224" s="209"/>
      <c r="G224" s="209"/>
      <c r="H224" s="209"/>
      <c r="I224" s="209"/>
      <c r="J224" s="210"/>
      <c r="K224" s="150">
        <f>SUM(K223:N223)</f>
        <v>938</v>
      </c>
      <c r="L224" s="151"/>
      <c r="M224" s="151"/>
      <c r="N224" s="152"/>
      <c r="O224" s="150">
        <f>SUM(O223:P223)</f>
        <v>2114</v>
      </c>
      <c r="P224" s="151"/>
      <c r="Q224" s="152"/>
      <c r="R224" s="214"/>
      <c r="S224" s="215"/>
      <c r="T224" s="215"/>
      <c r="U224" s="216"/>
    </row>
    <row r="225" spans="1:22" s="50" customFormat="1" ht="17.25" customHeight="1" x14ac:dyDescent="0.25">
      <c r="A225" s="180" t="s">
        <v>106</v>
      </c>
      <c r="B225" s="180"/>
      <c r="C225" s="180"/>
      <c r="D225" s="180"/>
      <c r="E225" s="180"/>
      <c r="F225" s="180"/>
      <c r="G225" s="180"/>
      <c r="H225" s="180"/>
      <c r="I225" s="180"/>
      <c r="J225" s="180"/>
      <c r="K225" s="164">
        <f>U222/SUM(U46,U60,U81,U97,U115,U129)</f>
        <v>0.38461538461538464</v>
      </c>
      <c r="L225" s="165"/>
      <c r="M225" s="165"/>
      <c r="N225" s="165"/>
      <c r="O225" s="165"/>
      <c r="P225" s="165"/>
      <c r="Q225" s="165"/>
      <c r="R225" s="165"/>
      <c r="S225" s="165"/>
      <c r="T225" s="165"/>
      <c r="U225" s="166"/>
    </row>
    <row r="226" spans="1:22" ht="20.25" customHeight="1" x14ac:dyDescent="0.25">
      <c r="A226" s="167" t="s">
        <v>108</v>
      </c>
      <c r="B226" s="168"/>
      <c r="C226" s="168"/>
      <c r="D226" s="168"/>
      <c r="E226" s="168"/>
      <c r="F226" s="168"/>
      <c r="G226" s="168"/>
      <c r="H226" s="168"/>
      <c r="I226" s="168"/>
      <c r="J226" s="169"/>
      <c r="K226" s="164">
        <f>K224/(SUM(O46,O60,O81,O97,O115)*14+O129*12)</f>
        <v>0.45314009661835747</v>
      </c>
      <c r="L226" s="165"/>
      <c r="M226" s="165"/>
      <c r="N226" s="165"/>
      <c r="O226" s="165"/>
      <c r="P226" s="165"/>
      <c r="Q226" s="165"/>
      <c r="R226" s="165"/>
      <c r="S226" s="165"/>
      <c r="T226" s="165"/>
      <c r="U226" s="166"/>
    </row>
    <row r="227" spans="1:22" s="115" customFormat="1" x14ac:dyDescent="0.25">
      <c r="A227" s="112"/>
      <c r="B227" s="112"/>
      <c r="C227" s="112"/>
      <c r="D227" s="112"/>
      <c r="E227" s="112"/>
      <c r="F227" s="112"/>
      <c r="G227" s="112"/>
      <c r="H227" s="112"/>
      <c r="I227" s="112"/>
      <c r="J227" s="112"/>
      <c r="K227" s="113"/>
      <c r="L227" s="113"/>
      <c r="M227" s="113"/>
      <c r="N227" s="113"/>
      <c r="O227" s="113"/>
      <c r="P227" s="113"/>
      <c r="Q227" s="113"/>
      <c r="R227" s="113"/>
      <c r="S227" s="113"/>
      <c r="T227" s="113"/>
      <c r="U227" s="113"/>
    </row>
    <row r="228" spans="1:22" s="115" customFormat="1" x14ac:dyDescent="0.25">
      <c r="A228" s="112"/>
      <c r="B228" s="112"/>
      <c r="C228" s="112"/>
      <c r="D228" s="112"/>
      <c r="E228" s="112"/>
      <c r="F228" s="112"/>
      <c r="G228" s="112"/>
      <c r="H228" s="112"/>
      <c r="I228" s="112"/>
      <c r="J228" s="112"/>
      <c r="K228" s="113"/>
      <c r="L228" s="113"/>
      <c r="M228" s="113"/>
      <c r="N228" s="113"/>
      <c r="O228" s="113"/>
      <c r="P228" s="113"/>
      <c r="Q228" s="113"/>
      <c r="R228" s="113"/>
      <c r="S228" s="113"/>
      <c r="T228" s="113"/>
      <c r="U228" s="113"/>
    </row>
    <row r="229" spans="1:22" s="115" customFormat="1" x14ac:dyDescent="0.25">
      <c r="A229" s="112"/>
      <c r="B229" s="112"/>
      <c r="C229" s="112"/>
      <c r="D229" s="112"/>
      <c r="E229" s="112"/>
      <c r="F229" s="112"/>
      <c r="G229" s="112"/>
      <c r="H229" s="112"/>
      <c r="I229" s="112"/>
      <c r="J229" s="112"/>
      <c r="K229" s="113"/>
      <c r="L229" s="113"/>
      <c r="M229" s="113"/>
      <c r="N229" s="113"/>
      <c r="O229" s="113"/>
      <c r="P229" s="113"/>
      <c r="Q229" s="113"/>
      <c r="R229" s="113"/>
      <c r="S229" s="113"/>
      <c r="T229" s="113"/>
      <c r="U229" s="113"/>
    </row>
    <row r="230" spans="1:22" s="115" customFormat="1" x14ac:dyDescent="0.25">
      <c r="A230" s="112"/>
      <c r="B230" s="112"/>
      <c r="C230" s="112"/>
      <c r="D230" s="112"/>
      <c r="E230" s="112"/>
      <c r="F230" s="112"/>
      <c r="G230" s="112"/>
      <c r="H230" s="112"/>
      <c r="I230" s="112"/>
      <c r="J230" s="112"/>
      <c r="K230" s="113"/>
      <c r="L230" s="113"/>
      <c r="M230" s="113"/>
      <c r="N230" s="113"/>
      <c r="O230" s="113"/>
      <c r="P230" s="113"/>
      <c r="Q230" s="113"/>
      <c r="R230" s="113"/>
      <c r="S230" s="113"/>
      <c r="T230" s="113"/>
      <c r="U230" s="113"/>
    </row>
    <row r="231" spans="1:22" s="115" customFormat="1" x14ac:dyDescent="0.25">
      <c r="A231" s="112"/>
      <c r="B231" s="112"/>
      <c r="C231" s="112"/>
      <c r="D231" s="112"/>
      <c r="E231" s="112"/>
      <c r="F231" s="112"/>
      <c r="G231" s="112"/>
      <c r="H231" s="112"/>
      <c r="I231" s="112"/>
      <c r="J231" s="112"/>
      <c r="K231" s="113"/>
      <c r="L231" s="113"/>
      <c r="M231" s="113"/>
      <c r="N231" s="113"/>
      <c r="O231" s="113"/>
      <c r="P231" s="113"/>
      <c r="Q231" s="113"/>
      <c r="R231" s="113"/>
      <c r="S231" s="113"/>
      <c r="T231" s="113"/>
      <c r="U231" s="113"/>
    </row>
    <row r="232" spans="1:22" s="115" customFormat="1" x14ac:dyDescent="0.25">
      <c r="A232" s="112"/>
      <c r="B232" s="112"/>
      <c r="C232" s="112"/>
      <c r="D232" s="112"/>
      <c r="E232" s="112"/>
      <c r="F232" s="112"/>
      <c r="G232" s="112"/>
      <c r="H232" s="112"/>
      <c r="I232" s="112"/>
      <c r="J232" s="112"/>
      <c r="K232" s="113"/>
      <c r="L232" s="113"/>
      <c r="M232" s="113"/>
      <c r="N232" s="113"/>
      <c r="O232" s="113"/>
      <c r="P232" s="113"/>
      <c r="Q232" s="113"/>
      <c r="R232" s="113"/>
      <c r="S232" s="113"/>
      <c r="T232" s="113"/>
      <c r="U232" s="113"/>
    </row>
    <row r="234" spans="1:22" x14ac:dyDescent="0.25">
      <c r="B234" s="2"/>
      <c r="C234" s="2"/>
      <c r="D234" s="2"/>
      <c r="E234" s="2"/>
      <c r="F234" s="2"/>
      <c r="G234" s="2"/>
      <c r="M234" s="6"/>
      <c r="N234" s="46"/>
      <c r="O234" s="6"/>
      <c r="P234" s="6"/>
      <c r="Q234" s="6"/>
      <c r="R234" s="6"/>
      <c r="S234" s="6"/>
      <c r="T234" s="6"/>
    </row>
    <row r="235" spans="1:22" ht="23.25" customHeight="1" x14ac:dyDescent="0.25">
      <c r="A235" s="153" t="s">
        <v>153</v>
      </c>
      <c r="B235" s="158"/>
      <c r="C235" s="158"/>
      <c r="D235" s="158"/>
      <c r="E235" s="158"/>
      <c r="F235" s="158"/>
      <c r="G235" s="158"/>
      <c r="H235" s="158"/>
      <c r="I235" s="158"/>
      <c r="J235" s="158"/>
      <c r="K235" s="158"/>
      <c r="L235" s="158"/>
      <c r="M235" s="158"/>
      <c r="N235" s="158"/>
      <c r="O235" s="158"/>
      <c r="P235" s="158"/>
      <c r="Q235" s="158"/>
      <c r="R235" s="158"/>
      <c r="S235" s="158"/>
      <c r="T235" s="158"/>
      <c r="U235" s="158"/>
    </row>
    <row r="236" spans="1:22" ht="24.75" customHeight="1" x14ac:dyDescent="0.25">
      <c r="A236" s="153" t="s">
        <v>29</v>
      </c>
      <c r="B236" s="153" t="s">
        <v>28</v>
      </c>
      <c r="C236" s="153"/>
      <c r="D236" s="153"/>
      <c r="E236" s="153"/>
      <c r="F236" s="153"/>
      <c r="G236" s="153"/>
      <c r="H236" s="153"/>
      <c r="I236" s="153"/>
      <c r="J236" s="149" t="s">
        <v>42</v>
      </c>
      <c r="K236" s="149" t="s">
        <v>26</v>
      </c>
      <c r="L236" s="149"/>
      <c r="M236" s="149"/>
      <c r="N236" s="149"/>
      <c r="O236" s="149" t="s">
        <v>43</v>
      </c>
      <c r="P236" s="149"/>
      <c r="Q236" s="149"/>
      <c r="R236" s="149" t="s">
        <v>25</v>
      </c>
      <c r="S236" s="149"/>
      <c r="T236" s="149"/>
      <c r="U236" s="149" t="s">
        <v>24</v>
      </c>
    </row>
    <row r="237" spans="1:22" ht="17.25" customHeight="1" x14ac:dyDescent="0.25">
      <c r="A237" s="153"/>
      <c r="B237" s="153"/>
      <c r="C237" s="153"/>
      <c r="D237" s="153"/>
      <c r="E237" s="153"/>
      <c r="F237" s="153"/>
      <c r="G237" s="153"/>
      <c r="H237" s="153"/>
      <c r="I237" s="153"/>
      <c r="J237" s="149"/>
      <c r="K237" s="55" t="s">
        <v>30</v>
      </c>
      <c r="L237" s="55" t="s">
        <v>31</v>
      </c>
      <c r="M237" s="55" t="s">
        <v>32</v>
      </c>
      <c r="N237" s="55" t="s">
        <v>104</v>
      </c>
      <c r="O237" s="55" t="s">
        <v>36</v>
      </c>
      <c r="P237" s="55" t="s">
        <v>7</v>
      </c>
      <c r="Q237" s="55" t="s">
        <v>33</v>
      </c>
      <c r="R237" s="55" t="s">
        <v>34</v>
      </c>
      <c r="S237" s="55" t="s">
        <v>30</v>
      </c>
      <c r="T237" s="55" t="s">
        <v>35</v>
      </c>
      <c r="U237" s="149"/>
    </row>
    <row r="238" spans="1:22" x14ac:dyDescent="0.25">
      <c r="A238" s="153" t="s">
        <v>61</v>
      </c>
      <c r="B238" s="153"/>
      <c r="C238" s="153"/>
      <c r="D238" s="153"/>
      <c r="E238" s="153"/>
      <c r="F238" s="153"/>
      <c r="G238" s="153"/>
      <c r="H238" s="153"/>
      <c r="I238" s="153"/>
      <c r="J238" s="153"/>
      <c r="K238" s="153"/>
      <c r="L238" s="153"/>
      <c r="M238" s="153"/>
      <c r="N238" s="153"/>
      <c r="O238" s="153"/>
      <c r="P238" s="153"/>
      <c r="Q238" s="153"/>
      <c r="R238" s="153"/>
      <c r="S238" s="153"/>
      <c r="T238" s="153"/>
      <c r="U238" s="153"/>
    </row>
    <row r="239" spans="1:22" x14ac:dyDescent="0.25">
      <c r="A239" s="22" t="str">
        <f t="shared" ref="A239:A252" si="74">IF(ISNA(INDEX($A$37:$U$188,MATCH($B239,$B$37:$B$188,0),1)),"",INDEX($A$37:$U$188,MATCH($B239,$B$37:$B$188,0),1))</f>
        <v>MLR5105</v>
      </c>
      <c r="B239" s="148" t="s">
        <v>175</v>
      </c>
      <c r="C239" s="148"/>
      <c r="D239" s="148"/>
      <c r="E239" s="148"/>
      <c r="F239" s="148"/>
      <c r="G239" s="148"/>
      <c r="H239" s="148"/>
      <c r="I239" s="148"/>
      <c r="J239" s="12">
        <f t="shared" ref="J239:J252" si="75">IF(ISNA(INDEX($A$37:$U$188,MATCH($B239,$B$37:$B$188,0),10)),"",INDEX($A$37:$U$188,MATCH($B239,$B$37:$B$188,0),10))</f>
        <v>6</v>
      </c>
      <c r="K239" s="12">
        <f t="shared" ref="K239:K252" si="76">IF(ISNA(INDEX($A$37:$U$188,MATCH($B239,$B$37:$B$188,0),11)),"",INDEX($A$37:$U$188,MATCH($B239,$B$37:$B$188,0),11))</f>
        <v>2</v>
      </c>
      <c r="L239" s="12">
        <f t="shared" ref="L239:L252" si="77">IF(ISNA(INDEX($A$37:$U$188,MATCH($B239,$B$37:$B$188,0),12)),"",INDEX($A$37:$U$188,MATCH($B239,$B$37:$B$188,0),12))</f>
        <v>1</v>
      </c>
      <c r="M239" s="12">
        <f t="shared" ref="M239:M252" si="78">IF(ISNA(INDEX($A$37:$U$188,MATCH($B239,$B$37:$B$188,0),13)),"",INDEX($A$37:$U$188,MATCH($B239,$B$37:$B$188,0),13))</f>
        <v>0</v>
      </c>
      <c r="N239" s="12">
        <f t="shared" ref="N239:N252" si="79">IF(ISNA(INDEX($A$37:$U$188,MATCH($B239,$B$37:$B$188,0),14)),"",INDEX($A$37:$U$188,MATCH($B239,$B$37:$B$188,0),14))</f>
        <v>0</v>
      </c>
      <c r="O239" s="12">
        <f t="shared" ref="O239:O252" si="80">IF(ISNA(INDEX($A$37:$U$188,MATCH($B239,$B$37:$B$188,0),15)),"",INDEX($A$37:$U$188,MATCH($B239,$B$37:$B$188,0),15))</f>
        <v>3</v>
      </c>
      <c r="P239" s="12">
        <f t="shared" ref="P239:P252" si="81">IF(ISNA(INDEX($A$37:$U$188,MATCH($B239,$B$37:$B$188,0),16)),"",INDEX($A$37:$U$188,MATCH($B239,$B$37:$B$188,0),16))</f>
        <v>8</v>
      </c>
      <c r="Q239" s="12">
        <f t="shared" ref="Q239:Q252" si="82">IF(ISNA(INDEX($A$37:$U$188,MATCH($B239,$B$37:$B$188,0),17)),"",INDEX($A$37:$U$188,MATCH($B239,$B$37:$B$188,0),17))</f>
        <v>11</v>
      </c>
      <c r="R239" s="20">
        <f t="shared" ref="R239:R252" si="83">IF(ISNA(INDEX($A$37:$U$188,MATCH($B239,$B$37:$B$188,0),18)),"",INDEX($A$37:$U$188,MATCH($B239,$B$37:$B$188,0),18))</f>
        <v>0</v>
      </c>
      <c r="S239" s="20" t="str">
        <f t="shared" ref="S239:S252" si="84">IF(ISNA(INDEX($A$37:$U$188,MATCH($B239,$B$37:$B$188,0),19)),"",INDEX($A$37:$U$188,MATCH($B239,$B$37:$B$188,0),19))</f>
        <v>C</v>
      </c>
      <c r="T239" s="20">
        <f t="shared" ref="T239:T252" si="85">IF(ISNA(INDEX($A$37:$U$188,MATCH($B239,$B$37:$B$188,0),20)),"",INDEX($A$37:$U$188,MATCH($B239,$B$37:$B$188,0),20))</f>
        <v>0</v>
      </c>
      <c r="U239" s="20" t="str">
        <f t="shared" ref="U239:U252" si="86">IF(ISNA(INDEX($A$37:$U$188,MATCH($B239,$B$37:$B$188,0),21)),"",INDEX($A$37:$U$188,MATCH($B239,$B$37:$B$188,0),21))</f>
        <v>DS</v>
      </c>
    </row>
    <row r="240" spans="1:22" x14ac:dyDescent="0.25">
      <c r="A240" s="22" t="str">
        <f t="shared" si="74"/>
        <v>MLX2201</v>
      </c>
      <c r="B240" s="148" t="s">
        <v>183</v>
      </c>
      <c r="C240" s="148"/>
      <c r="D240" s="148"/>
      <c r="E240" s="148"/>
      <c r="F240" s="148"/>
      <c r="G240" s="148"/>
      <c r="H240" s="148"/>
      <c r="I240" s="148"/>
      <c r="J240" s="12">
        <f t="shared" si="75"/>
        <v>6</v>
      </c>
      <c r="K240" s="12">
        <f t="shared" si="76"/>
        <v>2</v>
      </c>
      <c r="L240" s="12">
        <f t="shared" si="77"/>
        <v>2</v>
      </c>
      <c r="M240" s="12">
        <f t="shared" si="78"/>
        <v>0</v>
      </c>
      <c r="N240" s="12">
        <f t="shared" si="79"/>
        <v>0</v>
      </c>
      <c r="O240" s="12">
        <f t="shared" si="80"/>
        <v>4</v>
      </c>
      <c r="P240" s="12">
        <f t="shared" si="81"/>
        <v>7</v>
      </c>
      <c r="Q240" s="12">
        <f t="shared" si="82"/>
        <v>11</v>
      </c>
      <c r="R240" s="20">
        <f t="shared" si="83"/>
        <v>0</v>
      </c>
      <c r="S240" s="20">
        <f t="shared" si="84"/>
        <v>0</v>
      </c>
      <c r="T240" s="20" t="str">
        <f t="shared" si="85"/>
        <v>VP</v>
      </c>
      <c r="U240" s="20" t="str">
        <f t="shared" si="86"/>
        <v>DS</v>
      </c>
      <c r="V240" s="68"/>
    </row>
    <row r="241" spans="1:27" x14ac:dyDescent="0.25">
      <c r="A241" s="22" t="str">
        <f t="shared" si="74"/>
        <v>MLR5027</v>
      </c>
      <c r="B241" s="148" t="s">
        <v>185</v>
      </c>
      <c r="C241" s="148"/>
      <c r="D241" s="148"/>
      <c r="E241" s="148"/>
      <c r="F241" s="148"/>
      <c r="G241" s="148"/>
      <c r="H241" s="148"/>
      <c r="I241" s="148"/>
      <c r="J241" s="12">
        <f t="shared" si="75"/>
        <v>5</v>
      </c>
      <c r="K241" s="12">
        <f t="shared" si="76"/>
        <v>2</v>
      </c>
      <c r="L241" s="12">
        <f t="shared" si="77"/>
        <v>1</v>
      </c>
      <c r="M241" s="12">
        <f t="shared" si="78"/>
        <v>1</v>
      </c>
      <c r="N241" s="12">
        <f t="shared" si="79"/>
        <v>0</v>
      </c>
      <c r="O241" s="12">
        <f t="shared" si="80"/>
        <v>4</v>
      </c>
      <c r="P241" s="12">
        <f t="shared" si="81"/>
        <v>5</v>
      </c>
      <c r="Q241" s="12">
        <f t="shared" si="82"/>
        <v>9</v>
      </c>
      <c r="R241" s="20" t="str">
        <f t="shared" si="83"/>
        <v>E</v>
      </c>
      <c r="S241" s="20">
        <f t="shared" si="84"/>
        <v>0</v>
      </c>
      <c r="T241" s="20">
        <f t="shared" si="85"/>
        <v>0</v>
      </c>
      <c r="U241" s="20" t="str">
        <f t="shared" si="86"/>
        <v>DS</v>
      </c>
      <c r="V241" s="68"/>
    </row>
    <row r="242" spans="1:27" s="58" customFormat="1" x14ac:dyDescent="0.25">
      <c r="A242" s="22" t="str">
        <f t="shared" si="74"/>
        <v>MLR5004</v>
      </c>
      <c r="B242" s="148" t="s">
        <v>186</v>
      </c>
      <c r="C242" s="148"/>
      <c r="D242" s="148"/>
      <c r="E242" s="148"/>
      <c r="F242" s="148"/>
      <c r="G242" s="148"/>
      <c r="H242" s="148"/>
      <c r="I242" s="148"/>
      <c r="J242" s="12">
        <f t="shared" si="75"/>
        <v>4</v>
      </c>
      <c r="K242" s="12">
        <f t="shared" si="76"/>
        <v>2</v>
      </c>
      <c r="L242" s="12">
        <f t="shared" si="77"/>
        <v>1</v>
      </c>
      <c r="M242" s="12">
        <f t="shared" si="78"/>
        <v>1</v>
      </c>
      <c r="N242" s="12">
        <f t="shared" si="79"/>
        <v>0</v>
      </c>
      <c r="O242" s="12">
        <f t="shared" si="80"/>
        <v>4</v>
      </c>
      <c r="P242" s="12">
        <f t="shared" si="81"/>
        <v>3</v>
      </c>
      <c r="Q242" s="12">
        <f t="shared" si="82"/>
        <v>7</v>
      </c>
      <c r="R242" s="20" t="str">
        <f t="shared" si="83"/>
        <v>E</v>
      </c>
      <c r="S242" s="20">
        <f t="shared" si="84"/>
        <v>0</v>
      </c>
      <c r="T242" s="20">
        <f t="shared" si="85"/>
        <v>0</v>
      </c>
      <c r="U242" s="20" t="str">
        <f t="shared" si="86"/>
        <v>DS</v>
      </c>
      <c r="V242" s="68"/>
    </row>
    <row r="243" spans="1:27" s="58" customFormat="1" x14ac:dyDescent="0.25">
      <c r="A243" s="22" t="str">
        <f t="shared" si="74"/>
        <v>MLR0027</v>
      </c>
      <c r="B243" s="148" t="s">
        <v>193</v>
      </c>
      <c r="C243" s="148"/>
      <c r="D243" s="148"/>
      <c r="E243" s="148"/>
      <c r="F243" s="148"/>
      <c r="G243" s="148"/>
      <c r="H243" s="148"/>
      <c r="I243" s="148"/>
      <c r="J243" s="12">
        <f t="shared" si="75"/>
        <v>6</v>
      </c>
      <c r="K243" s="12">
        <f t="shared" si="76"/>
        <v>2</v>
      </c>
      <c r="L243" s="12">
        <f t="shared" si="77"/>
        <v>1</v>
      </c>
      <c r="M243" s="12">
        <f t="shared" si="78"/>
        <v>2</v>
      </c>
      <c r="N243" s="12">
        <f t="shared" si="79"/>
        <v>0</v>
      </c>
      <c r="O243" s="12">
        <f t="shared" si="80"/>
        <v>5</v>
      </c>
      <c r="P243" s="12">
        <f t="shared" si="81"/>
        <v>6</v>
      </c>
      <c r="Q243" s="12">
        <f t="shared" si="82"/>
        <v>11</v>
      </c>
      <c r="R243" s="20" t="str">
        <f t="shared" si="83"/>
        <v>E</v>
      </c>
      <c r="S243" s="20">
        <f t="shared" si="84"/>
        <v>0</v>
      </c>
      <c r="T243" s="20">
        <f t="shared" si="85"/>
        <v>0</v>
      </c>
      <c r="U243" s="20" t="str">
        <f t="shared" si="86"/>
        <v>DS</v>
      </c>
      <c r="V243" s="68"/>
    </row>
    <row r="244" spans="1:27" s="58" customFormat="1" x14ac:dyDescent="0.25">
      <c r="A244" s="22" t="str">
        <f t="shared" si="74"/>
        <v>MLR5007</v>
      </c>
      <c r="B244" s="148" t="s">
        <v>196</v>
      </c>
      <c r="C244" s="148"/>
      <c r="D244" s="148"/>
      <c r="E244" s="148"/>
      <c r="F244" s="148"/>
      <c r="G244" s="148"/>
      <c r="H244" s="148"/>
      <c r="I244" s="148"/>
      <c r="J244" s="12">
        <f t="shared" si="75"/>
        <v>4</v>
      </c>
      <c r="K244" s="12">
        <f t="shared" si="76"/>
        <v>2</v>
      </c>
      <c r="L244" s="12">
        <f t="shared" si="77"/>
        <v>0</v>
      </c>
      <c r="M244" s="12">
        <f t="shared" si="78"/>
        <v>2</v>
      </c>
      <c r="N244" s="12">
        <f t="shared" si="79"/>
        <v>0</v>
      </c>
      <c r="O244" s="12">
        <f t="shared" si="80"/>
        <v>4</v>
      </c>
      <c r="P244" s="12">
        <f t="shared" si="81"/>
        <v>3</v>
      </c>
      <c r="Q244" s="12">
        <f t="shared" si="82"/>
        <v>7</v>
      </c>
      <c r="R244" s="20" t="str">
        <f t="shared" si="83"/>
        <v>E</v>
      </c>
      <c r="S244" s="20">
        <f t="shared" si="84"/>
        <v>0</v>
      </c>
      <c r="T244" s="20">
        <f t="shared" si="85"/>
        <v>0</v>
      </c>
      <c r="U244" s="20" t="str">
        <f t="shared" si="86"/>
        <v>DS</v>
      </c>
      <c r="V244" s="68"/>
    </row>
    <row r="245" spans="1:27" s="58" customFormat="1" x14ac:dyDescent="0.25">
      <c r="A245" s="22" t="str">
        <f t="shared" si="74"/>
        <v>MLX2202</v>
      </c>
      <c r="B245" s="148" t="s">
        <v>197</v>
      </c>
      <c r="C245" s="148"/>
      <c r="D245" s="148"/>
      <c r="E245" s="148"/>
      <c r="F245" s="148"/>
      <c r="G245" s="148"/>
      <c r="H245" s="148"/>
      <c r="I245" s="148"/>
      <c r="J245" s="12">
        <f t="shared" si="75"/>
        <v>6</v>
      </c>
      <c r="K245" s="12">
        <f t="shared" si="76"/>
        <v>2</v>
      </c>
      <c r="L245" s="12">
        <f t="shared" si="77"/>
        <v>2</v>
      </c>
      <c r="M245" s="12">
        <f t="shared" si="78"/>
        <v>0</v>
      </c>
      <c r="N245" s="12">
        <f t="shared" si="79"/>
        <v>1</v>
      </c>
      <c r="O245" s="12">
        <f t="shared" si="80"/>
        <v>5</v>
      </c>
      <c r="P245" s="12">
        <f t="shared" si="81"/>
        <v>6</v>
      </c>
      <c r="Q245" s="12">
        <f t="shared" si="82"/>
        <v>11</v>
      </c>
      <c r="R245" s="20">
        <f t="shared" si="83"/>
        <v>0</v>
      </c>
      <c r="S245" s="20">
        <f t="shared" si="84"/>
        <v>0</v>
      </c>
      <c r="T245" s="20" t="str">
        <f t="shared" si="85"/>
        <v>VP</v>
      </c>
      <c r="U245" s="20" t="str">
        <f t="shared" si="86"/>
        <v>DS</v>
      </c>
      <c r="V245" s="68"/>
    </row>
    <row r="246" spans="1:27" s="58" customFormat="1" x14ac:dyDescent="0.25">
      <c r="A246" s="22" t="str">
        <f t="shared" si="74"/>
        <v>MLR0030</v>
      </c>
      <c r="B246" s="148" t="s">
        <v>203</v>
      </c>
      <c r="C246" s="148"/>
      <c r="D246" s="148"/>
      <c r="E246" s="148"/>
      <c r="F246" s="148"/>
      <c r="G246" s="148"/>
      <c r="H246" s="148"/>
      <c r="I246" s="148"/>
      <c r="J246" s="12">
        <f t="shared" si="75"/>
        <v>4</v>
      </c>
      <c r="K246" s="12">
        <f t="shared" si="76"/>
        <v>2</v>
      </c>
      <c r="L246" s="12">
        <f t="shared" si="77"/>
        <v>2</v>
      </c>
      <c r="M246" s="12">
        <f t="shared" si="78"/>
        <v>1</v>
      </c>
      <c r="N246" s="12">
        <f t="shared" si="79"/>
        <v>0</v>
      </c>
      <c r="O246" s="12">
        <f t="shared" si="80"/>
        <v>5</v>
      </c>
      <c r="P246" s="12">
        <f t="shared" si="81"/>
        <v>2</v>
      </c>
      <c r="Q246" s="12">
        <f t="shared" si="82"/>
        <v>7</v>
      </c>
      <c r="R246" s="20" t="str">
        <f t="shared" si="83"/>
        <v>E</v>
      </c>
      <c r="S246" s="20">
        <f t="shared" si="84"/>
        <v>0</v>
      </c>
      <c r="T246" s="20">
        <f t="shared" si="85"/>
        <v>0</v>
      </c>
      <c r="U246" s="20" t="str">
        <f t="shared" si="86"/>
        <v>DS</v>
      </c>
      <c r="V246" s="68"/>
    </row>
    <row r="247" spans="1:27" s="58" customFormat="1" x14ac:dyDescent="0.25">
      <c r="A247" s="22" t="str">
        <f t="shared" si="74"/>
        <v>MLR5023</v>
      </c>
      <c r="B247" s="148" t="s">
        <v>204</v>
      </c>
      <c r="C247" s="148"/>
      <c r="D247" s="148"/>
      <c r="E247" s="148"/>
      <c r="F247" s="148"/>
      <c r="G247" s="148"/>
      <c r="H247" s="148"/>
      <c r="I247" s="148"/>
      <c r="J247" s="12">
        <f t="shared" si="75"/>
        <v>3</v>
      </c>
      <c r="K247" s="12">
        <f t="shared" si="76"/>
        <v>2</v>
      </c>
      <c r="L247" s="12">
        <f t="shared" si="77"/>
        <v>1</v>
      </c>
      <c r="M247" s="12">
        <f t="shared" si="78"/>
        <v>1</v>
      </c>
      <c r="N247" s="12">
        <f t="shared" si="79"/>
        <v>0</v>
      </c>
      <c r="O247" s="12">
        <f t="shared" si="80"/>
        <v>4</v>
      </c>
      <c r="P247" s="12">
        <f t="shared" si="81"/>
        <v>1</v>
      </c>
      <c r="Q247" s="12">
        <f t="shared" si="82"/>
        <v>5</v>
      </c>
      <c r="R247" s="20" t="str">
        <f t="shared" si="83"/>
        <v>E</v>
      </c>
      <c r="S247" s="20">
        <f t="shared" si="84"/>
        <v>0</v>
      </c>
      <c r="T247" s="20">
        <f t="shared" si="85"/>
        <v>0</v>
      </c>
      <c r="U247" s="20" t="str">
        <f t="shared" si="86"/>
        <v>DS</v>
      </c>
      <c r="V247" s="68"/>
    </row>
    <row r="248" spans="1:27" s="58" customFormat="1" x14ac:dyDescent="0.25">
      <c r="A248" s="22" t="str">
        <f t="shared" si="74"/>
        <v>MLR5012</v>
      </c>
      <c r="B248" s="148" t="s">
        <v>205</v>
      </c>
      <c r="C248" s="148"/>
      <c r="D248" s="148"/>
      <c r="E248" s="148"/>
      <c r="F248" s="148"/>
      <c r="G248" s="148"/>
      <c r="H248" s="148"/>
      <c r="I248" s="148"/>
      <c r="J248" s="12">
        <f t="shared" si="75"/>
        <v>3</v>
      </c>
      <c r="K248" s="12">
        <f t="shared" si="76"/>
        <v>0</v>
      </c>
      <c r="L248" s="12">
        <f t="shared" si="77"/>
        <v>0</v>
      </c>
      <c r="M248" s="12">
        <f t="shared" si="78"/>
        <v>2</v>
      </c>
      <c r="N248" s="12">
        <f t="shared" si="79"/>
        <v>0</v>
      </c>
      <c r="O248" s="12">
        <f t="shared" si="80"/>
        <v>2</v>
      </c>
      <c r="P248" s="12">
        <f t="shared" si="81"/>
        <v>3</v>
      </c>
      <c r="Q248" s="12">
        <f t="shared" si="82"/>
        <v>5</v>
      </c>
      <c r="R248" s="20">
        <f t="shared" si="83"/>
        <v>0</v>
      </c>
      <c r="S248" s="20" t="str">
        <f t="shared" si="84"/>
        <v>C</v>
      </c>
      <c r="T248" s="20">
        <f t="shared" si="85"/>
        <v>0</v>
      </c>
      <c r="U248" s="20" t="str">
        <f t="shared" si="86"/>
        <v>DS</v>
      </c>
      <c r="V248" s="68"/>
    </row>
    <row r="249" spans="1:27" s="58" customFormat="1" x14ac:dyDescent="0.25">
      <c r="A249" s="22" t="str">
        <f t="shared" si="74"/>
        <v>MLR0011</v>
      </c>
      <c r="B249" s="148" t="s">
        <v>206</v>
      </c>
      <c r="C249" s="148"/>
      <c r="D249" s="148"/>
      <c r="E249" s="148"/>
      <c r="F249" s="148"/>
      <c r="G249" s="148"/>
      <c r="H249" s="148"/>
      <c r="I249" s="148"/>
      <c r="J249" s="12">
        <f t="shared" si="75"/>
        <v>4</v>
      </c>
      <c r="K249" s="12">
        <f t="shared" si="76"/>
        <v>2</v>
      </c>
      <c r="L249" s="12">
        <f t="shared" si="77"/>
        <v>2</v>
      </c>
      <c r="M249" s="12">
        <f t="shared" si="78"/>
        <v>0</v>
      </c>
      <c r="N249" s="12">
        <f t="shared" si="79"/>
        <v>0</v>
      </c>
      <c r="O249" s="12">
        <f t="shared" si="80"/>
        <v>4</v>
      </c>
      <c r="P249" s="12">
        <f t="shared" si="81"/>
        <v>3</v>
      </c>
      <c r="Q249" s="12">
        <f t="shared" si="82"/>
        <v>7</v>
      </c>
      <c r="R249" s="20" t="str">
        <f t="shared" si="83"/>
        <v>E</v>
      </c>
      <c r="S249" s="20">
        <f t="shared" si="84"/>
        <v>0</v>
      </c>
      <c r="T249" s="20">
        <f t="shared" si="85"/>
        <v>0</v>
      </c>
      <c r="U249" s="20" t="str">
        <f t="shared" si="86"/>
        <v>DS</v>
      </c>
      <c r="V249" s="68"/>
    </row>
    <row r="250" spans="1:27" s="58" customFormat="1" x14ac:dyDescent="0.25">
      <c r="A250" s="22" t="str">
        <f t="shared" si="74"/>
        <v>MLX2203</v>
      </c>
      <c r="B250" s="148" t="s">
        <v>207</v>
      </c>
      <c r="C250" s="148"/>
      <c r="D250" s="148"/>
      <c r="E250" s="148"/>
      <c r="F250" s="148"/>
      <c r="G250" s="148"/>
      <c r="H250" s="148"/>
      <c r="I250" s="148"/>
      <c r="J250" s="12">
        <f t="shared" si="75"/>
        <v>6</v>
      </c>
      <c r="K250" s="12">
        <f t="shared" si="76"/>
        <v>2</v>
      </c>
      <c r="L250" s="12">
        <f t="shared" si="77"/>
        <v>0</v>
      </c>
      <c r="M250" s="12">
        <f t="shared" si="78"/>
        <v>2</v>
      </c>
      <c r="N250" s="12">
        <f t="shared" si="79"/>
        <v>1</v>
      </c>
      <c r="O250" s="12">
        <f t="shared" si="80"/>
        <v>5</v>
      </c>
      <c r="P250" s="12">
        <f t="shared" si="81"/>
        <v>6</v>
      </c>
      <c r="Q250" s="12">
        <f t="shared" si="82"/>
        <v>11</v>
      </c>
      <c r="R250" s="20" t="str">
        <f t="shared" si="83"/>
        <v>E</v>
      </c>
      <c r="S250" s="20">
        <f t="shared" si="84"/>
        <v>0</v>
      </c>
      <c r="T250" s="20">
        <f t="shared" si="85"/>
        <v>0</v>
      </c>
      <c r="U250" s="20" t="str">
        <f t="shared" si="86"/>
        <v>DS</v>
      </c>
      <c r="V250" s="68"/>
    </row>
    <row r="251" spans="1:27" s="58" customFormat="1" x14ac:dyDescent="0.25">
      <c r="A251" s="22" t="str">
        <f t="shared" si="74"/>
        <v>MLX2204</v>
      </c>
      <c r="B251" s="148" t="s">
        <v>208</v>
      </c>
      <c r="C251" s="148"/>
      <c r="D251" s="148"/>
      <c r="E251" s="148"/>
      <c r="F251" s="148"/>
      <c r="G251" s="148"/>
      <c r="H251" s="148"/>
      <c r="I251" s="148"/>
      <c r="J251" s="12">
        <f t="shared" si="75"/>
        <v>6</v>
      </c>
      <c r="K251" s="12">
        <f t="shared" si="76"/>
        <v>2</v>
      </c>
      <c r="L251" s="12">
        <f t="shared" si="77"/>
        <v>0</v>
      </c>
      <c r="M251" s="12">
        <f t="shared" si="78"/>
        <v>1</v>
      </c>
      <c r="N251" s="12">
        <f t="shared" si="79"/>
        <v>1</v>
      </c>
      <c r="O251" s="12">
        <f t="shared" si="80"/>
        <v>4</v>
      </c>
      <c r="P251" s="12">
        <f t="shared" si="81"/>
        <v>7</v>
      </c>
      <c r="Q251" s="12">
        <f t="shared" si="82"/>
        <v>11</v>
      </c>
      <c r="R251" s="20">
        <f t="shared" si="83"/>
        <v>0</v>
      </c>
      <c r="S251" s="20">
        <f t="shared" si="84"/>
        <v>0</v>
      </c>
      <c r="T251" s="20" t="str">
        <f t="shared" si="85"/>
        <v>VP</v>
      </c>
      <c r="U251" s="20" t="str">
        <f t="shared" si="86"/>
        <v>DS</v>
      </c>
      <c r="V251" s="68"/>
    </row>
    <row r="252" spans="1:27" s="58" customFormat="1" x14ac:dyDescent="0.25">
      <c r="A252" s="22" t="str">
        <f t="shared" si="74"/>
        <v>MLR2025</v>
      </c>
      <c r="B252" s="148" t="s">
        <v>209</v>
      </c>
      <c r="C252" s="148"/>
      <c r="D252" s="148"/>
      <c r="E252" s="148"/>
      <c r="F252" s="148"/>
      <c r="G252" s="148"/>
      <c r="H252" s="148"/>
      <c r="I252" s="148"/>
      <c r="J252" s="12">
        <f t="shared" si="75"/>
        <v>4</v>
      </c>
      <c r="K252" s="12">
        <f t="shared" si="76"/>
        <v>0</v>
      </c>
      <c r="L252" s="12">
        <f t="shared" si="77"/>
        <v>0</v>
      </c>
      <c r="M252" s="12">
        <f t="shared" si="78"/>
        <v>1</v>
      </c>
      <c r="N252" s="12">
        <f t="shared" si="79"/>
        <v>0</v>
      </c>
      <c r="O252" s="12">
        <f t="shared" si="80"/>
        <v>1</v>
      </c>
      <c r="P252" s="12">
        <f t="shared" si="81"/>
        <v>6</v>
      </c>
      <c r="Q252" s="12">
        <f t="shared" si="82"/>
        <v>7</v>
      </c>
      <c r="R252" s="20">
        <f t="shared" si="83"/>
        <v>0</v>
      </c>
      <c r="S252" s="20" t="str">
        <f t="shared" si="84"/>
        <v>C</v>
      </c>
      <c r="T252" s="20">
        <f t="shared" si="85"/>
        <v>0</v>
      </c>
      <c r="U252" s="20" t="str">
        <f t="shared" si="86"/>
        <v>DS</v>
      </c>
      <c r="V252" s="68"/>
    </row>
    <row r="253" spans="1:27" x14ac:dyDescent="0.25">
      <c r="A253" s="56" t="s">
        <v>27</v>
      </c>
      <c r="B253" s="230"/>
      <c r="C253" s="230"/>
      <c r="D253" s="230"/>
      <c r="E253" s="230"/>
      <c r="F253" s="230"/>
      <c r="G253" s="230"/>
      <c r="H253" s="230"/>
      <c r="I253" s="230"/>
      <c r="J253" s="15">
        <f t="shared" ref="J253:Q253" si="87">SUM(J239:J252)</f>
        <v>67</v>
      </c>
      <c r="K253" s="15">
        <f t="shared" si="87"/>
        <v>24</v>
      </c>
      <c r="L253" s="15">
        <f t="shared" si="87"/>
        <v>13</v>
      </c>
      <c r="M253" s="15">
        <f t="shared" si="87"/>
        <v>14</v>
      </c>
      <c r="N253" s="15">
        <f t="shared" si="87"/>
        <v>3</v>
      </c>
      <c r="O253" s="15">
        <f t="shared" si="87"/>
        <v>54</v>
      </c>
      <c r="P253" s="15">
        <f t="shared" si="87"/>
        <v>66</v>
      </c>
      <c r="Q253" s="15">
        <f t="shared" si="87"/>
        <v>120</v>
      </c>
      <c r="R253" s="56">
        <f>COUNTIF(R239:R252,"E")</f>
        <v>8</v>
      </c>
      <c r="S253" s="56">
        <f>COUNTIF(S239:S252,"C")</f>
        <v>3</v>
      </c>
      <c r="T253" s="56">
        <f>COUNTIF(T239:T252,"VP")</f>
        <v>3</v>
      </c>
      <c r="U253" s="57">
        <f>COUNTA(U239:U252)</f>
        <v>14</v>
      </c>
      <c r="V253" s="73"/>
      <c r="W253" s="63"/>
      <c r="X253" s="63"/>
      <c r="Y253" s="63"/>
      <c r="Z253" s="63"/>
      <c r="AA253" s="63"/>
    </row>
    <row r="254" spans="1:27" ht="18" customHeight="1" x14ac:dyDescent="0.25">
      <c r="A254" s="153" t="s">
        <v>73</v>
      </c>
      <c r="B254" s="153"/>
      <c r="C254" s="153"/>
      <c r="D254" s="153"/>
      <c r="E254" s="153"/>
      <c r="F254" s="153"/>
      <c r="G254" s="153"/>
      <c r="H254" s="153"/>
      <c r="I254" s="153"/>
      <c r="J254" s="153"/>
      <c r="K254" s="153"/>
      <c r="L254" s="153"/>
      <c r="M254" s="153"/>
      <c r="N254" s="153"/>
      <c r="O254" s="153"/>
      <c r="P254" s="153"/>
      <c r="Q254" s="153"/>
      <c r="R254" s="153"/>
      <c r="S254" s="153"/>
      <c r="T254" s="153"/>
      <c r="U254" s="153"/>
      <c r="V254" s="77"/>
      <c r="W254" s="76"/>
      <c r="X254" s="76"/>
      <c r="Y254" s="76"/>
      <c r="Z254" s="76"/>
      <c r="AA254" s="76"/>
    </row>
    <row r="255" spans="1:27" x14ac:dyDescent="0.25">
      <c r="A255" s="22" t="str">
        <f>IF(ISNA(INDEX($A$37:$U$188,MATCH($B255,$B$37:$B$188,0),1)),"",INDEX($A$37:$U$188,MATCH($B255,$B$37:$B$188,0),1))</f>
        <v>MLR0005</v>
      </c>
      <c r="B255" s="148" t="s">
        <v>214</v>
      </c>
      <c r="C255" s="148"/>
      <c r="D255" s="148"/>
      <c r="E255" s="148"/>
      <c r="F255" s="148"/>
      <c r="G255" s="148"/>
      <c r="H255" s="148"/>
      <c r="I255" s="148"/>
      <c r="J255" s="12">
        <f>IF(ISNA(INDEX($A$37:$U$188,MATCH($B255,$B$37:$B$188,0),10)),"",INDEX($A$37:$U$188,MATCH($B255,$B$37:$B$188,0),10))</f>
        <v>4</v>
      </c>
      <c r="K255" s="12">
        <f>IF(ISNA(INDEX($A$37:$U$188,MATCH($B255,$B$37:$B$188,0),11)),"",INDEX($A$37:$U$188,MATCH($B255,$B$37:$B$188,0),11))</f>
        <v>2</v>
      </c>
      <c r="L255" s="12">
        <f>IF(ISNA(INDEX($A$37:$U$188,MATCH($B255,$B$37:$B$188,0),12)),"",INDEX($A$37:$U$188,MATCH($B255,$B$37:$B$188,0),12))</f>
        <v>1</v>
      </c>
      <c r="M255" s="12">
        <f>IF(ISNA(INDEX($A$37:$U$188,MATCH($B255,$B$37:$B$188,0),13)),"",INDEX($A$37:$U$188,MATCH($B255,$B$37:$B$188,0),13))</f>
        <v>0</v>
      </c>
      <c r="N255" s="12">
        <f>IF(ISNA(INDEX($A$37:$U$188,MATCH($B255,$B$37:$B$188,0),14)),"",INDEX($A$37:$U$188,MATCH($B255,$B$37:$B$188,0),14))</f>
        <v>1</v>
      </c>
      <c r="O255" s="12">
        <f>IF(ISNA(INDEX($A$37:$U$188,MATCH($B255,$B$37:$B$188,0),15)),"",INDEX($A$37:$U$188,MATCH($B255,$B$37:$B$188,0),15))</f>
        <v>4</v>
      </c>
      <c r="P255" s="12">
        <f>IF(ISNA(INDEX($A$37:$U$188,MATCH($B255,$B$37:$B$188,0),16)),"",INDEX($A$37:$U$188,MATCH($B255,$B$37:$B$188,0),16))</f>
        <v>4</v>
      </c>
      <c r="Q255" s="12">
        <f>IF(ISNA(INDEX($A$37:$U$188,MATCH($B255,$B$37:$B$188,0),17)),"",INDEX($A$37:$U$188,MATCH($B255,$B$37:$B$188,0),17))</f>
        <v>8</v>
      </c>
      <c r="R255" s="20" t="str">
        <f>IF(ISNA(INDEX($A$37:$U$188,MATCH($B255,$B$37:$B$188,0),18)),"",INDEX($A$37:$U$188,MATCH($B255,$B$37:$B$188,0),18))</f>
        <v>E</v>
      </c>
      <c r="S255" s="20">
        <f>IF(ISNA(INDEX($A$37:$U$188,MATCH($B255,$B$37:$B$188,0),19)),"",INDEX($A$37:$U$188,MATCH($B255,$B$37:$B$188,0),19))</f>
        <v>0</v>
      </c>
      <c r="T255" s="20">
        <f>IF(ISNA(INDEX($A$37:$U$188,MATCH($B255,$B$37:$B$188,0),20)),"",INDEX($A$37:$U$188,MATCH($B255,$B$37:$B$188,0),20))</f>
        <v>0</v>
      </c>
      <c r="U255" s="20" t="str">
        <f>IF(ISNA(INDEX($A$37:$U$188,MATCH($B255,$B$37:$B$188,0),21)),"",INDEX($A$37:$U$188,MATCH($B255,$B$37:$B$188,0),21))</f>
        <v>DS</v>
      </c>
      <c r="V255" s="77"/>
      <c r="W255" s="76"/>
      <c r="X255" s="76"/>
      <c r="Y255" s="76"/>
      <c r="Z255" s="76"/>
      <c r="AA255" s="76"/>
    </row>
    <row r="256" spans="1:27" s="58" customFormat="1" x14ac:dyDescent="0.25">
      <c r="A256" s="22" t="str">
        <f>IF(ISNA(INDEX($A$37:$U$188,MATCH($B256,$B$37:$B$188,0),1)),"",INDEX($A$37:$U$188,MATCH($B256,$B$37:$B$188,0),1))</f>
        <v>MLR5029</v>
      </c>
      <c r="B256" s="148" t="s">
        <v>215</v>
      </c>
      <c r="C256" s="148"/>
      <c r="D256" s="148"/>
      <c r="E256" s="148"/>
      <c r="F256" s="148"/>
      <c r="G256" s="148"/>
      <c r="H256" s="148"/>
      <c r="I256" s="148"/>
      <c r="J256" s="12">
        <f>IF(ISNA(INDEX($A$37:$U$188,MATCH($B256,$B$37:$B$188,0),10)),"",INDEX($A$37:$U$188,MATCH($B256,$B$37:$B$188,0),10))</f>
        <v>5</v>
      </c>
      <c r="K256" s="12">
        <f>IF(ISNA(INDEX($A$37:$U$188,MATCH($B256,$B$37:$B$188,0),11)),"",INDEX($A$37:$U$188,MATCH($B256,$B$37:$B$188,0),11))</f>
        <v>2</v>
      </c>
      <c r="L256" s="12">
        <f>IF(ISNA(INDEX($A$37:$U$188,MATCH($B256,$B$37:$B$188,0),12)),"",INDEX($A$37:$U$188,MATCH($B256,$B$37:$B$188,0),12))</f>
        <v>1</v>
      </c>
      <c r="M256" s="12">
        <f>IF(ISNA(INDEX($A$37:$U$188,MATCH($B256,$B$37:$B$188,0),13)),"",INDEX($A$37:$U$188,MATCH($B256,$B$37:$B$188,0),13))</f>
        <v>1</v>
      </c>
      <c r="N256" s="12">
        <f>IF(ISNA(INDEX($A$37:$U$188,MATCH($B256,$B$37:$B$188,0),14)),"",INDEX($A$37:$U$188,MATCH($B256,$B$37:$B$188,0),14))</f>
        <v>0</v>
      </c>
      <c r="O256" s="12">
        <f>IF(ISNA(INDEX($A$37:$U$188,MATCH($B256,$B$37:$B$188,0),15)),"",INDEX($A$37:$U$188,MATCH($B256,$B$37:$B$188,0),15))</f>
        <v>4</v>
      </c>
      <c r="P256" s="12">
        <f>IF(ISNA(INDEX($A$37:$U$188,MATCH($B256,$B$37:$B$188,0),16)),"",INDEX($A$37:$U$188,MATCH($B256,$B$37:$B$188,0),16))</f>
        <v>6</v>
      </c>
      <c r="Q256" s="12">
        <f>IF(ISNA(INDEX($A$37:$U$188,MATCH($B256,$B$37:$B$188,0),17)),"",INDEX($A$37:$U$188,MATCH($B256,$B$37:$B$188,0),17))</f>
        <v>10</v>
      </c>
      <c r="R256" s="20" t="str">
        <f>IF(ISNA(INDEX($A$37:$U$188,MATCH($B256,$B$37:$B$188,0),18)),"",INDEX($A$37:$U$188,MATCH($B256,$B$37:$B$188,0),18))</f>
        <v>E</v>
      </c>
      <c r="S256" s="20">
        <f>IF(ISNA(INDEX($A$37:$U$188,MATCH($B256,$B$37:$B$188,0),19)),"",INDEX($A$37:$U$188,MATCH($B256,$B$37:$B$188,0),19))</f>
        <v>0</v>
      </c>
      <c r="T256" s="20">
        <f>IF(ISNA(INDEX($A$37:$U$188,MATCH($B256,$B$37:$B$188,0),20)),"",INDEX($A$37:$U$188,MATCH($B256,$B$37:$B$188,0),20))</f>
        <v>0</v>
      </c>
      <c r="U256" s="20" t="str">
        <f>IF(ISNA(INDEX($A$37:$U$188,MATCH($B256,$B$37:$B$188,0),21)),"",INDEX($A$37:$U$188,MATCH($B256,$B$37:$B$188,0),21))</f>
        <v>DS</v>
      </c>
      <c r="V256" s="77"/>
      <c r="W256" s="76"/>
      <c r="X256" s="76"/>
      <c r="Y256" s="76"/>
      <c r="Z256" s="76"/>
      <c r="AA256" s="76"/>
    </row>
    <row r="257" spans="1:27" s="58" customFormat="1" x14ac:dyDescent="0.25">
      <c r="A257" s="22" t="str">
        <f>IF(ISNA(INDEX($A$37:$U$188,MATCH($B257,$B$37:$B$188,0),1)),"",INDEX($A$37:$U$188,MATCH($B257,$B$37:$B$188,0),1))</f>
        <v>MLR5015</v>
      </c>
      <c r="B257" s="148" t="s">
        <v>216</v>
      </c>
      <c r="C257" s="148"/>
      <c r="D257" s="148"/>
      <c r="E257" s="148"/>
      <c r="F257" s="148"/>
      <c r="G257" s="148"/>
      <c r="H257" s="148"/>
      <c r="I257" s="148"/>
      <c r="J257" s="12">
        <f>IF(ISNA(INDEX($A$37:$U$188,MATCH($B257,$B$37:$B$188,0),10)),"",INDEX($A$37:$U$188,MATCH($B257,$B$37:$B$188,0),10))</f>
        <v>5</v>
      </c>
      <c r="K257" s="12">
        <f>IF(ISNA(INDEX($A$37:$U$188,MATCH($B257,$B$37:$B$188,0),11)),"",INDEX($A$37:$U$188,MATCH($B257,$B$37:$B$188,0),11))</f>
        <v>2</v>
      </c>
      <c r="L257" s="12">
        <f>IF(ISNA(INDEX($A$37:$U$188,MATCH($B257,$B$37:$B$188,0),12)),"",INDEX($A$37:$U$188,MATCH($B257,$B$37:$B$188,0),12))</f>
        <v>0</v>
      </c>
      <c r="M257" s="12">
        <f>IF(ISNA(INDEX($A$37:$U$188,MATCH($B257,$B$37:$B$188,0),13)),"",INDEX($A$37:$U$188,MATCH($B257,$B$37:$B$188,0),13))</f>
        <v>1</v>
      </c>
      <c r="N257" s="12">
        <f>IF(ISNA(INDEX($A$37:$U$188,MATCH($B257,$B$37:$B$188,0),14)),"",INDEX($A$37:$U$188,MATCH($B257,$B$37:$B$188,0),14))</f>
        <v>1</v>
      </c>
      <c r="O257" s="12">
        <f>IF(ISNA(INDEX($A$37:$U$188,MATCH($B257,$B$37:$B$188,0),15)),"",INDEX($A$37:$U$188,MATCH($B257,$B$37:$B$188,0),15))</f>
        <v>4</v>
      </c>
      <c r="P257" s="12">
        <f>IF(ISNA(INDEX($A$37:$U$188,MATCH($B257,$B$37:$B$188,0),16)),"",INDEX($A$37:$U$188,MATCH($B257,$B$37:$B$188,0),16))</f>
        <v>6</v>
      </c>
      <c r="Q257" s="12">
        <f>IF(ISNA(INDEX($A$37:$U$188,MATCH($B257,$B$37:$B$188,0),17)),"",INDEX($A$37:$U$188,MATCH($B257,$B$37:$B$188,0),17))</f>
        <v>10</v>
      </c>
      <c r="R257" s="20">
        <f>IF(ISNA(INDEX($A$37:$U$188,MATCH($B257,$B$37:$B$188,0),18)),"",INDEX($A$37:$U$188,MATCH($B257,$B$37:$B$188,0),18))</f>
        <v>0</v>
      </c>
      <c r="S257" s="20" t="str">
        <f>IF(ISNA(INDEX($A$37:$U$188,MATCH($B257,$B$37:$B$188,0),19)),"",INDEX($A$37:$U$188,MATCH($B257,$B$37:$B$188,0),19))</f>
        <v>C</v>
      </c>
      <c r="T257" s="20">
        <f>IF(ISNA(INDEX($A$37:$U$188,MATCH($B257,$B$37:$B$188,0),20)),"",INDEX($A$37:$U$188,MATCH($B257,$B$37:$B$188,0),20))</f>
        <v>0</v>
      </c>
      <c r="U257" s="20" t="str">
        <f>IF(ISNA(INDEX($A$37:$U$188,MATCH($B257,$B$37:$B$188,0),21)),"",INDEX($A$37:$U$188,MATCH($B257,$B$37:$B$188,0),21))</f>
        <v>DS</v>
      </c>
      <c r="V257" s="77"/>
      <c r="W257" s="76"/>
      <c r="X257" s="76"/>
      <c r="Y257" s="76"/>
      <c r="Z257" s="76"/>
      <c r="AA257" s="76"/>
    </row>
    <row r="258" spans="1:27" s="58" customFormat="1" x14ac:dyDescent="0.25">
      <c r="A258" s="22" t="str">
        <f>IF(ISNA(INDEX($A$37:$U$188,MATCH($B258,$B$37:$B$188,0),1)),"",INDEX($A$37:$U$188,MATCH($B258,$B$37:$B$188,0),1))</f>
        <v>MLR2001</v>
      </c>
      <c r="B258" s="148" t="s">
        <v>217</v>
      </c>
      <c r="C258" s="148"/>
      <c r="D258" s="148"/>
      <c r="E258" s="148"/>
      <c r="F258" s="148"/>
      <c r="G258" s="148"/>
      <c r="H258" s="148"/>
      <c r="I258" s="148"/>
      <c r="J258" s="12">
        <f>IF(ISNA(INDEX($A$37:$U$188,MATCH($B258,$B$37:$B$188,0),10)),"",INDEX($A$37:$U$188,MATCH($B258,$B$37:$B$188,0),10))</f>
        <v>4</v>
      </c>
      <c r="K258" s="12">
        <f>IF(ISNA(INDEX($A$37:$U$188,MATCH($B258,$B$37:$B$188,0),11)),"",INDEX($A$37:$U$188,MATCH($B258,$B$37:$B$188,0),11))</f>
        <v>0</v>
      </c>
      <c r="L258" s="12">
        <f>IF(ISNA(INDEX($A$37:$U$188,MATCH($B258,$B$37:$B$188,0),12)),"",INDEX($A$37:$U$188,MATCH($B258,$B$37:$B$188,0),12))</f>
        <v>0</v>
      </c>
      <c r="M258" s="12">
        <f>IF(ISNA(INDEX($A$37:$U$188,MATCH($B258,$B$37:$B$188,0),13)),"",INDEX($A$37:$U$188,MATCH($B258,$B$37:$B$188,0),13))</f>
        <v>0</v>
      </c>
      <c r="N258" s="12">
        <f>IF(ISNA(INDEX($A$37:$U$188,MATCH($B258,$B$37:$B$188,0),14)),"",INDEX($A$37:$U$188,MATCH($B258,$B$37:$B$188,0),14))</f>
        <v>2</v>
      </c>
      <c r="O258" s="12">
        <f>IF(ISNA(INDEX($A$37:$U$188,MATCH($B258,$B$37:$B$188,0),15)),"",INDEX($A$37:$U$188,MATCH($B258,$B$37:$B$188,0),15))</f>
        <v>2</v>
      </c>
      <c r="P258" s="12">
        <f>IF(ISNA(INDEX($A$37:$U$188,MATCH($B258,$B$37:$B$188,0),16)),"",INDEX($A$37:$U$188,MATCH($B258,$B$37:$B$188,0),16))</f>
        <v>6</v>
      </c>
      <c r="Q258" s="12">
        <f>IF(ISNA(INDEX($A$37:$U$188,MATCH($B258,$B$37:$B$188,0),17)),"",INDEX($A$37:$U$188,MATCH($B258,$B$37:$B$188,0),17))</f>
        <v>8</v>
      </c>
      <c r="R258" s="20">
        <f>IF(ISNA(INDEX($A$37:$U$188,MATCH($B258,$B$37:$B$188,0),18)),"",INDEX($A$37:$U$188,MATCH($B258,$B$37:$B$188,0),18))</f>
        <v>0</v>
      </c>
      <c r="S258" s="20">
        <f>IF(ISNA(INDEX($A$37:$U$188,MATCH($B258,$B$37:$B$188,0),19)),"",INDEX($A$37:$U$188,MATCH($B258,$B$37:$B$188,0),19))</f>
        <v>0</v>
      </c>
      <c r="T258" s="20" t="str">
        <f>IF(ISNA(INDEX($A$37:$U$188,MATCH($B258,$B$37:$B$188,0),20)),"",INDEX($A$37:$U$188,MATCH($B258,$B$37:$B$188,0),20))</f>
        <v>VP</v>
      </c>
      <c r="U258" s="20" t="str">
        <f>IF(ISNA(INDEX($A$37:$U$188,MATCH($B258,$B$37:$B$188,0),21)),"",INDEX($A$37:$U$188,MATCH($B258,$B$37:$B$188,0),21))</f>
        <v>DS</v>
      </c>
      <c r="V258" s="77"/>
      <c r="W258" s="76"/>
      <c r="X258" s="76"/>
      <c r="Y258" s="76"/>
      <c r="Z258" s="76"/>
      <c r="AA258" s="76"/>
    </row>
    <row r="259" spans="1:27" x14ac:dyDescent="0.25">
      <c r="A259" s="14" t="s">
        <v>27</v>
      </c>
      <c r="B259" s="153"/>
      <c r="C259" s="153"/>
      <c r="D259" s="153"/>
      <c r="E259" s="153"/>
      <c r="F259" s="153"/>
      <c r="G259" s="153"/>
      <c r="H259" s="153"/>
      <c r="I259" s="153"/>
      <c r="J259" s="15">
        <f t="shared" ref="J259:Q259" si="88">SUM(J255:J258)</f>
        <v>18</v>
      </c>
      <c r="K259" s="15">
        <f t="shared" si="88"/>
        <v>6</v>
      </c>
      <c r="L259" s="15">
        <f t="shared" si="88"/>
        <v>2</v>
      </c>
      <c r="M259" s="15">
        <f t="shared" si="88"/>
        <v>2</v>
      </c>
      <c r="N259" s="15">
        <f t="shared" si="88"/>
        <v>4</v>
      </c>
      <c r="O259" s="15">
        <f t="shared" si="88"/>
        <v>14</v>
      </c>
      <c r="P259" s="15">
        <f t="shared" si="88"/>
        <v>22</v>
      </c>
      <c r="Q259" s="15">
        <f t="shared" si="88"/>
        <v>36</v>
      </c>
      <c r="R259" s="14">
        <f>COUNTIF(R255:R258,"E")</f>
        <v>2</v>
      </c>
      <c r="S259" s="14">
        <f>COUNTIF(S255:S258,"C")</f>
        <v>1</v>
      </c>
      <c r="T259" s="14">
        <f>COUNTIF(T255:T258,"VP")</f>
        <v>1</v>
      </c>
      <c r="U259" s="36">
        <f>COUNTA(U255:U258)</f>
        <v>4</v>
      </c>
    </row>
    <row r="260" spans="1:27" ht="30" customHeight="1" x14ac:dyDescent="0.25">
      <c r="A260" s="202" t="s">
        <v>107</v>
      </c>
      <c r="B260" s="203"/>
      <c r="C260" s="203"/>
      <c r="D260" s="203"/>
      <c r="E260" s="203"/>
      <c r="F260" s="203"/>
      <c r="G260" s="203"/>
      <c r="H260" s="203"/>
      <c r="I260" s="204"/>
      <c r="J260" s="15">
        <f t="shared" ref="J260:U260" si="89">SUM(J253,J259)</f>
        <v>85</v>
      </c>
      <c r="K260" s="15">
        <f t="shared" si="89"/>
        <v>30</v>
      </c>
      <c r="L260" s="15">
        <f t="shared" si="89"/>
        <v>15</v>
      </c>
      <c r="M260" s="15">
        <f t="shared" si="89"/>
        <v>16</v>
      </c>
      <c r="N260" s="15">
        <f t="shared" si="89"/>
        <v>7</v>
      </c>
      <c r="O260" s="15">
        <f t="shared" si="89"/>
        <v>68</v>
      </c>
      <c r="P260" s="15">
        <f t="shared" si="89"/>
        <v>88</v>
      </c>
      <c r="Q260" s="15">
        <f t="shared" si="89"/>
        <v>156</v>
      </c>
      <c r="R260" s="15">
        <f t="shared" si="89"/>
        <v>10</v>
      </c>
      <c r="S260" s="15">
        <f t="shared" si="89"/>
        <v>4</v>
      </c>
      <c r="T260" s="15">
        <f t="shared" si="89"/>
        <v>4</v>
      </c>
      <c r="U260" s="51">
        <f t="shared" si="89"/>
        <v>18</v>
      </c>
    </row>
    <row r="261" spans="1:27" ht="13.5" customHeight="1" x14ac:dyDescent="0.25">
      <c r="A261" s="205" t="s">
        <v>52</v>
      </c>
      <c r="B261" s="206"/>
      <c r="C261" s="206"/>
      <c r="D261" s="206"/>
      <c r="E261" s="206"/>
      <c r="F261" s="206"/>
      <c r="G261" s="206"/>
      <c r="H261" s="206"/>
      <c r="I261" s="206"/>
      <c r="J261" s="207"/>
      <c r="K261" s="15">
        <f t="shared" ref="K261:Q261" si="90">K253*14+K259*12</f>
        <v>408</v>
      </c>
      <c r="L261" s="15">
        <f t="shared" si="90"/>
        <v>206</v>
      </c>
      <c r="M261" s="15">
        <f t="shared" si="90"/>
        <v>220</v>
      </c>
      <c r="N261" s="15">
        <f t="shared" si="90"/>
        <v>90</v>
      </c>
      <c r="O261" s="15">
        <f t="shared" si="90"/>
        <v>924</v>
      </c>
      <c r="P261" s="15">
        <f t="shared" si="90"/>
        <v>1188</v>
      </c>
      <c r="Q261" s="15">
        <f t="shared" si="90"/>
        <v>2112</v>
      </c>
      <c r="R261" s="211"/>
      <c r="S261" s="212"/>
      <c r="T261" s="212"/>
      <c r="U261" s="213"/>
    </row>
    <row r="262" spans="1:27" ht="16.5" customHeight="1" x14ac:dyDescent="0.25">
      <c r="A262" s="208"/>
      <c r="B262" s="209"/>
      <c r="C262" s="209"/>
      <c r="D262" s="209"/>
      <c r="E262" s="209"/>
      <c r="F262" s="209"/>
      <c r="G262" s="209"/>
      <c r="H262" s="209"/>
      <c r="I262" s="209"/>
      <c r="J262" s="210"/>
      <c r="K262" s="150">
        <f>SUM(K261:N261)</f>
        <v>924</v>
      </c>
      <c r="L262" s="151"/>
      <c r="M262" s="151"/>
      <c r="N262" s="152"/>
      <c r="O262" s="150">
        <f>SUM(O261:P261)</f>
        <v>2112</v>
      </c>
      <c r="P262" s="151"/>
      <c r="Q262" s="152"/>
      <c r="R262" s="214"/>
      <c r="S262" s="215"/>
      <c r="T262" s="215"/>
      <c r="U262" s="216"/>
    </row>
    <row r="263" spans="1:27" ht="21.75" customHeight="1" x14ac:dyDescent="0.25">
      <c r="A263" s="161" t="s">
        <v>106</v>
      </c>
      <c r="B263" s="162"/>
      <c r="C263" s="162"/>
      <c r="D263" s="162"/>
      <c r="E263" s="162"/>
      <c r="F263" s="162"/>
      <c r="G263" s="162"/>
      <c r="H263" s="162"/>
      <c r="I263" s="162"/>
      <c r="J263" s="163"/>
      <c r="K263" s="164">
        <f>U260/SUM(U46,U60,U81,U97,U115,U129)</f>
        <v>0.46153846153846156</v>
      </c>
      <c r="L263" s="165"/>
      <c r="M263" s="165"/>
      <c r="N263" s="165"/>
      <c r="O263" s="165"/>
      <c r="P263" s="165"/>
      <c r="Q263" s="165"/>
      <c r="R263" s="165"/>
      <c r="S263" s="165"/>
      <c r="T263" s="165"/>
      <c r="U263" s="166"/>
    </row>
    <row r="264" spans="1:27" s="50" customFormat="1" ht="22.5" customHeight="1" x14ac:dyDescent="0.25">
      <c r="A264" s="167" t="s">
        <v>108</v>
      </c>
      <c r="B264" s="168"/>
      <c r="C264" s="168"/>
      <c r="D264" s="168"/>
      <c r="E264" s="168"/>
      <c r="F264" s="168"/>
      <c r="G264" s="168"/>
      <c r="H264" s="168"/>
      <c r="I264" s="168"/>
      <c r="J264" s="169"/>
      <c r="K264" s="164">
        <f>K262/(SUM(O46,O60,O81,O97,O115)*14+O129*12)</f>
        <v>0.44637681159420289</v>
      </c>
      <c r="L264" s="165"/>
      <c r="M264" s="165"/>
      <c r="N264" s="165"/>
      <c r="O264" s="165"/>
      <c r="P264" s="165"/>
      <c r="Q264" s="165"/>
      <c r="R264" s="165"/>
      <c r="S264" s="165"/>
      <c r="T264" s="165"/>
      <c r="U264" s="166"/>
    </row>
    <row r="265" spans="1:27" s="115" customFormat="1" x14ac:dyDescent="0.25">
      <c r="A265" s="112"/>
      <c r="B265" s="112"/>
      <c r="C265" s="112"/>
      <c r="D265" s="112"/>
      <c r="E265" s="112"/>
      <c r="F265" s="112"/>
      <c r="G265" s="112"/>
      <c r="H265" s="112"/>
      <c r="I265" s="112"/>
      <c r="J265" s="112"/>
      <c r="K265" s="113"/>
      <c r="L265" s="113"/>
      <c r="M265" s="113"/>
      <c r="N265" s="113"/>
      <c r="O265" s="113"/>
      <c r="P265" s="113"/>
      <c r="Q265" s="113"/>
      <c r="R265" s="113"/>
      <c r="S265" s="113"/>
      <c r="T265" s="113"/>
      <c r="U265" s="113"/>
    </row>
    <row r="266" spans="1:27" s="115" customFormat="1" x14ac:dyDescent="0.25">
      <c r="A266" s="112"/>
      <c r="B266" s="112"/>
      <c r="C266" s="112"/>
      <c r="D266" s="112"/>
      <c r="E266" s="112"/>
      <c r="F266" s="112"/>
      <c r="G266" s="112"/>
      <c r="H266" s="112"/>
      <c r="I266" s="112"/>
      <c r="J266" s="112"/>
      <c r="K266" s="113"/>
      <c r="L266" s="113"/>
      <c r="M266" s="113"/>
      <c r="N266" s="113"/>
      <c r="O266" s="113"/>
      <c r="P266" s="113"/>
      <c r="Q266" s="113"/>
      <c r="R266" s="113"/>
      <c r="S266" s="113"/>
      <c r="T266" s="113"/>
      <c r="U266" s="113"/>
    </row>
    <row r="267" spans="1:27" s="115" customFormat="1" x14ac:dyDescent="0.25">
      <c r="A267" s="112"/>
      <c r="B267" s="112"/>
      <c r="C267" s="112"/>
      <c r="D267" s="112"/>
      <c r="E267" s="112"/>
      <c r="F267" s="112"/>
      <c r="G267" s="112"/>
      <c r="H267" s="112"/>
      <c r="I267" s="112"/>
      <c r="J267" s="112"/>
      <c r="K267" s="113"/>
      <c r="L267" s="113"/>
      <c r="M267" s="113"/>
      <c r="N267" s="113"/>
      <c r="O267" s="113"/>
      <c r="P267" s="113"/>
      <c r="Q267" s="113"/>
      <c r="R267" s="113"/>
      <c r="S267" s="113"/>
      <c r="T267" s="113"/>
      <c r="U267" s="113"/>
    </row>
    <row r="268" spans="1:27" ht="22.5" customHeight="1" x14ac:dyDescent="0.25">
      <c r="A268" s="153" t="s">
        <v>154</v>
      </c>
      <c r="B268" s="158"/>
      <c r="C268" s="158"/>
      <c r="D268" s="158"/>
      <c r="E268" s="158"/>
      <c r="F268" s="158"/>
      <c r="G268" s="158"/>
      <c r="H268" s="158"/>
      <c r="I268" s="158"/>
      <c r="J268" s="158"/>
      <c r="K268" s="158"/>
      <c r="L268" s="158"/>
      <c r="M268" s="158"/>
      <c r="N268" s="158"/>
      <c r="O268" s="158"/>
      <c r="P268" s="158"/>
      <c r="Q268" s="158"/>
      <c r="R268" s="158"/>
      <c r="S268" s="158"/>
      <c r="T268" s="158"/>
      <c r="U268" s="158"/>
    </row>
    <row r="269" spans="1:27" ht="23.25" customHeight="1" x14ac:dyDescent="0.25">
      <c r="A269" s="153" t="s">
        <v>29</v>
      </c>
      <c r="B269" s="153" t="s">
        <v>28</v>
      </c>
      <c r="C269" s="153"/>
      <c r="D269" s="153"/>
      <c r="E269" s="153"/>
      <c r="F269" s="153"/>
      <c r="G269" s="153"/>
      <c r="H269" s="153"/>
      <c r="I269" s="153"/>
      <c r="J269" s="149" t="s">
        <v>42</v>
      </c>
      <c r="K269" s="149" t="s">
        <v>26</v>
      </c>
      <c r="L269" s="149"/>
      <c r="M269" s="149"/>
      <c r="N269" s="149"/>
      <c r="O269" s="149" t="s">
        <v>43</v>
      </c>
      <c r="P269" s="149"/>
      <c r="Q269" s="149"/>
      <c r="R269" s="149" t="s">
        <v>25</v>
      </c>
      <c r="S269" s="149"/>
      <c r="T269" s="149"/>
      <c r="U269" s="149" t="s">
        <v>24</v>
      </c>
    </row>
    <row r="270" spans="1:27" ht="18" customHeight="1" x14ac:dyDescent="0.25">
      <c r="A270" s="153"/>
      <c r="B270" s="153"/>
      <c r="C270" s="153"/>
      <c r="D270" s="153"/>
      <c r="E270" s="153"/>
      <c r="F270" s="153"/>
      <c r="G270" s="153"/>
      <c r="H270" s="153"/>
      <c r="I270" s="153"/>
      <c r="J270" s="149"/>
      <c r="K270" s="55" t="s">
        <v>30</v>
      </c>
      <c r="L270" s="55" t="s">
        <v>31</v>
      </c>
      <c r="M270" s="55" t="s">
        <v>32</v>
      </c>
      <c r="N270" s="55" t="s">
        <v>104</v>
      </c>
      <c r="O270" s="55" t="s">
        <v>36</v>
      </c>
      <c r="P270" s="55" t="s">
        <v>7</v>
      </c>
      <c r="Q270" s="55" t="s">
        <v>33</v>
      </c>
      <c r="R270" s="55" t="s">
        <v>34</v>
      </c>
      <c r="S270" s="55" t="s">
        <v>30</v>
      </c>
      <c r="T270" s="55" t="s">
        <v>35</v>
      </c>
      <c r="U270" s="149"/>
    </row>
    <row r="271" spans="1:27" ht="19.5" customHeight="1" x14ac:dyDescent="0.25">
      <c r="A271" s="153" t="s">
        <v>61</v>
      </c>
      <c r="B271" s="153"/>
      <c r="C271" s="153"/>
      <c r="D271" s="153"/>
      <c r="E271" s="153"/>
      <c r="F271" s="153"/>
      <c r="G271" s="153"/>
      <c r="H271" s="153"/>
      <c r="I271" s="153"/>
      <c r="J271" s="153"/>
      <c r="K271" s="153"/>
      <c r="L271" s="153"/>
      <c r="M271" s="153"/>
      <c r="N271" s="153"/>
      <c r="O271" s="153"/>
      <c r="P271" s="153"/>
      <c r="Q271" s="153"/>
      <c r="R271" s="153"/>
      <c r="S271" s="153"/>
      <c r="T271" s="153"/>
      <c r="U271" s="153"/>
    </row>
    <row r="272" spans="1:27" x14ac:dyDescent="0.25">
      <c r="A272" s="22" t="str">
        <f>IF(ISNA(INDEX($A$37:$U$188,MATCH($B272,$B$37:$B$188,0),1)),"",INDEX($A$37:$U$188,MATCH($B272,$B$37:$B$188,0),1))</f>
        <v>YLU0011</v>
      </c>
      <c r="B272" s="148" t="s">
        <v>75</v>
      </c>
      <c r="C272" s="148"/>
      <c r="D272" s="148"/>
      <c r="E272" s="148"/>
      <c r="F272" s="148"/>
      <c r="G272" s="148"/>
      <c r="H272" s="148"/>
      <c r="I272" s="148"/>
      <c r="J272" s="12">
        <f>IF(ISNA(INDEX($A$37:$U$188,MATCH($B272,$B$37:$B$188,0),10)),"",INDEX($A$37:$U$188,MATCH($B272,$B$37:$B$188,0),10))</f>
        <v>2</v>
      </c>
      <c r="K272" s="12">
        <f>IF(ISNA(INDEX($A$37:$U$188,MATCH($B272,$B$37:$B$188,0),11)),"",INDEX($A$37:$U$188,MATCH($B272,$B$37:$B$188,0),11))</f>
        <v>0</v>
      </c>
      <c r="L272" s="12">
        <f>IF(ISNA(INDEX($A$37:$U$188,MATCH($B272,$B$37:$B$188,0),12)),"",INDEX($A$37:$U$188,MATCH($B272,$B$37:$B$188,0),12))</f>
        <v>2</v>
      </c>
      <c r="M272" s="12">
        <f>IF(ISNA(INDEX($A$37:$U$188,MATCH($B272,$B$37:$B$188,0),13)),"",INDEX($A$37:$U$188,MATCH($B272,$B$37:$B$188,0),13))</f>
        <v>0</v>
      </c>
      <c r="N272" s="12">
        <f>IF(ISNA(INDEX($A$37:$U$188,MATCH($B272,$B$37:$B$188,0),14)),"",INDEX($A$37:$U$188,MATCH($B272,$B$37:$B$188,0),14))</f>
        <v>0</v>
      </c>
      <c r="O272" s="12">
        <f>IF(ISNA(INDEX($A$37:$U$188,MATCH($B272,$B$37:$B$188,0),15)),"",INDEX($A$37:$U$188,MATCH($B272,$B$37:$B$188,0),15))</f>
        <v>2</v>
      </c>
      <c r="P272" s="12">
        <f>IF(ISNA(INDEX($A$37:$U$188,MATCH($B272,$B$37:$B$188,0),16)),"",INDEX($A$37:$U$188,MATCH($B272,$B$37:$B$188,0),16))</f>
        <v>2</v>
      </c>
      <c r="Q272" s="12">
        <f>IF(ISNA(INDEX($A$37:$U$188,MATCH($B272,$B$37:$B$188,0),17)),"",INDEX($A$37:$U$188,MATCH($B272,$B$37:$B$188,0),17))</f>
        <v>4</v>
      </c>
      <c r="R272" s="20">
        <f>IF(ISNA(INDEX($A$37:$U$188,MATCH($B272,$B$37:$B$188,0),18)),"",INDEX($A$37:$U$188,MATCH($B272,$B$37:$B$188,0),18))</f>
        <v>0</v>
      </c>
      <c r="S272" s="20">
        <f>IF(ISNA(INDEX($A$37:$U$188,MATCH($B272,$B$37:$B$188,0),19)),"",INDEX($A$37:$U$188,MATCH($B272,$B$37:$B$188,0),19))</f>
        <v>0</v>
      </c>
      <c r="T272" s="20" t="str">
        <f>IF(ISNA(INDEX($A$37:$U$188,MATCH($B272,$B$37:$B$188,0),20)),"",INDEX($A$37:$U$188,MATCH($B272,$B$37:$B$188,0),20))</f>
        <v>VP</v>
      </c>
      <c r="U272" s="20" t="str">
        <f>IF(ISNA(INDEX($A$37:$U$188,MATCH($B272,$B$37:$B$188,0),21)),"",INDEX($A$37:$U$188,MATCH($B272,$B$37:$B$188,0),21))</f>
        <v>DC</v>
      </c>
      <c r="V272" s="71"/>
      <c r="W272" s="65"/>
      <c r="X272" s="65"/>
      <c r="Y272" s="65"/>
      <c r="Z272" s="65"/>
      <c r="AA272" s="65"/>
    </row>
    <row r="273" spans="1:27" x14ac:dyDescent="0.25">
      <c r="A273" s="22" t="str">
        <f>IF(ISNA(INDEX($A$37:$U$188,MATCH($B273,$B$37:$B$188,0),1)),"",INDEX($A$37:$U$188,MATCH($B273,$B$37:$B$188,0),1))</f>
        <v>YLU0012</v>
      </c>
      <c r="B273" s="148" t="s">
        <v>76</v>
      </c>
      <c r="C273" s="148"/>
      <c r="D273" s="148"/>
      <c r="E273" s="148"/>
      <c r="F273" s="148"/>
      <c r="G273" s="148"/>
      <c r="H273" s="148"/>
      <c r="I273" s="148"/>
      <c r="J273" s="12">
        <f>IF(ISNA(INDEX($A$37:$U$188,MATCH($B273,$B$37:$B$188,0),10)),"",INDEX($A$37:$U$188,MATCH($B273,$B$37:$B$188,0),10))</f>
        <v>2</v>
      </c>
      <c r="K273" s="12">
        <f>IF(ISNA(INDEX($A$37:$U$188,MATCH($B273,$B$37:$B$188,0),11)),"",INDEX($A$37:$U$188,MATCH($B273,$B$37:$B$188,0),11))</f>
        <v>0</v>
      </c>
      <c r="L273" s="12">
        <f>IF(ISNA(INDEX($A$37:$U$188,MATCH($B273,$B$37:$B$188,0),12)),"",INDEX($A$37:$U$188,MATCH($B273,$B$37:$B$188,0),12))</f>
        <v>2</v>
      </c>
      <c r="M273" s="12">
        <f>IF(ISNA(INDEX($A$37:$U$188,MATCH($B273,$B$37:$B$188,0),13)),"",INDEX($A$37:$U$188,MATCH($B273,$B$37:$B$188,0),13))</f>
        <v>0</v>
      </c>
      <c r="N273" s="12">
        <f>IF(ISNA(INDEX($A$37:$U$188,MATCH($B273,$B$37:$B$188,0),14)),"",INDEX($A$37:$U$188,MATCH($B273,$B$37:$B$188,0),14))</f>
        <v>0</v>
      </c>
      <c r="O273" s="12">
        <f>IF(ISNA(INDEX($A$37:$U$188,MATCH($B273,$B$37:$B$188,0),15)),"",INDEX($A$37:$U$188,MATCH($B273,$B$37:$B$188,0),15))</f>
        <v>2</v>
      </c>
      <c r="P273" s="12">
        <f>IF(ISNA(INDEX($A$37:$U$188,MATCH($B273,$B$37:$B$188,0),16)),"",INDEX($A$37:$U$188,MATCH($B273,$B$37:$B$188,0),16))</f>
        <v>2</v>
      </c>
      <c r="Q273" s="12">
        <f>IF(ISNA(INDEX($A$37:$U$188,MATCH($B273,$B$37:$B$188,0),17)),"",INDEX($A$37:$U$188,MATCH($B273,$B$37:$B$188,0),17))</f>
        <v>4</v>
      </c>
      <c r="R273" s="20">
        <f>IF(ISNA(INDEX($A$37:$U$188,MATCH($B273,$B$37:$B$188,0),18)),"",INDEX($A$37:$U$188,MATCH($B273,$B$37:$B$188,0),18))</f>
        <v>0</v>
      </c>
      <c r="S273" s="20">
        <f>IF(ISNA(INDEX($A$37:$U$188,MATCH($B273,$B$37:$B$188,0),19)),"",INDEX($A$37:$U$188,MATCH($B273,$B$37:$B$188,0),19))</f>
        <v>0</v>
      </c>
      <c r="T273" s="20" t="str">
        <f>IF(ISNA(INDEX($A$37:$U$188,MATCH($B273,$B$37:$B$188,0),20)),"",INDEX($A$37:$U$188,MATCH($B273,$B$37:$B$188,0),20))</f>
        <v>VP</v>
      </c>
      <c r="U273" s="20" t="str">
        <f>IF(ISNA(INDEX($A$37:$U$188,MATCH($B273,$B$37:$B$188,0),21)),"",INDEX($A$37:$U$188,MATCH($B273,$B$37:$B$188,0),21))</f>
        <v>DC</v>
      </c>
      <c r="V273" s="71"/>
      <c r="W273" s="65"/>
      <c r="X273" s="65"/>
      <c r="Y273" s="65"/>
      <c r="Z273" s="65"/>
      <c r="AA273" s="65"/>
    </row>
    <row r="274" spans="1:27" s="111" customFormat="1" x14ac:dyDescent="0.25">
      <c r="A274" s="22" t="str">
        <f>IF(ISNA(INDEX($A$37:$U$188,MATCH($B274,$B$37:$B$188,0),1)),"",INDEX($A$37:$U$188,MATCH($B274,$B$37:$B$188,0),1))</f>
        <v>*</v>
      </c>
      <c r="B274" s="199" t="s">
        <v>99</v>
      </c>
      <c r="C274" s="200"/>
      <c r="D274" s="200"/>
      <c r="E274" s="200"/>
      <c r="F274" s="200"/>
      <c r="G274" s="200"/>
      <c r="H274" s="200"/>
      <c r="I274" s="201"/>
      <c r="J274" s="12">
        <f>IF(ISNA(INDEX($A$37:$U$188,MATCH($B274,$B$37:$B$188,0),10)),"",INDEX($A$37:$U$188,MATCH($B274,$B$37:$B$188,0),10))</f>
        <v>3</v>
      </c>
      <c r="K274" s="12">
        <f>IF(ISNA(INDEX($A$37:$U$188,MATCH($B274,$B$37:$B$188,0),11)),"",INDEX($A$37:$U$188,MATCH($B274,$B$37:$B$188,0),11))</f>
        <v>0</v>
      </c>
      <c r="L274" s="12">
        <f>IF(ISNA(INDEX($A$37:$U$188,MATCH($B274,$B$37:$B$188,0),12)),"",INDEX($A$37:$U$188,MATCH($B274,$B$37:$B$188,0),12))</f>
        <v>2</v>
      </c>
      <c r="M274" s="12">
        <f>IF(ISNA(INDEX($A$37:$U$188,MATCH($B274,$B$37:$B$188,0),13)),"",INDEX($A$37:$U$188,MATCH($B274,$B$37:$B$188,0),13))</f>
        <v>0</v>
      </c>
      <c r="N274" s="12">
        <f>IF(ISNA(INDEX($A$37:$U$188,MATCH($B274,$B$37:$B$188,0),14)),"",INDEX($A$37:$U$188,MATCH($B274,$B$37:$B$188,0),14))</f>
        <v>0</v>
      </c>
      <c r="O274" s="12">
        <f>IF(ISNA(INDEX($A$37:$U$188,MATCH($B274,$B$37:$B$188,0),15)),"",INDEX($A$37:$U$188,MATCH($B274,$B$37:$B$188,0),15))</f>
        <v>2</v>
      </c>
      <c r="P274" s="12">
        <f>IF(ISNA(INDEX($A$37:$U$188,MATCH($B274,$B$37:$B$188,0),16)),"",INDEX($A$37:$U$188,MATCH($B274,$B$37:$B$188,0),16))</f>
        <v>3</v>
      </c>
      <c r="Q274" s="12">
        <f>IF(ISNA(INDEX($A$37:$U$188,MATCH($B274,$B$37:$B$188,0),17)),"",INDEX($A$37:$U$188,MATCH($B274,$B$37:$B$188,0),17))</f>
        <v>5</v>
      </c>
      <c r="R274" s="20">
        <f>IF(ISNA(INDEX($A$37:$U$188,MATCH($B274,$B$37:$B$188,0),18)),"",INDEX($A$37:$U$188,MATCH($B274,$B$37:$B$188,0),18))</f>
        <v>0</v>
      </c>
      <c r="S274" s="20" t="str">
        <f>IF(ISNA(INDEX($A$37:$U$188,MATCH($B274,$B$37:$B$188,0),19)),"",INDEX($A$37:$U$188,MATCH($B274,$B$37:$B$188,0),19))</f>
        <v>C</v>
      </c>
      <c r="T274" s="20">
        <f>IF(ISNA(INDEX($A$37:$U$188,MATCH($B274,$B$37:$B$188,0),20)),"",INDEX($A$37:$U$188,MATCH($B274,$B$37:$B$188,0),20))</f>
        <v>0</v>
      </c>
      <c r="U274" s="20" t="str">
        <f>IF(ISNA(INDEX($A$37:$U$188,MATCH($B274,$B$37:$B$188,0),21)),"",INDEX($A$37:$U$188,MATCH($B274,$B$37:$B$188,0),21))</f>
        <v>DC</v>
      </c>
      <c r="V274" s="71"/>
      <c r="W274" s="65"/>
      <c r="X274" s="65"/>
      <c r="Y274" s="65"/>
      <c r="Z274" s="65"/>
      <c r="AA274" s="65"/>
    </row>
    <row r="275" spans="1:27" x14ac:dyDescent="0.25">
      <c r="A275" s="22" t="str">
        <f>IF(ISNA(INDEX($A$37:$U$188,MATCH($B275,$B$37:$B$188,0),1)),"",INDEX($A$37:$U$188,MATCH($B275,$B$37:$B$188,0),1))</f>
        <v>**</v>
      </c>
      <c r="B275" s="148" t="s">
        <v>100</v>
      </c>
      <c r="C275" s="148"/>
      <c r="D275" s="148"/>
      <c r="E275" s="148"/>
      <c r="F275" s="148"/>
      <c r="G275" s="148"/>
      <c r="H275" s="148"/>
      <c r="I275" s="148"/>
      <c r="J275" s="12">
        <f>IF(ISNA(INDEX($A$37:$U$188,MATCH($B275,$B$37:$B$188,0),10)),"",INDEX($A$37:$U$188,MATCH($B275,$B$37:$B$188,0),10))</f>
        <v>3</v>
      </c>
      <c r="K275" s="12">
        <f>IF(ISNA(INDEX($A$37:$U$188,MATCH($B275,$B$37:$B$188,0),11)),"",INDEX($A$37:$U$188,MATCH($B275,$B$37:$B$188,0),11))</f>
        <v>0</v>
      </c>
      <c r="L275" s="12">
        <f>IF(ISNA(INDEX($A$37:$U$188,MATCH($B275,$B$37:$B$188,0),12)),"",INDEX($A$37:$U$188,MATCH($B275,$B$37:$B$188,0),12))</f>
        <v>2</v>
      </c>
      <c r="M275" s="12">
        <f>IF(ISNA(INDEX($A$37:$U$188,MATCH($B275,$B$37:$B$188,0),13)),"",INDEX($A$37:$U$188,MATCH($B275,$B$37:$B$188,0),13))</f>
        <v>0</v>
      </c>
      <c r="N275" s="12">
        <f>IF(ISNA(INDEX($A$37:$U$188,MATCH($B275,$B$37:$B$188,0),14)),"",INDEX($A$37:$U$188,MATCH($B275,$B$37:$B$188,0),14))</f>
        <v>0</v>
      </c>
      <c r="O275" s="12">
        <f>IF(ISNA(INDEX($A$37:$U$188,MATCH($B275,$B$37:$B$188,0),15)),"",INDEX($A$37:$U$188,MATCH($B275,$B$37:$B$188,0),15))</f>
        <v>2</v>
      </c>
      <c r="P275" s="12">
        <f>IF(ISNA(INDEX($A$37:$U$188,MATCH($B275,$B$37:$B$188,0),16)),"",INDEX($A$37:$U$188,MATCH($B275,$B$37:$B$188,0),16))</f>
        <v>3</v>
      </c>
      <c r="Q275" s="12">
        <f>IF(ISNA(INDEX($A$37:$U$188,MATCH($B275,$B$37:$B$188,0),17)),"",INDEX($A$37:$U$188,MATCH($B275,$B$37:$B$188,0),17))</f>
        <v>5</v>
      </c>
      <c r="R275" s="20">
        <f>IF(ISNA(INDEX($A$37:$U$188,MATCH($B275,$B$37:$B$188,0),18)),"",INDEX($A$37:$U$188,MATCH($B275,$B$37:$B$188,0),18))</f>
        <v>0</v>
      </c>
      <c r="S275" s="20" t="str">
        <f>IF(ISNA(INDEX($A$37:$U$188,MATCH($B275,$B$37:$B$188,0),19)),"",INDEX($A$37:$U$188,MATCH($B275,$B$37:$B$188,0),19))</f>
        <v>C</v>
      </c>
      <c r="T275" s="20">
        <f>IF(ISNA(INDEX($A$37:$U$188,MATCH($B275,$B$37:$B$188,0),20)),"",INDEX($A$37:$U$188,MATCH($B275,$B$37:$B$188,0),20))</f>
        <v>0</v>
      </c>
      <c r="U275" s="20" t="str">
        <f>IF(ISNA(INDEX($A$37:$U$188,MATCH($B275,$B$37:$B$188,0),21)),"",INDEX($A$37:$U$188,MATCH($B275,$B$37:$B$188,0),21))</f>
        <v>DC</v>
      </c>
      <c r="V275" s="71"/>
      <c r="W275" s="65"/>
      <c r="X275" s="65"/>
      <c r="Y275" s="65"/>
      <c r="Z275" s="65"/>
      <c r="AA275" s="65"/>
    </row>
    <row r="276" spans="1:27" x14ac:dyDescent="0.25">
      <c r="A276" s="56" t="s">
        <v>27</v>
      </c>
      <c r="B276" s="230"/>
      <c r="C276" s="230"/>
      <c r="D276" s="230"/>
      <c r="E276" s="230"/>
      <c r="F276" s="230"/>
      <c r="G276" s="230"/>
      <c r="H276" s="230"/>
      <c r="I276" s="230"/>
      <c r="J276" s="15">
        <f t="shared" ref="J276:Q276" si="91">SUM(J272:J275)</f>
        <v>10</v>
      </c>
      <c r="K276" s="15">
        <f t="shared" si="91"/>
        <v>0</v>
      </c>
      <c r="L276" s="15">
        <f t="shared" si="91"/>
        <v>8</v>
      </c>
      <c r="M276" s="15">
        <f t="shared" si="91"/>
        <v>0</v>
      </c>
      <c r="N276" s="15">
        <f t="shared" si="91"/>
        <v>0</v>
      </c>
      <c r="O276" s="15">
        <f t="shared" si="91"/>
        <v>8</v>
      </c>
      <c r="P276" s="15">
        <f t="shared" si="91"/>
        <v>10</v>
      </c>
      <c r="Q276" s="15">
        <f t="shared" si="91"/>
        <v>18</v>
      </c>
      <c r="R276" s="56">
        <f>COUNTIF(R272:R275,"E")</f>
        <v>0</v>
      </c>
      <c r="S276" s="56">
        <f>COUNTIF(S272:S275,"C")</f>
        <v>2</v>
      </c>
      <c r="T276" s="56">
        <f>COUNTIF(T272:T275,"VP")</f>
        <v>2</v>
      </c>
      <c r="U276" s="57">
        <f>COUNTA(U272:U275)</f>
        <v>4</v>
      </c>
      <c r="V276" s="73"/>
      <c r="W276" s="63"/>
      <c r="X276" s="63"/>
      <c r="Y276" s="63"/>
      <c r="Z276" s="63"/>
      <c r="AA276" s="63"/>
    </row>
    <row r="277" spans="1:27" x14ac:dyDescent="0.25">
      <c r="A277" s="153" t="s">
        <v>73</v>
      </c>
      <c r="B277" s="153"/>
      <c r="C277" s="153"/>
      <c r="D277" s="153"/>
      <c r="E277" s="153"/>
      <c r="F277" s="153"/>
      <c r="G277" s="153"/>
      <c r="H277" s="153"/>
      <c r="I277" s="153"/>
      <c r="J277" s="153"/>
      <c r="K277" s="153"/>
      <c r="L277" s="153"/>
      <c r="M277" s="153"/>
      <c r="N277" s="153"/>
      <c r="O277" s="153"/>
      <c r="P277" s="153"/>
      <c r="Q277" s="153"/>
      <c r="R277" s="153"/>
      <c r="S277" s="153"/>
      <c r="T277" s="153"/>
      <c r="U277" s="153"/>
      <c r="V277" s="77"/>
      <c r="W277" s="76"/>
      <c r="X277" s="76"/>
      <c r="Y277" s="76"/>
      <c r="Z277" s="76"/>
      <c r="AA277" s="76"/>
    </row>
    <row r="278" spans="1:27" x14ac:dyDescent="0.25">
      <c r="A278" s="22" t="str">
        <f>IF(ISNA(INDEX($A$37:$U$188,MATCH($B278,$B$37:$B$188,0),1)),"",INDEX($A$37:$U$188,MATCH($B278,$B$37:$B$188,0),1))</f>
        <v>MLX2206</v>
      </c>
      <c r="B278" s="148" t="s">
        <v>218</v>
      </c>
      <c r="C278" s="148"/>
      <c r="D278" s="148"/>
      <c r="E278" s="148"/>
      <c r="F278" s="148"/>
      <c r="G278" s="148"/>
      <c r="H278" s="148"/>
      <c r="I278" s="148"/>
      <c r="J278" s="12">
        <f>IF(ISNA(INDEX($A$37:$U$188,MATCH($B278,$B$37:$B$188,0),10)),"",INDEX($A$37:$U$188,MATCH($B278,$B$37:$B$188,0),10))</f>
        <v>6</v>
      </c>
      <c r="K278" s="12">
        <f>IF(ISNA(INDEX($A$37:$U$188,MATCH($B278,$B$37:$B$188,0),11)),"",INDEX($A$37:$U$188,MATCH($B278,$B$37:$B$188,0),11))</f>
        <v>2</v>
      </c>
      <c r="L278" s="12">
        <f>IF(ISNA(INDEX($A$37:$U$188,MATCH($B278,$B$37:$B$188,0),12)),"",INDEX($A$37:$U$188,MATCH($B278,$B$37:$B$188,0),12))</f>
        <v>1</v>
      </c>
      <c r="M278" s="12">
        <f>IF(ISNA(INDEX($A$37:$U$188,MATCH($B278,$B$37:$B$188,0),13)),"",INDEX($A$37:$U$188,MATCH($B278,$B$37:$B$188,0),13))</f>
        <v>1</v>
      </c>
      <c r="N278" s="12">
        <f>IF(ISNA(INDEX($A$37:$U$188,MATCH($B278,$B$37:$B$188,0),14)),"",INDEX($A$37:$U$188,MATCH($B278,$B$37:$B$188,0),14))</f>
        <v>1</v>
      </c>
      <c r="O278" s="12">
        <f>IF(ISNA(INDEX($A$37:$U$188,MATCH($B278,$B$37:$B$188,0),15)),"",INDEX($A$37:$U$188,MATCH($B278,$B$37:$B$188,0),15))</f>
        <v>5</v>
      </c>
      <c r="P278" s="12">
        <f>IF(ISNA(INDEX($A$37:$U$188,MATCH($B278,$B$37:$B$188,0),16)),"",INDEX($A$37:$U$188,MATCH($B278,$B$37:$B$188,0),16))</f>
        <v>8</v>
      </c>
      <c r="Q278" s="12">
        <f>IF(ISNA(INDEX($A$37:$U$188,MATCH($B278,$B$37:$B$188,0),17)),"",INDEX($A$37:$U$188,MATCH($B278,$B$37:$B$188,0),17))</f>
        <v>13</v>
      </c>
      <c r="R278" s="20" t="str">
        <f>IF(ISNA(INDEX($A$37:$U$188,MATCH($B278,$B$37:$B$188,0),18)),"",INDEX($A$37:$U$188,MATCH($B278,$B$37:$B$188,0),18))</f>
        <v>E</v>
      </c>
      <c r="S278" s="20">
        <f>IF(ISNA(INDEX($A$37:$U$188,MATCH($B278,$B$37:$B$188,0),19)),"",INDEX($A$37:$U$188,MATCH($B278,$B$37:$B$188,0),19))</f>
        <v>0</v>
      </c>
      <c r="T278" s="20">
        <f>IF(ISNA(INDEX($A$37:$U$188,MATCH($B278,$B$37:$B$188,0),20)),"",INDEX($A$37:$U$188,MATCH($B278,$B$37:$B$188,0),20))</f>
        <v>0</v>
      </c>
      <c r="U278" s="20" t="str">
        <f>IF(ISNA(INDEX($A$37:$U$188,MATCH($B278,$B$37:$B$188,0),21)),"",INDEX($A$37:$U$188,MATCH($B278,$B$37:$B$188,0),21))</f>
        <v>DC</v>
      </c>
      <c r="V278" s="77"/>
      <c r="W278" s="76"/>
      <c r="X278" s="76"/>
      <c r="Y278" s="76"/>
      <c r="Z278" s="76"/>
      <c r="AA278" s="76"/>
    </row>
    <row r="279" spans="1:27" x14ac:dyDescent="0.25">
      <c r="A279" s="22" t="str">
        <f>IF(ISNA(INDEX($A$37:$U$188,MATCH($B279,$B$37:$B$188,0),1)),"",INDEX($A$37:$U$188,MATCH($B279,$B$37:$B$188,0),1))</f>
        <v>MLX2207</v>
      </c>
      <c r="B279" s="148" t="s">
        <v>219</v>
      </c>
      <c r="C279" s="148"/>
      <c r="D279" s="148"/>
      <c r="E279" s="148"/>
      <c r="F279" s="148"/>
      <c r="G279" s="148"/>
      <c r="H279" s="148"/>
      <c r="I279" s="148"/>
      <c r="J279" s="12">
        <f>IF(ISNA(INDEX($A$37:$U$188,MATCH($B279,$B$37:$B$188,0),10)),"",INDEX($A$37:$U$188,MATCH($B279,$B$37:$B$188,0),10))</f>
        <v>6</v>
      </c>
      <c r="K279" s="12">
        <f>IF(ISNA(INDEX($A$37:$U$188,MATCH($B279,$B$37:$B$188,0),11)),"",INDEX($A$37:$U$188,MATCH($B279,$B$37:$B$188,0),11))</f>
        <v>2</v>
      </c>
      <c r="L279" s="12">
        <f>IF(ISNA(INDEX($A$37:$U$188,MATCH($B279,$B$37:$B$188,0),12)),"",INDEX($A$37:$U$188,MATCH($B279,$B$37:$B$188,0),12))</f>
        <v>0</v>
      </c>
      <c r="M279" s="12">
        <f>IF(ISNA(INDEX($A$37:$U$188,MATCH($B279,$B$37:$B$188,0),13)),"",INDEX($A$37:$U$188,MATCH($B279,$B$37:$B$188,0),13))</f>
        <v>0</v>
      </c>
      <c r="N279" s="12">
        <f>IF(ISNA(INDEX($A$37:$U$188,MATCH($B279,$B$37:$B$188,0),14)),"",INDEX($A$37:$U$188,MATCH($B279,$B$37:$B$188,0),14))</f>
        <v>1</v>
      </c>
      <c r="O279" s="12">
        <f>IF(ISNA(INDEX($A$37:$U$188,MATCH($B279,$B$37:$B$188,0),15)),"",INDEX($A$37:$U$188,MATCH($B279,$B$37:$B$188,0),15))</f>
        <v>3</v>
      </c>
      <c r="P279" s="12">
        <f>IF(ISNA(INDEX($A$37:$U$188,MATCH($B279,$B$37:$B$188,0),16)),"",INDEX($A$37:$U$188,MATCH($B279,$B$37:$B$188,0),16))</f>
        <v>10</v>
      </c>
      <c r="Q279" s="12">
        <f>IF(ISNA(INDEX($A$37:$U$188,MATCH($B279,$B$37:$B$188,0),17)),"",INDEX($A$37:$U$188,MATCH($B279,$B$37:$B$188,0),17))</f>
        <v>13</v>
      </c>
      <c r="R279" s="20">
        <f>IF(ISNA(INDEX($A$37:$U$188,MATCH($B279,$B$37:$B$188,0),18)),"",INDEX($A$37:$U$188,MATCH($B279,$B$37:$B$188,0),18))</f>
        <v>0</v>
      </c>
      <c r="S279" s="20" t="str">
        <f>IF(ISNA(INDEX($A$37:$U$188,MATCH($B279,$B$37:$B$188,0),19)),"",INDEX($A$37:$U$188,MATCH($B279,$B$37:$B$188,0),19))</f>
        <v>C</v>
      </c>
      <c r="T279" s="20">
        <f>IF(ISNA(INDEX($A$37:$U$188,MATCH($B279,$B$37:$B$188,0),20)),"",INDEX($A$37:$U$188,MATCH($B279,$B$37:$B$188,0),20))</f>
        <v>0</v>
      </c>
      <c r="U279" s="20" t="str">
        <f>IF(ISNA(INDEX($A$37:$U$188,MATCH($B279,$B$37:$B$188,0),21)),"",INDEX($A$37:$U$188,MATCH($B279,$B$37:$B$188,0),21))</f>
        <v>DC</v>
      </c>
      <c r="V279" s="73"/>
      <c r="W279" s="63"/>
      <c r="X279" s="63"/>
      <c r="Y279" s="63"/>
      <c r="Z279" s="63"/>
      <c r="AA279" s="63"/>
    </row>
    <row r="280" spans="1:27" ht="15" customHeight="1" x14ac:dyDescent="0.25">
      <c r="A280" s="56" t="s">
        <v>27</v>
      </c>
      <c r="B280" s="153"/>
      <c r="C280" s="153"/>
      <c r="D280" s="153"/>
      <c r="E280" s="153"/>
      <c r="F280" s="153"/>
      <c r="G280" s="153"/>
      <c r="H280" s="153"/>
      <c r="I280" s="153"/>
      <c r="J280" s="15">
        <f t="shared" ref="J280:Q280" si="92">SUM(J278:J279)</f>
        <v>12</v>
      </c>
      <c r="K280" s="15">
        <f t="shared" si="92"/>
        <v>4</v>
      </c>
      <c r="L280" s="15">
        <f t="shared" si="92"/>
        <v>1</v>
      </c>
      <c r="M280" s="15">
        <f t="shared" si="92"/>
        <v>1</v>
      </c>
      <c r="N280" s="15">
        <f t="shared" si="92"/>
        <v>2</v>
      </c>
      <c r="O280" s="15">
        <f t="shared" si="92"/>
        <v>8</v>
      </c>
      <c r="P280" s="15">
        <f t="shared" si="92"/>
        <v>18</v>
      </c>
      <c r="Q280" s="15">
        <f t="shared" si="92"/>
        <v>26</v>
      </c>
      <c r="R280" s="56">
        <f>COUNTIF(R278:R279,"E")</f>
        <v>1</v>
      </c>
      <c r="S280" s="56">
        <f>COUNTIF(S278:S279,"C")</f>
        <v>1</v>
      </c>
      <c r="T280" s="56">
        <f>COUNTIF(T278:T279,"VP")</f>
        <v>0</v>
      </c>
      <c r="U280" s="57">
        <f>COUNTA(U278:U279)</f>
        <v>2</v>
      </c>
      <c r="V280" s="68"/>
    </row>
    <row r="281" spans="1:27" ht="32.25" customHeight="1" x14ac:dyDescent="0.25">
      <c r="A281" s="202" t="s">
        <v>107</v>
      </c>
      <c r="B281" s="203"/>
      <c r="C281" s="203"/>
      <c r="D281" s="203"/>
      <c r="E281" s="203"/>
      <c r="F281" s="203"/>
      <c r="G281" s="203"/>
      <c r="H281" s="203"/>
      <c r="I281" s="204"/>
      <c r="J281" s="15">
        <f t="shared" ref="J281:U281" si="93">SUM(J276,J280)</f>
        <v>22</v>
      </c>
      <c r="K281" s="15">
        <f t="shared" si="93"/>
        <v>4</v>
      </c>
      <c r="L281" s="15">
        <f t="shared" si="93"/>
        <v>9</v>
      </c>
      <c r="M281" s="15">
        <f t="shared" si="93"/>
        <v>1</v>
      </c>
      <c r="N281" s="15">
        <f t="shared" si="93"/>
        <v>2</v>
      </c>
      <c r="O281" s="15">
        <f t="shared" si="93"/>
        <v>16</v>
      </c>
      <c r="P281" s="15">
        <f t="shared" si="93"/>
        <v>28</v>
      </c>
      <c r="Q281" s="15">
        <f t="shared" si="93"/>
        <v>44</v>
      </c>
      <c r="R281" s="15">
        <f t="shared" si="93"/>
        <v>1</v>
      </c>
      <c r="S281" s="15">
        <f t="shared" si="93"/>
        <v>3</v>
      </c>
      <c r="T281" s="15">
        <f t="shared" si="93"/>
        <v>2</v>
      </c>
      <c r="U281" s="75">
        <f t="shared" si="93"/>
        <v>6</v>
      </c>
      <c r="V281" s="68"/>
    </row>
    <row r="282" spans="1:27" ht="17.25" customHeight="1" x14ac:dyDescent="0.25">
      <c r="A282" s="205" t="s">
        <v>52</v>
      </c>
      <c r="B282" s="206"/>
      <c r="C282" s="206"/>
      <c r="D282" s="206"/>
      <c r="E282" s="206"/>
      <c r="F282" s="206"/>
      <c r="G282" s="206"/>
      <c r="H282" s="206"/>
      <c r="I282" s="206"/>
      <c r="J282" s="207"/>
      <c r="K282" s="15">
        <f t="shared" ref="K282:Q282" si="94">K276*14+K280*12</f>
        <v>48</v>
      </c>
      <c r="L282" s="15">
        <f t="shared" si="94"/>
        <v>124</v>
      </c>
      <c r="M282" s="15">
        <f t="shared" si="94"/>
        <v>12</v>
      </c>
      <c r="N282" s="15">
        <f t="shared" si="94"/>
        <v>24</v>
      </c>
      <c r="O282" s="15">
        <f t="shared" si="94"/>
        <v>208</v>
      </c>
      <c r="P282" s="15">
        <f t="shared" si="94"/>
        <v>356</v>
      </c>
      <c r="Q282" s="15">
        <f t="shared" si="94"/>
        <v>564</v>
      </c>
      <c r="R282" s="211"/>
      <c r="S282" s="212"/>
      <c r="T282" s="212"/>
      <c r="U282" s="213"/>
    </row>
    <row r="283" spans="1:27" ht="15" customHeight="1" x14ac:dyDescent="0.25">
      <c r="A283" s="208"/>
      <c r="B283" s="209"/>
      <c r="C283" s="209"/>
      <c r="D283" s="209"/>
      <c r="E283" s="209"/>
      <c r="F283" s="209"/>
      <c r="G283" s="209"/>
      <c r="H283" s="209"/>
      <c r="I283" s="209"/>
      <c r="J283" s="210"/>
      <c r="K283" s="150">
        <f>SUM(K282:N282)</f>
        <v>208</v>
      </c>
      <c r="L283" s="151"/>
      <c r="M283" s="151"/>
      <c r="N283" s="152"/>
      <c r="O283" s="150">
        <f>SUM(O282:P282)</f>
        <v>564</v>
      </c>
      <c r="P283" s="151"/>
      <c r="Q283" s="152"/>
      <c r="R283" s="214"/>
      <c r="S283" s="215"/>
      <c r="T283" s="215"/>
      <c r="U283" s="216"/>
    </row>
    <row r="284" spans="1:27" ht="19.5" customHeight="1" x14ac:dyDescent="0.25">
      <c r="A284" s="161" t="s">
        <v>106</v>
      </c>
      <c r="B284" s="162"/>
      <c r="C284" s="162"/>
      <c r="D284" s="162"/>
      <c r="E284" s="162"/>
      <c r="F284" s="162"/>
      <c r="G284" s="162"/>
      <c r="H284" s="162"/>
      <c r="I284" s="162"/>
      <c r="J284" s="163"/>
      <c r="K284" s="164">
        <f>U281/SUM(U46,U60,U81,U97,U115,U129)</f>
        <v>0.15384615384615385</v>
      </c>
      <c r="L284" s="165"/>
      <c r="M284" s="165"/>
      <c r="N284" s="165"/>
      <c r="O284" s="165"/>
      <c r="P284" s="165"/>
      <c r="Q284" s="165"/>
      <c r="R284" s="165"/>
      <c r="S284" s="165"/>
      <c r="T284" s="165"/>
      <c r="U284" s="166"/>
    </row>
    <row r="285" spans="1:27" ht="21.75" customHeight="1" x14ac:dyDescent="0.25">
      <c r="A285" s="167" t="s">
        <v>109</v>
      </c>
      <c r="B285" s="168"/>
      <c r="C285" s="168"/>
      <c r="D285" s="168"/>
      <c r="E285" s="168"/>
      <c r="F285" s="168"/>
      <c r="G285" s="168"/>
      <c r="H285" s="168"/>
      <c r="I285" s="168"/>
      <c r="J285" s="169"/>
      <c r="K285" s="164">
        <f>K283/(SUM(O46,O60,O81,O97,O115)*14+O129*12)</f>
        <v>0.10048309178743961</v>
      </c>
      <c r="L285" s="165"/>
      <c r="M285" s="165"/>
      <c r="N285" s="165"/>
      <c r="O285" s="165"/>
      <c r="P285" s="165"/>
      <c r="Q285" s="165"/>
      <c r="R285" s="165"/>
      <c r="S285" s="165"/>
      <c r="T285" s="165"/>
      <c r="U285" s="166"/>
    </row>
    <row r="286" spans="1:27" ht="18.75" customHeight="1" x14ac:dyDescent="0.25"/>
    <row r="287" spans="1:27" ht="18" customHeight="1" x14ac:dyDescent="0.25"/>
    <row r="288" spans="1:27" x14ac:dyDescent="0.25">
      <c r="A288" s="239" t="s">
        <v>74</v>
      </c>
      <c r="B288" s="239"/>
      <c r="V288" s="37"/>
    </row>
    <row r="289" spans="1:32" x14ac:dyDescent="0.25">
      <c r="A289" s="149" t="s">
        <v>29</v>
      </c>
      <c r="B289" s="221" t="s">
        <v>63</v>
      </c>
      <c r="C289" s="276"/>
      <c r="D289" s="276"/>
      <c r="E289" s="276"/>
      <c r="F289" s="276"/>
      <c r="G289" s="222"/>
      <c r="H289" s="221" t="s">
        <v>66</v>
      </c>
      <c r="I289" s="222"/>
      <c r="J289" s="154" t="s">
        <v>67</v>
      </c>
      <c r="K289" s="155"/>
      <c r="L289" s="155"/>
      <c r="M289" s="155"/>
      <c r="N289" s="155"/>
      <c r="O289" s="155"/>
      <c r="P289" s="156"/>
      <c r="Q289" s="221" t="s">
        <v>51</v>
      </c>
      <c r="R289" s="222"/>
      <c r="S289" s="154" t="s">
        <v>68</v>
      </c>
      <c r="T289" s="155"/>
      <c r="U289" s="156"/>
      <c r="V289" s="37"/>
      <c r="W289" s="37"/>
    </row>
    <row r="290" spans="1:32" x14ac:dyDescent="0.25">
      <c r="A290" s="149"/>
      <c r="B290" s="223"/>
      <c r="C290" s="277"/>
      <c r="D290" s="277"/>
      <c r="E290" s="277"/>
      <c r="F290" s="277"/>
      <c r="G290" s="224"/>
      <c r="H290" s="223"/>
      <c r="I290" s="224"/>
      <c r="J290" s="154" t="s">
        <v>36</v>
      </c>
      <c r="K290" s="156"/>
      <c r="L290" s="154" t="s">
        <v>7</v>
      </c>
      <c r="M290" s="155"/>
      <c r="N290" s="156"/>
      <c r="O290" s="154" t="s">
        <v>33</v>
      </c>
      <c r="P290" s="156"/>
      <c r="Q290" s="223"/>
      <c r="R290" s="224"/>
      <c r="S290" s="21" t="s">
        <v>69</v>
      </c>
      <c r="T290" s="21" t="s">
        <v>70</v>
      </c>
      <c r="U290" s="21" t="s">
        <v>71</v>
      </c>
    </row>
    <row r="291" spans="1:32" x14ac:dyDescent="0.25">
      <c r="A291" s="21">
        <v>1</v>
      </c>
      <c r="B291" s="154" t="s">
        <v>64</v>
      </c>
      <c r="C291" s="155"/>
      <c r="D291" s="155"/>
      <c r="E291" s="155"/>
      <c r="F291" s="155"/>
      <c r="G291" s="156"/>
      <c r="H291" s="322">
        <f>J291</f>
        <v>1708</v>
      </c>
      <c r="I291" s="322"/>
      <c r="J291" s="285">
        <f>(SUM(O46+O60+O81+O97+O115)*14+O129*12)-J292</f>
        <v>1708</v>
      </c>
      <c r="K291" s="287"/>
      <c r="L291" s="285">
        <f>(SUM(P46+P60+P81+P97+P115)*14+P129*12)-L292</f>
        <v>2056</v>
      </c>
      <c r="M291" s="286"/>
      <c r="N291" s="287"/>
      <c r="O291" s="285">
        <f>(SUM(Q46+Q60+Q81+Q97+Q115)*14+Q129*12)-O292</f>
        <v>3764</v>
      </c>
      <c r="P291" s="287"/>
      <c r="Q291" s="219">
        <f>H291/H293</f>
        <v>0.82512077294685993</v>
      </c>
      <c r="R291" s="220"/>
      <c r="S291" s="11">
        <f>J46+J60-S292</f>
        <v>64</v>
      </c>
      <c r="T291" s="11">
        <f>J81+J97-T292</f>
        <v>54</v>
      </c>
      <c r="U291" s="11">
        <f>J115+J129-U292</f>
        <v>32</v>
      </c>
      <c r="V291" s="117" t="s">
        <v>275</v>
      </c>
      <c r="W291" s="117"/>
    </row>
    <row r="292" spans="1:32" ht="12.75" customHeight="1" x14ac:dyDescent="0.25">
      <c r="A292" s="21">
        <v>2</v>
      </c>
      <c r="B292" s="154" t="s">
        <v>65</v>
      </c>
      <c r="C292" s="155"/>
      <c r="D292" s="155"/>
      <c r="E292" s="155"/>
      <c r="F292" s="155"/>
      <c r="G292" s="156"/>
      <c r="H292" s="322">
        <f>J292</f>
        <v>362</v>
      </c>
      <c r="I292" s="322"/>
      <c r="J292" s="288">
        <f>O169</f>
        <v>362</v>
      </c>
      <c r="K292" s="319"/>
      <c r="L292" s="288">
        <f>P169</f>
        <v>664</v>
      </c>
      <c r="M292" s="289"/>
      <c r="N292" s="290"/>
      <c r="O292" s="217">
        <f>SUM(J292:M292)</f>
        <v>1026</v>
      </c>
      <c r="P292" s="218"/>
      <c r="Q292" s="219">
        <f>H292/H293</f>
        <v>0.1748792270531401</v>
      </c>
      <c r="R292" s="220"/>
      <c r="S292" s="10">
        <v>0</v>
      </c>
      <c r="T292" s="118">
        <v>12</v>
      </c>
      <c r="U292" s="118">
        <v>28</v>
      </c>
      <c r="V292" s="228" t="str">
        <f>IF(O292=Q169,"Corect","Nu corespunde cu tabelul de opționale")</f>
        <v>Corect</v>
      </c>
      <c r="W292" s="229"/>
      <c r="X292" s="229"/>
      <c r="Y292" s="229"/>
    </row>
    <row r="293" spans="1:32" x14ac:dyDescent="0.25">
      <c r="A293" s="154" t="s">
        <v>27</v>
      </c>
      <c r="B293" s="155"/>
      <c r="C293" s="155"/>
      <c r="D293" s="155"/>
      <c r="E293" s="155"/>
      <c r="F293" s="155"/>
      <c r="G293" s="156"/>
      <c r="H293" s="149">
        <f>SUM(H291:I292)</f>
        <v>2070</v>
      </c>
      <c r="I293" s="149"/>
      <c r="J293" s="149">
        <f>SUM(J291:K292)</f>
        <v>2070</v>
      </c>
      <c r="K293" s="149"/>
      <c r="L293" s="196">
        <f>SUM(L291:N292)</f>
        <v>2720</v>
      </c>
      <c r="M293" s="197"/>
      <c r="N293" s="198"/>
      <c r="O293" s="196">
        <f>SUM(O291:P292)</f>
        <v>4790</v>
      </c>
      <c r="P293" s="198"/>
      <c r="Q293" s="320">
        <f>SUM(Q291:R292)</f>
        <v>1</v>
      </c>
      <c r="R293" s="321"/>
      <c r="S293" s="14">
        <f>SUM(S291:S292)</f>
        <v>64</v>
      </c>
      <c r="T293" s="14">
        <f>SUM(T291:T292)</f>
        <v>66</v>
      </c>
      <c r="U293" s="14">
        <f>SUM(U291:U292)</f>
        <v>60</v>
      </c>
    </row>
    <row r="294" spans="1:32" s="58" customFormat="1" x14ac:dyDescent="0.25">
      <c r="A294" s="84"/>
      <c r="B294" s="84"/>
      <c r="C294" s="84"/>
      <c r="D294" s="84"/>
      <c r="E294" s="84"/>
      <c r="F294" s="84"/>
      <c r="G294" s="84"/>
      <c r="H294" s="84"/>
      <c r="I294" s="84"/>
      <c r="J294" s="84"/>
      <c r="K294" s="84"/>
      <c r="L294" s="69"/>
      <c r="M294" s="69"/>
      <c r="N294" s="69"/>
      <c r="O294" s="69"/>
      <c r="P294" s="69"/>
      <c r="Q294" s="85"/>
      <c r="R294" s="85"/>
      <c r="S294" s="69"/>
      <c r="T294" s="69"/>
      <c r="U294" s="69"/>
    </row>
    <row r="295" spans="1:32" s="58" customFormat="1" x14ac:dyDescent="0.25">
      <c r="A295" s="84"/>
      <c r="B295" s="84"/>
      <c r="C295" s="84"/>
      <c r="D295" s="84"/>
      <c r="E295" s="84"/>
      <c r="F295" s="84"/>
      <c r="G295" s="84"/>
      <c r="H295" s="84"/>
      <c r="I295" s="84"/>
      <c r="J295" s="84"/>
      <c r="K295" s="84"/>
      <c r="L295" s="69"/>
      <c r="M295" s="69"/>
      <c r="N295" s="69"/>
      <c r="O295" s="69"/>
      <c r="P295" s="69"/>
      <c r="Q295" s="85"/>
      <c r="R295" s="85"/>
      <c r="S295" s="69"/>
      <c r="T295" s="69"/>
      <c r="U295" s="69"/>
    </row>
    <row r="296" spans="1:32" s="58" customFormat="1" x14ac:dyDescent="0.25">
      <c r="A296" s="84"/>
      <c r="B296" s="84"/>
      <c r="C296" s="84"/>
      <c r="D296" s="84"/>
      <c r="E296" s="84"/>
      <c r="F296" s="84"/>
      <c r="G296" s="84"/>
      <c r="H296" s="84"/>
      <c r="I296" s="84"/>
      <c r="J296" s="84"/>
      <c r="K296" s="84"/>
      <c r="L296" s="69"/>
      <c r="M296" s="69"/>
      <c r="N296" s="69"/>
      <c r="O296" s="69"/>
      <c r="P296" s="69"/>
      <c r="Q296" s="85"/>
      <c r="R296" s="85"/>
      <c r="S296" s="69"/>
      <c r="T296" s="69"/>
      <c r="U296" s="69"/>
    </row>
    <row r="297" spans="1:32" s="58" customFormat="1" x14ac:dyDescent="0.25">
      <c r="A297" s="84"/>
      <c r="B297" s="84"/>
      <c r="C297" s="84"/>
      <c r="D297" s="84"/>
      <c r="E297" s="84"/>
      <c r="F297" s="84"/>
      <c r="G297" s="84"/>
      <c r="H297" s="84"/>
      <c r="I297" s="84"/>
      <c r="J297" s="84"/>
      <c r="K297" s="84"/>
      <c r="L297" s="69"/>
      <c r="M297" s="69"/>
      <c r="N297" s="69"/>
      <c r="O297" s="69"/>
      <c r="P297" s="69"/>
      <c r="Q297" s="85"/>
      <c r="R297" s="85"/>
      <c r="S297" s="69"/>
      <c r="T297" s="69"/>
      <c r="U297" s="69"/>
    </row>
    <row r="298" spans="1:32" s="58" customFormat="1" x14ac:dyDescent="0.25">
      <c r="A298" s="84"/>
      <c r="B298" s="84"/>
      <c r="C298" s="84"/>
      <c r="D298" s="84"/>
      <c r="E298" s="84"/>
      <c r="F298" s="84"/>
      <c r="G298" s="84"/>
      <c r="H298" s="84"/>
      <c r="I298" s="84"/>
      <c r="J298" s="84"/>
      <c r="K298" s="84"/>
      <c r="L298" s="69"/>
      <c r="M298" s="69"/>
      <c r="N298" s="69"/>
      <c r="O298" s="69"/>
      <c r="P298" s="69"/>
      <c r="Q298" s="85"/>
      <c r="R298" s="85"/>
      <c r="S298" s="69"/>
      <c r="T298" s="69"/>
      <c r="U298" s="69"/>
    </row>
    <row r="299" spans="1:32" s="58" customFormat="1" x14ac:dyDescent="0.25">
      <c r="A299" s="84"/>
      <c r="B299" s="84"/>
      <c r="C299" s="84"/>
      <c r="D299" s="84"/>
      <c r="E299" s="84"/>
      <c r="F299" s="84"/>
      <c r="G299" s="84"/>
      <c r="H299" s="84"/>
      <c r="I299" s="84"/>
      <c r="J299" s="84"/>
      <c r="K299" s="84"/>
      <c r="L299" s="69"/>
      <c r="M299" s="69"/>
      <c r="N299" s="69"/>
      <c r="O299" s="69"/>
      <c r="P299" s="69"/>
      <c r="Q299" s="85"/>
      <c r="R299" s="85"/>
      <c r="S299" s="69"/>
      <c r="T299" s="69"/>
      <c r="U299" s="69"/>
    </row>
    <row r="300" spans="1:32" ht="19.5" customHeight="1" x14ac:dyDescent="0.25">
      <c r="A300" s="244" t="s">
        <v>93</v>
      </c>
      <c r="B300" s="244"/>
      <c r="C300" s="244"/>
      <c r="D300" s="244"/>
      <c r="E300" s="244"/>
      <c r="F300" s="244"/>
      <c r="G300" s="244"/>
      <c r="H300" s="244"/>
      <c r="I300" s="244"/>
      <c r="J300" s="244"/>
      <c r="K300" s="244"/>
      <c r="L300" s="244"/>
      <c r="M300" s="244"/>
      <c r="N300" s="244"/>
      <c r="O300" s="244"/>
      <c r="P300" s="244"/>
      <c r="Q300" s="244"/>
      <c r="R300" s="244"/>
      <c r="S300" s="244"/>
      <c r="T300" s="244"/>
      <c r="U300" s="244"/>
      <c r="V300" s="65"/>
      <c r="W300" s="65"/>
      <c r="X300" s="65"/>
      <c r="Y300" s="65"/>
      <c r="Z300" s="65"/>
      <c r="AA300" s="65"/>
      <c r="AB300" s="63"/>
      <c r="AC300" s="63"/>
      <c r="AD300" s="63"/>
      <c r="AE300" s="63"/>
      <c r="AF300" s="63"/>
    </row>
    <row r="301" spans="1:32" ht="5.25" customHeight="1" x14ac:dyDescent="0.25">
      <c r="V301" s="65"/>
      <c r="W301" s="65"/>
      <c r="X301" s="65"/>
      <c r="Y301" s="65"/>
      <c r="Z301" s="65"/>
      <c r="AA301" s="65"/>
      <c r="AB301" s="63"/>
      <c r="AC301" s="63"/>
      <c r="AD301" s="63"/>
      <c r="AE301" s="63"/>
      <c r="AF301" s="63"/>
    </row>
    <row r="302" spans="1:32" ht="17.25" customHeight="1" x14ac:dyDescent="0.25">
      <c r="A302" s="134" t="s">
        <v>79</v>
      </c>
      <c r="B302" s="135"/>
      <c r="C302" s="135"/>
      <c r="D302" s="135"/>
      <c r="E302" s="135"/>
      <c r="F302" s="135"/>
      <c r="G302" s="135"/>
      <c r="H302" s="135"/>
      <c r="I302" s="135"/>
      <c r="J302" s="135"/>
      <c r="K302" s="135"/>
      <c r="L302" s="135"/>
      <c r="M302" s="135"/>
      <c r="N302" s="135"/>
      <c r="O302" s="135"/>
      <c r="P302" s="135"/>
      <c r="Q302" s="135"/>
      <c r="R302" s="135"/>
      <c r="S302" s="135"/>
      <c r="T302" s="135"/>
      <c r="U302" s="136"/>
      <c r="V302" s="119" t="s">
        <v>276</v>
      </c>
      <c r="W302" s="120"/>
      <c r="X302" s="120"/>
      <c r="Y302" s="120"/>
      <c r="Z302" s="65"/>
      <c r="AA302" s="65"/>
      <c r="AB302" s="63"/>
      <c r="AC302" s="63"/>
      <c r="AD302" s="63"/>
      <c r="AE302" s="63"/>
      <c r="AF302" s="63"/>
    </row>
    <row r="303" spans="1:32" ht="26.25" customHeight="1" x14ac:dyDescent="0.25">
      <c r="A303" s="191" t="s">
        <v>29</v>
      </c>
      <c r="B303" s="139" t="s">
        <v>28</v>
      </c>
      <c r="C303" s="140"/>
      <c r="D303" s="140"/>
      <c r="E303" s="140"/>
      <c r="F303" s="140"/>
      <c r="G303" s="140"/>
      <c r="H303" s="140"/>
      <c r="I303" s="141"/>
      <c r="J303" s="137" t="s">
        <v>42</v>
      </c>
      <c r="K303" s="231" t="s">
        <v>26</v>
      </c>
      <c r="L303" s="232"/>
      <c r="M303" s="232"/>
      <c r="N303" s="233"/>
      <c r="O303" s="131" t="s">
        <v>43</v>
      </c>
      <c r="P303" s="273"/>
      <c r="Q303" s="273"/>
      <c r="R303" s="131" t="s">
        <v>25</v>
      </c>
      <c r="S303" s="131"/>
      <c r="T303" s="131"/>
      <c r="U303" s="131" t="s">
        <v>24</v>
      </c>
      <c r="V303" s="119"/>
      <c r="W303" s="120"/>
      <c r="X303" s="120"/>
      <c r="Y303" s="120"/>
      <c r="Z303" s="78"/>
      <c r="AA303" s="78"/>
      <c r="AB303" s="78"/>
      <c r="AC303" s="78"/>
      <c r="AD303" s="78"/>
      <c r="AE303" s="63"/>
      <c r="AF303" s="63"/>
    </row>
    <row r="304" spans="1:32" ht="12.75" customHeight="1" x14ac:dyDescent="0.25">
      <c r="A304" s="192"/>
      <c r="B304" s="142"/>
      <c r="C304" s="143"/>
      <c r="D304" s="143"/>
      <c r="E304" s="143"/>
      <c r="F304" s="143"/>
      <c r="G304" s="143"/>
      <c r="H304" s="143"/>
      <c r="I304" s="144"/>
      <c r="J304" s="138"/>
      <c r="K304" s="26" t="s">
        <v>30</v>
      </c>
      <c r="L304" s="26" t="s">
        <v>31</v>
      </c>
      <c r="M304" s="231" t="s">
        <v>32</v>
      </c>
      <c r="N304" s="233"/>
      <c r="O304" s="26" t="s">
        <v>36</v>
      </c>
      <c r="P304" s="26" t="s">
        <v>7</v>
      </c>
      <c r="Q304" s="26" t="s">
        <v>33</v>
      </c>
      <c r="R304" s="26" t="s">
        <v>34</v>
      </c>
      <c r="S304" s="26" t="s">
        <v>30</v>
      </c>
      <c r="T304" s="26" t="s">
        <v>35</v>
      </c>
      <c r="U304" s="131"/>
      <c r="V304" s="63"/>
      <c r="W304" s="78"/>
      <c r="X304" s="78"/>
      <c r="Y304" s="78"/>
      <c r="Z304" s="78"/>
      <c r="AA304" s="78"/>
      <c r="AB304" s="78"/>
      <c r="AC304" s="78"/>
      <c r="AD304" s="78"/>
      <c r="AE304" s="63"/>
      <c r="AF304" s="63"/>
    </row>
    <row r="305" spans="1:32" ht="15.75" customHeight="1" x14ac:dyDescent="0.25">
      <c r="A305" s="332" t="s">
        <v>54</v>
      </c>
      <c r="B305" s="332"/>
      <c r="C305" s="332"/>
      <c r="D305" s="332"/>
      <c r="E305" s="332"/>
      <c r="F305" s="332"/>
      <c r="G305" s="332"/>
      <c r="H305" s="332"/>
      <c r="I305" s="332"/>
      <c r="J305" s="332"/>
      <c r="K305" s="332"/>
      <c r="L305" s="332"/>
      <c r="M305" s="332"/>
      <c r="N305" s="332"/>
      <c r="O305" s="332"/>
      <c r="P305" s="332"/>
      <c r="Q305" s="332"/>
      <c r="R305" s="332"/>
      <c r="S305" s="332"/>
      <c r="T305" s="332"/>
      <c r="U305" s="332"/>
      <c r="V305" s="63"/>
      <c r="W305" s="78"/>
      <c r="X305" s="78"/>
      <c r="Y305" s="78"/>
      <c r="Z305" s="78"/>
      <c r="AA305" s="78"/>
      <c r="AB305" s="78"/>
      <c r="AC305" s="78"/>
      <c r="AD305" s="78"/>
      <c r="AE305" s="63"/>
      <c r="AF305" s="63"/>
    </row>
    <row r="306" spans="1:32" ht="15.75" customHeight="1" x14ac:dyDescent="0.25">
      <c r="A306" s="29" t="s">
        <v>80</v>
      </c>
      <c r="B306" s="333" t="s">
        <v>82</v>
      </c>
      <c r="C306" s="333"/>
      <c r="D306" s="333"/>
      <c r="E306" s="333"/>
      <c r="F306" s="333"/>
      <c r="G306" s="333"/>
      <c r="H306" s="333"/>
      <c r="I306" s="333"/>
      <c r="J306" s="30">
        <v>5</v>
      </c>
      <c r="K306" s="30">
        <v>2</v>
      </c>
      <c r="L306" s="30">
        <v>2</v>
      </c>
      <c r="M306" s="278">
        <v>0</v>
      </c>
      <c r="N306" s="279"/>
      <c r="O306" s="31">
        <f>K306+L306+M306</f>
        <v>4</v>
      </c>
      <c r="P306" s="31">
        <f>Q306-O306</f>
        <v>5</v>
      </c>
      <c r="Q306" s="31">
        <f>ROUND(PRODUCT(J306,25)/14,0)</f>
        <v>9</v>
      </c>
      <c r="R306" s="30" t="s">
        <v>34</v>
      </c>
      <c r="S306" s="30"/>
      <c r="T306" s="32"/>
      <c r="U306" s="32" t="s">
        <v>94</v>
      </c>
      <c r="V306" s="63"/>
      <c r="W306" s="78"/>
      <c r="X306" s="78"/>
      <c r="Y306" s="78"/>
      <c r="Z306" s="78"/>
      <c r="AA306" s="78"/>
      <c r="AB306" s="78"/>
      <c r="AC306" s="78"/>
      <c r="AD306" s="78"/>
      <c r="AE306" s="63"/>
      <c r="AF306" s="63"/>
    </row>
    <row r="307" spans="1:32" ht="15.75" customHeight="1" x14ac:dyDescent="0.25">
      <c r="A307" s="323" t="s">
        <v>55</v>
      </c>
      <c r="B307" s="324"/>
      <c r="C307" s="324"/>
      <c r="D307" s="324"/>
      <c r="E307" s="324"/>
      <c r="F307" s="324"/>
      <c r="G307" s="324"/>
      <c r="H307" s="324"/>
      <c r="I307" s="324"/>
      <c r="J307" s="324"/>
      <c r="K307" s="324"/>
      <c r="L307" s="324"/>
      <c r="M307" s="324"/>
      <c r="N307" s="324"/>
      <c r="O307" s="324"/>
      <c r="P307" s="324"/>
      <c r="Q307" s="324"/>
      <c r="R307" s="324"/>
      <c r="S307" s="324"/>
      <c r="T307" s="324"/>
      <c r="U307" s="325"/>
      <c r="V307" s="63"/>
      <c r="W307" s="78"/>
      <c r="X307" s="78"/>
      <c r="Y307" s="78"/>
      <c r="Z307" s="78"/>
      <c r="AA307" s="78"/>
      <c r="AB307" s="78"/>
      <c r="AC307" s="78"/>
      <c r="AD307" s="78"/>
      <c r="AE307" s="63"/>
      <c r="AF307" s="63"/>
    </row>
    <row r="308" spans="1:32" ht="42" customHeight="1" x14ac:dyDescent="0.25">
      <c r="A308" s="29" t="s">
        <v>81</v>
      </c>
      <c r="B308" s="331" t="s">
        <v>114</v>
      </c>
      <c r="C308" s="292"/>
      <c r="D308" s="292"/>
      <c r="E308" s="292"/>
      <c r="F308" s="292"/>
      <c r="G308" s="292"/>
      <c r="H308" s="292"/>
      <c r="I308" s="293"/>
      <c r="J308" s="30">
        <v>5</v>
      </c>
      <c r="K308" s="30">
        <v>2</v>
      </c>
      <c r="L308" s="30">
        <v>2</v>
      </c>
      <c r="M308" s="278">
        <v>0</v>
      </c>
      <c r="N308" s="279"/>
      <c r="O308" s="31">
        <f>K308+L308+M308</f>
        <v>4</v>
      </c>
      <c r="P308" s="31">
        <f>Q308-O308</f>
        <v>5</v>
      </c>
      <c r="Q308" s="31">
        <f>ROUND(PRODUCT(J308,25)/14,0)</f>
        <v>9</v>
      </c>
      <c r="R308" s="30" t="s">
        <v>34</v>
      </c>
      <c r="S308" s="30"/>
      <c r="T308" s="32"/>
      <c r="U308" s="32" t="s">
        <v>94</v>
      </c>
      <c r="V308" s="63"/>
      <c r="W308" s="78"/>
      <c r="X308" s="78"/>
      <c r="Y308" s="78"/>
      <c r="Z308" s="78"/>
      <c r="AA308" s="78"/>
      <c r="AB308" s="78"/>
      <c r="AC308" s="78"/>
      <c r="AD308" s="78"/>
      <c r="AE308" s="63"/>
      <c r="AF308" s="63"/>
    </row>
    <row r="309" spans="1:32" x14ac:dyDescent="0.25">
      <c r="A309" s="323" t="s">
        <v>56</v>
      </c>
      <c r="B309" s="324"/>
      <c r="C309" s="324"/>
      <c r="D309" s="324"/>
      <c r="E309" s="324"/>
      <c r="F309" s="324"/>
      <c r="G309" s="324"/>
      <c r="H309" s="324"/>
      <c r="I309" s="324"/>
      <c r="J309" s="324"/>
      <c r="K309" s="324"/>
      <c r="L309" s="324"/>
      <c r="M309" s="324"/>
      <c r="N309" s="324"/>
      <c r="O309" s="324"/>
      <c r="P309" s="324"/>
      <c r="Q309" s="324"/>
      <c r="R309" s="324"/>
      <c r="S309" s="324"/>
      <c r="T309" s="324"/>
      <c r="U309" s="325"/>
      <c r="V309" s="63"/>
      <c r="W309" s="78"/>
      <c r="X309" s="78"/>
      <c r="Y309" s="78"/>
      <c r="Z309" s="78"/>
      <c r="AA309" s="78"/>
      <c r="AB309" s="78"/>
      <c r="AC309" s="78"/>
      <c r="AD309" s="78"/>
      <c r="AE309" s="63"/>
      <c r="AF309" s="63"/>
    </row>
    <row r="310" spans="1:32" ht="40.5" customHeight="1" x14ac:dyDescent="0.25">
      <c r="A310" s="29" t="s">
        <v>83</v>
      </c>
      <c r="B310" s="331" t="s">
        <v>113</v>
      </c>
      <c r="C310" s="292"/>
      <c r="D310" s="292"/>
      <c r="E310" s="292"/>
      <c r="F310" s="292"/>
      <c r="G310" s="292"/>
      <c r="H310" s="292"/>
      <c r="I310" s="293"/>
      <c r="J310" s="30">
        <v>5</v>
      </c>
      <c r="K310" s="30">
        <v>2</v>
      </c>
      <c r="L310" s="30">
        <v>2</v>
      </c>
      <c r="M310" s="278">
        <v>0</v>
      </c>
      <c r="N310" s="279"/>
      <c r="O310" s="31">
        <f>K310+L310+M310</f>
        <v>4</v>
      </c>
      <c r="P310" s="31">
        <f>Q310-O310</f>
        <v>5</v>
      </c>
      <c r="Q310" s="31">
        <f>ROUND(PRODUCT(J310,25)/14,0)</f>
        <v>9</v>
      </c>
      <c r="R310" s="30" t="s">
        <v>34</v>
      </c>
      <c r="S310" s="30"/>
      <c r="T310" s="32"/>
      <c r="U310" s="32" t="s">
        <v>94</v>
      </c>
      <c r="V310" s="63"/>
      <c r="W310" s="78"/>
      <c r="X310" s="78"/>
      <c r="Y310" s="78"/>
      <c r="Z310" s="78"/>
      <c r="AA310" s="78"/>
      <c r="AB310" s="78"/>
      <c r="AC310" s="78"/>
      <c r="AD310" s="78"/>
      <c r="AE310" s="63"/>
      <c r="AF310" s="63"/>
    </row>
    <row r="311" spans="1:32" ht="14.4" x14ac:dyDescent="0.25">
      <c r="A311" s="176" t="s">
        <v>57</v>
      </c>
      <c r="B311" s="283"/>
      <c r="C311" s="283"/>
      <c r="D311" s="283"/>
      <c r="E311" s="283"/>
      <c r="F311" s="283"/>
      <c r="G311" s="283"/>
      <c r="H311" s="283"/>
      <c r="I311" s="283"/>
      <c r="J311" s="283"/>
      <c r="K311" s="283"/>
      <c r="L311" s="283"/>
      <c r="M311" s="283"/>
      <c r="N311" s="283"/>
      <c r="O311" s="283"/>
      <c r="P311" s="283"/>
      <c r="Q311" s="283"/>
      <c r="R311" s="283"/>
      <c r="S311" s="283"/>
      <c r="T311" s="283"/>
      <c r="U311" s="284"/>
      <c r="V311" s="318" t="s">
        <v>115</v>
      </c>
      <c r="W311" s="318"/>
      <c r="X311" s="318"/>
      <c r="Y311" s="318"/>
      <c r="Z311" s="87"/>
      <c r="AA311" s="62"/>
      <c r="AB311" s="78"/>
      <c r="AC311" s="78"/>
      <c r="AD311" s="78"/>
      <c r="AE311" s="63"/>
      <c r="AF311" s="63"/>
    </row>
    <row r="312" spans="1:32" s="28" customFormat="1" ht="23.25" customHeight="1" x14ac:dyDescent="0.3">
      <c r="A312" s="29" t="s">
        <v>84</v>
      </c>
      <c r="B312" s="280" t="s">
        <v>112</v>
      </c>
      <c r="C312" s="281"/>
      <c r="D312" s="281"/>
      <c r="E312" s="281"/>
      <c r="F312" s="281"/>
      <c r="G312" s="281"/>
      <c r="H312" s="281"/>
      <c r="I312" s="282"/>
      <c r="J312" s="30">
        <v>5</v>
      </c>
      <c r="K312" s="30">
        <v>2</v>
      </c>
      <c r="L312" s="30">
        <v>2</v>
      </c>
      <c r="M312" s="278">
        <v>0</v>
      </c>
      <c r="N312" s="279"/>
      <c r="O312" s="31">
        <f>K312+L312+M312</f>
        <v>4</v>
      </c>
      <c r="P312" s="31">
        <f>Q312-O312</f>
        <v>5</v>
      </c>
      <c r="Q312" s="31">
        <f>ROUND(PRODUCT(J312,25)/14,0)</f>
        <v>9</v>
      </c>
      <c r="R312" s="30" t="s">
        <v>34</v>
      </c>
      <c r="S312" s="30"/>
      <c r="T312" s="32"/>
      <c r="U312" s="34" t="s">
        <v>95</v>
      </c>
      <c r="V312" s="318"/>
      <c r="W312" s="318"/>
      <c r="X312" s="318"/>
      <c r="Y312" s="318"/>
      <c r="Z312" s="87"/>
      <c r="AA312" s="62"/>
      <c r="AB312" s="78"/>
      <c r="AC312" s="78"/>
      <c r="AD312" s="78"/>
      <c r="AE312" s="86"/>
      <c r="AF312" s="86"/>
    </row>
    <row r="313" spans="1:32" ht="15" customHeight="1" x14ac:dyDescent="0.25">
      <c r="A313" s="176" t="s">
        <v>58</v>
      </c>
      <c r="B313" s="283"/>
      <c r="C313" s="283"/>
      <c r="D313" s="283"/>
      <c r="E313" s="283"/>
      <c r="F313" s="283"/>
      <c r="G313" s="283"/>
      <c r="H313" s="283"/>
      <c r="I313" s="283"/>
      <c r="J313" s="283"/>
      <c r="K313" s="283"/>
      <c r="L313" s="283"/>
      <c r="M313" s="283"/>
      <c r="N313" s="283"/>
      <c r="O313" s="283"/>
      <c r="P313" s="283"/>
      <c r="Q313" s="283"/>
      <c r="R313" s="283"/>
      <c r="S313" s="283"/>
      <c r="T313" s="283"/>
      <c r="U313" s="284"/>
      <c r="V313" s="314" t="s">
        <v>118</v>
      </c>
      <c r="W313" s="315"/>
      <c r="X313" s="315"/>
      <c r="Y313" s="316"/>
      <c r="Z313" s="87"/>
      <c r="AA313" s="62"/>
      <c r="AB313" s="78"/>
      <c r="AC313" s="78"/>
      <c r="AD313" s="78"/>
      <c r="AE313" s="63"/>
      <c r="AF313" s="63"/>
    </row>
    <row r="314" spans="1:32" ht="17.25" customHeight="1" x14ac:dyDescent="0.25">
      <c r="A314" s="29" t="s">
        <v>85</v>
      </c>
      <c r="B314" s="291" t="s">
        <v>86</v>
      </c>
      <c r="C314" s="292"/>
      <c r="D314" s="292"/>
      <c r="E314" s="292"/>
      <c r="F314" s="292"/>
      <c r="G314" s="292"/>
      <c r="H314" s="292"/>
      <c r="I314" s="293"/>
      <c r="J314" s="30">
        <v>2</v>
      </c>
      <c r="K314" s="30">
        <v>1</v>
      </c>
      <c r="L314" s="30">
        <v>1</v>
      </c>
      <c r="M314" s="278">
        <v>0</v>
      </c>
      <c r="N314" s="279"/>
      <c r="O314" s="31">
        <f>K314+L314+M314</f>
        <v>2</v>
      </c>
      <c r="P314" s="31">
        <f>Q314-O314</f>
        <v>2</v>
      </c>
      <c r="Q314" s="31">
        <f>ROUND(PRODUCT(J314,25)/14,0)</f>
        <v>4</v>
      </c>
      <c r="R314" s="30"/>
      <c r="S314" s="30" t="s">
        <v>30</v>
      </c>
      <c r="T314" s="32"/>
      <c r="U314" s="34" t="s">
        <v>95</v>
      </c>
      <c r="V314" s="317">
        <f>K225+K263+K284</f>
        <v>1</v>
      </c>
      <c r="W314" s="317"/>
      <c r="X314" s="317"/>
      <c r="Y314" s="317"/>
      <c r="Z314" s="329" t="s">
        <v>116</v>
      </c>
      <c r="AA314" s="330"/>
      <c r="AB314" s="78"/>
      <c r="AC314" s="78"/>
      <c r="AD314" s="78"/>
      <c r="AE314" s="63"/>
      <c r="AF314" s="63"/>
    </row>
    <row r="315" spans="1:32" ht="17.25" customHeight="1" x14ac:dyDescent="0.25">
      <c r="A315" s="29" t="s">
        <v>88</v>
      </c>
      <c r="B315" s="291" t="s">
        <v>87</v>
      </c>
      <c r="C315" s="292"/>
      <c r="D315" s="292"/>
      <c r="E315" s="292"/>
      <c r="F315" s="292"/>
      <c r="G315" s="292"/>
      <c r="H315" s="292"/>
      <c r="I315" s="293"/>
      <c r="J315" s="30">
        <v>3</v>
      </c>
      <c r="K315" s="30">
        <v>0</v>
      </c>
      <c r="L315" s="30">
        <v>0</v>
      </c>
      <c r="M315" s="278">
        <v>3</v>
      </c>
      <c r="N315" s="279"/>
      <c r="O315" s="31">
        <f>K315+L315+M315</f>
        <v>3</v>
      </c>
      <c r="P315" s="31">
        <f t="shared" ref="P315" si="95">Q315-O315</f>
        <v>2</v>
      </c>
      <c r="Q315" s="31">
        <f t="shared" ref="Q315" si="96">ROUND(PRODUCT(J315,25)/14,0)</f>
        <v>5</v>
      </c>
      <c r="R315" s="30"/>
      <c r="S315" s="30" t="s">
        <v>30</v>
      </c>
      <c r="T315" s="32"/>
      <c r="U315" s="34" t="s">
        <v>95</v>
      </c>
      <c r="V315" s="317">
        <f>K226+K264+K285</f>
        <v>1</v>
      </c>
      <c r="W315" s="317"/>
      <c r="X315" s="317"/>
      <c r="Y315" s="317"/>
      <c r="Z315" s="326" t="s">
        <v>117</v>
      </c>
      <c r="AA315" s="327"/>
      <c r="AB315" s="78"/>
      <c r="AC315" s="78"/>
      <c r="AD315" s="78"/>
      <c r="AE315" s="63"/>
      <c r="AF315" s="63"/>
    </row>
    <row r="316" spans="1:32" x14ac:dyDescent="0.25">
      <c r="A316" s="323" t="s">
        <v>59</v>
      </c>
      <c r="B316" s="324"/>
      <c r="C316" s="324"/>
      <c r="D316" s="324"/>
      <c r="E316" s="324"/>
      <c r="F316" s="324"/>
      <c r="G316" s="324"/>
      <c r="H316" s="324"/>
      <c r="I316" s="324"/>
      <c r="J316" s="324"/>
      <c r="K316" s="324"/>
      <c r="L316" s="324"/>
      <c r="M316" s="324"/>
      <c r="N316" s="324"/>
      <c r="O316" s="324"/>
      <c r="P316" s="324"/>
      <c r="Q316" s="324"/>
      <c r="R316" s="324"/>
      <c r="S316" s="324"/>
      <c r="T316" s="324"/>
      <c r="U316" s="325"/>
      <c r="V316" s="313" t="str">
        <f>IF(V314=100%,"Corect",IF(V314&gt;100%,"Ați dublat unele discipline","Ați pierdut unele discipline"))</f>
        <v>Corect</v>
      </c>
      <c r="W316" s="313"/>
      <c r="X316" s="313"/>
      <c r="Y316" s="313"/>
      <c r="Z316" s="328"/>
      <c r="AA316" s="328"/>
      <c r="AB316" s="78"/>
      <c r="AC316" s="78"/>
      <c r="AD316" s="78"/>
      <c r="AE316" s="63"/>
      <c r="AF316" s="63"/>
    </row>
    <row r="317" spans="1:32" ht="17.25" customHeight="1" x14ac:dyDescent="0.25">
      <c r="A317" s="29" t="s">
        <v>89</v>
      </c>
      <c r="B317" s="291" t="s">
        <v>91</v>
      </c>
      <c r="C317" s="292"/>
      <c r="D317" s="292"/>
      <c r="E317" s="292"/>
      <c r="F317" s="292"/>
      <c r="G317" s="292"/>
      <c r="H317" s="292"/>
      <c r="I317" s="293"/>
      <c r="J317" s="30">
        <v>3</v>
      </c>
      <c r="K317" s="30">
        <v>1</v>
      </c>
      <c r="L317" s="30">
        <v>1</v>
      </c>
      <c r="M317" s="278">
        <v>0</v>
      </c>
      <c r="N317" s="279"/>
      <c r="O317" s="31">
        <f>K317+L317+M317</f>
        <v>2</v>
      </c>
      <c r="P317" s="31">
        <f>Q317-O317</f>
        <v>4</v>
      </c>
      <c r="Q317" s="31">
        <f>ROUND(PRODUCT(J317,25)/12,0)</f>
        <v>6</v>
      </c>
      <c r="R317" s="30" t="s">
        <v>34</v>
      </c>
      <c r="S317" s="30"/>
      <c r="T317" s="32"/>
      <c r="U317" s="32" t="s">
        <v>94</v>
      </c>
      <c r="V317" s="313" t="str">
        <f>IF(V315=100%,"Corect",IF(V315&gt;100%,"Ați dublat unele discipline","Ați pierdut unele discipline"))</f>
        <v>Corect</v>
      </c>
      <c r="W317" s="313"/>
      <c r="X317" s="313"/>
      <c r="Y317" s="313"/>
      <c r="Z317" s="88"/>
      <c r="AA317" s="89"/>
      <c r="AB317" s="78"/>
      <c r="AC317" s="78"/>
      <c r="AD317" s="78"/>
      <c r="AE317" s="63"/>
      <c r="AF317" s="63"/>
    </row>
    <row r="318" spans="1:32" ht="17.25" customHeight="1" x14ac:dyDescent="0.25">
      <c r="A318" s="29" t="s">
        <v>90</v>
      </c>
      <c r="B318" s="291" t="s">
        <v>92</v>
      </c>
      <c r="C318" s="292"/>
      <c r="D318" s="292"/>
      <c r="E318" s="292"/>
      <c r="F318" s="292"/>
      <c r="G318" s="292"/>
      <c r="H318" s="292"/>
      <c r="I318" s="293"/>
      <c r="J318" s="30">
        <v>2</v>
      </c>
      <c r="K318" s="30">
        <v>0</v>
      </c>
      <c r="L318" s="30">
        <v>0</v>
      </c>
      <c r="M318" s="278">
        <v>3</v>
      </c>
      <c r="N318" s="279"/>
      <c r="O318" s="31">
        <f>K318+L318+M318</f>
        <v>3</v>
      </c>
      <c r="P318" s="31">
        <f t="shared" ref="P318" si="97">Q318-O318</f>
        <v>1</v>
      </c>
      <c r="Q318" s="31">
        <f t="shared" ref="Q318" si="98">ROUND(PRODUCT(J318,25)/12,0)</f>
        <v>4</v>
      </c>
      <c r="R318" s="30"/>
      <c r="S318" s="30" t="s">
        <v>30</v>
      </c>
      <c r="T318" s="32"/>
      <c r="U318" s="34" t="s">
        <v>95</v>
      </c>
      <c r="V318" s="92"/>
      <c r="W318" s="92"/>
      <c r="X318" s="92"/>
      <c r="Y318" s="92"/>
      <c r="Z318" s="88"/>
      <c r="AA318" s="62"/>
      <c r="AB318" s="78"/>
      <c r="AC318" s="78"/>
      <c r="AD318" s="78"/>
      <c r="AE318" s="63"/>
      <c r="AF318" s="63"/>
    </row>
    <row r="319" spans="1:32" ht="29.25" customHeight="1" x14ac:dyDescent="0.25">
      <c r="A319" s="294" t="s">
        <v>78</v>
      </c>
      <c r="B319" s="295"/>
      <c r="C319" s="295"/>
      <c r="D319" s="295"/>
      <c r="E319" s="295"/>
      <c r="F319" s="295"/>
      <c r="G319" s="295"/>
      <c r="H319" s="295"/>
      <c r="I319" s="296"/>
      <c r="J319" s="33">
        <f>SUM(J306,J308,J310,J312,J314:J315,J317:J318)</f>
        <v>30</v>
      </c>
      <c r="K319" s="33">
        <f t="shared" ref="K319:Q319" si="99">SUM(K306,K308,K310,K312,K314:K315,K317:K318)</f>
        <v>10</v>
      </c>
      <c r="L319" s="33">
        <f t="shared" si="99"/>
        <v>10</v>
      </c>
      <c r="M319" s="304">
        <f t="shared" si="99"/>
        <v>6</v>
      </c>
      <c r="N319" s="306"/>
      <c r="O319" s="33">
        <f t="shared" si="99"/>
        <v>26</v>
      </c>
      <c r="P319" s="33">
        <f t="shared" si="99"/>
        <v>29</v>
      </c>
      <c r="Q319" s="33">
        <f t="shared" si="99"/>
        <v>55</v>
      </c>
      <c r="R319" s="33">
        <f>COUNTIF(R306,"E")+COUNTIF(R308,"E")+COUNTIF(R310,"E")+COUNTIF(R312,"E")+COUNTIF(R314:R315,"E")+COUNTIF(R317:R318,"E")</f>
        <v>5</v>
      </c>
      <c r="S319" s="33">
        <f>COUNTIF(S306,"C")+COUNTIF(S308,"C")+COUNTIF(S310,"C")+COUNTIF(S312,"C")+COUNTIF(S314:S315,"C")+COUNTIF(S317:S318,"C")</f>
        <v>3</v>
      </c>
      <c r="T319" s="33">
        <f>COUNTIF(T306,"VP")+COUNTIF(T308,"VP")+COUNTIF(T310,"VP")+COUNTIF(T312,"VP")+COUNTIF(T314:T315,"VP")+COUNTIF(T317:T318,"VP")</f>
        <v>0</v>
      </c>
      <c r="U319" s="91"/>
      <c r="V319" s="90"/>
      <c r="W319" s="90"/>
      <c r="X319" s="90"/>
      <c r="Y319" s="90"/>
      <c r="Z319" s="88"/>
      <c r="AA319" s="62"/>
      <c r="AB319" s="78"/>
      <c r="AC319" s="78"/>
      <c r="AD319" s="78"/>
      <c r="AE319" s="63"/>
      <c r="AF319" s="63"/>
    </row>
    <row r="320" spans="1:32" ht="17.25" customHeight="1" x14ac:dyDescent="0.25">
      <c r="A320" s="297" t="s">
        <v>52</v>
      </c>
      <c r="B320" s="298"/>
      <c r="C320" s="298"/>
      <c r="D320" s="298"/>
      <c r="E320" s="298"/>
      <c r="F320" s="298"/>
      <c r="G320" s="298"/>
      <c r="H320" s="298"/>
      <c r="I320" s="298"/>
      <c r="J320" s="299"/>
      <c r="K320" s="33">
        <f>SUM(K306,K308,K310,K312,K314,K315)*14+SUM(K317,K318)*12</f>
        <v>138</v>
      </c>
      <c r="L320" s="33">
        <f t="shared" ref="L320:Q320" si="100">SUM(L306,L308,L310,L312,L314,L315)*14+SUM(L317,L318)*12</f>
        <v>138</v>
      </c>
      <c r="M320" s="304">
        <f t="shared" si="100"/>
        <v>78</v>
      </c>
      <c r="N320" s="306"/>
      <c r="O320" s="33">
        <f t="shared" si="100"/>
        <v>354</v>
      </c>
      <c r="P320" s="33">
        <f t="shared" si="100"/>
        <v>396</v>
      </c>
      <c r="Q320" s="33">
        <f t="shared" si="100"/>
        <v>750</v>
      </c>
      <c r="R320" s="303"/>
      <c r="S320" s="303"/>
      <c r="T320" s="303"/>
      <c r="U320" s="303"/>
      <c r="V320" s="90"/>
      <c r="W320" s="90"/>
      <c r="X320" s="90"/>
      <c r="Y320" s="90"/>
      <c r="Z320" s="62"/>
      <c r="AA320" s="62"/>
      <c r="AB320" s="78"/>
      <c r="AC320" s="78"/>
      <c r="AD320" s="78"/>
      <c r="AE320" s="63"/>
      <c r="AF320" s="63"/>
    </row>
    <row r="321" spans="1:32" ht="14.25" customHeight="1" x14ac:dyDescent="0.25">
      <c r="A321" s="300"/>
      <c r="B321" s="301"/>
      <c r="C321" s="301"/>
      <c r="D321" s="301"/>
      <c r="E321" s="301"/>
      <c r="F321" s="301"/>
      <c r="G321" s="301"/>
      <c r="H321" s="301"/>
      <c r="I321" s="301"/>
      <c r="J321" s="302"/>
      <c r="K321" s="304">
        <f>SUM(K320:M320)</f>
        <v>354</v>
      </c>
      <c r="L321" s="305"/>
      <c r="M321" s="305"/>
      <c r="N321" s="306"/>
      <c r="O321" s="304">
        <f>SUM(O320:P320)</f>
        <v>750</v>
      </c>
      <c r="P321" s="305"/>
      <c r="Q321" s="306"/>
      <c r="R321" s="303"/>
      <c r="S321" s="303"/>
      <c r="T321" s="303"/>
      <c r="U321" s="303"/>
      <c r="V321" s="90"/>
      <c r="W321" s="90"/>
      <c r="X321" s="90"/>
      <c r="Y321" s="90"/>
      <c r="Z321" s="62"/>
      <c r="AA321" s="62"/>
      <c r="AB321" s="78"/>
      <c r="AC321" s="78"/>
      <c r="AD321" s="78"/>
      <c r="AE321" s="63"/>
      <c r="AF321" s="63"/>
    </row>
    <row r="322" spans="1:32" x14ac:dyDescent="0.25">
      <c r="V322" s="90"/>
      <c r="W322" s="90"/>
      <c r="X322" s="90"/>
      <c r="Y322" s="90"/>
      <c r="Z322" s="62"/>
      <c r="AA322" s="62"/>
      <c r="AB322" s="78"/>
      <c r="AC322" s="78"/>
      <c r="AD322" s="78"/>
      <c r="AE322" s="63"/>
      <c r="AF322" s="63"/>
    </row>
    <row r="323" spans="1:32" x14ac:dyDescent="0.25">
      <c r="A323" s="189" t="s">
        <v>96</v>
      </c>
      <c r="B323" s="189"/>
      <c r="C323" s="189"/>
      <c r="D323" s="189"/>
      <c r="E323" s="189"/>
      <c r="F323" s="189"/>
      <c r="G323" s="189"/>
      <c r="H323" s="189"/>
      <c r="I323" s="189"/>
      <c r="J323" s="189"/>
      <c r="K323" s="189"/>
      <c r="L323" s="189"/>
      <c r="M323" s="189"/>
      <c r="N323" s="189"/>
      <c r="O323" s="189"/>
      <c r="P323" s="189"/>
      <c r="Q323" s="189"/>
      <c r="R323" s="189"/>
      <c r="S323" s="189"/>
      <c r="T323" s="189"/>
      <c r="U323" s="189"/>
      <c r="V323" s="90"/>
      <c r="W323" s="90"/>
      <c r="X323" s="90"/>
      <c r="Y323" s="90"/>
      <c r="Z323" s="62"/>
      <c r="AA323" s="62"/>
      <c r="AB323" s="78"/>
      <c r="AC323" s="78"/>
      <c r="AD323" s="78"/>
      <c r="AE323" s="63"/>
      <c r="AF323" s="63"/>
    </row>
    <row r="324" spans="1:32" x14ac:dyDescent="0.25">
      <c r="V324" s="63"/>
      <c r="W324" s="63"/>
      <c r="X324" s="63"/>
      <c r="Y324" s="63"/>
      <c r="Z324" s="63"/>
      <c r="AA324" s="63"/>
      <c r="AB324" s="63"/>
      <c r="AC324" s="63"/>
      <c r="AD324" s="63"/>
      <c r="AE324" s="63"/>
      <c r="AF324" s="63"/>
    </row>
    <row r="325" spans="1:32" x14ac:dyDescent="0.25">
      <c r="V325" s="63"/>
      <c r="W325" s="63"/>
      <c r="X325" s="63"/>
      <c r="Y325" s="63"/>
      <c r="Z325" s="63"/>
      <c r="AA325" s="63"/>
      <c r="AB325" s="63"/>
      <c r="AC325" s="63"/>
      <c r="AD325" s="63"/>
      <c r="AE325" s="63"/>
      <c r="AF325" s="63"/>
    </row>
    <row r="326" spans="1:32" x14ac:dyDescent="0.25">
      <c r="V326" s="63"/>
      <c r="W326" s="63"/>
      <c r="X326" s="63"/>
      <c r="Y326" s="63"/>
      <c r="Z326" s="63"/>
      <c r="AA326" s="63"/>
      <c r="AB326" s="63"/>
      <c r="AC326" s="63"/>
      <c r="AD326" s="63"/>
      <c r="AE326" s="63"/>
      <c r="AF326" s="63"/>
    </row>
    <row r="327" spans="1:32" x14ac:dyDescent="0.25">
      <c r="V327" s="63"/>
      <c r="W327" s="63"/>
      <c r="X327" s="63"/>
      <c r="Y327" s="63"/>
      <c r="Z327" s="63"/>
      <c r="AA327" s="63"/>
      <c r="AB327" s="63"/>
      <c r="AC327" s="63"/>
      <c r="AD327" s="63"/>
      <c r="AE327" s="63"/>
      <c r="AF327" s="63"/>
    </row>
  </sheetData>
  <sheetProtection deleteColumns="0" deleteRows="0" selectLockedCells="1" selectUnlockedCells="1"/>
  <mergeCells count="419">
    <mergeCell ref="Z315:AA315"/>
    <mergeCell ref="Z316:AA316"/>
    <mergeCell ref="Z314:AA314"/>
    <mergeCell ref="B241:I241"/>
    <mergeCell ref="B310:I310"/>
    <mergeCell ref="A303:A304"/>
    <mergeCell ref="B303:I304"/>
    <mergeCell ref="J303:J304"/>
    <mergeCell ref="O303:Q303"/>
    <mergeCell ref="R303:T303"/>
    <mergeCell ref="U303:U304"/>
    <mergeCell ref="A288:B288"/>
    <mergeCell ref="J293:K293"/>
    <mergeCell ref="O293:P293"/>
    <mergeCell ref="J291:K291"/>
    <mergeCell ref="O291:P291"/>
    <mergeCell ref="B272:I272"/>
    <mergeCell ref="B314:I314"/>
    <mergeCell ref="A305:U305"/>
    <mergeCell ref="B306:I306"/>
    <mergeCell ref="A307:U307"/>
    <mergeCell ref="B308:I308"/>
    <mergeCell ref="V315:Y315"/>
    <mergeCell ref="V316:Y316"/>
    <mergeCell ref="V317:Y317"/>
    <mergeCell ref="V313:Y313"/>
    <mergeCell ref="V314:Y314"/>
    <mergeCell ref="V311:Y312"/>
    <mergeCell ref="L293:N293"/>
    <mergeCell ref="L290:N290"/>
    <mergeCell ref="B292:G292"/>
    <mergeCell ref="B291:G291"/>
    <mergeCell ref="J292:K292"/>
    <mergeCell ref="Q293:R293"/>
    <mergeCell ref="H292:I292"/>
    <mergeCell ref="H293:I293"/>
    <mergeCell ref="A293:G293"/>
    <mergeCell ref="H289:I290"/>
    <mergeCell ref="A289:A290"/>
    <mergeCell ref="H291:I291"/>
    <mergeCell ref="B315:I315"/>
    <mergeCell ref="A316:U316"/>
    <mergeCell ref="B317:I317"/>
    <mergeCell ref="A313:U313"/>
    <mergeCell ref="A309:U309"/>
    <mergeCell ref="M312:N312"/>
    <mergeCell ref="M314:N314"/>
    <mergeCell ref="M306:N306"/>
    <mergeCell ref="V46:X46"/>
    <mergeCell ref="B154:I154"/>
    <mergeCell ref="B112:I112"/>
    <mergeCell ref="A120:U120"/>
    <mergeCell ref="B124:I124"/>
    <mergeCell ref="B127:I127"/>
    <mergeCell ref="K224:N224"/>
    <mergeCell ref="B113:I113"/>
    <mergeCell ref="B114:I114"/>
    <mergeCell ref="B182:I182"/>
    <mergeCell ref="B183:I183"/>
    <mergeCell ref="B179:I179"/>
    <mergeCell ref="B167:I167"/>
    <mergeCell ref="B160:I160"/>
    <mergeCell ref="B142:I142"/>
    <mergeCell ref="A82:U83"/>
    <mergeCell ref="A98:U99"/>
    <mergeCell ref="B151:I151"/>
    <mergeCell ref="B161:U161"/>
    <mergeCell ref="B162:I162"/>
    <mergeCell ref="B163:I163"/>
    <mergeCell ref="A175:A176"/>
    <mergeCell ref="B175:I176"/>
    <mergeCell ref="O175:Q175"/>
    <mergeCell ref="V3:Y3"/>
    <mergeCell ref="V4:Y4"/>
    <mergeCell ref="V5:Y5"/>
    <mergeCell ref="V6:Y6"/>
    <mergeCell ref="V7:Y7"/>
    <mergeCell ref="V8:Y8"/>
    <mergeCell ref="V33:W33"/>
    <mergeCell ref="V31:W31"/>
    <mergeCell ref="V32:W32"/>
    <mergeCell ref="V10:Y15"/>
    <mergeCell ref="V16:Y16"/>
    <mergeCell ref="V18:Y19"/>
    <mergeCell ref="B318:I318"/>
    <mergeCell ref="A319:I319"/>
    <mergeCell ref="A320:J321"/>
    <mergeCell ref="R320:U321"/>
    <mergeCell ref="O321:Q321"/>
    <mergeCell ref="M315:N315"/>
    <mergeCell ref="M317:N317"/>
    <mergeCell ref="M318:N318"/>
    <mergeCell ref="M319:N319"/>
    <mergeCell ref="M320:N320"/>
    <mergeCell ref="K321:N321"/>
    <mergeCell ref="M308:N308"/>
    <mergeCell ref="M310:N310"/>
    <mergeCell ref="B312:I312"/>
    <mergeCell ref="A311:U311"/>
    <mergeCell ref="A300:U300"/>
    <mergeCell ref="A302:U302"/>
    <mergeCell ref="K303:N303"/>
    <mergeCell ref="M304:N304"/>
    <mergeCell ref="L291:N291"/>
    <mergeCell ref="L292:N292"/>
    <mergeCell ref="Q291:R291"/>
    <mergeCell ref="K285:U285"/>
    <mergeCell ref="A284:J284"/>
    <mergeCell ref="B289:G290"/>
    <mergeCell ref="B274:I274"/>
    <mergeCell ref="B279:I279"/>
    <mergeCell ref="A285:J285"/>
    <mergeCell ref="R282:U283"/>
    <mergeCell ref="O283:Q283"/>
    <mergeCell ref="B276:I276"/>
    <mergeCell ref="A277:U277"/>
    <mergeCell ref="B280:I280"/>
    <mergeCell ref="A281:I281"/>
    <mergeCell ref="A282:J283"/>
    <mergeCell ref="B278:I278"/>
    <mergeCell ref="K283:N283"/>
    <mergeCell ref="A187:J188"/>
    <mergeCell ref="A177:U177"/>
    <mergeCell ref="A269:A270"/>
    <mergeCell ref="B269:I270"/>
    <mergeCell ref="J269:J270"/>
    <mergeCell ref="K262:N262"/>
    <mergeCell ref="K269:N269"/>
    <mergeCell ref="A254:U254"/>
    <mergeCell ref="A263:J263"/>
    <mergeCell ref="A264:J264"/>
    <mergeCell ref="K263:U263"/>
    <mergeCell ref="K264:U264"/>
    <mergeCell ref="A260:I260"/>
    <mergeCell ref="O262:Q262"/>
    <mergeCell ref="U269:U270"/>
    <mergeCell ref="A268:U268"/>
    <mergeCell ref="O269:Q269"/>
    <mergeCell ref="B211:I211"/>
    <mergeCell ref="B208:I208"/>
    <mergeCell ref="B214:I214"/>
    <mergeCell ref="B207:I207"/>
    <mergeCell ref="B216:I216"/>
    <mergeCell ref="R269:T269"/>
    <mergeCell ref="A52:A53"/>
    <mergeCell ref="O72:Q72"/>
    <mergeCell ref="B123:I123"/>
    <mergeCell ref="A174:U174"/>
    <mergeCell ref="K175:N175"/>
    <mergeCell ref="U175:U176"/>
    <mergeCell ref="A6:K6"/>
    <mergeCell ref="B56:I56"/>
    <mergeCell ref="B57:I57"/>
    <mergeCell ref="A51:U51"/>
    <mergeCell ref="J52:J53"/>
    <mergeCell ref="O38:Q38"/>
    <mergeCell ref="A15:K15"/>
    <mergeCell ref="J38:J39"/>
    <mergeCell ref="A37:U37"/>
    <mergeCell ref="B38:I39"/>
    <mergeCell ref="M17:U17"/>
    <mergeCell ref="M18:U18"/>
    <mergeCell ref="U88:U89"/>
    <mergeCell ref="M20:U20"/>
    <mergeCell ref="B81:I81"/>
    <mergeCell ref="J175:J176"/>
    <mergeCell ref="M6:O6"/>
    <mergeCell ref="B95:I95"/>
    <mergeCell ref="R52:T52"/>
    <mergeCell ref="B97:I97"/>
    <mergeCell ref="O139:Q139"/>
    <mergeCell ref="B75:I75"/>
    <mergeCell ref="B111:I111"/>
    <mergeCell ref="B109:I109"/>
    <mergeCell ref="B110:I110"/>
    <mergeCell ref="B96:I96"/>
    <mergeCell ref="K106:N106"/>
    <mergeCell ref="B143:I143"/>
    <mergeCell ref="K121:N121"/>
    <mergeCell ref="B152:I152"/>
    <mergeCell ref="B155:I155"/>
    <mergeCell ref="B156:I156"/>
    <mergeCell ref="B157:I157"/>
    <mergeCell ref="B144:I144"/>
    <mergeCell ref="B150:I150"/>
    <mergeCell ref="B147:I147"/>
    <mergeCell ref="M4:O4"/>
    <mergeCell ref="A10:K10"/>
    <mergeCell ref="S3:U3"/>
    <mergeCell ref="S4:U4"/>
    <mergeCell ref="S5:U5"/>
    <mergeCell ref="A12:K12"/>
    <mergeCell ref="B74:I74"/>
    <mergeCell ref="K72:N72"/>
    <mergeCell ref="K52:N52"/>
    <mergeCell ref="B60:I60"/>
    <mergeCell ref="S6:U6"/>
    <mergeCell ref="B46:I46"/>
    <mergeCell ref="B54:I54"/>
    <mergeCell ref="B55:I55"/>
    <mergeCell ref="B59:I59"/>
    <mergeCell ref="A11:K11"/>
    <mergeCell ref="A38:A39"/>
    <mergeCell ref="B42:I42"/>
    <mergeCell ref="B40:I40"/>
    <mergeCell ref="B41:I41"/>
    <mergeCell ref="B45:I45"/>
    <mergeCell ref="B58:I58"/>
    <mergeCell ref="U52:U53"/>
    <mergeCell ref="O52:Q52"/>
    <mergeCell ref="A1:K1"/>
    <mergeCell ref="A3:K3"/>
    <mergeCell ref="M1:U1"/>
    <mergeCell ref="M14:U14"/>
    <mergeCell ref="A4:K5"/>
    <mergeCell ref="A35:U35"/>
    <mergeCell ref="A17:K17"/>
    <mergeCell ref="M3:O3"/>
    <mergeCell ref="M5:O5"/>
    <mergeCell ref="D29:F29"/>
    <mergeCell ref="A18:K18"/>
    <mergeCell ref="A2:K2"/>
    <mergeCell ref="M15:U15"/>
    <mergeCell ref="A7:K7"/>
    <mergeCell ref="A8:K8"/>
    <mergeCell ref="A9:K9"/>
    <mergeCell ref="M8:U11"/>
    <mergeCell ref="A13:K13"/>
    <mergeCell ref="A14:K14"/>
    <mergeCell ref="A16:K16"/>
    <mergeCell ref="M13:U13"/>
    <mergeCell ref="P5:R5"/>
    <mergeCell ref="P3:R3"/>
    <mergeCell ref="P4:R4"/>
    <mergeCell ref="K38:N38"/>
    <mergeCell ref="I29:K29"/>
    <mergeCell ref="M16:U16"/>
    <mergeCell ref="B29:C29"/>
    <mergeCell ref="R38:T38"/>
    <mergeCell ref="U38:U39"/>
    <mergeCell ref="P6:R6"/>
    <mergeCell ref="H29:H30"/>
    <mergeCell ref="A28:G28"/>
    <mergeCell ref="G29:G30"/>
    <mergeCell ref="M22:U26"/>
    <mergeCell ref="M28:U33"/>
    <mergeCell ref="M21:U21"/>
    <mergeCell ref="M19:U19"/>
    <mergeCell ref="A21:D21"/>
    <mergeCell ref="A19:K19"/>
    <mergeCell ref="A20:K20"/>
    <mergeCell ref="A22:K26"/>
    <mergeCell ref="B115:I115"/>
    <mergeCell ref="A72:A73"/>
    <mergeCell ref="B72:I73"/>
    <mergeCell ref="B108:I108"/>
    <mergeCell ref="B79:I79"/>
    <mergeCell ref="A87:U87"/>
    <mergeCell ref="K88:N88"/>
    <mergeCell ref="B90:I90"/>
    <mergeCell ref="B91:I91"/>
    <mergeCell ref="R72:T72"/>
    <mergeCell ref="J88:J89"/>
    <mergeCell ref="O88:Q88"/>
    <mergeCell ref="R88:T88"/>
    <mergeCell ref="A88:A89"/>
    <mergeCell ref="B106:I107"/>
    <mergeCell ref="O106:Q106"/>
    <mergeCell ref="R106:T106"/>
    <mergeCell ref="B80:I80"/>
    <mergeCell ref="B43:I43"/>
    <mergeCell ref="B44:I44"/>
    <mergeCell ref="B52:I53"/>
    <mergeCell ref="B76:I76"/>
    <mergeCell ref="V292:Y292"/>
    <mergeCell ref="R187:U188"/>
    <mergeCell ref="O188:Q188"/>
    <mergeCell ref="O200:Q200"/>
    <mergeCell ref="B215:I215"/>
    <mergeCell ref="A219:U219"/>
    <mergeCell ref="B239:I239"/>
    <mergeCell ref="A225:J225"/>
    <mergeCell ref="A261:J262"/>
    <mergeCell ref="A238:U238"/>
    <mergeCell ref="B240:I240"/>
    <mergeCell ref="R236:T236"/>
    <mergeCell ref="B253:I253"/>
    <mergeCell ref="B236:I237"/>
    <mergeCell ref="K225:U225"/>
    <mergeCell ref="K226:U226"/>
    <mergeCell ref="A226:J226"/>
    <mergeCell ref="B218:I218"/>
    <mergeCell ref="B203:I203"/>
    <mergeCell ref="A202:U202"/>
    <mergeCell ref="A323:U323"/>
    <mergeCell ref="A222:I222"/>
    <mergeCell ref="A223:J224"/>
    <mergeCell ref="R223:U224"/>
    <mergeCell ref="O224:Q224"/>
    <mergeCell ref="O292:P292"/>
    <mergeCell ref="Q292:R292"/>
    <mergeCell ref="Q289:R290"/>
    <mergeCell ref="J290:K290"/>
    <mergeCell ref="O290:P290"/>
    <mergeCell ref="J289:P289"/>
    <mergeCell ref="B242:I242"/>
    <mergeCell ref="B243:I243"/>
    <mergeCell ref="B251:I251"/>
    <mergeCell ref="B247:I247"/>
    <mergeCell ref="B246:I246"/>
    <mergeCell ref="B259:I259"/>
    <mergeCell ref="R261:U262"/>
    <mergeCell ref="B258:I258"/>
    <mergeCell ref="K284:U284"/>
    <mergeCell ref="S289:U289"/>
    <mergeCell ref="B273:I273"/>
    <mergeCell ref="B275:I275"/>
    <mergeCell ref="A271:U271"/>
    <mergeCell ref="B244:I244"/>
    <mergeCell ref="B212:I212"/>
    <mergeCell ref="B213:I213"/>
    <mergeCell ref="B252:I252"/>
    <mergeCell ref="B256:I256"/>
    <mergeCell ref="B257:I257"/>
    <mergeCell ref="U236:U237"/>
    <mergeCell ref="B255:I255"/>
    <mergeCell ref="B245:I245"/>
    <mergeCell ref="B249:I249"/>
    <mergeCell ref="B250:I250"/>
    <mergeCell ref="B248:I248"/>
    <mergeCell ref="K236:N236"/>
    <mergeCell ref="A235:U235"/>
    <mergeCell ref="J236:J237"/>
    <mergeCell ref="O236:Q236"/>
    <mergeCell ref="A236:A237"/>
    <mergeCell ref="B220:I220"/>
    <mergeCell ref="B221:I221"/>
    <mergeCell ref="B217:I217"/>
    <mergeCell ref="V60:X60"/>
    <mergeCell ref="V81:X81"/>
    <mergeCell ref="V97:X97"/>
    <mergeCell ref="V115:X115"/>
    <mergeCell ref="V129:X129"/>
    <mergeCell ref="A105:U105"/>
    <mergeCell ref="J106:J107"/>
    <mergeCell ref="A106:A107"/>
    <mergeCell ref="U106:U107"/>
    <mergeCell ref="B92:I92"/>
    <mergeCell ref="A121:A122"/>
    <mergeCell ref="U121:U122"/>
    <mergeCell ref="R121:T121"/>
    <mergeCell ref="B93:I93"/>
    <mergeCell ref="B94:I94"/>
    <mergeCell ref="B128:I128"/>
    <mergeCell ref="B126:I126"/>
    <mergeCell ref="B77:I77"/>
    <mergeCell ref="B78:I78"/>
    <mergeCell ref="B88:I89"/>
    <mergeCell ref="U72:U73"/>
    <mergeCell ref="B129:I129"/>
    <mergeCell ref="A71:U71"/>
    <mergeCell ref="J72:J73"/>
    <mergeCell ref="A189:J189"/>
    <mergeCell ref="K189:U189"/>
    <mergeCell ref="A190:J190"/>
    <mergeCell ref="K190:U190"/>
    <mergeCell ref="A184:U184"/>
    <mergeCell ref="B185:I185"/>
    <mergeCell ref="B148:I148"/>
    <mergeCell ref="K170:N170"/>
    <mergeCell ref="B145:U145"/>
    <mergeCell ref="B149:U149"/>
    <mergeCell ref="B153:U153"/>
    <mergeCell ref="B158:U158"/>
    <mergeCell ref="B164:U164"/>
    <mergeCell ref="R169:U170"/>
    <mergeCell ref="B165:I165"/>
    <mergeCell ref="A171:J171"/>
    <mergeCell ref="A172:J172"/>
    <mergeCell ref="K171:U171"/>
    <mergeCell ref="K172:U172"/>
    <mergeCell ref="R175:T175"/>
    <mergeCell ref="B180:I180"/>
    <mergeCell ref="B146:I146"/>
    <mergeCell ref="B159:I159"/>
    <mergeCell ref="A186:I186"/>
    <mergeCell ref="B200:I201"/>
    <mergeCell ref="J200:J201"/>
    <mergeCell ref="K200:N200"/>
    <mergeCell ref="B204:I204"/>
    <mergeCell ref="B205:I205"/>
    <mergeCell ref="B206:I206"/>
    <mergeCell ref="B209:I209"/>
    <mergeCell ref="A199:U199"/>
    <mergeCell ref="A198:U198"/>
    <mergeCell ref="V302:Y303"/>
    <mergeCell ref="B125:I125"/>
    <mergeCell ref="A169:J170"/>
    <mergeCell ref="O121:Q121"/>
    <mergeCell ref="B178:I178"/>
    <mergeCell ref="A181:U181"/>
    <mergeCell ref="O170:Q170"/>
    <mergeCell ref="K139:N139"/>
    <mergeCell ref="A168:I168"/>
    <mergeCell ref="A139:A140"/>
    <mergeCell ref="J139:J140"/>
    <mergeCell ref="R139:T139"/>
    <mergeCell ref="B166:I166"/>
    <mergeCell ref="B139:I140"/>
    <mergeCell ref="U139:U140"/>
    <mergeCell ref="A138:U138"/>
    <mergeCell ref="J121:J122"/>
    <mergeCell ref="B121:I122"/>
    <mergeCell ref="B141:U141"/>
    <mergeCell ref="B210:I210"/>
    <mergeCell ref="R200:T200"/>
    <mergeCell ref="K188:N188"/>
    <mergeCell ref="U200:U201"/>
    <mergeCell ref="A200:A201"/>
  </mergeCells>
  <phoneticPr fontId="5" type="noConversion"/>
  <conditionalFormatting sqref="V292 L32:L33 V31:V33 V3:V8">
    <cfRule type="cellIs" dxfId="39" priority="173" operator="equal">
      <formula>"E bine"</formula>
    </cfRule>
  </conditionalFormatting>
  <conditionalFormatting sqref="V292 V31:V33 V3:V8">
    <cfRule type="cellIs" dxfId="38" priority="172" operator="equal">
      <formula>"NU e bine"</formula>
    </cfRule>
  </conditionalFormatting>
  <conditionalFormatting sqref="V31:W33 V3:V8">
    <cfRule type="cellIs" dxfId="37" priority="165" operator="equal">
      <formula>"Suma trebuie să fie 52"</formula>
    </cfRule>
    <cfRule type="cellIs" dxfId="36" priority="166" operator="equal">
      <formula>"Corect"</formula>
    </cfRule>
    <cfRule type="cellIs" dxfId="35" priority="167" operator="equal">
      <formula>SUM($B$31:$J$31)</formula>
    </cfRule>
    <cfRule type="cellIs" dxfId="34" priority="168" operator="lessThan">
      <formula>"(SUM(B28:K28)=52"</formula>
    </cfRule>
    <cfRule type="cellIs" dxfId="33" priority="169" operator="equal">
      <formula>52</formula>
    </cfRule>
    <cfRule type="cellIs" dxfId="32" priority="170" operator="equal">
      <formula>$K$31</formula>
    </cfRule>
    <cfRule type="cellIs" dxfId="31" priority="171" operator="equal">
      <formula>$B$31:$K$31=52</formula>
    </cfRule>
  </conditionalFormatting>
  <conditionalFormatting sqref="V292:W292 V31:W33 V3:V8">
    <cfRule type="cellIs" dxfId="30" priority="160" operator="equal">
      <formula>"Suma trebuie să fie 52"</formula>
    </cfRule>
    <cfRule type="cellIs" dxfId="29" priority="164" operator="equal">
      <formula>"Corect"</formula>
    </cfRule>
  </conditionalFormatting>
  <conditionalFormatting sqref="V292:Y292 V31:W33">
    <cfRule type="cellIs" dxfId="28" priority="163" operator="equal">
      <formula>"Corect"</formula>
    </cfRule>
  </conditionalFormatting>
  <conditionalFormatting sqref="V46:X49 V60:X70 V81:X85 V97:X97 V115:X118 V129:X136">
    <cfRule type="cellIs" dxfId="27" priority="161" operator="equal">
      <formula>"E trebuie să fie cel puțin egal cu C+VP"</formula>
    </cfRule>
    <cfRule type="cellIs" dxfId="26" priority="162" operator="equal">
      <formula>"Corect"</formula>
    </cfRule>
  </conditionalFormatting>
  <conditionalFormatting sqref="V292:W292">
    <cfRule type="cellIs" dxfId="25" priority="136" operator="equal">
      <formula>"Nu corespunde cu tabelul de opționale"</formula>
    </cfRule>
    <cfRule type="cellIs" dxfId="24" priority="139" operator="equal">
      <formula>"Suma trebuie să fie 52"</formula>
    </cfRule>
    <cfRule type="cellIs" dxfId="23" priority="140" operator="equal">
      <formula>"Corect"</formula>
    </cfRule>
    <cfRule type="cellIs" dxfId="22" priority="141" operator="equal">
      <formula>SUM($B$31:$J$31)</formula>
    </cfRule>
    <cfRule type="cellIs" dxfId="21" priority="142" operator="lessThan">
      <formula>"(SUM(B28:K28)=52"</formula>
    </cfRule>
    <cfRule type="cellIs" dxfId="20" priority="143" operator="equal">
      <formula>52</formula>
    </cfRule>
    <cfRule type="cellIs" dxfId="19" priority="144" operator="equal">
      <formula>$K$31</formula>
    </cfRule>
    <cfRule type="cellIs" dxfId="18" priority="145" operator="equal">
      <formula>$B$31:$K$31=52</formula>
    </cfRule>
  </conditionalFormatting>
  <conditionalFormatting sqref="V3:V8">
    <cfRule type="cellIs" dxfId="17" priority="124" operator="equal">
      <formula>"Trebuie alocate cel puțin 20 de ore pe săptămână"</formula>
    </cfRule>
  </conditionalFormatting>
  <conditionalFormatting sqref="V31:W31">
    <cfRule type="cellIs" dxfId="16" priority="26" operator="equal">
      <formula>"Correct"</formula>
    </cfRule>
  </conditionalFormatting>
  <conditionalFormatting sqref="V3:V8">
    <cfRule type="cellIs" dxfId="15" priority="16" operator="equal">
      <formula>"Suma trebuie să fie 52"</formula>
    </cfRule>
    <cfRule type="cellIs" dxfId="14" priority="17" operator="equal">
      <formula>"Corect"</formula>
    </cfRule>
    <cfRule type="cellIs" dxfId="13" priority="18" operator="equal">
      <formula>SUM($B$32:$J$32)</formula>
    </cfRule>
    <cfRule type="cellIs" dxfId="12" priority="19" operator="lessThan">
      <formula>"(SUM(B28:K28)=52"</formula>
    </cfRule>
    <cfRule type="cellIs" dxfId="11" priority="20" operator="equal">
      <formula>52</formula>
    </cfRule>
    <cfRule type="cellIs" dxfId="10" priority="21" operator="equal">
      <formula>$K$32</formula>
    </cfRule>
    <cfRule type="cellIs" dxfId="9" priority="22" operator="equal">
      <formula>$B$32:$K$32=52</formula>
    </cfRule>
  </conditionalFormatting>
  <conditionalFormatting sqref="V317">
    <cfRule type="cellIs" dxfId="8" priority="7" operator="equal">
      <formula>"Ați dublat unele discipline"</formula>
    </cfRule>
    <cfRule type="cellIs" dxfId="7" priority="8" operator="equal">
      <formula>"Ați pierdut unele discipline"</formula>
    </cfRule>
    <cfRule type="cellIs" dxfId="6" priority="9" operator="equal">
      <formula>"Corect"</formula>
    </cfRule>
  </conditionalFormatting>
  <conditionalFormatting sqref="V316">
    <cfRule type="cellIs" dxfId="5" priority="4" operator="equal">
      <formula>"Ați dublat unele discipline"</formula>
    </cfRule>
    <cfRule type="cellIs" dxfId="4" priority="5" operator="equal">
      <formula>"Ați pierdut unele discipline"</formula>
    </cfRule>
    <cfRule type="cellIs" dxfId="3" priority="6" operator="equal">
      <formula>"Corect"</formula>
    </cfRule>
  </conditionalFormatting>
  <conditionalFormatting sqref="V318">
    <cfRule type="cellIs" dxfId="2" priority="1" operator="equal">
      <formula>"Ați dublat unele discipline"</formula>
    </cfRule>
    <cfRule type="cellIs" dxfId="1" priority="2" operator="equal">
      <formula>"Ați pierdut unele discipline"</formula>
    </cfRule>
    <cfRule type="cellIs" dxfId="0" priority="3" operator="equal">
      <formula>"Corect"</formula>
    </cfRule>
  </conditionalFormatting>
  <dataValidations count="6">
    <dataValidation type="list" allowBlank="1" showInputMessage="1" showErrorMessage="1" sqref="S317:S318 S123:S128 S162:S163 S159:S160 S310 S314:S315 S306 S308 S312 S185 S178:S180 S182:S183 S150:S152 S142:S144 S108:S114 S165:S167 S146:S148 S155:S157 S40:S45 S54:S59 S74:S80 S90:S96" xr:uid="{00000000-0002-0000-0000-000000000000}">
      <formula1>$S$39</formula1>
    </dataValidation>
    <dataValidation type="list" allowBlank="1" showInputMessage="1" showErrorMessage="1" sqref="R317:R318 R123:R128 R162:R163 R159:R160 R310 R314:R315 R306 R308 R312 R185 R178:R180 R182:R183 R150:R152 R142:R144 R108:R114 R165:R167 R146:R148 R155:R157 R40:R45 R54:R59 R74:R80 R90:R96" xr:uid="{00000000-0002-0000-0000-000001000000}">
      <formula1>$R$39</formula1>
    </dataValidation>
    <dataValidation type="list" allowBlank="1" showInputMessage="1" showErrorMessage="1" sqref="T317:T318 T123:T128 T162:T163 T159:T160 T310 T314:T315 T306 T308 T312 T178:T180 T182:T183 T185 T146:T148 T165:T167 T154:T157 T150:T152 T142:T144 T108:T114 T40:T45 T54:T59 T74:T80 T90:T96" xr:uid="{00000000-0002-0000-0000-000002000000}">
      <formula1>$T$39</formula1>
    </dataValidation>
    <dataValidation type="list" allowBlank="1" showInputMessage="1" showErrorMessage="1" sqref="B278:I279 C275:I275 C273:I273 B273:B275 B204:I217 B255:I258 B240:I252 B220:I220" xr:uid="{00000000-0002-0000-0000-000003000000}">
      <formula1>$B$38:$B$188</formula1>
    </dataValidation>
    <dataValidation type="list" allowBlank="1" showInputMessage="1" showErrorMessage="1" sqref="U90:U96 U123:U128 U162:U163 U159:U160 U185 U178:U180 U182:U183 U154:U157 U150:U152 U146:U148 U142:U144 U108:U114 U165:U167 U40:U45 U54:U59 U74:U80" xr:uid="{00000000-0002-0000-0000-000004000000}">
      <formula1>$P$36:$T$36</formula1>
    </dataValidation>
    <dataValidation type="list" allowBlank="1" showInputMessage="1" showErrorMessage="1" sqref="B203:I203 B239:I239 B272:I272" xr:uid="{00000000-0002-0000-0000-000005000000}">
      <formula1>$B$37:$B$189</formula1>
    </dataValidation>
  </dataValidations>
  <pageMargins left="0.70866141732283461" right="0.70866141732283461" top="0.74803149606299213" bottom="0.74803149606299213" header="0.31496062992125984" footer="0.31496062992125984"/>
  <pageSetup paperSize="9" orientation="landscape" blackAndWhite="1" r:id="rId1"/>
  <headerFooter>
    <oddHeader>&amp;RPag. &amp;P</oddHeader>
    <oddFooter xml:space="preserve">&amp;LRECTOR,
Acad.Prof.univ.dr. Ioan Aurel POP&amp;CDECAN,
Prof.univ.dr. Adrian Olimpiu Petrușel&amp;RDIRECTOR DE DEPARTAMENT,
Prof.univ.dr. Octavian Agratini  </oddFooter>
  </headerFooter>
  <ignoredErrors>
    <ignoredError sqref="M292"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CC750E-C029-4149-963F-E2659D4FA93C}">
  <ds:schemaRefs>
    <ds:schemaRef ds:uri="http://schemas.microsoft.com/office/2006/metadata/properties"/>
  </ds:schemaRefs>
</ds:datastoreItem>
</file>

<file path=customXml/itemProps2.xml><?xml version="1.0" encoding="utf-8"?>
<ds:datastoreItem xmlns:ds="http://schemas.openxmlformats.org/officeDocument/2006/customXml" ds:itemID="{BAAB3860-BBD5-427D-821C-1897EAC837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11DE009-0253-406A-A186-CD6D949229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Ady-PC</cp:lastModifiedBy>
  <cp:lastPrinted>2019-01-30T07:44:12Z</cp:lastPrinted>
  <dcterms:created xsi:type="dcterms:W3CDTF">2013-06-27T08:19:59Z</dcterms:created>
  <dcterms:modified xsi:type="dcterms:W3CDTF">2019-04-24T08:13:59Z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