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defaultThemeVersion="124226"/>
  <mc:AlternateContent xmlns:mc="http://schemas.openxmlformats.org/markup-compatibility/2006">
    <mc:Choice Requires="x15">
      <x15ac:absPath xmlns:x15ac="http://schemas.microsoft.com/office/spreadsheetml/2010/11/ac" url="C:\AUsers\Ady\Decanat\Planuri de invatamant\Planuri de invatamant 2019-2020\Licenta\Licenta-Finale2\"/>
    </mc:Choice>
  </mc:AlternateContent>
  <xr:revisionPtr revIDLastSave="0" documentId="13_ncr:1_{9D8A0F40-D15B-47B7-96AD-B86A059E7C19}" xr6:coauthVersionLast="43" xr6:coauthVersionMax="43"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70" i="1" l="1"/>
  <c r="M170" i="1"/>
  <c r="K170" i="1" l="1"/>
  <c r="Q134" i="1" l="1"/>
  <c r="O134" i="1"/>
  <c r="P134" i="1" l="1"/>
  <c r="O142" i="1" l="1"/>
  <c r="Q142" i="1"/>
  <c r="O143" i="1"/>
  <c r="Q143" i="1"/>
  <c r="P143" i="1" l="1"/>
  <c r="P142" i="1"/>
  <c r="N170" i="1"/>
  <c r="K171" i="1" s="1"/>
  <c r="U169" i="1"/>
  <c r="R169" i="1"/>
  <c r="S169" i="1"/>
  <c r="T169" i="1"/>
  <c r="Q157" i="1"/>
  <c r="Q158" i="1"/>
  <c r="Q156" i="1"/>
  <c r="Q147" i="1"/>
  <c r="Q148" i="1"/>
  <c r="Q149" i="1"/>
  <c r="Q150" i="1"/>
  <c r="Q151" i="1"/>
  <c r="Q152" i="1"/>
  <c r="Q153" i="1"/>
  <c r="Q154" i="1"/>
  <c r="Q146" i="1"/>
  <c r="K169" i="1"/>
  <c r="L169" i="1"/>
  <c r="M169" i="1"/>
  <c r="N169" i="1"/>
  <c r="J169" i="1"/>
  <c r="O150" i="1"/>
  <c r="O151" i="1"/>
  <c r="O152" i="1"/>
  <c r="O147" i="1"/>
  <c r="O148" i="1"/>
  <c r="O149" i="1"/>
  <c r="O137" i="1"/>
  <c r="Q137" i="1"/>
  <c r="O138" i="1"/>
  <c r="Q138" i="1"/>
  <c r="O139" i="1"/>
  <c r="Q139" i="1"/>
  <c r="O141" i="1"/>
  <c r="Q141" i="1"/>
  <c r="P152" i="1" l="1"/>
  <c r="P150" i="1"/>
  <c r="P151" i="1"/>
  <c r="P138" i="1"/>
  <c r="P147" i="1"/>
  <c r="P141" i="1"/>
  <c r="P149" i="1"/>
  <c r="P148" i="1"/>
  <c r="P137" i="1"/>
  <c r="P139" i="1"/>
  <c r="Q93" i="1"/>
  <c r="O93" i="1"/>
  <c r="Q80" i="1"/>
  <c r="O80" i="1"/>
  <c r="P93" i="1" l="1"/>
  <c r="P80" i="1"/>
  <c r="U283" i="1"/>
  <c r="T283" i="1"/>
  <c r="S283" i="1"/>
  <c r="R283" i="1"/>
  <c r="N283" i="1"/>
  <c r="M283" i="1"/>
  <c r="L283" i="1"/>
  <c r="K283" i="1"/>
  <c r="J283" i="1"/>
  <c r="A283" i="1"/>
  <c r="U282" i="1"/>
  <c r="T282" i="1"/>
  <c r="S282" i="1"/>
  <c r="R282" i="1"/>
  <c r="N282" i="1"/>
  <c r="M282" i="1"/>
  <c r="L282" i="1"/>
  <c r="K282" i="1"/>
  <c r="J282" i="1"/>
  <c r="A282" i="1"/>
  <c r="U281" i="1"/>
  <c r="T281" i="1"/>
  <c r="S281" i="1"/>
  <c r="R281" i="1"/>
  <c r="N281" i="1"/>
  <c r="M281" i="1"/>
  <c r="L281" i="1"/>
  <c r="K281" i="1"/>
  <c r="J281" i="1"/>
  <c r="A281" i="1"/>
  <c r="U263" i="1"/>
  <c r="T263" i="1"/>
  <c r="S263" i="1"/>
  <c r="R263" i="1"/>
  <c r="Q263" i="1"/>
  <c r="P263" i="1"/>
  <c r="O263" i="1"/>
  <c r="N263" i="1"/>
  <c r="M263" i="1"/>
  <c r="L263" i="1"/>
  <c r="K263" i="1"/>
  <c r="J263" i="1"/>
  <c r="A263" i="1"/>
  <c r="U262" i="1"/>
  <c r="T262" i="1"/>
  <c r="S262" i="1"/>
  <c r="R262" i="1"/>
  <c r="Q262" i="1"/>
  <c r="P262" i="1"/>
  <c r="O262" i="1"/>
  <c r="N262" i="1"/>
  <c r="M262" i="1"/>
  <c r="L262" i="1"/>
  <c r="K262" i="1"/>
  <c r="J262" i="1"/>
  <c r="A262" i="1"/>
  <c r="U261" i="1"/>
  <c r="T261" i="1"/>
  <c r="S261" i="1"/>
  <c r="R261" i="1"/>
  <c r="Q261" i="1"/>
  <c r="P261" i="1"/>
  <c r="O261" i="1"/>
  <c r="N261" i="1"/>
  <c r="M261" i="1"/>
  <c r="L261" i="1"/>
  <c r="K261" i="1"/>
  <c r="J261" i="1"/>
  <c r="A261" i="1"/>
  <c r="U260" i="1"/>
  <c r="T260" i="1"/>
  <c r="S260" i="1"/>
  <c r="R260" i="1"/>
  <c r="N260" i="1"/>
  <c r="M260" i="1"/>
  <c r="L260" i="1"/>
  <c r="K260" i="1"/>
  <c r="J260" i="1"/>
  <c r="A260" i="1"/>
  <c r="U259" i="1"/>
  <c r="T259" i="1"/>
  <c r="S259" i="1"/>
  <c r="R259" i="1"/>
  <c r="N259" i="1"/>
  <c r="M259" i="1"/>
  <c r="L259" i="1"/>
  <c r="K259" i="1"/>
  <c r="J259" i="1"/>
  <c r="A259" i="1"/>
  <c r="U258" i="1"/>
  <c r="T258" i="1"/>
  <c r="S258" i="1"/>
  <c r="R258" i="1"/>
  <c r="N258" i="1"/>
  <c r="M258" i="1"/>
  <c r="L258" i="1"/>
  <c r="K258" i="1"/>
  <c r="J258" i="1"/>
  <c r="A258" i="1"/>
  <c r="U257" i="1"/>
  <c r="T257" i="1"/>
  <c r="S257" i="1"/>
  <c r="R257" i="1"/>
  <c r="N257" i="1"/>
  <c r="M257" i="1"/>
  <c r="L257" i="1"/>
  <c r="K257" i="1"/>
  <c r="J257" i="1"/>
  <c r="A257" i="1"/>
  <c r="U256" i="1"/>
  <c r="T256" i="1"/>
  <c r="S256" i="1"/>
  <c r="R256" i="1"/>
  <c r="N256" i="1"/>
  <c r="M256" i="1"/>
  <c r="L256" i="1"/>
  <c r="K256" i="1"/>
  <c r="J256" i="1"/>
  <c r="A256" i="1"/>
  <c r="U255" i="1"/>
  <c r="T255" i="1"/>
  <c r="S255" i="1"/>
  <c r="R255" i="1"/>
  <c r="N255" i="1"/>
  <c r="M255" i="1"/>
  <c r="L255" i="1"/>
  <c r="K255" i="1"/>
  <c r="J255" i="1"/>
  <c r="A255" i="1"/>
  <c r="U254" i="1"/>
  <c r="T254" i="1"/>
  <c r="S254" i="1"/>
  <c r="R254" i="1"/>
  <c r="N254" i="1"/>
  <c r="M254" i="1"/>
  <c r="L254" i="1"/>
  <c r="K254" i="1"/>
  <c r="J254" i="1"/>
  <c r="A254" i="1"/>
  <c r="U253" i="1"/>
  <c r="T253" i="1"/>
  <c r="S253" i="1"/>
  <c r="R253" i="1"/>
  <c r="N253" i="1"/>
  <c r="M253" i="1"/>
  <c r="L253" i="1"/>
  <c r="K253" i="1"/>
  <c r="J253" i="1"/>
  <c r="A253" i="1"/>
  <c r="U252" i="1"/>
  <c r="T252" i="1"/>
  <c r="S252" i="1"/>
  <c r="R252" i="1"/>
  <c r="N252" i="1"/>
  <c r="M252" i="1"/>
  <c r="L252" i="1"/>
  <c r="K252" i="1"/>
  <c r="J252" i="1"/>
  <c r="A252" i="1"/>
  <c r="U251" i="1"/>
  <c r="T251" i="1"/>
  <c r="S251" i="1"/>
  <c r="R251" i="1"/>
  <c r="N251" i="1"/>
  <c r="M251" i="1"/>
  <c r="L251" i="1"/>
  <c r="K251" i="1"/>
  <c r="J251" i="1"/>
  <c r="A251" i="1"/>
  <c r="U250" i="1"/>
  <c r="T250" i="1"/>
  <c r="S250" i="1"/>
  <c r="R250" i="1"/>
  <c r="N250" i="1"/>
  <c r="M250" i="1"/>
  <c r="L250" i="1"/>
  <c r="K250" i="1"/>
  <c r="J250" i="1"/>
  <c r="A250" i="1"/>
  <c r="U223" i="1"/>
  <c r="T223" i="1"/>
  <c r="S223" i="1"/>
  <c r="R223" i="1"/>
  <c r="N223" i="1"/>
  <c r="M223" i="1"/>
  <c r="L223" i="1"/>
  <c r="K223" i="1"/>
  <c r="J223" i="1"/>
  <c r="A223" i="1"/>
  <c r="U222" i="1"/>
  <c r="T222" i="1"/>
  <c r="S222" i="1"/>
  <c r="R222" i="1"/>
  <c r="N222" i="1"/>
  <c r="M222" i="1"/>
  <c r="L222" i="1"/>
  <c r="K222" i="1"/>
  <c r="J222" i="1"/>
  <c r="A222" i="1"/>
  <c r="U219" i="1" l="1"/>
  <c r="T219" i="1"/>
  <c r="S219" i="1"/>
  <c r="R219" i="1"/>
  <c r="N219" i="1"/>
  <c r="M219" i="1"/>
  <c r="L219" i="1"/>
  <c r="K219" i="1"/>
  <c r="J219" i="1"/>
  <c r="A219" i="1"/>
  <c r="U202" i="1"/>
  <c r="Q65" i="1" l="1"/>
  <c r="Q50" i="1"/>
  <c r="U320" i="1" l="1"/>
  <c r="T320" i="1"/>
  <c r="S320" i="1"/>
  <c r="R320" i="1"/>
  <c r="Q320" i="1"/>
  <c r="P320" i="1"/>
  <c r="O320" i="1"/>
  <c r="N320" i="1"/>
  <c r="M320" i="1"/>
  <c r="L320" i="1"/>
  <c r="K320" i="1"/>
  <c r="J320" i="1"/>
  <c r="U319" i="1"/>
  <c r="T319" i="1"/>
  <c r="S319" i="1"/>
  <c r="R319" i="1"/>
  <c r="Q319" i="1"/>
  <c r="P319" i="1"/>
  <c r="O319" i="1"/>
  <c r="N319" i="1"/>
  <c r="M319" i="1"/>
  <c r="L319" i="1"/>
  <c r="K319" i="1"/>
  <c r="J319" i="1"/>
  <c r="U318" i="1"/>
  <c r="T318" i="1"/>
  <c r="S318" i="1"/>
  <c r="R318" i="1"/>
  <c r="Q318" i="1"/>
  <c r="P318" i="1"/>
  <c r="O318" i="1"/>
  <c r="N318" i="1"/>
  <c r="M318" i="1"/>
  <c r="L318" i="1"/>
  <c r="K318" i="1"/>
  <c r="J318" i="1"/>
  <c r="U317" i="1"/>
  <c r="U321" i="1" s="1"/>
  <c r="T317" i="1"/>
  <c r="S317" i="1"/>
  <c r="R317" i="1"/>
  <c r="N317" i="1"/>
  <c r="M317" i="1"/>
  <c r="L317" i="1"/>
  <c r="K317" i="1"/>
  <c r="J317" i="1"/>
  <c r="U314" i="1"/>
  <c r="T314" i="1"/>
  <c r="S314" i="1"/>
  <c r="R314" i="1"/>
  <c r="Q314" i="1"/>
  <c r="P314" i="1"/>
  <c r="O314" i="1"/>
  <c r="N314" i="1"/>
  <c r="M314" i="1"/>
  <c r="L314" i="1"/>
  <c r="K314" i="1"/>
  <c r="J314" i="1"/>
  <c r="U313" i="1"/>
  <c r="T313" i="1"/>
  <c r="S313" i="1"/>
  <c r="R313" i="1"/>
  <c r="Q313" i="1"/>
  <c r="P313" i="1"/>
  <c r="O313" i="1"/>
  <c r="N313" i="1"/>
  <c r="M313" i="1"/>
  <c r="L313" i="1"/>
  <c r="K313" i="1"/>
  <c r="J313" i="1"/>
  <c r="U312" i="1"/>
  <c r="T312" i="1"/>
  <c r="S312" i="1"/>
  <c r="R312" i="1"/>
  <c r="Q312" i="1"/>
  <c r="P312" i="1"/>
  <c r="O312" i="1"/>
  <c r="N312" i="1"/>
  <c r="M312" i="1"/>
  <c r="L312" i="1"/>
  <c r="K312" i="1"/>
  <c r="J312" i="1"/>
  <c r="U311" i="1"/>
  <c r="T311" i="1"/>
  <c r="S311" i="1"/>
  <c r="R311" i="1"/>
  <c r="Q311" i="1"/>
  <c r="P311" i="1"/>
  <c r="O311" i="1"/>
  <c r="N311" i="1"/>
  <c r="M311" i="1"/>
  <c r="L311" i="1"/>
  <c r="K311" i="1"/>
  <c r="J311" i="1"/>
  <c r="U310" i="1"/>
  <c r="T310" i="1"/>
  <c r="S310" i="1"/>
  <c r="R310" i="1"/>
  <c r="Q310" i="1"/>
  <c r="P310" i="1"/>
  <c r="O310" i="1"/>
  <c r="N310" i="1"/>
  <c r="M310" i="1"/>
  <c r="L310" i="1"/>
  <c r="K310" i="1"/>
  <c r="J310" i="1"/>
  <c r="U309" i="1"/>
  <c r="T309" i="1"/>
  <c r="S309" i="1"/>
  <c r="R309" i="1"/>
  <c r="Q309" i="1"/>
  <c r="P309" i="1"/>
  <c r="O309" i="1"/>
  <c r="N309" i="1"/>
  <c r="M309" i="1"/>
  <c r="L309" i="1"/>
  <c r="K309" i="1"/>
  <c r="J309" i="1"/>
  <c r="U308" i="1"/>
  <c r="T308" i="1"/>
  <c r="S308" i="1"/>
  <c r="R308" i="1"/>
  <c r="Q308" i="1"/>
  <c r="P308" i="1"/>
  <c r="O308" i="1"/>
  <c r="N308" i="1"/>
  <c r="M308" i="1"/>
  <c r="L308" i="1"/>
  <c r="K308" i="1"/>
  <c r="J308" i="1"/>
  <c r="U307" i="1"/>
  <c r="T307" i="1"/>
  <c r="S307" i="1"/>
  <c r="R307" i="1"/>
  <c r="Q307" i="1"/>
  <c r="P307" i="1"/>
  <c r="O307" i="1"/>
  <c r="N307" i="1"/>
  <c r="M307" i="1"/>
  <c r="L307" i="1"/>
  <c r="K307" i="1"/>
  <c r="J307" i="1"/>
  <c r="U306" i="1"/>
  <c r="T306" i="1"/>
  <c r="S306" i="1"/>
  <c r="R306" i="1"/>
  <c r="Q306" i="1"/>
  <c r="P306" i="1"/>
  <c r="O306" i="1"/>
  <c r="N306" i="1"/>
  <c r="M306" i="1"/>
  <c r="L306" i="1"/>
  <c r="K306" i="1"/>
  <c r="J306" i="1"/>
  <c r="U305" i="1"/>
  <c r="T305" i="1"/>
  <c r="S305" i="1"/>
  <c r="R305" i="1"/>
  <c r="Q305" i="1"/>
  <c r="P305" i="1"/>
  <c r="O305" i="1"/>
  <c r="N305" i="1"/>
  <c r="M305" i="1"/>
  <c r="L305" i="1"/>
  <c r="K305" i="1"/>
  <c r="J305" i="1"/>
  <c r="U304" i="1"/>
  <c r="T304" i="1"/>
  <c r="S304" i="1"/>
  <c r="R304" i="1"/>
  <c r="N304" i="1"/>
  <c r="M304" i="1"/>
  <c r="L304" i="1"/>
  <c r="K304" i="1"/>
  <c r="J304" i="1"/>
  <c r="U303" i="1"/>
  <c r="T303" i="1"/>
  <c r="S303" i="1"/>
  <c r="R303" i="1"/>
  <c r="Q303" i="1"/>
  <c r="P303" i="1"/>
  <c r="O303" i="1"/>
  <c r="N303" i="1"/>
  <c r="M303" i="1"/>
  <c r="L303" i="1"/>
  <c r="K303" i="1"/>
  <c r="J303" i="1"/>
  <c r="U302" i="1"/>
  <c r="T302" i="1"/>
  <c r="S302" i="1"/>
  <c r="R302" i="1"/>
  <c r="Q302" i="1"/>
  <c r="N302" i="1"/>
  <c r="M302" i="1"/>
  <c r="L302" i="1"/>
  <c r="K302" i="1"/>
  <c r="J302" i="1"/>
  <c r="U301" i="1"/>
  <c r="T301" i="1"/>
  <c r="S301" i="1"/>
  <c r="R301" i="1"/>
  <c r="N301" i="1"/>
  <c r="M301" i="1"/>
  <c r="L301" i="1"/>
  <c r="K301" i="1"/>
  <c r="J301" i="1"/>
  <c r="U300" i="1"/>
  <c r="T300" i="1"/>
  <c r="S300" i="1"/>
  <c r="R300" i="1"/>
  <c r="Q300" i="1"/>
  <c r="N300" i="1"/>
  <c r="M300" i="1"/>
  <c r="L300" i="1"/>
  <c r="K300" i="1"/>
  <c r="J300" i="1"/>
  <c r="U299" i="1"/>
  <c r="T299" i="1"/>
  <c r="S299" i="1"/>
  <c r="R299" i="1"/>
  <c r="N299" i="1"/>
  <c r="M299" i="1"/>
  <c r="L299" i="1"/>
  <c r="K299" i="1"/>
  <c r="J299" i="1"/>
  <c r="U298" i="1"/>
  <c r="T298" i="1"/>
  <c r="S298" i="1"/>
  <c r="R298" i="1"/>
  <c r="N298" i="1"/>
  <c r="M298" i="1"/>
  <c r="L298" i="1"/>
  <c r="K298" i="1"/>
  <c r="J298" i="1"/>
  <c r="U286" i="1"/>
  <c r="T286" i="1"/>
  <c r="S286" i="1"/>
  <c r="R286" i="1"/>
  <c r="Q286" i="1"/>
  <c r="P286" i="1"/>
  <c r="O286" i="1"/>
  <c r="N286" i="1"/>
  <c r="M286" i="1"/>
  <c r="L286" i="1"/>
  <c r="K286" i="1"/>
  <c r="J286" i="1"/>
  <c r="U285" i="1"/>
  <c r="T285" i="1"/>
  <c r="S285" i="1"/>
  <c r="R285" i="1"/>
  <c r="Q285" i="1"/>
  <c r="P285" i="1"/>
  <c r="O285" i="1"/>
  <c r="N285" i="1"/>
  <c r="M285" i="1"/>
  <c r="L285" i="1"/>
  <c r="K285" i="1"/>
  <c r="J285" i="1"/>
  <c r="U284" i="1"/>
  <c r="T284" i="1"/>
  <c r="S284" i="1"/>
  <c r="R284" i="1"/>
  <c r="N284" i="1"/>
  <c r="M284" i="1"/>
  <c r="L284" i="1"/>
  <c r="K284" i="1"/>
  <c r="J284" i="1"/>
  <c r="U280" i="1"/>
  <c r="T280" i="1"/>
  <c r="S280" i="1"/>
  <c r="R280" i="1"/>
  <c r="N280" i="1"/>
  <c r="M280" i="1"/>
  <c r="L280" i="1"/>
  <c r="K280" i="1"/>
  <c r="J280" i="1"/>
  <c r="U277" i="1"/>
  <c r="T277" i="1"/>
  <c r="S277" i="1"/>
  <c r="R277" i="1"/>
  <c r="Q277" i="1"/>
  <c r="P277" i="1"/>
  <c r="O277" i="1"/>
  <c r="N277" i="1"/>
  <c r="M277" i="1"/>
  <c r="L277" i="1"/>
  <c r="K277" i="1"/>
  <c r="J277" i="1"/>
  <c r="U276" i="1"/>
  <c r="T276" i="1"/>
  <c r="S276" i="1"/>
  <c r="R276" i="1"/>
  <c r="Q276" i="1"/>
  <c r="P276" i="1"/>
  <c r="O276" i="1"/>
  <c r="N276" i="1"/>
  <c r="M276" i="1"/>
  <c r="L276" i="1"/>
  <c r="K276" i="1"/>
  <c r="J276" i="1"/>
  <c r="U275" i="1"/>
  <c r="T275" i="1"/>
  <c r="S275" i="1"/>
  <c r="R275" i="1"/>
  <c r="Q275" i="1"/>
  <c r="P275" i="1"/>
  <c r="O275" i="1"/>
  <c r="N275" i="1"/>
  <c r="M275" i="1"/>
  <c r="L275" i="1"/>
  <c r="K275" i="1"/>
  <c r="J275" i="1"/>
  <c r="U274" i="1"/>
  <c r="T274" i="1"/>
  <c r="S274" i="1"/>
  <c r="R274" i="1"/>
  <c r="Q274" i="1"/>
  <c r="P274" i="1"/>
  <c r="O274" i="1"/>
  <c r="N274" i="1"/>
  <c r="M274" i="1"/>
  <c r="L274" i="1"/>
  <c r="K274" i="1"/>
  <c r="J274" i="1"/>
  <c r="U273" i="1"/>
  <c r="T273" i="1"/>
  <c r="S273" i="1"/>
  <c r="R273" i="1"/>
  <c r="Q273" i="1"/>
  <c r="P273" i="1"/>
  <c r="O273" i="1"/>
  <c r="N273" i="1"/>
  <c r="M273" i="1"/>
  <c r="L273" i="1"/>
  <c r="K273" i="1"/>
  <c r="J273" i="1"/>
  <c r="U272" i="1"/>
  <c r="T272" i="1"/>
  <c r="S272" i="1"/>
  <c r="R272" i="1"/>
  <c r="Q272" i="1"/>
  <c r="P272" i="1"/>
  <c r="O272" i="1"/>
  <c r="N272" i="1"/>
  <c r="M272" i="1"/>
  <c r="L272" i="1"/>
  <c r="K272" i="1"/>
  <c r="J272" i="1"/>
  <c r="U271" i="1"/>
  <c r="T271" i="1"/>
  <c r="S271" i="1"/>
  <c r="R271" i="1"/>
  <c r="Q271" i="1"/>
  <c r="P271" i="1"/>
  <c r="O271" i="1"/>
  <c r="N271" i="1"/>
  <c r="M271" i="1"/>
  <c r="L271" i="1"/>
  <c r="K271" i="1"/>
  <c r="J271" i="1"/>
  <c r="U270" i="1"/>
  <c r="T270" i="1"/>
  <c r="S270" i="1"/>
  <c r="R270" i="1"/>
  <c r="Q270" i="1"/>
  <c r="P270" i="1"/>
  <c r="O270" i="1"/>
  <c r="N270" i="1"/>
  <c r="M270" i="1"/>
  <c r="L270" i="1"/>
  <c r="K270" i="1"/>
  <c r="J270" i="1"/>
  <c r="U269" i="1"/>
  <c r="T269" i="1"/>
  <c r="S269" i="1"/>
  <c r="R269" i="1"/>
  <c r="Q269" i="1"/>
  <c r="P269" i="1"/>
  <c r="O269" i="1"/>
  <c r="N269" i="1"/>
  <c r="M269" i="1"/>
  <c r="L269" i="1"/>
  <c r="K269" i="1"/>
  <c r="J269" i="1"/>
  <c r="U268" i="1"/>
  <c r="T268" i="1"/>
  <c r="S268" i="1"/>
  <c r="R268" i="1"/>
  <c r="Q268" i="1"/>
  <c r="P268" i="1"/>
  <c r="O268" i="1"/>
  <c r="N268" i="1"/>
  <c r="M268" i="1"/>
  <c r="L268" i="1"/>
  <c r="K268" i="1"/>
  <c r="J268" i="1"/>
  <c r="U267" i="1"/>
  <c r="T267" i="1"/>
  <c r="S267" i="1"/>
  <c r="R267" i="1"/>
  <c r="Q267" i="1"/>
  <c r="P267" i="1"/>
  <c r="O267" i="1"/>
  <c r="N267" i="1"/>
  <c r="M267" i="1"/>
  <c r="L267" i="1"/>
  <c r="K267" i="1"/>
  <c r="J267" i="1"/>
  <c r="U266" i="1"/>
  <c r="T266" i="1"/>
  <c r="S266" i="1"/>
  <c r="R266" i="1"/>
  <c r="Q266" i="1"/>
  <c r="P266" i="1"/>
  <c r="O266" i="1"/>
  <c r="N266" i="1"/>
  <c r="M266" i="1"/>
  <c r="L266" i="1"/>
  <c r="K266" i="1"/>
  <c r="J266" i="1"/>
  <c r="U265" i="1"/>
  <c r="T265" i="1"/>
  <c r="S265" i="1"/>
  <c r="R265" i="1"/>
  <c r="Q265" i="1"/>
  <c r="P265" i="1"/>
  <c r="O265" i="1"/>
  <c r="N265" i="1"/>
  <c r="M265" i="1"/>
  <c r="L265" i="1"/>
  <c r="K265" i="1"/>
  <c r="J265" i="1"/>
  <c r="U264" i="1"/>
  <c r="T264" i="1"/>
  <c r="S264" i="1"/>
  <c r="R264" i="1"/>
  <c r="Q264" i="1"/>
  <c r="P264" i="1"/>
  <c r="O264" i="1"/>
  <c r="N264" i="1"/>
  <c r="M264" i="1"/>
  <c r="L264" i="1"/>
  <c r="K264" i="1"/>
  <c r="J264" i="1"/>
  <c r="U249" i="1"/>
  <c r="T249" i="1"/>
  <c r="S249" i="1"/>
  <c r="R249" i="1"/>
  <c r="N249" i="1"/>
  <c r="M249" i="1"/>
  <c r="L249" i="1"/>
  <c r="K249" i="1"/>
  <c r="J249" i="1"/>
  <c r="U248" i="1"/>
  <c r="T248" i="1"/>
  <c r="S248" i="1"/>
  <c r="R248" i="1"/>
  <c r="N248" i="1"/>
  <c r="M248" i="1"/>
  <c r="L248" i="1"/>
  <c r="K248" i="1"/>
  <c r="J248" i="1"/>
  <c r="U247" i="1"/>
  <c r="T247" i="1"/>
  <c r="S247" i="1"/>
  <c r="R247" i="1"/>
  <c r="N247" i="1"/>
  <c r="M247" i="1"/>
  <c r="L247" i="1"/>
  <c r="K247" i="1"/>
  <c r="J247" i="1"/>
  <c r="U235" i="1"/>
  <c r="T235" i="1"/>
  <c r="S235" i="1"/>
  <c r="R235" i="1"/>
  <c r="Q235" i="1"/>
  <c r="P235" i="1"/>
  <c r="O235" i="1"/>
  <c r="N235" i="1"/>
  <c r="M235" i="1"/>
  <c r="L235" i="1"/>
  <c r="K235" i="1"/>
  <c r="J235" i="1"/>
  <c r="U234" i="1"/>
  <c r="T234" i="1"/>
  <c r="S234" i="1"/>
  <c r="R234" i="1"/>
  <c r="Q234" i="1"/>
  <c r="P234" i="1"/>
  <c r="O234" i="1"/>
  <c r="N234" i="1"/>
  <c r="M234" i="1"/>
  <c r="L234" i="1"/>
  <c r="K234" i="1"/>
  <c r="J234" i="1"/>
  <c r="U233" i="1"/>
  <c r="T233" i="1"/>
  <c r="S233" i="1"/>
  <c r="R233" i="1"/>
  <c r="Q233" i="1"/>
  <c r="P233" i="1"/>
  <c r="O233" i="1"/>
  <c r="N233" i="1"/>
  <c r="M233" i="1"/>
  <c r="L233" i="1"/>
  <c r="K233" i="1"/>
  <c r="J233" i="1"/>
  <c r="U232" i="1"/>
  <c r="T232" i="1"/>
  <c r="S232" i="1"/>
  <c r="R232" i="1"/>
  <c r="N232" i="1"/>
  <c r="M232" i="1"/>
  <c r="L232" i="1"/>
  <c r="K232" i="1"/>
  <c r="J232" i="1"/>
  <c r="U229" i="1"/>
  <c r="T229" i="1"/>
  <c r="S229" i="1"/>
  <c r="R229" i="1"/>
  <c r="Q229" i="1"/>
  <c r="P229" i="1"/>
  <c r="O229" i="1"/>
  <c r="N229" i="1"/>
  <c r="M229" i="1"/>
  <c r="L229" i="1"/>
  <c r="K229" i="1"/>
  <c r="J229" i="1"/>
  <c r="U228" i="1"/>
  <c r="T228" i="1"/>
  <c r="S228" i="1"/>
  <c r="R228" i="1"/>
  <c r="Q228" i="1"/>
  <c r="P228" i="1"/>
  <c r="O228" i="1"/>
  <c r="N228" i="1"/>
  <c r="M228" i="1"/>
  <c r="L228" i="1"/>
  <c r="K228" i="1"/>
  <c r="J228" i="1"/>
  <c r="U227" i="1"/>
  <c r="T227" i="1"/>
  <c r="S227" i="1"/>
  <c r="R227" i="1"/>
  <c r="Q227" i="1"/>
  <c r="P227" i="1"/>
  <c r="O227" i="1"/>
  <c r="N227" i="1"/>
  <c r="M227" i="1"/>
  <c r="L227" i="1"/>
  <c r="K227" i="1"/>
  <c r="J227" i="1"/>
  <c r="U226" i="1"/>
  <c r="T226" i="1"/>
  <c r="S226" i="1"/>
  <c r="R226" i="1"/>
  <c r="Q226" i="1"/>
  <c r="P226" i="1"/>
  <c r="O226" i="1"/>
  <c r="N226" i="1"/>
  <c r="M226" i="1"/>
  <c r="L226" i="1"/>
  <c r="K226" i="1"/>
  <c r="J226" i="1"/>
  <c r="U225" i="1"/>
  <c r="T225" i="1"/>
  <c r="S225" i="1"/>
  <c r="R225" i="1"/>
  <c r="Q225" i="1"/>
  <c r="P225" i="1"/>
  <c r="O225" i="1"/>
  <c r="N225" i="1"/>
  <c r="M225" i="1"/>
  <c r="L225" i="1"/>
  <c r="K225" i="1"/>
  <c r="J225" i="1"/>
  <c r="U224" i="1"/>
  <c r="T224" i="1"/>
  <c r="S224" i="1"/>
  <c r="R224" i="1"/>
  <c r="N224" i="1"/>
  <c r="M224" i="1"/>
  <c r="L224" i="1"/>
  <c r="K224" i="1"/>
  <c r="J224" i="1"/>
  <c r="U221" i="1"/>
  <c r="T221" i="1"/>
  <c r="S221" i="1"/>
  <c r="R221" i="1"/>
  <c r="N221" i="1"/>
  <c r="M221" i="1"/>
  <c r="L221" i="1"/>
  <c r="K221" i="1"/>
  <c r="J221" i="1"/>
  <c r="U220" i="1"/>
  <c r="T220" i="1"/>
  <c r="S220" i="1"/>
  <c r="R220" i="1"/>
  <c r="N220" i="1"/>
  <c r="M220" i="1"/>
  <c r="L220" i="1"/>
  <c r="K220" i="1"/>
  <c r="J220" i="1"/>
  <c r="U218" i="1"/>
  <c r="T218" i="1"/>
  <c r="S218" i="1"/>
  <c r="R218" i="1"/>
  <c r="N218" i="1"/>
  <c r="M218" i="1"/>
  <c r="L218" i="1"/>
  <c r="K218" i="1"/>
  <c r="J218" i="1"/>
  <c r="U217" i="1"/>
  <c r="T217" i="1"/>
  <c r="S217" i="1"/>
  <c r="R217" i="1"/>
  <c r="N217" i="1"/>
  <c r="M217" i="1"/>
  <c r="L217" i="1"/>
  <c r="K217" i="1"/>
  <c r="J217" i="1"/>
  <c r="U216" i="1"/>
  <c r="T216" i="1"/>
  <c r="S216" i="1"/>
  <c r="R216" i="1"/>
  <c r="N216" i="1"/>
  <c r="M216" i="1"/>
  <c r="L216" i="1"/>
  <c r="K216" i="1"/>
  <c r="J216" i="1"/>
  <c r="U215" i="1"/>
  <c r="T215" i="1"/>
  <c r="S215" i="1"/>
  <c r="R215" i="1"/>
  <c r="N215" i="1"/>
  <c r="M215" i="1"/>
  <c r="L215" i="1"/>
  <c r="K215" i="1"/>
  <c r="J215" i="1"/>
  <c r="U214" i="1"/>
  <c r="T214" i="1"/>
  <c r="S214" i="1"/>
  <c r="R214" i="1"/>
  <c r="N214" i="1"/>
  <c r="M214" i="1"/>
  <c r="L214" i="1"/>
  <c r="K214" i="1"/>
  <c r="J214" i="1"/>
  <c r="U213" i="1"/>
  <c r="T213" i="1"/>
  <c r="S213" i="1"/>
  <c r="R213" i="1"/>
  <c r="N213" i="1"/>
  <c r="N203" i="1"/>
  <c r="N202" i="1"/>
  <c r="O201" i="1"/>
  <c r="O200" i="1"/>
  <c r="O199" i="1"/>
  <c r="O197" i="1"/>
  <c r="O196" i="1"/>
  <c r="O195" i="1"/>
  <c r="O193" i="1"/>
  <c r="O192" i="1"/>
  <c r="O191" i="1"/>
  <c r="O189" i="1"/>
  <c r="O188" i="1"/>
  <c r="O187" i="1"/>
  <c r="Q187" i="1"/>
  <c r="Q188" i="1"/>
  <c r="Q189" i="1"/>
  <c r="O185" i="1"/>
  <c r="O184" i="1"/>
  <c r="O183" i="1"/>
  <c r="O180" i="1"/>
  <c r="O179" i="1"/>
  <c r="O168" i="1"/>
  <c r="O167" i="1"/>
  <c r="O166" i="1"/>
  <c r="O164" i="1"/>
  <c r="O163" i="1"/>
  <c r="O162" i="1"/>
  <c r="O161" i="1"/>
  <c r="O159" i="1"/>
  <c r="O158" i="1"/>
  <c r="O157" i="1"/>
  <c r="O156" i="1"/>
  <c r="O154" i="1"/>
  <c r="O153" i="1"/>
  <c r="O146" i="1"/>
  <c r="O144" i="1"/>
  <c r="O136" i="1"/>
  <c r="O133" i="1"/>
  <c r="O132" i="1"/>
  <c r="O124" i="1"/>
  <c r="O123" i="1"/>
  <c r="O122" i="1"/>
  <c r="O121" i="1"/>
  <c r="O120" i="1"/>
  <c r="O317" i="1" s="1"/>
  <c r="O119" i="1"/>
  <c r="O284" i="1" s="1"/>
  <c r="O118" i="1"/>
  <c r="O283" i="1" s="1"/>
  <c r="O117" i="1"/>
  <c r="O282" i="1" s="1"/>
  <c r="O116" i="1"/>
  <c r="O281" i="1" s="1"/>
  <c r="O115" i="1"/>
  <c r="O232" i="1" s="1"/>
  <c r="N126" i="1"/>
  <c r="O106" i="1"/>
  <c r="N110" i="1"/>
  <c r="O108" i="1"/>
  <c r="O107" i="1"/>
  <c r="O105" i="1"/>
  <c r="O260" i="1" s="1"/>
  <c r="O104" i="1"/>
  <c r="O259" i="1" s="1"/>
  <c r="O103" i="1"/>
  <c r="O258" i="1" s="1"/>
  <c r="O102" i="1"/>
  <c r="O257" i="1" s="1"/>
  <c r="O101" i="1"/>
  <c r="O256" i="1" s="1"/>
  <c r="O100" i="1"/>
  <c r="O223" i="1" s="1"/>
  <c r="O99" i="1"/>
  <c r="O255" i="1" s="1"/>
  <c r="N94" i="1"/>
  <c r="O92" i="1"/>
  <c r="O254" i="1" s="1"/>
  <c r="O91" i="1"/>
  <c r="O304" i="1" s="1"/>
  <c r="O90" i="1"/>
  <c r="O222" i="1" s="1"/>
  <c r="O89" i="1"/>
  <c r="O221" i="1" s="1"/>
  <c r="O88" i="1"/>
  <c r="O253" i="1" s="1"/>
  <c r="O87" i="1"/>
  <c r="O252" i="1" s="1"/>
  <c r="N82" i="1"/>
  <c r="O79" i="1"/>
  <c r="O78" i="1"/>
  <c r="O77" i="1"/>
  <c r="O76" i="1"/>
  <c r="O251" i="1" s="1"/>
  <c r="O75" i="1"/>
  <c r="O220" i="1" s="1"/>
  <c r="O74" i="1"/>
  <c r="O73" i="1"/>
  <c r="O219" i="1" s="1"/>
  <c r="O72" i="1"/>
  <c r="O249" i="1" s="1"/>
  <c r="O71" i="1"/>
  <c r="O248" i="1" s="1"/>
  <c r="O50" i="1"/>
  <c r="O300" i="1" s="1"/>
  <c r="O48" i="1"/>
  <c r="O47" i="1"/>
  <c r="O46" i="1"/>
  <c r="O215" i="1" s="1"/>
  <c r="O45" i="1"/>
  <c r="O224" i="1" s="1"/>
  <c r="O44" i="1"/>
  <c r="O214" i="1" s="1"/>
  <c r="O43" i="1"/>
  <c r="O42" i="1"/>
  <c r="O299" i="1" s="1"/>
  <c r="O65" i="1"/>
  <c r="O302" i="1" s="1"/>
  <c r="O63" i="1"/>
  <c r="O62" i="1"/>
  <c r="O61" i="1"/>
  <c r="O60" i="1"/>
  <c r="O218" i="1" s="1"/>
  <c r="O59" i="1"/>
  <c r="O301" i="1" s="1"/>
  <c r="O58" i="1"/>
  <c r="O57" i="1"/>
  <c r="N66" i="1"/>
  <c r="O56" i="1"/>
  <c r="O216" i="1" s="1"/>
  <c r="N51" i="1"/>
  <c r="O41" i="1"/>
  <c r="O213" i="1" l="1"/>
  <c r="O280" i="1"/>
  <c r="O250" i="1"/>
  <c r="O169" i="1"/>
  <c r="O170" i="1"/>
  <c r="O217" i="1"/>
  <c r="U230" i="1"/>
  <c r="U237" i="1" s="1"/>
  <c r="U278" i="1"/>
  <c r="U315" i="1"/>
  <c r="U287" i="1"/>
  <c r="N321" i="1"/>
  <c r="P188" i="1"/>
  <c r="N236" i="1"/>
  <c r="N287" i="1"/>
  <c r="N230" i="1"/>
  <c r="N278" i="1"/>
  <c r="N315" i="1"/>
  <c r="O66" i="1"/>
  <c r="O82" i="1"/>
  <c r="P5" i="1" s="1"/>
  <c r="V5" i="1" s="1"/>
  <c r="O94" i="1"/>
  <c r="S5" i="1" s="1"/>
  <c r="V6" i="1" s="1"/>
  <c r="O110" i="1"/>
  <c r="P6" i="1" s="1"/>
  <c r="V7" i="1" s="1"/>
  <c r="P189" i="1"/>
  <c r="P187" i="1"/>
  <c r="O247" i="1"/>
  <c r="O298" i="1"/>
  <c r="Q124" i="1"/>
  <c r="Q123" i="1"/>
  <c r="Q122" i="1"/>
  <c r="Q121" i="1"/>
  <c r="Q120" i="1"/>
  <c r="Q317" i="1" s="1"/>
  <c r="Q119" i="1"/>
  <c r="Q284" i="1" s="1"/>
  <c r="Q118" i="1"/>
  <c r="Q283" i="1" s="1"/>
  <c r="Q117" i="1"/>
  <c r="Q282" i="1" s="1"/>
  <c r="Q116" i="1"/>
  <c r="Q281" i="1" s="1"/>
  <c r="A275" i="1"/>
  <c r="A274" i="1"/>
  <c r="A273" i="1"/>
  <c r="A218" i="1"/>
  <c r="Q179" i="1"/>
  <c r="Q180" i="1"/>
  <c r="Q183" i="1"/>
  <c r="Q184" i="1"/>
  <c r="Q185" i="1"/>
  <c r="Q191" i="1"/>
  <c r="Q192" i="1"/>
  <c r="Q193" i="1"/>
  <c r="Q195" i="1"/>
  <c r="Q196" i="1"/>
  <c r="Q197" i="1"/>
  <c r="Q199" i="1"/>
  <c r="Q200" i="1"/>
  <c r="Q201" i="1"/>
  <c r="J202" i="1"/>
  <c r="K202" i="1"/>
  <c r="L202" i="1"/>
  <c r="M202" i="1"/>
  <c r="R202" i="1"/>
  <c r="S202" i="1"/>
  <c r="T202" i="1"/>
  <c r="K203" i="1"/>
  <c r="L203" i="1"/>
  <c r="M203" i="1"/>
  <c r="P65" i="1"/>
  <c r="P302" i="1" s="1"/>
  <c r="Q48" i="1"/>
  <c r="S4" i="1" l="1"/>
  <c r="V4" i="1" s="1"/>
  <c r="N322" i="1"/>
  <c r="N288" i="1"/>
  <c r="N323" i="1"/>
  <c r="K204" i="1"/>
  <c r="N289" i="1"/>
  <c r="N238" i="1"/>
  <c r="N237" i="1"/>
  <c r="Q203" i="1"/>
  <c r="Q202" i="1"/>
  <c r="O202" i="1"/>
  <c r="P195" i="1"/>
  <c r="P180" i="1"/>
  <c r="P179" i="1"/>
  <c r="U236" i="1"/>
  <c r="P192" i="1"/>
  <c r="O203" i="1"/>
  <c r="P191" i="1"/>
  <c r="P185" i="1"/>
  <c r="P193" i="1"/>
  <c r="P201" i="1"/>
  <c r="P200" i="1"/>
  <c r="P199" i="1"/>
  <c r="P197" i="1"/>
  <c r="P196" i="1"/>
  <c r="P184" i="1"/>
  <c r="P183" i="1"/>
  <c r="P48" i="1"/>
  <c r="U94" i="1"/>
  <c r="U126" i="1"/>
  <c r="U110" i="1"/>
  <c r="U82" i="1"/>
  <c r="U66" i="1"/>
  <c r="U51" i="1"/>
  <c r="T356" i="1"/>
  <c r="S356" i="1"/>
  <c r="R356" i="1"/>
  <c r="M357" i="1"/>
  <c r="L357" i="1"/>
  <c r="K357" i="1"/>
  <c r="M356" i="1"/>
  <c r="L356" i="1"/>
  <c r="K356" i="1"/>
  <c r="J356" i="1"/>
  <c r="Q355" i="1"/>
  <c r="O355" i="1"/>
  <c r="Q354" i="1"/>
  <c r="O354" i="1"/>
  <c r="Q352" i="1"/>
  <c r="O352" i="1"/>
  <c r="Q351" i="1"/>
  <c r="O351" i="1"/>
  <c r="Q349" i="1"/>
  <c r="O349" i="1"/>
  <c r="Q347" i="1"/>
  <c r="O347" i="1"/>
  <c r="Q345" i="1"/>
  <c r="O345" i="1"/>
  <c r="Q343" i="1"/>
  <c r="O343" i="1"/>
  <c r="V30" i="1"/>
  <c r="K240" i="1" l="1"/>
  <c r="Q357" i="1"/>
  <c r="U288" i="1"/>
  <c r="K291" i="1" s="1"/>
  <c r="U322" i="1"/>
  <c r="K325" i="1" s="1"/>
  <c r="K205" i="1"/>
  <c r="K172" i="1"/>
  <c r="P202" i="1"/>
  <c r="P203" i="1"/>
  <c r="O204" i="1" s="1"/>
  <c r="O357" i="1"/>
  <c r="Q356" i="1"/>
  <c r="O356" i="1"/>
  <c r="P351" i="1"/>
  <c r="P352" i="1"/>
  <c r="P347" i="1"/>
  <c r="P355" i="1"/>
  <c r="K358" i="1"/>
  <c r="P343" i="1"/>
  <c r="P349" i="1"/>
  <c r="P345" i="1"/>
  <c r="P354" i="1"/>
  <c r="T51" i="1"/>
  <c r="S51" i="1"/>
  <c r="R51" i="1"/>
  <c r="T66" i="1"/>
  <c r="S66" i="1"/>
  <c r="R66" i="1"/>
  <c r="V32" i="1"/>
  <c r="V31" i="1"/>
  <c r="V351" i="1" l="1"/>
  <c r="V353" i="1" s="1"/>
  <c r="V51" i="1"/>
  <c r="P357" i="1"/>
  <c r="O358" i="1" s="1"/>
  <c r="P356" i="1"/>
  <c r="V66" i="1"/>
  <c r="A232" i="1"/>
  <c r="A320" i="1" l="1"/>
  <c r="A319" i="1"/>
  <c r="A318" i="1"/>
  <c r="A317" i="1"/>
  <c r="A314" i="1"/>
  <c r="A313" i="1"/>
  <c r="A312" i="1"/>
  <c r="A311" i="1"/>
  <c r="A310" i="1"/>
  <c r="A309" i="1"/>
  <c r="A308" i="1"/>
  <c r="A307" i="1"/>
  <c r="A306" i="1"/>
  <c r="A305" i="1"/>
  <c r="A304" i="1"/>
  <c r="A303" i="1"/>
  <c r="A302" i="1"/>
  <c r="A301" i="1"/>
  <c r="A300" i="1"/>
  <c r="A299" i="1"/>
  <c r="A298" i="1"/>
  <c r="A286" i="1"/>
  <c r="A285" i="1"/>
  <c r="A284" i="1"/>
  <c r="A280" i="1"/>
  <c r="A277" i="1"/>
  <c r="A276" i="1"/>
  <c r="A272" i="1"/>
  <c r="A271" i="1"/>
  <c r="A270" i="1"/>
  <c r="A269" i="1"/>
  <c r="A268" i="1"/>
  <c r="A267" i="1"/>
  <c r="A266" i="1"/>
  <c r="A265" i="1"/>
  <c r="A264" i="1"/>
  <c r="A249" i="1"/>
  <c r="A248" i="1"/>
  <c r="A247" i="1"/>
  <c r="A235" i="1"/>
  <c r="A234" i="1"/>
  <c r="A233" i="1"/>
  <c r="A229" i="1" l="1"/>
  <c r="A228" i="1"/>
  <c r="A227" i="1"/>
  <c r="A226" i="1"/>
  <c r="A225" i="1"/>
  <c r="A224" i="1"/>
  <c r="A221" i="1"/>
  <c r="A220" i="1"/>
  <c r="A217" i="1"/>
  <c r="A216" i="1"/>
  <c r="A215" i="1" l="1"/>
  <c r="A214" i="1"/>
  <c r="M213" i="1"/>
  <c r="L213" i="1"/>
  <c r="K213" i="1"/>
  <c r="J213" i="1"/>
  <c r="J230" i="1" s="1"/>
  <c r="A213" i="1"/>
  <c r="Q167" i="1" l="1"/>
  <c r="Q44" i="1"/>
  <c r="Q214" i="1" s="1"/>
  <c r="T321" i="1"/>
  <c r="S321" i="1"/>
  <c r="R321" i="1"/>
  <c r="M321" i="1"/>
  <c r="L321" i="1"/>
  <c r="K321" i="1"/>
  <c r="J321" i="1"/>
  <c r="T315" i="1"/>
  <c r="S315" i="1"/>
  <c r="R315" i="1"/>
  <c r="M315" i="1"/>
  <c r="L315" i="1"/>
  <c r="K315" i="1"/>
  <c r="J315" i="1"/>
  <c r="T287" i="1"/>
  <c r="S287" i="1"/>
  <c r="R287" i="1"/>
  <c r="M287" i="1"/>
  <c r="L287" i="1"/>
  <c r="K287" i="1"/>
  <c r="J287" i="1"/>
  <c r="T278" i="1"/>
  <c r="S278" i="1"/>
  <c r="R278" i="1"/>
  <c r="M278" i="1"/>
  <c r="L278" i="1"/>
  <c r="K278" i="1"/>
  <c r="J278" i="1"/>
  <c r="T236" i="1"/>
  <c r="S236" i="1"/>
  <c r="R236" i="1"/>
  <c r="M236" i="1"/>
  <c r="L236" i="1"/>
  <c r="K236" i="1"/>
  <c r="J236" i="1"/>
  <c r="Q168" i="1"/>
  <c r="P167" i="1"/>
  <c r="Q161" i="1"/>
  <c r="Q166" i="1"/>
  <c r="P166" i="1" s="1"/>
  <c r="Q136" i="1"/>
  <c r="Q164" i="1"/>
  <c r="J126" i="1"/>
  <c r="Q163" i="1"/>
  <c r="Q162" i="1"/>
  <c r="Q99" i="1"/>
  <c r="Q100" i="1"/>
  <c r="Q223" i="1" s="1"/>
  <c r="Q101" i="1"/>
  <c r="Q256" i="1" s="1"/>
  <c r="Q102" i="1"/>
  <c r="Q257" i="1" s="1"/>
  <c r="Q103" i="1"/>
  <c r="Q258" i="1" s="1"/>
  <c r="Q104" i="1"/>
  <c r="Q105" i="1"/>
  <c r="Q260" i="1" s="1"/>
  <c r="Q106" i="1"/>
  <c r="Q107" i="1"/>
  <c r="Q108" i="1"/>
  <c r="J110" i="1"/>
  <c r="K110" i="1"/>
  <c r="L110" i="1"/>
  <c r="M110" i="1"/>
  <c r="R110" i="1"/>
  <c r="S110" i="1"/>
  <c r="T110" i="1"/>
  <c r="Q115" i="1"/>
  <c r="K126" i="1"/>
  <c r="L126" i="1"/>
  <c r="M126" i="1"/>
  <c r="R126" i="1"/>
  <c r="S126" i="1"/>
  <c r="T126" i="1"/>
  <c r="Q79" i="1"/>
  <c r="Q61" i="1"/>
  <c r="Q60" i="1"/>
  <c r="Q218" i="1" s="1"/>
  <c r="Q47" i="1"/>
  <c r="Q159" i="1"/>
  <c r="Q144" i="1"/>
  <c r="Q133" i="1"/>
  <c r="Q132" i="1"/>
  <c r="T94" i="1"/>
  <c r="S94" i="1"/>
  <c r="R94" i="1"/>
  <c r="M94" i="1"/>
  <c r="L94" i="1"/>
  <c r="K94" i="1"/>
  <c r="J94" i="1"/>
  <c r="Q92" i="1"/>
  <c r="Q254" i="1" s="1"/>
  <c r="Q91" i="1"/>
  <c r="Q304" i="1" s="1"/>
  <c r="Q90" i="1"/>
  <c r="Q222" i="1" s="1"/>
  <c r="Q89" i="1"/>
  <c r="Q221" i="1" s="1"/>
  <c r="Q88" i="1"/>
  <c r="Q253" i="1" s="1"/>
  <c r="Q87" i="1"/>
  <c r="Q252" i="1" s="1"/>
  <c r="T82" i="1"/>
  <c r="S82" i="1"/>
  <c r="R82" i="1"/>
  <c r="M82" i="1"/>
  <c r="L82" i="1"/>
  <c r="K82" i="1"/>
  <c r="J82" i="1"/>
  <c r="Q78" i="1"/>
  <c r="Q77" i="1"/>
  <c r="Q76" i="1"/>
  <c r="Q251" i="1" s="1"/>
  <c r="Q75" i="1"/>
  <c r="Q220" i="1" s="1"/>
  <c r="Q74" i="1"/>
  <c r="Q73" i="1"/>
  <c r="Q72" i="1"/>
  <c r="Q249" i="1" s="1"/>
  <c r="Q71" i="1"/>
  <c r="M66" i="1"/>
  <c r="L66" i="1"/>
  <c r="K66" i="1"/>
  <c r="J66" i="1"/>
  <c r="Q63" i="1"/>
  <c r="Q62" i="1"/>
  <c r="Q59" i="1"/>
  <c r="Q301" i="1" s="1"/>
  <c r="Q58" i="1"/>
  <c r="Q57" i="1"/>
  <c r="Q56" i="1"/>
  <c r="Q46" i="1"/>
  <c r="K51" i="1"/>
  <c r="Q45" i="1"/>
  <c r="Q224" i="1" s="1"/>
  <c r="Q43" i="1"/>
  <c r="Q42" i="1"/>
  <c r="Q299" i="1" s="1"/>
  <c r="Q41" i="1"/>
  <c r="M51" i="1"/>
  <c r="L51" i="1"/>
  <c r="J51" i="1"/>
  <c r="P50" i="1"/>
  <c r="P300" i="1" s="1"/>
  <c r="Q213" i="1" l="1"/>
  <c r="Q232" i="1"/>
  <c r="Q280" i="1"/>
  <c r="Q287" i="1" s="1"/>
  <c r="Q250" i="1"/>
  <c r="Q255" i="1"/>
  <c r="Q298" i="1"/>
  <c r="Q248" i="1"/>
  <c r="P136" i="1"/>
  <c r="Q170" i="1"/>
  <c r="Q169" i="1"/>
  <c r="Q215" i="1"/>
  <c r="Q259" i="1"/>
  <c r="P73" i="1"/>
  <c r="P219" i="1" s="1"/>
  <c r="Q219" i="1"/>
  <c r="Q217" i="1"/>
  <c r="Q247" i="1"/>
  <c r="Q216" i="1"/>
  <c r="Q82" i="1"/>
  <c r="Q110" i="1"/>
  <c r="S333" i="1"/>
  <c r="S335" i="1" s="1"/>
  <c r="P74" i="1"/>
  <c r="P76" i="1"/>
  <c r="P251" i="1" s="1"/>
  <c r="U333" i="1"/>
  <c r="U335" i="1" s="1"/>
  <c r="P161" i="1"/>
  <c r="V82" i="1"/>
  <c r="P156" i="1"/>
  <c r="P61" i="1"/>
  <c r="P102" i="1"/>
  <c r="P257" i="1" s="1"/>
  <c r="P132" i="1"/>
  <c r="P57" i="1"/>
  <c r="P58" i="1"/>
  <c r="P59" i="1"/>
  <c r="P301" i="1" s="1"/>
  <c r="P63" i="1"/>
  <c r="P133" i="1"/>
  <c r="V126" i="1"/>
  <c r="V110" i="1"/>
  <c r="V94" i="1"/>
  <c r="J322" i="1"/>
  <c r="M322" i="1"/>
  <c r="K322" i="1"/>
  <c r="S322" i="1"/>
  <c r="L288" i="1"/>
  <c r="K323" i="1"/>
  <c r="M289" i="1"/>
  <c r="S288" i="1"/>
  <c r="M323" i="1"/>
  <c r="O287" i="1"/>
  <c r="O278" i="1"/>
  <c r="O321" i="1"/>
  <c r="O236" i="1"/>
  <c r="Q66" i="1"/>
  <c r="P88" i="1"/>
  <c r="P253" i="1" s="1"/>
  <c r="P90" i="1"/>
  <c r="P222" i="1" s="1"/>
  <c r="P92" i="1"/>
  <c r="P254" i="1" s="1"/>
  <c r="P146" i="1"/>
  <c r="P157" i="1"/>
  <c r="P79" i="1"/>
  <c r="P123" i="1"/>
  <c r="P121" i="1"/>
  <c r="P118" i="1"/>
  <c r="P283" i="1" s="1"/>
  <c r="P117" i="1"/>
  <c r="P282" i="1" s="1"/>
  <c r="P116" i="1"/>
  <c r="P281" i="1" s="1"/>
  <c r="P108" i="1"/>
  <c r="P106" i="1"/>
  <c r="P104" i="1"/>
  <c r="P162" i="1"/>
  <c r="P153" i="1"/>
  <c r="P164" i="1"/>
  <c r="P154" i="1"/>
  <c r="Q321" i="1"/>
  <c r="P44" i="1"/>
  <c r="P214" i="1" s="1"/>
  <c r="P47" i="1"/>
  <c r="O51" i="1"/>
  <c r="P4" i="1" s="1"/>
  <c r="V3" i="1" s="1"/>
  <c r="P41" i="1"/>
  <c r="P46" i="1"/>
  <c r="J288" i="1"/>
  <c r="L289" i="1"/>
  <c r="R288" i="1"/>
  <c r="T288" i="1"/>
  <c r="R322" i="1"/>
  <c r="M230" i="1"/>
  <c r="M237" i="1" s="1"/>
  <c r="K230" i="1"/>
  <c r="K237" i="1" s="1"/>
  <c r="S230" i="1"/>
  <c r="S237" i="1" s="1"/>
  <c r="L230" i="1"/>
  <c r="L237" i="1" s="1"/>
  <c r="R230" i="1"/>
  <c r="R237" i="1" s="1"/>
  <c r="T230" i="1"/>
  <c r="T237" i="1" s="1"/>
  <c r="P71" i="1"/>
  <c r="P43" i="1"/>
  <c r="T322" i="1"/>
  <c r="Q126" i="1"/>
  <c r="Q51" i="1"/>
  <c r="P45" i="1"/>
  <c r="P224" i="1" s="1"/>
  <c r="P56" i="1"/>
  <c r="P42" i="1"/>
  <c r="P299" i="1" s="1"/>
  <c r="P62" i="1"/>
  <c r="P72" i="1"/>
  <c r="P249" i="1" s="1"/>
  <c r="P75" i="1"/>
  <c r="P220" i="1" s="1"/>
  <c r="P77" i="1"/>
  <c r="P78" i="1"/>
  <c r="P87" i="1"/>
  <c r="P252" i="1" s="1"/>
  <c r="P89" i="1"/>
  <c r="P221" i="1" s="1"/>
  <c r="P91" i="1"/>
  <c r="P304" i="1" s="1"/>
  <c r="P144" i="1"/>
  <c r="P159" i="1"/>
  <c r="J334" i="1"/>
  <c r="P60" i="1"/>
  <c r="P218" i="1" s="1"/>
  <c r="P124" i="1"/>
  <c r="P122" i="1"/>
  <c r="P120" i="1"/>
  <c r="P317" i="1" s="1"/>
  <c r="P119" i="1"/>
  <c r="P284" i="1" s="1"/>
  <c r="O126" i="1"/>
  <c r="P107" i="1"/>
  <c r="P105" i="1"/>
  <c r="P103" i="1"/>
  <c r="P258" i="1" s="1"/>
  <c r="P101" i="1"/>
  <c r="P256" i="1" s="1"/>
  <c r="P100" i="1"/>
  <c r="P223" i="1" s="1"/>
  <c r="P99" i="1"/>
  <c r="P163" i="1"/>
  <c r="P158" i="1"/>
  <c r="P168" i="1"/>
  <c r="Q94" i="1"/>
  <c r="P115" i="1"/>
  <c r="P280" i="1" s="1"/>
  <c r="M288" i="1"/>
  <c r="T333" i="1"/>
  <c r="T335" i="1" s="1"/>
  <c r="K289" i="1"/>
  <c r="K288" i="1"/>
  <c r="L322" i="1"/>
  <c r="L323" i="1"/>
  <c r="P213" i="1" l="1"/>
  <c r="P250" i="1"/>
  <c r="P255" i="1"/>
  <c r="P298" i="1"/>
  <c r="P315" i="1" s="1"/>
  <c r="P248" i="1"/>
  <c r="S6" i="1"/>
  <c r="V8" i="1" s="1"/>
  <c r="K173" i="1"/>
  <c r="P217" i="1"/>
  <c r="P216" i="1"/>
  <c r="P260" i="1"/>
  <c r="P215" i="1"/>
  <c r="P259" i="1"/>
  <c r="P247" i="1"/>
  <c r="P170" i="1"/>
  <c r="L334" i="1" s="1"/>
  <c r="P169" i="1"/>
  <c r="K290" i="1"/>
  <c r="K292" i="1" s="1"/>
  <c r="K206" i="1"/>
  <c r="K324" i="1"/>
  <c r="K326" i="1" s="1"/>
  <c r="Q236" i="1"/>
  <c r="P232" i="1"/>
  <c r="P236" i="1" s="1"/>
  <c r="Q315" i="1"/>
  <c r="Q278" i="1"/>
  <c r="O315" i="1"/>
  <c r="O323" i="1" s="1"/>
  <c r="J333" i="1"/>
  <c r="J237" i="1"/>
  <c r="H334" i="1"/>
  <c r="Q230" i="1"/>
  <c r="K238" i="1"/>
  <c r="P321" i="1"/>
  <c r="P287" i="1"/>
  <c r="O288" i="1"/>
  <c r="O289" i="1"/>
  <c r="O230" i="1"/>
  <c r="O237" i="1" s="1"/>
  <c r="M238" i="1"/>
  <c r="P126" i="1"/>
  <c r="L238" i="1"/>
  <c r="P66" i="1"/>
  <c r="P110" i="1"/>
  <c r="P51" i="1"/>
  <c r="P94" i="1"/>
  <c r="P82" i="1"/>
  <c r="P278" i="1" l="1"/>
  <c r="P289" i="1" s="1"/>
  <c r="O290" i="1" s="1"/>
  <c r="Q238" i="1"/>
  <c r="O334" i="1"/>
  <c r="K239" i="1"/>
  <c r="K241" i="1" s="1"/>
  <c r="V352" i="1" s="1"/>
  <c r="V354" i="1" s="1"/>
  <c r="Q322" i="1"/>
  <c r="Q323" i="1"/>
  <c r="O322" i="1"/>
  <c r="Q288" i="1"/>
  <c r="Q289" i="1"/>
  <c r="L333" i="1"/>
  <c r="L335" i="1" s="1"/>
  <c r="O171" i="1"/>
  <c r="Q237" i="1"/>
  <c r="P230" i="1"/>
  <c r="P238" i="1" s="1"/>
  <c r="P323" i="1"/>
  <c r="O324" i="1" s="1"/>
  <c r="P322" i="1"/>
  <c r="H333" i="1"/>
  <c r="H335" i="1" s="1"/>
  <c r="Q334" i="1" s="1"/>
  <c r="O238" i="1"/>
  <c r="J335" i="1"/>
  <c r="P288" i="1" l="1"/>
  <c r="O333" i="1"/>
  <c r="O335" i="1" s="1"/>
  <c r="V334" i="1"/>
  <c r="O239" i="1"/>
  <c r="P237" i="1"/>
  <c r="Q333" i="1"/>
  <c r="Q33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Gelu Gherghin</author>
    <author>Windows User</author>
  </authors>
  <commentList>
    <comment ref="P4" authorId="0" shapeId="0" xr:uid="{00000000-0006-0000-0000-000001000000}">
      <text>
        <r>
          <rPr>
            <b/>
            <sz val="9"/>
            <color indexed="81"/>
            <rFont val="Tahoma"/>
            <family val="2"/>
            <charset val="238"/>
          </rPr>
          <t xml:space="preserve">Gelu Gherghin:
</t>
        </r>
        <r>
          <rPr>
            <b/>
            <sz val="9"/>
            <color indexed="10"/>
            <rFont val="Tahoma"/>
            <family val="2"/>
            <charset val="238"/>
          </rPr>
          <t xml:space="preserve">Date preluate automat din tabelele cu discipline pe semestre. Nu introduceți manual.
</t>
        </r>
        <r>
          <rPr>
            <sz val="9"/>
            <color indexed="10"/>
            <rFont val="Tahoma"/>
            <family val="2"/>
            <charset val="238"/>
          </rPr>
          <t xml:space="preserve">
Valoarea de minim 22 ore/săptămână se aplică majorității domeniilor, dar unele standarde specifice prevăd alte valori. Verificați standardul domeniului dumneavoastră.</t>
        </r>
      </text>
    </comment>
    <comment ref="S4" authorId="0" shapeId="0" xr:uid="{00000000-0006-0000-0000-000002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P5" authorId="0" shapeId="0" xr:uid="{00000000-0006-0000-0000-000003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5" authorId="0" shapeId="0" xr:uid="{00000000-0006-0000-0000-000004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6" authorId="1" shapeId="0" xr:uid="{00000000-0006-0000-0000-00000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domeniului, conform ultimului nomenclator publicat</t>
        </r>
      </text>
    </comment>
    <comment ref="P6" authorId="0" shapeId="0" xr:uid="{00000000-0006-0000-0000-000006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6" authorId="0" shapeId="0" xr:uid="{00000000-0006-0000-0000-000007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7" authorId="1" shapeId="0" xr:uid="{00000000-0006-0000-0000-00000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programului de studiu, conform ultimului H.G. referitor la structura universităților publicat</t>
        </r>
      </text>
    </comment>
    <comment ref="A8" authorId="1" shapeId="0" xr:uid="{00000000-0006-0000-0000-00000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limba de predare, așa cum apare în H.G. -ul din care luați denumirea programului</t>
        </r>
      </text>
    </comment>
    <comment ref="A9" authorId="1" shapeId="0" xr:uid="{00000000-0006-0000-0000-00000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titlul absolventului, conform ultimului H.G. referitor la titluri publicat</t>
        </r>
      </text>
    </comment>
    <comment ref="A15" authorId="1" shapeId="0" xr:uid="{00000000-0006-0000-0000-00000B000000}">
      <text>
        <r>
          <rPr>
            <b/>
            <sz val="9"/>
            <color indexed="81"/>
            <rFont val="Tahoma"/>
            <family val="2"/>
            <charset val="238"/>
          </rPr>
          <t xml:space="preserve">Gelu Gherghin:
</t>
        </r>
        <r>
          <rPr>
            <sz val="9"/>
            <color indexed="10"/>
            <rFont val="Tahoma"/>
            <family val="2"/>
            <charset val="238"/>
          </rPr>
          <t xml:space="preserve">nr. credite obligatorii + nr. credite opționale trebuie să dea 180
</t>
        </r>
      </text>
    </comment>
    <comment ref="A17" authorId="1" shapeId="0" xr:uid="{00000000-0006-0000-0000-00000C000000}">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A20" authorId="0" shapeId="0" xr:uid="{00000000-0006-0000-0000-00000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Numărul de credite la examenul de licență depinde de numărul probelor.</t>
        </r>
      </text>
    </comment>
    <comment ref="O39" authorId="0" shapeId="0" xr:uid="{00000000-0006-0000-0000-00000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39" authorId="0" shapeId="0" xr:uid="{00000000-0006-0000-0000-00000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39" authorId="0" shapeId="0" xr:uid="{00000000-0006-0000-0000-00001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49" authorId="0" shapeId="0" xr:uid="{00000000-0006-0000-0000-000011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50" authorId="0" shapeId="0" xr:uid="{00000000-0006-0000-0000-00001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O54" authorId="0" shapeId="0" xr:uid="{00000000-0006-0000-0000-00001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54" authorId="0" shapeId="0" xr:uid="{00000000-0006-0000-0000-00001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54" authorId="0" shapeId="0" xr:uid="{00000000-0006-0000-0000-00001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64" authorId="0" shapeId="0" xr:uid="{00000000-0006-0000-0000-000016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65" authorId="0" shapeId="0" xr:uid="{00000000-0006-0000-0000-00001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O69" authorId="0" shapeId="0" xr:uid="{00000000-0006-0000-0000-00001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69" authorId="0" shapeId="0" xr:uid="{00000000-0006-0000-0000-00001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69" authorId="0" shapeId="0" xr:uid="{00000000-0006-0000-0000-00001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81" authorId="0" shapeId="0" xr:uid="{00000000-0006-0000-0000-00001B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O85" authorId="0" shapeId="0" xr:uid="{00000000-0006-0000-0000-00001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85" authorId="0" shapeId="0" xr:uid="{00000000-0006-0000-0000-00001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85" authorId="0" shapeId="0" xr:uid="{00000000-0006-0000-0000-00001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O97" authorId="0" shapeId="0" xr:uid="{00000000-0006-0000-0000-00001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97" authorId="0" shapeId="0" xr:uid="{00000000-0006-0000-0000-00002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97" authorId="0" shapeId="0" xr:uid="{00000000-0006-0000-0000-00002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09" authorId="0" shapeId="0" xr:uid="{00000000-0006-0000-0000-000022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O113" authorId="0" shapeId="0" xr:uid="{00000000-0006-0000-0000-00002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13" authorId="0" shapeId="0" xr:uid="{00000000-0006-0000-0000-00002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13" authorId="0" shapeId="0" xr:uid="{00000000-0006-0000-0000-00002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25" authorId="0" shapeId="0" xr:uid="{00000000-0006-0000-0000-000026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128" authorId="0" shapeId="0" xr:uid="{00000000-0006-0000-0000-00002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ca o disciplină să fie opțională, fiecare pachet trebuie să conțină cel puțin </t>
        </r>
        <r>
          <rPr>
            <i/>
            <sz val="9"/>
            <color indexed="10"/>
            <rFont val="Tahoma"/>
            <family val="2"/>
            <charset val="238"/>
          </rPr>
          <t>n+1</t>
        </r>
        <r>
          <rPr>
            <sz val="9"/>
            <color indexed="10"/>
            <rFont val="Tahoma"/>
            <family val="2"/>
            <charset val="238"/>
          </rPr>
          <t xml:space="preserve"> opțiuni, unde </t>
        </r>
        <r>
          <rPr>
            <i/>
            <sz val="9"/>
            <color indexed="10"/>
            <rFont val="Tahoma"/>
            <family val="2"/>
            <charset val="238"/>
          </rPr>
          <t>n</t>
        </r>
        <r>
          <rPr>
            <sz val="9"/>
            <color indexed="10"/>
            <rFont val="Tahoma"/>
            <family val="2"/>
            <charset val="238"/>
          </rPr>
          <t xml:space="preserve">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J129" authorId="0" shapeId="0" xr:uid="{00000000-0006-0000-0000-00002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TOATE DISCIPLINELE DINTR-UN PACHET TREBUIE SĂ AIBĂ ACELAȘI NUMĂR DE CREDITE (încât un student să poată acumula 30  de credite/semestru,  indiferent de opțiune)</t>
        </r>
      </text>
    </comment>
    <comment ref="O129" authorId="0" shapeId="0" xr:uid="{00000000-0006-0000-0000-00002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29" authorId="0" shapeId="0" xr:uid="{00000000-0006-0000-0000-00002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29" authorId="0" shapeId="0" xr:uid="{00000000-0006-0000-0000-00002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60" authorId="0" shapeId="0" xr:uid="{00000000-0006-0000-0000-00002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65" authorId="0" shapeId="0" xr:uid="{00000000-0006-0000-0000-00002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R170" authorId="0" shapeId="0" xr:uid="{00000000-0006-0000-0000-00002E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ATENȚIE!</t>
        </r>
        <r>
          <rPr>
            <sz val="9"/>
            <color indexed="10"/>
            <rFont val="Tahoma"/>
            <family val="2"/>
            <charset val="238"/>
          </rPr>
          <t xml:space="preserv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73" authorId="0" shapeId="0" xr:uid="{00000000-0006-0000-0000-00002F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r>
          <rPr>
            <sz val="9"/>
            <color indexed="10"/>
            <rFont val="Tahoma"/>
            <family val="2"/>
            <charset val="238"/>
          </rPr>
          <t xml:space="preserve"> Dacă nu se obține o valoare între aceste limite, va trebui să introduceți opțiuni suplimentare: fie pachete suplimentare, fie posibilitatea ca studenâii să aleagă mai multe discipine din fiecare pachet.</t>
        </r>
      </text>
    </comment>
    <comment ref="A175" authorId="0" shapeId="0" xr:uid="{00000000-0006-0000-0000-00003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Disciplinele facultative se trec doar în acest tabel! 
Ele nu vor apărea nici în tabelele cu discipline pe semestre, nici în tabelele cu tipuri de discipline (DF, DS, DC, DD, DCOU). 
De asemenea, numărul de discipline/ore/credite alocate facultativelor nu se iau în considerare în calcularea procentelor din celelalte tabele și nici la Bilanțul general.
</t>
        </r>
        <r>
          <rPr>
            <b/>
            <sz val="9"/>
            <color indexed="10"/>
            <rFont val="Tahoma"/>
            <family val="2"/>
            <charset val="238"/>
          </rPr>
          <t>Dacă nu aveți deloc discipline facultative, ștergeți acest tabel cu totul.</t>
        </r>
      </text>
    </comment>
    <comment ref="O176" authorId="0" shapeId="0" xr:uid="{00000000-0006-0000-0000-00003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76" authorId="0" shapeId="0" xr:uid="{00000000-0006-0000-0000-00003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76" authorId="0" shapeId="0" xr:uid="{00000000-0006-0000-0000-00003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205" authorId="0" shapeId="0" xr:uid="{00000000-0006-0000-0000-00003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13" authorId="0" shapeId="0" xr:uid="{00000000-0006-0000-0000-000035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40" authorId="0" shapeId="0" xr:uid="{00000000-0006-0000-0000-00003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47" authorId="0" shapeId="0" xr:uid="{00000000-0006-0000-0000-000037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91" authorId="0" shapeId="0" xr:uid="{00000000-0006-0000-0000-00003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98" authorId="0" shapeId="0" xr:uid="{00000000-0006-0000-0000-000039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325" authorId="0" shapeId="0" xr:uid="{00000000-0006-0000-0000-00003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S334" authorId="0" shapeId="0" xr:uid="{00000000-0006-0000-0000-00003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1 + 2</t>
        </r>
      </text>
    </comment>
    <comment ref="T334" authorId="0" shapeId="0" xr:uid="{00000000-0006-0000-0000-00003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3 + 4</t>
        </r>
      </text>
    </comment>
    <comment ref="U334" authorId="0" shapeId="0" xr:uid="{00000000-0006-0000-0000-00003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5 + 6</t>
        </r>
      </text>
    </comment>
    <comment ref="A339" authorId="0" shapeId="0" xr:uid="{00000000-0006-0000-0000-00003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Recomandăm ca tabelul cu Modulul Pedagogic să fie trecut pe o pagină separată, după Bilanțul General.</t>
        </r>
      </text>
    </comment>
    <comment ref="B349" authorId="0" shapeId="0" xr:uid="{00000000-0006-0000-0000-00003F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Alegeți o singură disciplină, într-o singură limbă de predare, din lista de didactici de mai jos. Vă rugăm să nu faceți alte modificări în tabel.</t>
        </r>
        <r>
          <rPr>
            <sz val="9"/>
            <color indexed="81"/>
            <rFont val="Tahoma"/>
            <family val="2"/>
            <charset val="238"/>
          </rPr>
          <t xml:space="preserve">
Didactica specialităţii:
Didactica limbii şi literaturii maghiare
Didactica istoriei (română, maghiară, germană )
Didactica etnologiei (maghiară )
Didactica filosofiei (română, maghiară)
Didactica sociologiei si a asistenţei sociale (română, maghiară)
Didactica  ştiinţelor socio-umane (română, maghiară)
Didactica economiei (română, maghiară, germană )
Didactica psihologiei (română, maghiară )
Didactica pedagogiei (română, maghiară )
Didactica teologiei  (religiei ) ortodoxe (română)
Didactica teologiei  (religiei ) greco-catolice (română)
Didactica teologiei  (religiei ) reformate (maghiară)
Didactica teologiei  (religiei ) romano-catolice (maghiară)
Didactica educaţiei fizice şi a kinetoterapiei (română, maghiară)
Didactica fizicii , a ingineriei fizicii şi a fizicii medicale (română, maghiară) 
Didactica chimiei şi a ingineriei chimice (română, maghiară)
Didactica matematicii (română, maghiară, germană)
Didactica informaticii (română, maghiară, germană)
Didactica biologiei (română, maghiară, germană) 
Didactica ecologiei (română, maghiară)
Didactica geografiei şi a geografiei turismului (română, maghiară, germană)                 
Didactica geologiei (română, maghiară)
Didactica ştiinţei mediului (română, maghiară)
Didactica specializării pedagogia muzicii (maghiară)
Didactica specializării teatru şi film (română, maghiară)</t>
        </r>
      </text>
    </comment>
  </commentList>
</comments>
</file>

<file path=xl/sharedStrings.xml><?xml version="1.0" encoding="utf-8"?>
<sst xmlns="http://schemas.openxmlformats.org/spreadsheetml/2006/main" count="698" uniqueCount="270">
  <si>
    <t>I. CERINŢE PENTRU OBŢINEREA DIPLOMEI DE LICENŢĂ</t>
  </si>
  <si>
    <t>180 de credite din care:</t>
  </si>
  <si>
    <r>
      <rPr>
        <b/>
        <sz val="10"/>
        <color indexed="8"/>
        <rFont val="Times New Roman"/>
        <family val="1"/>
      </rPr>
      <t xml:space="preserve">20 </t>
    </r>
    <r>
      <rPr>
        <sz val="10"/>
        <color indexed="8"/>
        <rFont val="Times New Roman"/>
        <family val="1"/>
      </rPr>
      <t xml:space="preserve">de credite la examenul de licenţă </t>
    </r>
  </si>
  <si>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</si>
  <si>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</si>
  <si>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</si>
  <si>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</si>
  <si>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</si>
  <si>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</si>
  <si>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</si>
  <si>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</si>
  <si>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</si>
  <si>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</si>
  <si>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</si>
  <si>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</si>
  <si>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</si>
  <si>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</si>
  <si>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</si>
  <si>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</si>
  <si>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</si>
  <si>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</si>
  <si>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</si>
  <si>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</si>
  <si>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</si>
  <si>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</si>
  <si>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</si>
  <si>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</si>
  <si>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</si>
  <si>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</si>
  <si>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</si>
  <si>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</si>
  <si>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</si>
  <si>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</si>
  <si>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</si>
  <si>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</si>
  <si>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</si>
  <si>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</si>
  <si>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</si>
  <si>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</si>
  <si>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</si>
  <si>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</si>
  <si>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DS</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</si>
  <si>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</si>
  <si>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</si>
  <si>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</si>
  <si>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</si>
  <si>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</si>
  <si>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</si>
  <si>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</si>
  <si>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</si>
  <si>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</si>
  <si>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</si>
  <si>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</si>
  <si>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</si>
  <si>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DISCIPLINE FACULTATIVE</t>
  </si>
  <si>
    <t>An I, Semestrul 1</t>
  </si>
  <si>
    <t>An I, Semestrul 2</t>
  </si>
  <si>
    <t>An II, Semestrul 3</t>
  </si>
  <si>
    <t>An II, Semestrul 4</t>
  </si>
  <si>
    <t>An III, Semestrul 5</t>
  </si>
  <si>
    <t>An III, Semestrul 6</t>
  </si>
  <si>
    <t xml:space="preserve">Anexă la Planul de Învățământ specializarea / programul de studiu: </t>
  </si>
  <si>
    <t>Semestrele 1 - 5 (14 săptămâni)</t>
  </si>
  <si>
    <t>DISCIPLINE DE PREGĂTIRE FUNDAMENTALĂ (DF)</t>
  </si>
  <si>
    <t>DISCIPLINE DE SPECIALIATE (DS)</t>
  </si>
  <si>
    <t>DISCIPLINE</t>
  </si>
  <si>
    <t>OBLIGATORII</t>
  </si>
  <si>
    <t>OPȚIONALE</t>
  </si>
  <si>
    <t>ORE FIZICE</t>
  </si>
  <si>
    <t>ORE ALOCATE STUDIULUI</t>
  </si>
  <si>
    <t>NR. DE CREDITE</t>
  </si>
  <si>
    <t>AN I</t>
  </si>
  <si>
    <t>AN II</t>
  </si>
  <si>
    <t>AN III</t>
  </si>
  <si>
    <t>DISCIPLINE COMPLEMANTARE (DC)</t>
  </si>
  <si>
    <t>Semestrul 6 (12 săptămâni)</t>
  </si>
  <si>
    <t>Semestrul  6 (12 săptămâni)</t>
  </si>
  <si>
    <t>BILANȚ GENERAL</t>
  </si>
  <si>
    <t>Educație fizică 1</t>
  </si>
  <si>
    <t>Educație fizică 2</t>
  </si>
  <si>
    <t>Și</t>
  </si>
  <si>
    <t xml:space="preserve">TOTAL CREDITE / ORE PE SĂPTĂMÂNĂ / EVALUĂRI </t>
  </si>
  <si>
    <t xml:space="preserve">PROGRAM DE STUDII PSIHOPEDAGOGICE </t>
  </si>
  <si>
    <t>VDP 1101</t>
  </si>
  <si>
    <t>VDP 1202</t>
  </si>
  <si>
    <t>Psihologia educaţiei</t>
  </si>
  <si>
    <t>VDP 2303</t>
  </si>
  <si>
    <t>VDP 2404</t>
  </si>
  <si>
    <t>VDP 3505</t>
  </si>
  <si>
    <t>Instruire asistată de calculator</t>
  </si>
  <si>
    <t>Practică pedagogică  în învăţământul preuniversitar obligatoriu (1)</t>
  </si>
  <si>
    <t>VDP 3506</t>
  </si>
  <si>
    <t>VDP 3607</t>
  </si>
  <si>
    <t>VDP 3608</t>
  </si>
  <si>
    <t>Managementul clasei de elevi</t>
  </si>
  <si>
    <t>Practică pedagogică  în învăţământul preuniversitar obligatoriu (2)</t>
  </si>
  <si>
    <r>
      <rPr>
        <b/>
        <sz val="10"/>
        <color indexed="8"/>
        <rFont val="Times New Roman"/>
        <family val="1"/>
      </rPr>
      <t>IV.EXAMENUL DE LICENŢĂ</t>
    </r>
    <r>
      <rPr>
        <sz val="10"/>
        <color indexed="8"/>
        <rFont val="Times New Roman"/>
        <family val="1"/>
      </rPr>
      <t xml:space="preserve"> - perioada iunie-iulie (1 săptămână)
Proba 1: Evaluarea cunoştinţelor fundamentale şi de specialitate - 10 credite
Proba 2: Prezentarea şi susţinerea lucrării de licenţă - 10 credite
</t>
    </r>
  </si>
  <si>
    <t>MODUL PEDAGOCIC - Nivelul I: 30 de credite ECTS  + 5 credite ECTS aferente examenului de absolvire</t>
  </si>
  <si>
    <t>DPPF</t>
  </si>
  <si>
    <t>DPDPS</t>
  </si>
  <si>
    <t>DPPF – Discipline de pregătire psihopedagogică fundamentală (obligatorii)                                       DPDPS – Discipline de pregătire didactică şi practică de specialitate (obligatorii)</t>
  </si>
  <si>
    <t>YLU0011</t>
  </si>
  <si>
    <t>YLU0012</t>
  </si>
  <si>
    <t>Disciplina  test 6</t>
  </si>
  <si>
    <t>Curs opțional 2</t>
  </si>
  <si>
    <t>Curs opțional 3</t>
  </si>
  <si>
    <t>PACHET OPȚIONAL 1 (An I, Semestrul 1)</t>
  </si>
  <si>
    <t>PACHET OPȚIONAL 5 (An III, Semestrul 5)</t>
  </si>
  <si>
    <t>PACHET OPȚIONAL 6 (An III, Semestrul 6)</t>
  </si>
  <si>
    <t>UNIVERSITATEA BABEŞ-BOLYAI CLUJ-NAPOCA</t>
  </si>
  <si>
    <t>P</t>
  </si>
  <si>
    <r>
      <rPr>
        <b/>
        <sz val="10"/>
        <color indexed="8"/>
        <rFont val="Times New Roman"/>
        <family val="1"/>
      </rPr>
      <t>4</t>
    </r>
    <r>
      <rPr>
        <sz val="10"/>
        <color indexed="8"/>
        <rFont val="Times New Roman"/>
        <family val="1"/>
      </rPr>
      <t xml:space="preserve"> credite pentru disciplina Educație fizică</t>
    </r>
  </si>
  <si>
    <t>PROCENT DIN NUMĂRUL TOTAL DE DISCIPLINE</t>
  </si>
  <si>
    <t xml:space="preserve">TOTAL CREDITE / ORE PE SĂPTĂMÂNĂ / EVALUĂRI / TOTAL DISCIPLINE </t>
  </si>
  <si>
    <t>PROCENT DIN NUMĂRUL TOTAL DE ORE FIZICE</t>
  </si>
  <si>
    <t xml:space="preserve">PROCENT DIN NUMĂRUL TOTAL DE ORE FIZICE </t>
  </si>
  <si>
    <t>ÎN TOATE TABELELE DIN ACEASTĂ MACHETĂ, TREBUIE SĂ INTRODUCEȚI  CONȚINUT NUMAI ÎN CELULELE MARCATE CU GALBEN. 
NICIO CELULĂ GALBENA NU TREBUIE SĂ RĂMÂNĂ  NECOMPLETATĂ.</t>
  </si>
  <si>
    <t>Chei de verificare: Planul este corect dacă adunând procentele din toate tipurile de discipline  se obține 100%</t>
  </si>
  <si>
    <t xml:space="preserve">Procent total discipline </t>
  </si>
  <si>
    <t>Procent total ore fizie</t>
  </si>
  <si>
    <t>DF+DS+DC</t>
  </si>
  <si>
    <t>FACULTATEA DE MATEMATICĂ ȘI INFORMATICĂ</t>
  </si>
  <si>
    <t>În contul a cel mult 3 discipline opţionale generale, studentul are dreptul să aleagă 3 discipline de la alte specializări ale facultăţilor din Universitatea Babeş-Bolyai, respectând condiționările din planurile de învățământ ale respectivelor specializări.</t>
  </si>
  <si>
    <t>PLAN DE ÎNVĂŢĂMÂNT valabil începând din anul universitar 2019-2020</t>
  </si>
  <si>
    <t>Sem. 1: Se alege o disciplină (1) din pachetul opțional 1 (MLX7101)</t>
  </si>
  <si>
    <t>Sem. 5: Se aleg două discipline (2 și 3) din pachetul opțional 2 (MLX7102)</t>
  </si>
  <si>
    <t>Sem. 6: Se aleg trei discipline (4, 5, 6) din pachetul opțional 3 (MLX7103) și o disciplină (7) din pachetul opțional 4 (MLX7104)</t>
  </si>
  <si>
    <r>
      <rPr>
        <b/>
        <sz val="10"/>
        <color indexed="8"/>
        <rFont val="Times New Roman"/>
        <family val="1"/>
      </rPr>
      <t>VI.  UNIVERSITĂŢI EUROPENE DE REFERINŢĂ:</t>
    </r>
    <r>
      <rPr>
        <sz val="10"/>
        <color indexed="8"/>
        <rFont val="Times New Roman"/>
        <family val="1"/>
      </rPr>
      <t xml:space="preserve">
Planul de învăţământ urmează în proporţie de 60% planurile de învăţământ ale Univ. Milano, Univ. Groningem si Univ. Liverpool. Planul reflectă de asemenea recomandările Association of Computing Machinery şi IEEE Computer Society. </t>
    </r>
  </si>
  <si>
    <t>MLM0020</t>
  </si>
  <si>
    <t>Algebră</t>
  </si>
  <si>
    <t>MLM0002</t>
  </si>
  <si>
    <t>Analiză matematică</t>
  </si>
  <si>
    <t>MLM5103</t>
  </si>
  <si>
    <t>Logică matematică și computaţională</t>
  </si>
  <si>
    <t>MLM5004</t>
  </si>
  <si>
    <t>Arhitectura sistemelor de calcul</t>
  </si>
  <si>
    <t>MLM5104</t>
  </si>
  <si>
    <t>Algoritmi fundamentali</t>
  </si>
  <si>
    <t>MLX7101</t>
  </si>
  <si>
    <t>Curs optional 1</t>
  </si>
  <si>
    <t>MLM5007</t>
  </si>
  <si>
    <t>Sisteme de operare</t>
  </si>
  <si>
    <t>MLM5006</t>
  </si>
  <si>
    <t>Programare orientată obiect</t>
  </si>
  <si>
    <t>MLM5105</t>
  </si>
  <si>
    <t>Structuri de date</t>
  </si>
  <si>
    <t>MLM0014</t>
  </si>
  <si>
    <t>Geometrie</t>
  </si>
  <si>
    <t>MLM5025</t>
  </si>
  <si>
    <t>Algoritmica grafelor</t>
  </si>
  <si>
    <t>MLM5008</t>
  </si>
  <si>
    <t>Metode avansate de programare</t>
  </si>
  <si>
    <t>MLM5106</t>
  </si>
  <si>
    <t xml:space="preserve">Programare paralelă și distribuită </t>
  </si>
  <si>
    <t>MLM5027</t>
  </si>
  <si>
    <t>Baze de date</t>
  </si>
  <si>
    <t>MLM5009</t>
  </si>
  <si>
    <t>Programare logică şi funcţională</t>
  </si>
  <si>
    <t>MLM0031</t>
  </si>
  <si>
    <t>Probabilităţi şi statistică</t>
  </si>
  <si>
    <t>MLM0028</t>
  </si>
  <si>
    <t>Calcul numeric</t>
  </si>
  <si>
    <t>MLM5015</t>
  </si>
  <si>
    <t>Programare Web</t>
  </si>
  <si>
    <t>MLM5028</t>
  </si>
  <si>
    <t>Sisteme de gestiune a bazelor de date</t>
  </si>
  <si>
    <t>MLM5029</t>
  </si>
  <si>
    <t>Inteligenţă artificială</t>
  </si>
  <si>
    <t>MLM5002</t>
  </si>
  <si>
    <t>Reţele de calculatoare</t>
  </si>
  <si>
    <t>MLM0010</t>
  </si>
  <si>
    <t>Sisteme dinamice</t>
  </si>
  <si>
    <t>MLM5060</t>
  </si>
  <si>
    <t>Grafică pe calculator</t>
  </si>
  <si>
    <t>MLM5011</t>
  </si>
  <si>
    <t>Ingineria sistemelor soft</t>
  </si>
  <si>
    <t>MLM5023</t>
  </si>
  <si>
    <t>Limbaje formale şi tehnici de compilare</t>
  </si>
  <si>
    <t>MLM5013</t>
  </si>
  <si>
    <t>Medii de proiectare şi programare</t>
  </si>
  <si>
    <t>MLM5012</t>
  </si>
  <si>
    <t>Proiect colectiv</t>
  </si>
  <si>
    <t>MLM7001</t>
  </si>
  <si>
    <t>Practică</t>
  </si>
  <si>
    <t>MLX7102</t>
  </si>
  <si>
    <t>MLM5014</t>
  </si>
  <si>
    <t>Verificarea şi validarea sistemelor soft</t>
  </si>
  <si>
    <t>MLM2001</t>
  </si>
  <si>
    <t>Elaborarea lucrării de licenţă</t>
  </si>
  <si>
    <t>MLX7103</t>
  </si>
  <si>
    <t>Curs optional 4</t>
  </si>
  <si>
    <t>Curs optional 5</t>
  </si>
  <si>
    <t>Curs optional 6</t>
  </si>
  <si>
    <t>MLX7104</t>
  </si>
  <si>
    <t>Curs optional 7</t>
  </si>
  <si>
    <t>MLM5135</t>
  </si>
  <si>
    <t>Metode avansate de rezolvare a problemelor de informatică</t>
  </si>
  <si>
    <t>MLM5107</t>
  </si>
  <si>
    <t>Fundamentele programării</t>
  </si>
  <si>
    <t>MLM5075</t>
  </si>
  <si>
    <t>Electronica</t>
  </si>
  <si>
    <t>MLM0024</t>
  </si>
  <si>
    <t>Astronomie</t>
  </si>
  <si>
    <t>MLM0065</t>
  </si>
  <si>
    <t>Algoritmi de optimizare</t>
  </si>
  <si>
    <t>MLM5085</t>
  </si>
  <si>
    <t>Introducere in criptografie</t>
  </si>
  <si>
    <t>MLM0039</t>
  </si>
  <si>
    <t>Matematici aplicate în economie</t>
  </si>
  <si>
    <t>MLM5086</t>
  </si>
  <si>
    <t>Securitate software</t>
  </si>
  <si>
    <t>PACHET OPȚIONAL 2 (An III, Semestrul 5)</t>
  </si>
  <si>
    <t>PACHET OPȚIONAL 3 (An III, Semestrul 6)</t>
  </si>
  <si>
    <t>MLM0032</t>
  </si>
  <si>
    <t>Teoria informaţiei</t>
  </si>
  <si>
    <t>MLM5047</t>
  </si>
  <si>
    <t>Metode avansate de programare funcţională</t>
  </si>
  <si>
    <t>MLM5089</t>
  </si>
  <si>
    <t>Programare IoS</t>
  </si>
  <si>
    <t>MLM5090</t>
  </si>
  <si>
    <t>Bazele instruirii automate</t>
  </si>
  <si>
    <t>MLM0067</t>
  </si>
  <si>
    <t>Fractali</t>
  </si>
  <si>
    <t>MLM9011</t>
  </si>
  <si>
    <t>Microcontroleri</t>
  </si>
  <si>
    <t>MLM5024</t>
  </si>
  <si>
    <t>Probleme practice de sisteme de operare şi reţele de calculatoare</t>
  </si>
  <si>
    <t>MLM5074</t>
  </si>
  <si>
    <t>Business Intelligence</t>
  </si>
  <si>
    <t>MLM0068</t>
  </si>
  <si>
    <t>Astronomie computaţională</t>
  </si>
  <si>
    <t>MLM2006</t>
  </si>
  <si>
    <t>Istoria matematicii</t>
  </si>
  <si>
    <t>MLM7007</t>
  </si>
  <si>
    <t>Istoria informaticii</t>
  </si>
  <si>
    <t>MLM2005</t>
  </si>
  <si>
    <t>Metodologia documentării şi elaborării unei lucrări ştiinţifice</t>
  </si>
  <si>
    <t>PACHET OPȚIONAL 4 (An III, Semestrul 6)</t>
  </si>
  <si>
    <t>MLE2008</t>
  </si>
  <si>
    <t>Limba engleza-formare si informare academica (curs pentru incepatori)</t>
  </si>
  <si>
    <t>MLM7021</t>
  </si>
  <si>
    <t>Dezvoltarea competențelor personale</t>
  </si>
  <si>
    <t>MLM0018</t>
  </si>
  <si>
    <t>Matematica de bază</t>
  </si>
  <si>
    <t>MLR2002</t>
  </si>
  <si>
    <t>Metode avansate de rezolvare a problemelor de matematică şi informatică</t>
  </si>
  <si>
    <t>MLE2009</t>
  </si>
  <si>
    <t>Limba engleza-limba, cultura si comunicare (curs pentru incepatori)</t>
  </si>
  <si>
    <t>Didactica informaticii (limba maghiară)</t>
  </si>
  <si>
    <r>
      <t xml:space="preserve">   </t>
    </r>
    <r>
      <rPr>
        <b/>
        <sz val="10"/>
        <color indexed="8"/>
        <rFont val="Times New Roman"/>
        <family val="1"/>
      </rPr>
      <t>33</t>
    </r>
    <r>
      <rPr>
        <sz val="10"/>
        <color indexed="8"/>
        <rFont val="Times New Roman"/>
        <family val="1"/>
      </rPr>
      <t xml:space="preserve"> credite la disciplinele opţionale;</t>
    </r>
  </si>
  <si>
    <r>
      <rPr>
        <b/>
        <sz val="10"/>
        <color indexed="8"/>
        <rFont val="Times New Roman"/>
        <family val="1"/>
      </rPr>
      <t xml:space="preserve">  </t>
    </r>
    <r>
      <rPr>
        <b/>
        <sz val="10"/>
        <color rgb="FFFF0000"/>
        <rFont val="Times New Roman"/>
        <family val="1"/>
      </rPr>
      <t xml:space="preserve"> </t>
    </r>
    <r>
      <rPr>
        <b/>
        <sz val="10"/>
        <rFont val="Times New Roman"/>
        <family val="1"/>
      </rPr>
      <t>147</t>
    </r>
    <r>
      <rPr>
        <b/>
        <sz val="10"/>
        <color indexed="8"/>
        <rFont val="Times New Roman"/>
        <family val="1"/>
      </rPr>
      <t xml:space="preserve"> </t>
    </r>
    <r>
      <rPr>
        <sz val="10"/>
        <color indexed="8"/>
        <rFont val="Times New Roman"/>
        <family val="1"/>
      </rPr>
      <t>de credite la disciplinele obligatorii;</t>
    </r>
  </si>
  <si>
    <r>
      <rPr>
        <b/>
        <sz val="10"/>
        <color indexed="8"/>
        <rFont val="Times New Roman"/>
        <family val="1"/>
      </rPr>
      <t>6</t>
    </r>
    <r>
      <rPr>
        <sz val="10"/>
        <color indexed="8"/>
        <rFont val="Times New Roman"/>
        <family val="1"/>
      </rPr>
      <t xml:space="preserve"> credite la Limba Engleză (2 semestre)</t>
    </r>
  </si>
  <si>
    <t>Vizualizarea datelor</t>
  </si>
  <si>
    <t>Analiză stocastică</t>
  </si>
  <si>
    <t>MLM0076</t>
  </si>
  <si>
    <t>MLM0075</t>
  </si>
  <si>
    <r>
      <t>Domeniul:</t>
    </r>
    <r>
      <rPr>
        <b/>
        <sz val="10"/>
        <color indexed="8"/>
        <rFont val="Times New Roman"/>
        <family val="1"/>
        <charset val="238"/>
      </rPr>
      <t xml:space="preserve"> INFORMATICĂ</t>
    </r>
  </si>
  <si>
    <r>
      <t xml:space="preserve">Specializarea/Programul de studiu: </t>
    </r>
    <r>
      <rPr>
        <b/>
        <sz val="10"/>
        <color indexed="8"/>
        <rFont val="Times New Roman"/>
        <family val="1"/>
        <charset val="238"/>
      </rPr>
      <t>INFORMATICĂ (ÎN LIMBA MAGHIARĂ)</t>
    </r>
  </si>
  <si>
    <r>
      <t xml:space="preserve">Limba de predare: </t>
    </r>
    <r>
      <rPr>
        <b/>
        <sz val="10"/>
        <color indexed="8"/>
        <rFont val="Times New Roman"/>
        <family val="1"/>
        <charset val="238"/>
      </rPr>
      <t>MAGHIARĂ</t>
    </r>
  </si>
  <si>
    <r>
      <t xml:space="preserve">Titlul absolventului: </t>
    </r>
    <r>
      <rPr>
        <b/>
        <sz val="10"/>
        <color indexed="8"/>
        <rFont val="Times New Roman"/>
        <family val="1"/>
        <charset val="238"/>
      </rPr>
      <t>LICENȚIAT ÎN INFORMATICĂ</t>
    </r>
  </si>
  <si>
    <t>LLU0013</t>
  </si>
  <si>
    <t>Limba engleză 1 - curs practic limbaj specializat</t>
  </si>
  <si>
    <t>LLU0014</t>
  </si>
  <si>
    <t>Limba engleză 2 - curs practic limbaj specializat</t>
  </si>
  <si>
    <t>Fiind o singura limba straina, am introdus-o in tabel</t>
  </si>
  <si>
    <t>4, nu 5</t>
  </si>
  <si>
    <t>Pedagogie I:  - Fundamentele pedagogiei 
                        - Teoria şi metodologia curriculumului</t>
  </si>
  <si>
    <t>Pedagogie II: - Teoria şi metodologia instruirii 
                        - Teoria şi metodologia evaluării</t>
  </si>
  <si>
    <t>Nota:</t>
  </si>
  <si>
    <t>1) 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                                                                                                                                                                    2) Practica de specialitate se desfasoara 4 saptamani, 5 zile/sapt., 6ore/zi.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</si>
</sst>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10"/>
      <color indexed="10"/>
      <name val="Times New Roman"/>
      <family val="1"/>
    </font>
    <font>
      <sz val="8"/>
      <name val="Calibri"/>
      <family val="2"/>
      <charset val="238"/>
    </font>
    <font>
      <sz val="10"/>
      <color theme="0"/>
      <name val="Times New Roman"/>
      <family val="1"/>
    </font>
    <font>
      <sz val="10"/>
      <color indexed="8"/>
      <name val="Calibri"/>
      <family val="2"/>
    </font>
    <font>
      <b/>
      <sz val="10"/>
      <color rgb="FFFF0000"/>
      <name val="Times New Roman"/>
      <family val="1"/>
    </font>
    <font>
      <sz val="10"/>
      <color theme="1"/>
      <name val="Times New Roman"/>
      <family val="1"/>
    </font>
    <font>
      <sz val="10"/>
      <color rgb="FFFF0000"/>
      <name val="Times New Roman"/>
      <family val="1"/>
    </font>
    <font>
      <sz val="10"/>
      <name val="Times New Roman"/>
      <family val="1"/>
    </font>
    <font>
      <b/>
      <sz val="9"/>
      <color indexed="8"/>
      <name val="Times New Roman"/>
      <family val="1"/>
    </font>
    <font>
      <b/>
      <sz val="9"/>
      <color indexed="81"/>
      <name val="Tahoma"/>
      <family val="2"/>
      <charset val="238"/>
    </font>
    <font>
      <sz val="9"/>
      <color indexed="10"/>
      <name val="Tahoma"/>
      <family val="2"/>
      <charset val="238"/>
    </font>
    <font>
      <sz val="9"/>
      <color indexed="81"/>
      <name val="Tahoma"/>
      <family val="2"/>
      <charset val="238"/>
    </font>
    <font>
      <sz val="10"/>
      <color indexed="8"/>
      <name val="Times New Roman"/>
      <family val="1"/>
      <charset val="238"/>
    </font>
    <font>
      <b/>
      <sz val="9"/>
      <color indexed="10"/>
      <name val="Tahoma"/>
      <family val="2"/>
      <charset val="238"/>
    </font>
    <font>
      <i/>
      <sz val="9"/>
      <color indexed="10"/>
      <name val="Tahoma"/>
      <family val="2"/>
      <charset val="238"/>
    </font>
    <font>
      <b/>
      <sz val="10"/>
      <color rgb="FFFF0000"/>
      <name val="Times New Roman"/>
      <family val="1"/>
      <charset val="238"/>
    </font>
    <font>
      <b/>
      <sz val="10"/>
      <name val="Times New Roman"/>
      <family val="1"/>
      <charset val="238"/>
    </font>
    <font>
      <sz val="10"/>
      <name val="Times New Roman"/>
      <family val="1"/>
      <charset val="238"/>
    </font>
    <font>
      <sz val="10"/>
      <color indexed="8"/>
      <name val="Arial"/>
      <family val="2"/>
    </font>
    <font>
      <sz val="10"/>
      <name val="Arial"/>
      <family val="2"/>
    </font>
    <font>
      <sz val="10"/>
      <color rgb="FF000000"/>
      <name val="Times New Roman"/>
      <family val="1"/>
      <charset val="238"/>
    </font>
    <font>
      <sz val="11"/>
      <name val="Calibri"/>
      <family val="2"/>
      <charset val="238"/>
    </font>
    <font>
      <b/>
      <sz val="10"/>
      <name val="Times New Roman"/>
      <family val="1"/>
    </font>
    <font>
      <b/>
      <sz val="10"/>
      <color indexed="8"/>
      <name val="Times New Roman"/>
      <family val="1"/>
      <charset val="238"/>
    </font>
    <font>
      <sz val="11"/>
      <name val="Calibri"/>
      <family val="2"/>
      <charset val="238"/>
      <scheme val="minor"/>
    </font>
  </fonts>
  <fills count="11">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rgb="FFFFFF99"/>
        <bgColor rgb="FFFFFFFF"/>
      </patternFill>
    </fill>
    <fill>
      <patternFill patternType="solid">
        <fgColor rgb="FFFFFF99"/>
        <bgColor rgb="FFFFFF99"/>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xf numFmtId="0" fontId="22" fillId="0" borderId="0"/>
    <xf numFmtId="0" fontId="23" fillId="0" borderId="0"/>
    <xf numFmtId="0" fontId="22" fillId="0" borderId="0"/>
    <xf numFmtId="0" fontId="23" fillId="0" borderId="0"/>
  </cellStyleXfs>
  <cellXfs count="405">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4" fillId="0" borderId="0" xfId="0" applyFont="1" applyProtection="1">
      <protection locked="0"/>
    </xf>
    <xf numFmtId="0" fontId="6" fillId="0" borderId="0" xfId="0" applyFont="1" applyProtection="1">
      <protection locked="0"/>
    </xf>
    <xf numFmtId="0" fontId="1" fillId="3" borderId="1"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1" fontId="2" fillId="0" borderId="0" xfId="0" applyNumberFormat="1"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1"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0" fontId="2" fillId="0" borderId="1" xfId="0" applyNumberFormat="1" applyFont="1" applyBorder="1" applyAlignment="1" applyProtection="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xf>
    <xf numFmtId="1"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left" vertical="center"/>
    </xf>
    <xf numFmtId="49" fontId="1" fillId="3" borderId="1" xfId="0" applyNumberFormat="1" applyFont="1" applyFill="1" applyBorder="1" applyAlignment="1" applyProtection="1">
      <alignment horizontal="center" vertical="center" wrapText="1"/>
      <protection locked="0"/>
    </xf>
    <xf numFmtId="0" fontId="7" fillId="0" borderId="0" xfId="0" applyFont="1" applyProtection="1">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1" fillId="0" borderId="0" xfId="0" applyFont="1" applyProtection="1">
      <protection locked="0"/>
    </xf>
    <xf numFmtId="0" fontId="1" fillId="0" borderId="0" xfId="0" applyFont="1" applyAlignment="1" applyProtection="1">
      <alignment horizontal="left" vertical="center"/>
      <protection locked="0"/>
    </xf>
    <xf numFmtId="1" fontId="1" fillId="4" borderId="1" xfId="0" applyNumberFormat="1" applyFont="1" applyFill="1" applyBorder="1" applyAlignment="1" applyProtection="1">
      <alignment horizontal="left" vertical="center"/>
      <protection locked="0"/>
    </xf>
    <xf numFmtId="1" fontId="1"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center" vertical="center" wrapText="1"/>
      <protection locked="0"/>
    </xf>
    <xf numFmtId="1" fontId="2" fillId="4" borderId="1" xfId="0"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0" xfId="0" applyFont="1" applyProtection="1">
      <protection locked="0"/>
    </xf>
    <xf numFmtId="0" fontId="1" fillId="0" borderId="0" xfId="0" applyFont="1" applyProtection="1">
      <protection locked="0"/>
    </xf>
    <xf numFmtId="1" fontId="2" fillId="0" borderId="3"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xf>
    <xf numFmtId="2"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1" fontId="1" fillId="3" borderId="1" xfId="0" applyNumberFormat="1" applyFont="1" applyFill="1" applyBorder="1" applyAlignment="1" applyProtection="1">
      <alignment horizontal="left" vertical="center"/>
      <protection locked="0"/>
    </xf>
    <xf numFmtId="0" fontId="1" fillId="0" borderId="0"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Fill="1" applyProtection="1">
      <protection locked="0"/>
    </xf>
    <xf numFmtId="0" fontId="2" fillId="0" borderId="0" xfId="0" applyFont="1" applyFill="1" applyAlignment="1" applyProtection="1">
      <alignment horizontal="left" vertical="top" wrapText="1"/>
      <protection locked="0"/>
    </xf>
    <xf numFmtId="0" fontId="1" fillId="0" borderId="0" xfId="0" applyFont="1" applyFill="1" applyAlignment="1" applyProtection="1">
      <alignment vertical="top" wrapText="1"/>
      <protection locked="0"/>
    </xf>
    <xf numFmtId="0" fontId="1" fillId="0" borderId="0" xfId="0" applyFont="1" applyFill="1" applyBorder="1" applyAlignment="1" applyProtection="1">
      <alignment vertical="top" wrapText="1"/>
    </xf>
    <xf numFmtId="0" fontId="11" fillId="0" borderId="0" xfId="0" applyFont="1" applyFill="1" applyBorder="1" applyAlignment="1" applyProtection="1">
      <alignment vertical="top" wrapText="1"/>
      <protection locked="0"/>
    </xf>
    <xf numFmtId="0" fontId="1" fillId="0" borderId="0" xfId="0" applyFont="1" applyBorder="1" applyProtection="1">
      <protection locked="0"/>
    </xf>
    <xf numFmtId="0" fontId="2" fillId="0" borderId="0" xfId="0" applyFont="1" applyBorder="1" applyAlignment="1" applyProtection="1">
      <alignment horizontal="center" vertical="center"/>
    </xf>
    <xf numFmtId="0" fontId="1" fillId="0" borderId="0" xfId="0" applyFont="1" applyFill="1" applyBorder="1" applyAlignment="1" applyProtection="1">
      <alignment vertical="top" wrapText="1"/>
      <protection locked="0"/>
    </xf>
    <xf numFmtId="0" fontId="1" fillId="0" borderId="0" xfId="0" applyFont="1" applyFill="1" applyBorder="1" applyAlignment="1" applyProtection="1">
      <alignment horizontal="left" vertical="center" wrapText="1"/>
      <protection locked="0"/>
    </xf>
    <xf numFmtId="0" fontId="1" fillId="0" borderId="0" xfId="0" applyFont="1" applyFill="1" applyBorder="1" applyProtection="1">
      <protection locked="0"/>
    </xf>
    <xf numFmtId="0" fontId="1" fillId="0" borderId="0" xfId="0" applyFont="1" applyFill="1" applyBorder="1" applyAlignment="1" applyProtection="1">
      <alignment vertical="top"/>
      <protection locked="0"/>
    </xf>
    <xf numFmtId="1" fontId="2" fillId="0" borderId="1" xfId="0" applyNumberFormat="1" applyFont="1" applyFill="1" applyBorder="1" applyAlignment="1" applyProtection="1">
      <alignment horizontal="center" vertical="center"/>
      <protection locked="0"/>
    </xf>
    <xf numFmtId="0" fontId="1" fillId="0" borderId="0" xfId="0" applyFont="1" applyFill="1" applyAlignment="1" applyProtection="1">
      <alignment wrapText="1"/>
      <protection locked="0"/>
    </xf>
    <xf numFmtId="0" fontId="1" fillId="0" borderId="0" xfId="0" applyFont="1" applyFill="1" applyBorder="1" applyAlignment="1" applyProtection="1">
      <alignment wrapText="1"/>
      <protection locked="0"/>
    </xf>
    <xf numFmtId="0" fontId="1" fillId="0" borderId="0" xfId="0" applyFont="1" applyFill="1" applyAlignment="1" applyProtection="1">
      <alignment vertical="center" wrapText="1"/>
      <protection locked="0"/>
    </xf>
    <xf numFmtId="0" fontId="1" fillId="0" borderId="1" xfId="0" applyFont="1" applyFill="1" applyBorder="1" applyAlignment="1" applyProtection="1">
      <alignment horizontal="center"/>
      <protection locked="0"/>
    </xf>
    <xf numFmtId="0" fontId="1" fillId="0" borderId="1" xfId="0" applyFont="1" applyFill="1" applyBorder="1" applyAlignment="1" applyProtection="1">
      <alignment horizontal="center" vertical="center"/>
      <protection locked="0"/>
    </xf>
    <xf numFmtId="1"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wrapText="1"/>
      <protection locked="0"/>
    </xf>
    <xf numFmtId="0" fontId="2" fillId="3" borderId="1"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center" vertical="center" wrapText="1"/>
    </xf>
    <xf numFmtId="9" fontId="2" fillId="0" borderId="0" xfId="0" applyNumberFormat="1" applyFont="1" applyBorder="1" applyAlignment="1" applyProtection="1">
      <alignment horizontal="center" vertical="center"/>
    </xf>
    <xf numFmtId="0" fontId="1" fillId="0" borderId="0" xfId="0" applyFont="1" applyFill="1" applyAlignment="1" applyProtection="1">
      <alignment horizontal="left" vertical="center"/>
      <protection locked="0"/>
    </xf>
    <xf numFmtId="0" fontId="0" fillId="0" borderId="0" xfId="0" applyAlignment="1">
      <alignment vertical="center" wrapText="1"/>
    </xf>
    <xf numFmtId="0" fontId="20" fillId="0" borderId="0" xfId="0" applyFont="1" applyBorder="1" applyAlignment="1" applyProtection="1">
      <alignment horizontal="center" vertical="center" wrapText="1"/>
      <protection locked="0"/>
    </xf>
    <xf numFmtId="0" fontId="1" fillId="0" borderId="0" xfId="0" applyFont="1" applyBorder="1" applyAlignment="1" applyProtection="1">
      <alignment vertical="center" wrapText="1"/>
      <protection locked="0"/>
    </xf>
    <xf numFmtId="0" fontId="16" fillId="0" borderId="0" xfId="0" applyFont="1" applyFill="1" applyBorder="1" applyAlignment="1" applyProtection="1">
      <alignment horizontal="left" vertical="top" wrapText="1"/>
      <protection locked="0"/>
    </xf>
    <xf numFmtId="0" fontId="2" fillId="4" borderId="1" xfId="0" applyFont="1" applyFill="1" applyBorder="1" applyAlignment="1" applyProtection="1">
      <alignment horizontal="center" vertical="center"/>
      <protection locked="0"/>
    </xf>
    <xf numFmtId="0" fontId="1" fillId="0" borderId="0" xfId="0" applyFont="1" applyBorder="1" applyAlignment="1" applyProtection="1">
      <alignment horizontal="center" vertical="center" wrapText="1"/>
      <protection locked="0"/>
    </xf>
    <xf numFmtId="0" fontId="1" fillId="0" borderId="0" xfId="0" applyFont="1" applyProtection="1">
      <protection locked="0"/>
    </xf>
    <xf numFmtId="2" fontId="1" fillId="4" borderId="1" xfId="0" applyNumberFormat="1" applyFont="1" applyFill="1" applyBorder="1" applyAlignment="1" applyProtection="1">
      <alignment horizontal="center" vertical="center"/>
    </xf>
    <xf numFmtId="0" fontId="1" fillId="0" borderId="0" xfId="0" applyFont="1" applyBorder="1" applyProtection="1">
      <protection locked="0"/>
    </xf>
    <xf numFmtId="0" fontId="1" fillId="0" borderId="0" xfId="0" applyFont="1" applyProtection="1">
      <protection locked="0"/>
    </xf>
    <xf numFmtId="1" fontId="2" fillId="0" borderId="1" xfId="0" applyNumberFormat="1" applyFont="1" applyBorder="1" applyAlignment="1" applyProtection="1">
      <alignment horizontal="center" vertical="center"/>
    </xf>
    <xf numFmtId="0" fontId="1" fillId="3" borderId="1" xfId="0" applyNumberFormat="1" applyFont="1" applyFill="1" applyBorder="1" applyAlignment="1" applyProtection="1">
      <alignment horizontal="center" vertical="center" wrapText="1"/>
      <protection locked="0"/>
    </xf>
    <xf numFmtId="0" fontId="1" fillId="3" borderId="1" xfId="1" applyFont="1" applyFill="1" applyBorder="1" applyAlignment="1" applyProtection="1">
      <alignment horizontal="left" vertical="center"/>
      <protection locked="0"/>
    </xf>
    <xf numFmtId="0" fontId="1" fillId="3" borderId="1" xfId="1" applyFont="1" applyFill="1" applyBorder="1" applyAlignment="1" applyProtection="1">
      <alignment horizontal="center" vertical="center"/>
      <protection locked="0"/>
    </xf>
    <xf numFmtId="0" fontId="11" fillId="9" borderId="1" xfId="2" applyNumberFormat="1" applyFont="1" applyFill="1" applyBorder="1" applyAlignment="1" applyProtection="1">
      <alignment horizontal="left" vertical="center"/>
      <protection locked="0"/>
    </xf>
    <xf numFmtId="0" fontId="11" fillId="9" borderId="1" xfId="2" applyNumberFormat="1" applyFont="1" applyFill="1" applyBorder="1" applyAlignment="1" applyProtection="1">
      <alignment horizontal="center" vertical="center"/>
      <protection locked="0"/>
    </xf>
    <xf numFmtId="0" fontId="1" fillId="3" borderId="1" xfId="3" applyFont="1" applyFill="1" applyBorder="1" applyAlignment="1" applyProtection="1">
      <alignment horizontal="left" vertical="center"/>
      <protection locked="0"/>
    </xf>
    <xf numFmtId="0" fontId="1" fillId="3" borderId="1" xfId="3" applyFont="1" applyFill="1" applyBorder="1" applyAlignment="1" applyProtection="1">
      <alignment horizontal="center" vertical="center"/>
      <protection locked="0"/>
    </xf>
    <xf numFmtId="0" fontId="1" fillId="3" borderId="1" xfId="3" applyFont="1" applyFill="1" applyBorder="1" applyAlignment="1" applyProtection="1">
      <alignment horizontal="left"/>
      <protection locked="0"/>
    </xf>
    <xf numFmtId="1" fontId="11" fillId="9" borderId="1" xfId="2" applyNumberFormat="1" applyFont="1" applyFill="1" applyBorder="1" applyAlignment="1" applyProtection="1">
      <alignment horizontal="center" vertical="center"/>
      <protection locked="0"/>
    </xf>
    <xf numFmtId="0" fontId="11" fillId="9" borderId="1" xfId="4" applyNumberFormat="1" applyFont="1" applyFill="1" applyBorder="1" applyAlignment="1" applyProtection="1">
      <alignment horizontal="left" vertical="center"/>
      <protection locked="0"/>
    </xf>
    <xf numFmtId="1" fontId="1" fillId="3" borderId="1" xfId="3" applyNumberFormat="1" applyFont="1" applyFill="1" applyBorder="1" applyAlignment="1" applyProtection="1">
      <alignment horizontal="left" vertical="center"/>
      <protection locked="0"/>
    </xf>
    <xf numFmtId="1" fontId="1" fillId="3" borderId="1" xfId="3" applyNumberFormat="1" applyFont="1" applyFill="1" applyBorder="1" applyAlignment="1" applyProtection="1">
      <alignment horizontal="center" vertical="center"/>
      <protection locked="0"/>
    </xf>
    <xf numFmtId="1" fontId="1" fillId="3" borderId="1" xfId="1" applyNumberFormat="1" applyFont="1" applyFill="1" applyBorder="1" applyAlignment="1" applyProtection="1">
      <alignment horizontal="left" vertical="center"/>
      <protection locked="0"/>
    </xf>
    <xf numFmtId="1" fontId="1" fillId="3" borderId="1" xfId="1" applyNumberFormat="1" applyFont="1" applyFill="1" applyBorder="1" applyAlignment="1" applyProtection="1">
      <alignment horizontal="center" vertical="center"/>
      <protection locked="0"/>
    </xf>
    <xf numFmtId="0" fontId="1" fillId="0" borderId="0" xfId="0" applyFont="1" applyBorder="1" applyProtection="1">
      <protection locked="0"/>
    </xf>
    <xf numFmtId="0" fontId="1" fillId="0" borderId="0" xfId="0" applyFont="1" applyProtection="1">
      <protection locked="0"/>
    </xf>
    <xf numFmtId="0" fontId="1" fillId="0" borderId="0" xfId="0" applyFont="1" applyProtection="1">
      <protection locked="0"/>
    </xf>
    <xf numFmtId="0" fontId="1" fillId="0" borderId="0" xfId="0" applyFont="1" applyAlignment="1" applyProtection="1">
      <alignment vertical="top" wrapText="1"/>
      <protection locked="0"/>
    </xf>
    <xf numFmtId="0" fontId="1" fillId="0" borderId="0" xfId="0" applyFont="1" applyProtection="1">
      <protection locked="0"/>
    </xf>
    <xf numFmtId="0" fontId="1" fillId="0" borderId="0" xfId="0" applyFont="1" applyAlignment="1" applyProtection="1">
      <alignment vertical="center"/>
      <protection locked="0"/>
    </xf>
    <xf numFmtId="0" fontId="11" fillId="3" borderId="1" xfId="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4" borderId="1" xfId="0" applyFont="1" applyFill="1" applyBorder="1" applyAlignment="1" applyProtection="1">
      <alignment horizontal="center" vertical="center"/>
    </xf>
    <xf numFmtId="0" fontId="19" fillId="7" borderId="0" xfId="0" applyFont="1" applyFill="1" applyProtection="1">
      <protection locked="0"/>
    </xf>
    <xf numFmtId="0" fontId="11" fillId="3" borderId="1" xfId="3" applyFont="1" applyFill="1" applyBorder="1" applyAlignment="1" applyProtection="1">
      <alignment horizontal="center" vertical="center"/>
      <protection locked="0"/>
    </xf>
    <xf numFmtId="0" fontId="26" fillId="3" borderId="1" xfId="0" applyNumberFormat="1" applyFont="1" applyFill="1" applyBorder="1" applyAlignment="1" applyProtection="1">
      <alignment horizontal="center" vertical="center"/>
      <protection locked="0"/>
    </xf>
    <xf numFmtId="1" fontId="11" fillId="9" borderId="1" xfId="2" applyNumberFormat="1" applyFont="1" applyFill="1" applyBorder="1" applyAlignment="1" applyProtection="1">
      <alignment horizontal="left" vertical="center"/>
      <protection locked="0"/>
    </xf>
    <xf numFmtId="1" fontId="11" fillId="3" borderId="1" xfId="0" applyNumberFormat="1" applyFont="1" applyFill="1" applyBorder="1" applyAlignment="1" applyProtection="1">
      <alignment horizontal="center" vertical="center"/>
      <protection locked="0"/>
    </xf>
    <xf numFmtId="1" fontId="11" fillId="0" borderId="1" xfId="0" applyNumberFormat="1" applyFont="1" applyBorder="1" applyAlignment="1" applyProtection="1">
      <alignment horizontal="center" vertical="center"/>
    </xf>
    <xf numFmtId="0" fontId="11" fillId="3" borderId="1" xfId="0" applyFont="1" applyFill="1" applyBorder="1" applyAlignment="1" applyProtection="1">
      <alignment horizontal="center" vertical="center" wrapText="1"/>
      <protection locked="0"/>
    </xf>
    <xf numFmtId="1" fontId="11" fillId="3" borderId="1" xfId="1" applyNumberFormat="1" applyFont="1" applyFill="1" applyBorder="1" applyAlignment="1" applyProtection="1">
      <alignment horizontal="left" vertical="center"/>
      <protection locked="0"/>
    </xf>
    <xf numFmtId="1" fontId="11" fillId="3" borderId="1" xfId="3" applyNumberFormat="1" applyFont="1" applyFill="1" applyBorder="1" applyAlignment="1" applyProtection="1">
      <alignment horizontal="left" vertical="center"/>
      <protection locked="0"/>
    </xf>
    <xf numFmtId="1" fontId="11" fillId="3" borderId="1" xfId="3" applyNumberFormat="1" applyFont="1" applyFill="1" applyBorder="1" applyAlignment="1" applyProtection="1">
      <alignment horizontal="center" vertical="center"/>
      <protection locked="0"/>
    </xf>
    <xf numFmtId="1" fontId="11" fillId="3" borderId="1" xfId="0" applyNumberFormat="1" applyFont="1" applyFill="1" applyBorder="1" applyAlignment="1" applyProtection="1">
      <alignment horizontal="center" vertical="center" wrapText="1"/>
      <protection locked="0"/>
    </xf>
    <xf numFmtId="0" fontId="11" fillId="3" borderId="1" xfId="3" applyFont="1" applyFill="1" applyBorder="1" applyAlignment="1" applyProtection="1">
      <alignment horizontal="left"/>
      <protection locked="0"/>
    </xf>
    <xf numFmtId="0" fontId="11" fillId="0" borderId="1" xfId="0" applyFont="1" applyBorder="1" applyAlignment="1" applyProtection="1">
      <alignment horizontal="center" vertical="center"/>
    </xf>
    <xf numFmtId="2" fontId="11" fillId="3" borderId="1"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left" vertical="center"/>
      <protection locked="0"/>
    </xf>
    <xf numFmtId="0" fontId="11" fillId="3" borderId="1" xfId="0" applyFont="1" applyFill="1" applyBorder="1" applyAlignment="1" applyProtection="1">
      <alignment horizontal="center" vertical="center"/>
    </xf>
    <xf numFmtId="0" fontId="26" fillId="0" borderId="1" xfId="0" applyFont="1" applyBorder="1" applyAlignment="1" applyProtection="1">
      <alignment horizontal="center" vertical="center"/>
    </xf>
    <xf numFmtId="0" fontId="11" fillId="0" borderId="0" xfId="0" applyFont="1" applyProtection="1">
      <protection locked="0"/>
    </xf>
    <xf numFmtId="0" fontId="26" fillId="0" borderId="1" xfId="0" applyFont="1" applyBorder="1" applyAlignment="1" applyProtection="1">
      <alignment horizontal="center" vertical="center" wrapText="1"/>
      <protection locked="0"/>
    </xf>
    <xf numFmtId="0" fontId="11" fillId="3" borderId="1" xfId="3" applyFont="1" applyFill="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10" fontId="2" fillId="0" borderId="0" xfId="0" applyNumberFormat="1" applyFont="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1" fontId="1" fillId="3" borderId="1" xfId="3" applyNumberFormat="1" applyFont="1" applyFill="1" applyBorder="1" applyAlignment="1" applyProtection="1">
      <alignment horizontal="left" vertical="center"/>
      <protection locked="0"/>
    </xf>
    <xf numFmtId="1" fontId="2" fillId="0" borderId="2" xfId="0" applyNumberFormat="1"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1" fillId="0" borderId="1" xfId="0" applyFont="1" applyBorder="1" applyAlignment="1" applyProtection="1">
      <alignment horizontal="left" vertical="top"/>
    </xf>
    <xf numFmtId="0" fontId="1" fillId="2" borderId="1" xfId="0" applyFont="1" applyFill="1" applyBorder="1" applyAlignment="1" applyProtection="1">
      <alignment horizontal="left" vertical="center"/>
      <protection locked="0"/>
    </xf>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0" fontId="2" fillId="0" borderId="1" xfId="0" applyFont="1" applyBorder="1" applyAlignment="1" applyProtection="1">
      <alignment horizontal="left" vertical="center" wrapText="1"/>
    </xf>
    <xf numFmtId="1" fontId="1" fillId="3" borderId="1" xfId="1" applyNumberFormat="1" applyFont="1" applyFill="1" applyBorder="1" applyAlignment="1" applyProtection="1">
      <alignment horizontal="left" vertical="center" wrapText="1"/>
      <protection locked="0"/>
    </xf>
    <xf numFmtId="1" fontId="2"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10" fontId="2" fillId="0" borderId="2" xfId="0" applyNumberFormat="1" applyFont="1" applyBorder="1" applyAlignment="1" applyProtection="1">
      <alignment horizontal="left" vertical="center"/>
      <protection locked="0"/>
    </xf>
    <xf numFmtId="10" fontId="2" fillId="0" borderId="5" xfId="0" applyNumberFormat="1" applyFont="1" applyBorder="1" applyAlignment="1" applyProtection="1">
      <alignment horizontal="left" vertical="center"/>
      <protection locked="0"/>
    </xf>
    <xf numFmtId="10" fontId="2" fillId="0" borderId="6" xfId="0" applyNumberFormat="1" applyFont="1" applyBorder="1" applyAlignment="1" applyProtection="1">
      <alignment horizontal="left" vertical="center"/>
      <protection locked="0"/>
    </xf>
    <xf numFmtId="10" fontId="2" fillId="0" borderId="1"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xf>
    <xf numFmtId="2" fontId="1" fillId="0" borderId="1" xfId="0" applyNumberFormat="1" applyFont="1" applyBorder="1" applyAlignment="1" applyProtection="1">
      <alignment horizontal="center" vertical="center" wrapText="1"/>
    </xf>
    <xf numFmtId="0" fontId="1" fillId="0" borderId="0" xfId="0" applyFont="1" applyBorder="1" applyProtection="1">
      <protection locked="0"/>
    </xf>
    <xf numFmtId="0" fontId="1" fillId="0" borderId="0" xfId="0" applyFont="1" applyProtection="1">
      <protection locked="0"/>
    </xf>
    <xf numFmtId="0" fontId="1" fillId="0" borderId="14" xfId="0" applyFont="1" applyBorder="1" applyProtection="1">
      <protection locked="0"/>
    </xf>
    <xf numFmtId="0" fontId="2" fillId="0" borderId="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wrapText="1"/>
      <protection locked="0"/>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1" fillId="3" borderId="1" xfId="3" applyFont="1" applyFill="1" applyBorder="1" applyAlignment="1" applyProtection="1">
      <alignment horizontal="left" vertical="center"/>
      <protection locked="0"/>
    </xf>
    <xf numFmtId="0" fontId="26" fillId="0" borderId="3" xfId="0" applyFont="1"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0" fontId="26" fillId="0" borderId="13" xfId="0" applyFont="1" applyBorder="1" applyAlignment="1" applyProtection="1">
      <alignment horizontal="center" vertical="center" wrapText="1"/>
      <protection locked="0"/>
    </xf>
    <xf numFmtId="0" fontId="26" fillId="0" borderId="12" xfId="0" applyFont="1" applyBorder="1" applyAlignment="1" applyProtection="1">
      <alignment horizontal="center" vertical="center" wrapText="1"/>
      <protection locked="0"/>
    </xf>
    <xf numFmtId="0" fontId="26" fillId="0" borderId="11" xfId="0" applyFont="1" applyBorder="1" applyAlignment="1" applyProtection="1">
      <alignment horizontal="center" vertical="center" wrapText="1"/>
      <protection locked="0"/>
    </xf>
    <xf numFmtId="0" fontId="26" fillId="0" borderId="7" xfId="0" applyFont="1" applyBorder="1" applyAlignment="1" applyProtection="1">
      <alignment horizontal="center" vertical="center" wrapText="1"/>
      <protection locked="0"/>
    </xf>
    <xf numFmtId="0" fontId="26" fillId="0" borderId="8" xfId="0" applyFont="1" applyBorder="1" applyAlignment="1" applyProtection="1">
      <alignment horizontal="center" vertical="center" wrapText="1"/>
      <protection locked="0"/>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0" fontId="1" fillId="0" borderId="0" xfId="0" applyFont="1" applyAlignment="1" applyProtection="1">
      <alignment vertical="center"/>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1" fontId="1" fillId="3" borderId="1" xfId="0" applyNumberFormat="1" applyFont="1" applyFill="1" applyBorder="1" applyAlignment="1" applyProtection="1">
      <alignment horizontal="left" vertical="center"/>
      <protection locked="0"/>
    </xf>
    <xf numFmtId="0" fontId="12" fillId="0" borderId="1"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11" xfId="0" applyFont="1" applyBorder="1" applyAlignment="1" applyProtection="1">
      <alignment horizontal="center" vertical="center" wrapText="1"/>
      <protection locked="0"/>
    </xf>
    <xf numFmtId="0" fontId="1" fillId="0" borderId="7" xfId="0" applyFont="1" applyBorder="1" applyProtection="1">
      <protection locked="0"/>
    </xf>
    <xf numFmtId="0" fontId="1" fillId="0" borderId="8" xfId="0" applyFont="1" applyBorder="1" applyProtection="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 fillId="3" borderId="2" xfId="0" applyFont="1" applyFill="1" applyBorder="1" applyAlignment="1" applyProtection="1">
      <alignment horizontal="left"/>
      <protection locked="0"/>
    </xf>
    <xf numFmtId="0" fontId="1" fillId="3" borderId="5" xfId="0" applyFont="1" applyFill="1" applyBorder="1" applyAlignment="1" applyProtection="1">
      <alignment horizontal="left"/>
      <protection locked="0"/>
    </xf>
    <xf numFmtId="0" fontId="1" fillId="3" borderId="6" xfId="0" applyFont="1" applyFill="1" applyBorder="1" applyAlignment="1" applyProtection="1">
      <alignment horizontal="left"/>
      <protection locked="0"/>
    </xf>
    <xf numFmtId="1" fontId="11" fillId="3" borderId="1" xfId="3" applyNumberFormat="1" applyFont="1" applyFill="1" applyBorder="1" applyAlignment="1" applyProtection="1">
      <alignment horizontal="left" vertical="center"/>
      <protection locked="0"/>
    </xf>
    <xf numFmtId="0" fontId="11" fillId="0" borderId="7" xfId="0" applyFont="1" applyBorder="1" applyProtection="1">
      <protection locked="0"/>
    </xf>
    <xf numFmtId="0" fontId="11" fillId="0" borderId="8" xfId="0" applyFont="1" applyBorder="1" applyProtection="1">
      <protection locked="0"/>
    </xf>
    <xf numFmtId="0" fontId="12" fillId="0" borderId="2" xfId="0" applyFont="1" applyBorder="1" applyAlignment="1" applyProtection="1">
      <alignment horizontal="left" vertical="center" wrapText="1"/>
    </xf>
    <xf numFmtId="0" fontId="12" fillId="0" borderId="5" xfId="0" applyFont="1" applyBorder="1" applyAlignment="1" applyProtection="1">
      <alignment horizontal="left" vertical="center" wrapText="1"/>
    </xf>
    <xf numFmtId="0" fontId="12" fillId="0" borderId="6" xfId="0" applyFont="1" applyBorder="1" applyAlignment="1" applyProtection="1">
      <alignment horizontal="left" vertical="center" wrapText="1"/>
    </xf>
    <xf numFmtId="0" fontId="2" fillId="0" borderId="1" xfId="0" applyFont="1" applyBorder="1" applyAlignment="1" applyProtection="1">
      <alignment horizontal="center" vertical="center"/>
    </xf>
    <xf numFmtId="2" fontId="1" fillId="0" borderId="9" xfId="0" applyNumberFormat="1" applyFont="1" applyBorder="1" applyAlignment="1" applyProtection="1">
      <alignment horizontal="center" vertical="center"/>
    </xf>
    <xf numFmtId="2" fontId="1" fillId="0" borderId="4"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2" fontId="1" fillId="0" borderId="11" xfId="0" applyNumberFormat="1" applyFont="1" applyBorder="1" applyAlignment="1" applyProtection="1">
      <alignment horizontal="center" vertical="center"/>
    </xf>
    <xf numFmtId="2" fontId="1" fillId="0" borderId="7" xfId="0" applyNumberFormat="1" applyFont="1" applyBorder="1" applyAlignment="1" applyProtection="1">
      <alignment horizontal="center" vertical="center"/>
    </xf>
    <xf numFmtId="2" fontId="1" fillId="0" borderId="8" xfId="0" applyNumberFormat="1" applyFont="1" applyBorder="1" applyAlignment="1" applyProtection="1">
      <alignment horizontal="center" vertical="center"/>
    </xf>
    <xf numFmtId="1" fontId="2" fillId="0" borderId="2" xfId="0" applyNumberFormat="1"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0" fontId="1" fillId="0" borderId="2" xfId="0" applyFont="1" applyFill="1" applyBorder="1" applyAlignment="1" applyProtection="1">
      <alignment horizontal="center"/>
    </xf>
    <xf numFmtId="0" fontId="1" fillId="0" borderId="6" xfId="0" applyFont="1" applyFill="1" applyBorder="1" applyAlignment="1" applyProtection="1">
      <alignment horizontal="center"/>
    </xf>
    <xf numFmtId="9" fontId="1" fillId="0" borderId="2" xfId="0" applyNumberFormat="1" applyFont="1" applyBorder="1" applyAlignment="1" applyProtection="1">
      <alignment horizontal="center"/>
    </xf>
    <xf numFmtId="9" fontId="1" fillId="0" borderId="6" xfId="0" applyNumberFormat="1" applyFont="1" applyBorder="1" applyAlignment="1" applyProtection="1">
      <alignment horizontal="center"/>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1" fillId="0" borderId="1" xfId="0" applyFont="1" applyBorder="1" applyAlignment="1" applyProtection="1">
      <alignment horizontal="center" vertical="center"/>
    </xf>
    <xf numFmtId="0" fontId="1" fillId="0" borderId="14" xfId="0" applyFont="1" applyBorder="1" applyAlignment="1" applyProtection="1">
      <alignment wrapText="1"/>
    </xf>
    <xf numFmtId="0" fontId="1" fillId="0" borderId="0" xfId="0" applyFont="1" applyBorder="1" applyAlignment="1" applyProtection="1">
      <alignment wrapText="1"/>
    </xf>
    <xf numFmtId="1" fontId="1" fillId="0" borderId="1" xfId="0" applyNumberFormat="1" applyFont="1" applyBorder="1" applyAlignment="1" applyProtection="1">
      <alignment horizontal="center" vertical="center"/>
      <protection locked="0"/>
    </xf>
    <xf numFmtId="0" fontId="26" fillId="0" borderId="2" xfId="0" applyFont="1" applyBorder="1" applyAlignment="1" applyProtection="1">
      <alignment horizontal="center" vertical="center"/>
    </xf>
    <xf numFmtId="0" fontId="26" fillId="0" borderId="5" xfId="0" applyFont="1" applyBorder="1" applyAlignment="1" applyProtection="1">
      <alignment horizontal="center" vertical="center"/>
    </xf>
    <xf numFmtId="0" fontId="26" fillId="0" borderId="6" xfId="0" applyFont="1" applyBorder="1" applyAlignment="1" applyProtection="1">
      <alignment horizontal="center" vertical="center"/>
    </xf>
    <xf numFmtId="0" fontId="11" fillId="3" borderId="2" xfId="1" applyFont="1" applyFill="1" applyBorder="1" applyAlignment="1" applyProtection="1">
      <alignment horizontal="left" vertical="center"/>
      <protection locked="0"/>
    </xf>
    <xf numFmtId="0" fontId="11" fillId="3" borderId="5" xfId="1" applyFont="1" applyFill="1" applyBorder="1" applyAlignment="1" applyProtection="1">
      <alignment horizontal="left" vertical="center"/>
      <protection locked="0"/>
    </xf>
    <xf numFmtId="0" fontId="11" fillId="3" borderId="6" xfId="1" applyFont="1" applyFill="1" applyBorder="1" applyAlignment="1" applyProtection="1">
      <alignment horizontal="left" vertical="center"/>
      <protection locked="0"/>
    </xf>
    <xf numFmtId="0" fontId="11" fillId="9" borderId="5" xfId="4" applyNumberFormat="1" applyFont="1" applyFill="1" applyBorder="1" applyAlignment="1" applyProtection="1">
      <alignment horizontal="left" vertical="center"/>
      <protection locked="0"/>
    </xf>
    <xf numFmtId="0" fontId="11" fillId="9" borderId="6" xfId="4" applyNumberFormat="1" applyFont="1" applyFill="1" applyBorder="1" applyAlignment="1" applyProtection="1">
      <alignment horizontal="left" vertical="center"/>
      <protection locked="0"/>
    </xf>
    <xf numFmtId="0" fontId="26" fillId="0" borderId="2"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26" fillId="0" borderId="6" xfId="0" applyFont="1" applyBorder="1" applyAlignment="1" applyProtection="1">
      <alignment horizontal="center" vertical="center" wrapText="1"/>
      <protection locked="0"/>
    </xf>
    <xf numFmtId="0" fontId="26" fillId="0" borderId="9" xfId="0" applyFont="1" applyBorder="1" applyAlignment="1" applyProtection="1">
      <alignment horizontal="center" vertical="center"/>
      <protection locked="0"/>
    </xf>
    <xf numFmtId="0" fontId="26" fillId="0" borderId="4"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26" fillId="0" borderId="11"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1" fillId="3" borderId="1" xfId="1" applyFont="1" applyFill="1" applyBorder="1" applyAlignment="1" applyProtection="1">
      <alignment horizontal="left" vertical="center"/>
      <protection locked="0"/>
    </xf>
    <xf numFmtId="0" fontId="1" fillId="3" borderId="2" xfId="1" applyFont="1" applyFill="1" applyBorder="1" applyAlignment="1" applyProtection="1">
      <alignment horizontal="left" vertical="center"/>
      <protection locked="0"/>
    </xf>
    <xf numFmtId="0" fontId="1" fillId="3" borderId="5" xfId="1" applyFont="1" applyFill="1" applyBorder="1" applyAlignment="1" applyProtection="1">
      <alignment horizontal="left" vertical="center"/>
      <protection locked="0"/>
    </xf>
    <xf numFmtId="0" fontId="1" fillId="3" borderId="6" xfId="1" applyFont="1" applyFill="1" applyBorder="1" applyAlignment="1" applyProtection="1">
      <alignment horizontal="left" vertical="center"/>
      <protection locked="0"/>
    </xf>
    <xf numFmtId="0" fontId="1" fillId="4" borderId="2" xfId="0" applyFon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0" fontId="1" fillId="4" borderId="2" xfId="0" applyFont="1" applyFill="1" applyBorder="1" applyAlignment="1" applyProtection="1">
      <alignment horizontal="left" vertical="center"/>
    </xf>
    <xf numFmtId="0" fontId="1" fillId="4" borderId="5" xfId="0" applyFont="1" applyFill="1" applyBorder="1" applyAlignment="1" applyProtection="1">
      <alignment horizontal="left" vertical="center"/>
    </xf>
    <xf numFmtId="0" fontId="1" fillId="4" borderId="6" xfId="0" applyFont="1" applyFill="1" applyBorder="1" applyAlignment="1" applyProtection="1">
      <alignment horizontal="left" vertical="center"/>
    </xf>
    <xf numFmtId="0" fontId="11" fillId="9" borderId="2" xfId="2" applyNumberFormat="1" applyFont="1" applyFill="1" applyBorder="1" applyAlignment="1" applyProtection="1">
      <alignment horizontal="left" vertical="center"/>
      <protection locked="0"/>
    </xf>
    <xf numFmtId="0" fontId="11" fillId="9" borderId="5" xfId="2" applyNumberFormat="1" applyFont="1" applyFill="1" applyBorder="1" applyAlignment="1" applyProtection="1">
      <alignment horizontal="left" vertical="center"/>
      <protection locked="0"/>
    </xf>
    <xf numFmtId="0" fontId="11" fillId="9" borderId="6" xfId="2" applyNumberFormat="1" applyFont="1" applyFill="1" applyBorder="1" applyAlignment="1" applyProtection="1">
      <alignment horizontal="left" vertical="center"/>
      <protection locked="0"/>
    </xf>
    <xf numFmtId="0" fontId="2" fillId="0" borderId="0" xfId="0" applyFont="1" applyAlignment="1" applyProtection="1">
      <alignment vertical="center"/>
      <protection locked="0"/>
    </xf>
    <xf numFmtId="0" fontId="2" fillId="0" borderId="0"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21" fillId="0" borderId="0" xfId="0" applyFont="1" applyFill="1" applyBorder="1" applyAlignment="1" applyProtection="1">
      <alignment horizontal="left" vertical="center" wrapText="1"/>
      <protection locked="0"/>
    </xf>
    <xf numFmtId="0" fontId="1" fillId="0" borderId="0" xfId="0" applyFont="1" applyAlignment="1" applyProtection="1">
      <alignment vertical="center" wrapText="1"/>
      <protection locked="0"/>
    </xf>
    <xf numFmtId="0" fontId="2" fillId="0" borderId="7" xfId="0" applyFont="1" applyBorder="1" applyProtection="1">
      <protection locked="0"/>
    </xf>
    <xf numFmtId="0" fontId="1" fillId="0" borderId="0" xfId="0" applyFont="1" applyAlignment="1" applyProtection="1">
      <alignment horizontal="left" vertical="center" wrapText="1"/>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1" fillId="0" borderId="0" xfId="0" applyFont="1" applyFill="1" applyBorder="1" applyAlignment="1" applyProtection="1">
      <alignment vertical="center" wrapText="1"/>
      <protection locked="0"/>
    </xf>
    <xf numFmtId="0" fontId="1" fillId="0" borderId="0" xfId="0" applyFont="1" applyAlignment="1" applyProtection="1">
      <alignment horizontal="left" vertical="top" wrapText="1"/>
      <protection locked="0"/>
    </xf>
    <xf numFmtId="0" fontId="11" fillId="3" borderId="2" xfId="0" applyFont="1" applyFill="1" applyBorder="1" applyAlignment="1" applyProtection="1">
      <alignment horizontal="left" vertical="center"/>
      <protection locked="0"/>
    </xf>
    <xf numFmtId="0" fontId="11" fillId="3" borderId="5" xfId="0" applyFont="1" applyFill="1" applyBorder="1" applyAlignment="1" applyProtection="1">
      <alignment horizontal="left" vertical="center"/>
      <protection locked="0"/>
    </xf>
    <xf numFmtId="0" fontId="11" fillId="3" borderId="6" xfId="0" applyFont="1" applyFill="1" applyBorder="1" applyAlignment="1" applyProtection="1">
      <alignment horizontal="left" vertical="center"/>
      <protection locked="0"/>
    </xf>
    <xf numFmtId="0" fontId="11" fillId="3" borderId="1" xfId="3" applyFont="1" applyFill="1" applyBorder="1" applyAlignment="1" applyProtection="1">
      <alignment horizontal="left" vertical="center"/>
      <protection locked="0"/>
    </xf>
    <xf numFmtId="0" fontId="26" fillId="0" borderId="3" xfId="0" applyFont="1" applyBorder="1" applyAlignment="1" applyProtection="1">
      <alignment horizontal="center" vertical="center" wrapText="1"/>
      <protection locked="0"/>
    </xf>
    <xf numFmtId="0" fontId="1" fillId="3" borderId="1" xfId="3" applyFont="1" applyFill="1" applyBorder="1" applyAlignment="1" applyProtection="1">
      <alignment horizontal="left" vertical="top"/>
      <protection locked="0"/>
    </xf>
    <xf numFmtId="0" fontId="1" fillId="0" borderId="2"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1" fillId="3" borderId="2" xfId="0" applyFont="1" applyFill="1" applyBorder="1" applyAlignment="1" applyProtection="1">
      <alignment horizontal="left"/>
      <protection locked="0"/>
    </xf>
    <xf numFmtId="0" fontId="11" fillId="3" borderId="5" xfId="0" applyFont="1" applyFill="1" applyBorder="1" applyAlignment="1" applyProtection="1">
      <alignment horizontal="left"/>
      <protection locked="0"/>
    </xf>
    <xf numFmtId="0" fontId="11" fillId="3" borderId="6" xfId="0" applyFont="1" applyFill="1" applyBorder="1" applyAlignment="1" applyProtection="1">
      <alignment horizontal="left"/>
      <protection locked="0"/>
    </xf>
    <xf numFmtId="0" fontId="2" fillId="0" borderId="1" xfId="0" applyNumberFormat="1" applyFont="1" applyBorder="1" applyAlignment="1" applyProtection="1">
      <alignment horizontal="center" vertical="center"/>
      <protection locked="0"/>
    </xf>
    <xf numFmtId="0" fontId="1" fillId="0" borderId="1" xfId="0" applyFont="1" applyBorder="1" applyProtection="1">
      <protection locked="0"/>
    </xf>
    <xf numFmtId="0" fontId="1" fillId="0" borderId="0" xfId="0" applyFont="1" applyAlignment="1" applyProtection="1">
      <alignment horizontal="center" vertical="center"/>
      <protection locked="0"/>
    </xf>
    <xf numFmtId="0" fontId="2" fillId="0" borderId="4"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1" fillId="0" borderId="2"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1" fontId="1" fillId="0" borderId="2" xfId="0" applyNumberFormat="1" applyFont="1" applyFill="1" applyBorder="1" applyAlignment="1" applyProtection="1">
      <alignment horizontal="center" vertical="center"/>
      <protection locked="0"/>
    </xf>
    <xf numFmtId="1" fontId="1" fillId="0" borderId="5" xfId="0" applyNumberFormat="1" applyFont="1" applyFill="1" applyBorder="1" applyAlignment="1" applyProtection="1">
      <alignment horizontal="center" vertical="center"/>
      <protection locked="0"/>
    </xf>
    <xf numFmtId="1" fontId="1" fillId="0" borderId="6" xfId="0" applyNumberFormat="1" applyFont="1" applyFill="1" applyBorder="1" applyAlignment="1" applyProtection="1">
      <alignment horizontal="center" vertical="center"/>
      <protection locked="0"/>
    </xf>
    <xf numFmtId="1" fontId="1" fillId="4" borderId="2" xfId="0" applyNumberFormat="1" applyFont="1" applyFill="1" applyBorder="1" applyAlignment="1" applyProtection="1">
      <alignment horizontal="center" vertical="center"/>
      <protection locked="0"/>
    </xf>
    <xf numFmtId="1" fontId="1" fillId="4" borderId="6" xfId="0" applyNumberFormat="1" applyFont="1" applyFill="1" applyBorder="1" applyAlignment="1" applyProtection="1">
      <alignment horizontal="center" vertical="center"/>
      <protection locked="0"/>
    </xf>
    <xf numFmtId="1" fontId="1" fillId="3" borderId="2" xfId="0" applyNumberFormat="1" applyFont="1" applyFill="1" applyBorder="1" applyAlignment="1" applyProtection="1">
      <alignment horizontal="left" vertical="center" wrapText="1"/>
      <protection locked="0"/>
    </xf>
    <xf numFmtId="1" fontId="1" fillId="3" borderId="5" xfId="0" applyNumberFormat="1" applyFont="1" applyFill="1" applyBorder="1" applyAlignment="1" applyProtection="1">
      <alignment horizontal="left" vertical="center"/>
      <protection locked="0"/>
    </xf>
    <xf numFmtId="1" fontId="1" fillId="3" borderId="6" xfId="0" applyNumberFormat="1" applyFont="1" applyFill="1" applyBorder="1" applyAlignment="1" applyProtection="1">
      <alignment horizontal="left" vertical="center"/>
      <protection locked="0"/>
    </xf>
    <xf numFmtId="1" fontId="1" fillId="0" borderId="5"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1" fontId="1" fillId="4" borderId="2" xfId="0" applyNumberFormat="1" applyFont="1" applyFill="1" applyBorder="1" applyAlignment="1" applyProtection="1">
      <alignment horizontal="left" vertical="center"/>
      <protection locked="0"/>
    </xf>
    <xf numFmtId="1" fontId="1" fillId="4" borderId="5" xfId="0" applyNumberFormat="1" applyFont="1" applyFill="1" applyBorder="1" applyAlignment="1" applyProtection="1">
      <alignment horizontal="left" vertical="center"/>
      <protection locked="0"/>
    </xf>
    <xf numFmtId="1" fontId="1" fillId="4" borderId="6" xfId="0" applyNumberFormat="1" applyFont="1" applyFill="1" applyBorder="1" applyAlignment="1" applyProtection="1">
      <alignment horizontal="left" vertical="center"/>
      <protection locked="0"/>
    </xf>
    <xf numFmtId="0" fontId="2" fillId="4" borderId="2" xfId="0" applyFont="1" applyFill="1" applyBorder="1" applyAlignment="1" applyProtection="1">
      <alignment horizontal="left" vertical="center" wrapText="1"/>
    </xf>
    <xf numFmtId="0" fontId="2" fillId="4" borderId="5" xfId="0" applyFont="1" applyFill="1" applyBorder="1" applyAlignment="1" applyProtection="1">
      <alignment horizontal="left" vertical="center" wrapText="1"/>
    </xf>
    <xf numFmtId="0" fontId="2" fillId="4" borderId="6"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10" xfId="0" applyFont="1" applyFill="1" applyBorder="1" applyAlignment="1" applyProtection="1">
      <alignment horizontal="left" vertical="center" wrapText="1"/>
    </xf>
    <xf numFmtId="0" fontId="2" fillId="4" borderId="11"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2" fontId="1" fillId="4" borderId="1" xfId="0" applyNumberFormat="1" applyFont="1" applyFill="1" applyBorder="1" applyAlignment="1" applyProtection="1">
      <alignment horizontal="center" vertical="center"/>
    </xf>
    <xf numFmtId="1" fontId="2" fillId="4" borderId="2" xfId="0" applyNumberFormat="1" applyFont="1" applyFill="1" applyBorder="1" applyAlignment="1" applyProtection="1">
      <alignment horizontal="center" vertical="center"/>
    </xf>
    <xf numFmtId="1" fontId="2" fillId="4" borderId="5" xfId="0" applyNumberFormat="1" applyFont="1" applyFill="1" applyBorder="1" applyAlignment="1" applyProtection="1">
      <alignment horizontal="center" vertical="center"/>
    </xf>
    <xf numFmtId="1" fontId="2" fillId="4" borderId="6" xfId="0" applyNumberFormat="1" applyFont="1" applyFill="1" applyBorder="1" applyAlignment="1" applyProtection="1">
      <alignment horizontal="center" vertical="center"/>
    </xf>
    <xf numFmtId="0" fontId="1" fillId="6" borderId="14" xfId="0" applyFont="1" applyFill="1" applyBorder="1" applyAlignment="1" applyProtection="1">
      <alignment wrapText="1"/>
    </xf>
    <xf numFmtId="0" fontId="1" fillId="6" borderId="0" xfId="0" applyFont="1" applyFill="1" applyBorder="1" applyAlignment="1" applyProtection="1">
      <alignment wrapText="1"/>
    </xf>
    <xf numFmtId="0" fontId="1" fillId="0" borderId="0" xfId="0" applyFont="1" applyAlignment="1" applyProtection="1">
      <alignment wrapText="1"/>
    </xf>
    <xf numFmtId="0" fontId="2" fillId="5" borderId="0" xfId="0" applyFont="1" applyFill="1" applyAlignment="1" applyProtection="1">
      <alignment horizontal="left" vertical="top" wrapText="1"/>
      <protection locked="0"/>
    </xf>
    <xf numFmtId="0" fontId="26" fillId="0" borderId="2"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6" fillId="0" borderId="6" xfId="0" applyFont="1" applyBorder="1" applyAlignment="1" applyProtection="1">
      <alignment horizontal="center" vertical="center"/>
      <protection locked="0"/>
    </xf>
    <xf numFmtId="0" fontId="1" fillId="3" borderId="2" xfId="3" applyFont="1" applyFill="1" applyBorder="1" applyAlignment="1" applyProtection="1">
      <alignment horizontal="left"/>
      <protection locked="0"/>
    </xf>
    <xf numFmtId="0" fontId="1" fillId="3" borderId="5" xfId="3" applyFont="1" applyFill="1" applyBorder="1" applyAlignment="1" applyProtection="1">
      <alignment horizontal="left"/>
      <protection locked="0"/>
    </xf>
    <xf numFmtId="0" fontId="1" fillId="3" borderId="6" xfId="3" applyFont="1" applyFill="1" applyBorder="1" applyAlignment="1" applyProtection="1">
      <alignment horizontal="left"/>
      <protection locked="0"/>
    </xf>
    <xf numFmtId="0" fontId="11" fillId="3" borderId="2" xfId="3" applyFont="1" applyFill="1" applyBorder="1" applyAlignment="1" applyProtection="1">
      <alignment horizontal="left"/>
      <protection locked="0"/>
    </xf>
    <xf numFmtId="0" fontId="11" fillId="3" borderId="5" xfId="3" applyFont="1" applyFill="1" applyBorder="1" applyAlignment="1" applyProtection="1">
      <alignment horizontal="left"/>
      <protection locked="0"/>
    </xf>
    <xf numFmtId="0" fontId="11" fillId="3" borderId="6" xfId="3" applyFont="1" applyFill="1" applyBorder="1" applyAlignment="1" applyProtection="1">
      <alignment horizontal="left"/>
      <protection locked="0"/>
    </xf>
    <xf numFmtId="1" fontId="1" fillId="3" borderId="1" xfId="1" applyNumberFormat="1" applyFont="1" applyFill="1" applyBorder="1" applyAlignment="1" applyProtection="1">
      <alignment horizontal="left" vertical="center"/>
      <protection locked="0"/>
    </xf>
    <xf numFmtId="1" fontId="24" fillId="10" borderId="15" xfId="0" applyNumberFormat="1" applyFont="1" applyFill="1" applyBorder="1" applyAlignment="1">
      <alignment horizontal="left" vertical="center"/>
    </xf>
    <xf numFmtId="0" fontId="25" fillId="0" borderId="16" xfId="0" applyFont="1" applyBorder="1"/>
    <xf numFmtId="0" fontId="25" fillId="0" borderId="17" xfId="0" applyFont="1" applyBorder="1"/>
    <xf numFmtId="1" fontId="11" fillId="9" borderId="2" xfId="2" applyNumberFormat="1" applyFont="1" applyFill="1" applyBorder="1" applyAlignment="1" applyProtection="1">
      <alignment horizontal="left" vertical="center" wrapText="1"/>
      <protection locked="0"/>
    </xf>
    <xf numFmtId="1" fontId="11" fillId="9" borderId="5" xfId="2" applyNumberFormat="1" applyFont="1" applyFill="1" applyBorder="1" applyAlignment="1" applyProtection="1">
      <alignment horizontal="left" vertical="center" wrapText="1"/>
      <protection locked="0"/>
    </xf>
    <xf numFmtId="1" fontId="11" fillId="9" borderId="6" xfId="2" applyNumberFormat="1" applyFont="1" applyFill="1" applyBorder="1" applyAlignment="1" applyProtection="1">
      <alignment horizontal="left" vertical="center" wrapText="1"/>
      <protection locked="0"/>
    </xf>
    <xf numFmtId="10" fontId="1" fillId="0" borderId="1" xfId="0" applyNumberFormat="1"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8" borderId="2" xfId="0" applyFont="1" applyFill="1" applyBorder="1" applyAlignment="1" applyProtection="1">
      <alignment horizontal="center" vertical="center" wrapText="1"/>
      <protection locked="0"/>
    </xf>
    <xf numFmtId="0" fontId="1" fillId="8" borderId="5" xfId="0" applyFont="1" applyFill="1" applyBorder="1" applyAlignment="1" applyProtection="1">
      <alignment horizontal="center" vertical="center" wrapText="1"/>
      <protection locked="0"/>
    </xf>
    <xf numFmtId="0" fontId="1" fillId="8" borderId="6" xfId="0" applyFont="1" applyFill="1" applyBorder="1" applyAlignment="1" applyProtection="1">
      <alignment horizontal="center" vertical="center" wrapText="1"/>
      <protection locked="0"/>
    </xf>
    <xf numFmtId="0" fontId="19" fillId="7" borderId="1"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protection locked="0"/>
    </xf>
    <xf numFmtId="9" fontId="2" fillId="0" borderId="2" xfId="0" applyNumberFormat="1" applyFont="1" applyBorder="1" applyAlignment="1" applyProtection="1">
      <alignment horizontal="center" vertical="center"/>
    </xf>
    <xf numFmtId="9" fontId="2" fillId="0" borderId="6" xfId="0" applyNumberFormat="1" applyFont="1" applyBorder="1" applyAlignment="1" applyProtection="1">
      <alignment horizontal="center" vertical="center"/>
    </xf>
    <xf numFmtId="0" fontId="1" fillId="0" borderId="1" xfId="0" applyFont="1" applyBorder="1" applyAlignment="1" applyProtection="1">
      <alignment horizontal="center" vertical="center" wrapText="1"/>
    </xf>
    <xf numFmtId="1" fontId="2" fillId="4" borderId="2" xfId="0" applyNumberFormat="1" applyFont="1" applyFill="1" applyBorder="1" applyAlignment="1" applyProtection="1">
      <alignment horizontal="center" vertical="center"/>
      <protection locked="0"/>
    </xf>
    <xf numFmtId="1" fontId="2" fillId="4" borderId="5"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0" fontId="20" fillId="0" borderId="6"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0" fillId="0" borderId="0" xfId="0" applyFont="1" applyBorder="1" applyAlignment="1" applyProtection="1">
      <alignment horizontal="left" vertical="center" wrapText="1"/>
      <protection locked="0"/>
    </xf>
    <xf numFmtId="0" fontId="20" fillId="0" borderId="5"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1" fontId="1" fillId="4" borderId="2" xfId="0" applyNumberFormat="1"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left" vertical="center"/>
      <protection locked="0"/>
    </xf>
    <xf numFmtId="1" fontId="11" fillId="3" borderId="2" xfId="3" applyNumberFormat="1" applyFont="1" applyFill="1" applyBorder="1" applyAlignment="1" applyProtection="1">
      <alignment horizontal="left" vertical="center"/>
      <protection locked="0"/>
    </xf>
    <xf numFmtId="0" fontId="28" fillId="0" borderId="5" xfId="0" applyFont="1" applyBorder="1" applyAlignment="1">
      <alignment horizontal="left" vertical="center"/>
    </xf>
    <xf numFmtId="0" fontId="28" fillId="0" borderId="6" xfId="0" applyFont="1" applyBorder="1" applyAlignment="1">
      <alignment horizontal="left" vertical="center"/>
    </xf>
    <xf numFmtId="0" fontId="26" fillId="0" borderId="2" xfId="0" applyNumberFormat="1" applyFont="1" applyBorder="1" applyAlignment="1" applyProtection="1">
      <alignment horizontal="center" vertical="center"/>
      <protection locked="0"/>
    </xf>
    <xf numFmtId="0" fontId="26" fillId="0" borderId="5" xfId="0" applyNumberFormat="1" applyFont="1" applyBorder="1" applyAlignment="1" applyProtection="1">
      <alignment horizontal="center" vertical="center"/>
      <protection locked="0"/>
    </xf>
    <xf numFmtId="0" fontId="26" fillId="0" borderId="6" xfId="0" applyNumberFormat="1" applyFont="1" applyBorder="1" applyAlignment="1" applyProtection="1">
      <alignment horizontal="center" vertical="center"/>
      <protection locked="0"/>
    </xf>
    <xf numFmtId="1" fontId="26" fillId="0" borderId="2" xfId="0" applyNumberFormat="1" applyFont="1" applyBorder="1" applyAlignment="1" applyProtection="1">
      <alignment horizontal="center" vertical="center"/>
      <protection locked="0"/>
    </xf>
    <xf numFmtId="1" fontId="26" fillId="0" borderId="5" xfId="0" applyNumberFormat="1" applyFont="1" applyBorder="1" applyAlignment="1" applyProtection="1">
      <alignment horizontal="center" vertical="center"/>
      <protection locked="0"/>
    </xf>
    <xf numFmtId="1" fontId="26" fillId="0" borderId="6" xfId="0" applyNumberFormat="1" applyFont="1" applyBorder="1" applyAlignment="1" applyProtection="1">
      <alignment horizontal="center" vertical="center"/>
      <protection locked="0"/>
    </xf>
  </cellXfs>
  <cellStyles count="5">
    <cellStyle name="Normal" xfId="0" builtinId="0"/>
    <cellStyle name="Normál 2" xfId="2" xr:uid="{00000000-0005-0000-0000-000001000000}"/>
    <cellStyle name="Normál_Sheet1" xfId="1" xr:uid="{00000000-0005-0000-0000-000002000000}"/>
    <cellStyle name="Normál_Sheet1 2" xfId="4" xr:uid="{00000000-0005-0000-0000-000003000000}"/>
    <cellStyle name="Normál_Sheet1_3" xfId="3" xr:uid="{00000000-0005-0000-0000-000004000000}"/>
  </cellStyles>
  <dxfs count="40">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64"/>
  <sheetViews>
    <sheetView tabSelected="1" showRuler="0" view="pageLayout" topLeftCell="A13" zoomScaleNormal="100" workbookViewId="0">
      <selection activeCell="A33" sqref="A33:J33"/>
    </sheetView>
  </sheetViews>
  <sheetFormatPr defaultColWidth="9.109375" defaultRowHeight="13.2" x14ac:dyDescent="0.25"/>
  <cols>
    <col min="1" max="1" width="9.109375" style="1" customWidth="1"/>
    <col min="2" max="2" width="7.109375" style="1" customWidth="1"/>
    <col min="3" max="3" width="7.33203125" style="1" customWidth="1"/>
    <col min="4" max="5" width="4.6640625" style="1" customWidth="1"/>
    <col min="6" max="6" width="4.5546875" style="1" customWidth="1"/>
    <col min="7" max="8" width="8.109375" style="1" customWidth="1"/>
    <col min="9" max="9" width="5.44140625" style="1" customWidth="1"/>
    <col min="10" max="10" width="7.5546875" style="1" customWidth="1"/>
    <col min="11" max="11" width="5.6640625" style="1" customWidth="1"/>
    <col min="12" max="12" width="4.5546875" style="1" customWidth="1"/>
    <col min="13" max="13" width="5.5546875" style="1" customWidth="1"/>
    <col min="14" max="14" width="5.5546875" style="55" customWidth="1"/>
    <col min="15" max="15" width="5.6640625" style="1" customWidth="1"/>
    <col min="16" max="16" width="5.109375" style="1" customWidth="1"/>
    <col min="17" max="17" width="5.44140625" style="1" customWidth="1"/>
    <col min="18" max="18" width="5.5546875" style="1" customWidth="1"/>
    <col min="19" max="19" width="5" style="1" customWidth="1"/>
    <col min="20" max="20" width="5.33203125" style="1" customWidth="1"/>
    <col min="21" max="21" width="8.88671875" style="1" customWidth="1"/>
    <col min="22" max="16384" width="9.109375" style="1"/>
  </cols>
  <sheetData>
    <row r="1" spans="1:27" ht="15.75" customHeight="1" x14ac:dyDescent="0.25">
      <c r="A1" s="296" t="s">
        <v>123</v>
      </c>
      <c r="B1" s="296"/>
      <c r="C1" s="296"/>
      <c r="D1" s="296"/>
      <c r="E1" s="296"/>
      <c r="F1" s="296"/>
      <c r="G1" s="296"/>
      <c r="H1" s="296"/>
      <c r="I1" s="296"/>
      <c r="J1" s="296"/>
      <c r="K1" s="296"/>
      <c r="M1" s="298" t="s">
        <v>22</v>
      </c>
      <c r="N1" s="298"/>
      <c r="O1" s="298"/>
      <c r="P1" s="298"/>
      <c r="Q1" s="298"/>
      <c r="R1" s="298"/>
      <c r="S1" s="298"/>
      <c r="T1" s="298"/>
      <c r="U1" s="298"/>
    </row>
    <row r="2" spans="1:27" ht="6.75" customHeight="1" x14ac:dyDescent="0.25">
      <c r="A2" s="296"/>
      <c r="B2" s="296"/>
      <c r="C2" s="296"/>
      <c r="D2" s="296"/>
      <c r="E2" s="296"/>
      <c r="F2" s="296"/>
      <c r="G2" s="296"/>
      <c r="H2" s="296"/>
      <c r="I2" s="296"/>
      <c r="J2" s="296"/>
      <c r="K2" s="296"/>
    </row>
    <row r="3" spans="1:27" ht="18" customHeight="1" x14ac:dyDescent="0.25">
      <c r="A3" s="297" t="s">
        <v>109</v>
      </c>
      <c r="B3" s="297"/>
      <c r="C3" s="297"/>
      <c r="D3" s="297"/>
      <c r="E3" s="297"/>
      <c r="F3" s="297"/>
      <c r="G3" s="297"/>
      <c r="H3" s="297"/>
      <c r="I3" s="297"/>
      <c r="J3" s="297"/>
      <c r="K3" s="297"/>
      <c r="M3" s="301"/>
      <c r="N3" s="302"/>
      <c r="O3" s="303"/>
      <c r="P3" s="173" t="s">
        <v>38</v>
      </c>
      <c r="Q3" s="174"/>
      <c r="R3" s="175"/>
      <c r="S3" s="173" t="s">
        <v>39</v>
      </c>
      <c r="T3" s="174"/>
      <c r="U3" s="175"/>
      <c r="V3" s="355" t="str">
        <f>IF(P4&gt;=22,"Corect","Trebuie alocate cel puțin 22 de ore pe săptămână")</f>
        <v>Corect</v>
      </c>
      <c r="W3" s="356"/>
      <c r="X3" s="356"/>
      <c r="Y3" s="356"/>
      <c r="Z3" s="72"/>
      <c r="AA3" s="72"/>
    </row>
    <row r="4" spans="1:27" ht="17.25" customHeight="1" x14ac:dyDescent="0.25">
      <c r="A4" s="297" t="s">
        <v>121</v>
      </c>
      <c r="B4" s="297"/>
      <c r="C4" s="297"/>
      <c r="D4" s="297"/>
      <c r="E4" s="297"/>
      <c r="F4" s="297"/>
      <c r="G4" s="297"/>
      <c r="H4" s="297"/>
      <c r="I4" s="297"/>
      <c r="J4" s="297"/>
      <c r="K4" s="297"/>
      <c r="M4" s="304" t="s">
        <v>15</v>
      </c>
      <c r="N4" s="305"/>
      <c r="O4" s="306"/>
      <c r="P4" s="277">
        <f>O51</f>
        <v>28</v>
      </c>
      <c r="Q4" s="278"/>
      <c r="R4" s="279"/>
      <c r="S4" s="277">
        <f>O66</f>
        <v>24</v>
      </c>
      <c r="T4" s="278"/>
      <c r="U4" s="279"/>
      <c r="V4" s="355" t="str">
        <f>IF(S4&gt;=22,"Corect","Trebuie alocate cel puțin 22 de ore pe săptămână")</f>
        <v>Corect</v>
      </c>
      <c r="W4" s="356"/>
      <c r="X4" s="356"/>
      <c r="Y4" s="356"/>
      <c r="Z4" s="72"/>
      <c r="AA4" s="72"/>
    </row>
    <row r="5" spans="1:27" ht="16.5" customHeight="1" x14ac:dyDescent="0.25">
      <c r="A5" s="297"/>
      <c r="B5" s="297"/>
      <c r="C5" s="297"/>
      <c r="D5" s="297"/>
      <c r="E5" s="297"/>
      <c r="F5" s="297"/>
      <c r="G5" s="297"/>
      <c r="H5" s="297"/>
      <c r="I5" s="297"/>
      <c r="J5" s="297"/>
      <c r="K5" s="297"/>
      <c r="M5" s="304" t="s">
        <v>16</v>
      </c>
      <c r="N5" s="305"/>
      <c r="O5" s="306"/>
      <c r="P5" s="277">
        <f>O82</f>
        <v>28</v>
      </c>
      <c r="Q5" s="278"/>
      <c r="R5" s="279"/>
      <c r="S5" s="277">
        <f>O94</f>
        <v>27</v>
      </c>
      <c r="T5" s="278"/>
      <c r="U5" s="279"/>
      <c r="V5" s="355" t="str">
        <f>IF(P5&gt;=22,"Corect","Trebuie alocate cel puțin 22 de ore pe săptămână")</f>
        <v>Corect</v>
      </c>
      <c r="W5" s="356"/>
      <c r="X5" s="356"/>
      <c r="Y5" s="356"/>
      <c r="Z5" s="72"/>
      <c r="AA5" s="72"/>
    </row>
    <row r="6" spans="1:27" ht="15" customHeight="1" x14ac:dyDescent="0.25">
      <c r="A6" s="295" t="s">
        <v>256</v>
      </c>
      <c r="B6" s="295"/>
      <c r="C6" s="295"/>
      <c r="D6" s="295"/>
      <c r="E6" s="295"/>
      <c r="F6" s="295"/>
      <c r="G6" s="295"/>
      <c r="H6" s="295"/>
      <c r="I6" s="295"/>
      <c r="J6" s="295"/>
      <c r="K6" s="295"/>
      <c r="M6" s="304" t="s">
        <v>17</v>
      </c>
      <c r="N6" s="305"/>
      <c r="O6" s="306"/>
      <c r="P6" s="277">
        <f>O110</f>
        <v>24</v>
      </c>
      <c r="Q6" s="278"/>
      <c r="R6" s="279"/>
      <c r="S6" s="277">
        <f>O126</f>
        <v>22</v>
      </c>
      <c r="T6" s="278"/>
      <c r="U6" s="279"/>
      <c r="V6" s="355" t="str">
        <f>IF(S5&gt;=22,"Corect","Trebuie alocate cel puțin 22 de ore pe săptămână")</f>
        <v>Corect</v>
      </c>
      <c r="W6" s="356"/>
      <c r="X6" s="356"/>
      <c r="Y6" s="356"/>
      <c r="Z6" s="72"/>
      <c r="AA6" s="72"/>
    </row>
    <row r="7" spans="1:27" ht="18" customHeight="1" x14ac:dyDescent="0.25">
      <c r="A7" s="293" t="s">
        <v>257</v>
      </c>
      <c r="B7" s="293"/>
      <c r="C7" s="293"/>
      <c r="D7" s="293"/>
      <c r="E7" s="293"/>
      <c r="F7" s="293"/>
      <c r="G7" s="293"/>
      <c r="H7" s="293"/>
      <c r="I7" s="293"/>
      <c r="J7" s="293"/>
      <c r="K7" s="293"/>
      <c r="V7" s="355" t="str">
        <f>IF(P6&gt;=22,"Corect","Trebuie alocate cel puțin 22 de ore pe săptămână")</f>
        <v>Corect</v>
      </c>
      <c r="W7" s="356"/>
      <c r="X7" s="356"/>
      <c r="Y7" s="356"/>
      <c r="Z7" s="72"/>
      <c r="AA7" s="72"/>
    </row>
    <row r="8" spans="1:27" ht="18.75" customHeight="1" x14ac:dyDescent="0.25">
      <c r="A8" s="202" t="s">
        <v>258</v>
      </c>
      <c r="B8" s="202"/>
      <c r="C8" s="202"/>
      <c r="D8" s="202"/>
      <c r="E8" s="202"/>
      <c r="F8" s="202"/>
      <c r="G8" s="202"/>
      <c r="H8" s="202"/>
      <c r="I8" s="202"/>
      <c r="J8" s="202"/>
      <c r="K8" s="202"/>
      <c r="M8" s="308" t="s">
        <v>96</v>
      </c>
      <c r="N8" s="308"/>
      <c r="O8" s="308"/>
      <c r="P8" s="308"/>
      <c r="Q8" s="308"/>
      <c r="R8" s="308"/>
      <c r="S8" s="308"/>
      <c r="T8" s="308"/>
      <c r="U8" s="308"/>
      <c r="V8" s="355" t="str">
        <f>IF(S6&gt;=22,"Corect","Trebuie alocate cel puțin 22 de ore pe săptămână")</f>
        <v>Corect</v>
      </c>
      <c r="W8" s="356"/>
      <c r="X8" s="356"/>
      <c r="Y8" s="356"/>
      <c r="Z8" s="72"/>
      <c r="AA8" s="72"/>
    </row>
    <row r="9" spans="1:27" ht="15" customHeight="1" x14ac:dyDescent="0.25">
      <c r="A9" s="202" t="s">
        <v>259</v>
      </c>
      <c r="B9" s="202"/>
      <c r="C9" s="202"/>
      <c r="D9" s="202"/>
      <c r="E9" s="202"/>
      <c r="F9" s="202"/>
      <c r="G9" s="202"/>
      <c r="H9" s="202"/>
      <c r="I9" s="202"/>
      <c r="J9" s="202"/>
      <c r="K9" s="202"/>
      <c r="M9" s="308"/>
      <c r="N9" s="308"/>
      <c r="O9" s="308"/>
      <c r="P9" s="308"/>
      <c r="Q9" s="308"/>
      <c r="R9" s="308"/>
      <c r="S9" s="308"/>
      <c r="T9" s="308"/>
      <c r="U9" s="308"/>
    </row>
    <row r="10" spans="1:27" ht="16.5" customHeight="1" x14ac:dyDescent="0.25">
      <c r="A10" s="202" t="s">
        <v>19</v>
      </c>
      <c r="B10" s="202"/>
      <c r="C10" s="202"/>
      <c r="D10" s="202"/>
      <c r="E10" s="202"/>
      <c r="F10" s="202"/>
      <c r="G10" s="202"/>
      <c r="H10" s="202"/>
      <c r="I10" s="202"/>
      <c r="J10" s="202"/>
      <c r="K10" s="202"/>
      <c r="M10" s="308"/>
      <c r="N10" s="308"/>
      <c r="O10" s="308"/>
      <c r="P10" s="308"/>
      <c r="Q10" s="308"/>
      <c r="R10" s="308"/>
      <c r="S10" s="308"/>
      <c r="T10" s="308"/>
      <c r="U10" s="308"/>
      <c r="V10" s="358" t="s">
        <v>116</v>
      </c>
      <c r="W10" s="358"/>
      <c r="X10" s="358"/>
      <c r="Y10" s="358"/>
      <c r="Z10" s="70"/>
      <c r="AA10" s="70"/>
    </row>
    <row r="11" spans="1:27" x14ac:dyDescent="0.25">
      <c r="A11" s="202" t="s">
        <v>20</v>
      </c>
      <c r="B11" s="202"/>
      <c r="C11" s="202"/>
      <c r="D11" s="202"/>
      <c r="E11" s="202"/>
      <c r="F11" s="202"/>
      <c r="G11" s="202"/>
      <c r="H11" s="202"/>
      <c r="I11" s="202"/>
      <c r="J11" s="202"/>
      <c r="K11" s="202"/>
      <c r="M11" s="308"/>
      <c r="N11" s="308"/>
      <c r="O11" s="308"/>
      <c r="P11" s="308"/>
      <c r="Q11" s="308"/>
      <c r="R11" s="308"/>
      <c r="S11" s="308"/>
      <c r="T11" s="308"/>
      <c r="U11" s="308"/>
      <c r="V11" s="358"/>
      <c r="W11" s="358"/>
      <c r="X11" s="358"/>
      <c r="Y11" s="358"/>
      <c r="Z11" s="70"/>
      <c r="AA11" s="70"/>
    </row>
    <row r="12" spans="1:27" ht="10.5" customHeight="1" x14ac:dyDescent="0.25">
      <c r="A12" s="202"/>
      <c r="B12" s="202"/>
      <c r="C12" s="202"/>
      <c r="D12" s="202"/>
      <c r="E12" s="202"/>
      <c r="F12" s="202"/>
      <c r="G12" s="202"/>
      <c r="H12" s="202"/>
      <c r="I12" s="202"/>
      <c r="J12" s="202"/>
      <c r="K12" s="202"/>
      <c r="M12" s="2"/>
      <c r="N12" s="53"/>
      <c r="O12" s="2"/>
      <c r="P12" s="2"/>
      <c r="Q12" s="2"/>
      <c r="R12" s="2"/>
      <c r="S12" s="2"/>
      <c r="V12" s="358"/>
      <c r="W12" s="358"/>
      <c r="X12" s="358"/>
      <c r="Y12" s="358"/>
      <c r="Z12" s="70"/>
      <c r="AA12" s="70"/>
    </row>
    <row r="13" spans="1:27" x14ac:dyDescent="0.25">
      <c r="A13" s="289" t="s">
        <v>0</v>
      </c>
      <c r="B13" s="289"/>
      <c r="C13" s="289"/>
      <c r="D13" s="289"/>
      <c r="E13" s="289"/>
      <c r="F13" s="289"/>
      <c r="G13" s="289"/>
      <c r="H13" s="289"/>
      <c r="I13" s="289"/>
      <c r="J13" s="289"/>
      <c r="K13" s="289"/>
      <c r="M13" s="290" t="s">
        <v>23</v>
      </c>
      <c r="N13" s="290"/>
      <c r="O13" s="290"/>
      <c r="P13" s="290"/>
      <c r="Q13" s="290"/>
      <c r="R13" s="290"/>
      <c r="S13" s="290"/>
      <c r="T13" s="290"/>
      <c r="U13" s="290"/>
      <c r="V13" s="358"/>
      <c r="W13" s="358"/>
      <c r="X13" s="358"/>
      <c r="Y13" s="358"/>
      <c r="Z13" s="69"/>
      <c r="AA13" s="69"/>
    </row>
    <row r="14" spans="1:27" ht="17.25" customHeight="1" x14ac:dyDescent="0.25">
      <c r="A14" s="289" t="s">
        <v>1</v>
      </c>
      <c r="B14" s="289"/>
      <c r="C14" s="289"/>
      <c r="D14" s="289"/>
      <c r="E14" s="289"/>
      <c r="F14" s="289"/>
      <c r="G14" s="289"/>
      <c r="H14" s="289"/>
      <c r="I14" s="289"/>
      <c r="J14" s="289"/>
      <c r="K14" s="289"/>
      <c r="M14" s="292" t="s">
        <v>124</v>
      </c>
      <c r="N14" s="292"/>
      <c r="O14" s="292"/>
      <c r="P14" s="292"/>
      <c r="Q14" s="292"/>
      <c r="R14" s="292"/>
      <c r="S14" s="292"/>
      <c r="T14" s="292"/>
      <c r="U14" s="292"/>
      <c r="V14" s="358"/>
      <c r="W14" s="358"/>
      <c r="X14" s="358"/>
      <c r="Y14" s="358"/>
      <c r="Z14" s="69"/>
      <c r="AA14" s="69"/>
    </row>
    <row r="15" spans="1:27" ht="27" customHeight="1" x14ac:dyDescent="0.25">
      <c r="A15" s="202" t="s">
        <v>250</v>
      </c>
      <c r="B15" s="202"/>
      <c r="C15" s="202"/>
      <c r="D15" s="202"/>
      <c r="E15" s="202"/>
      <c r="F15" s="202"/>
      <c r="G15" s="202"/>
      <c r="H15" s="202"/>
      <c r="I15" s="202"/>
      <c r="J15" s="202"/>
      <c r="K15" s="202"/>
      <c r="M15" s="307" t="s">
        <v>125</v>
      </c>
      <c r="N15" s="307"/>
      <c r="O15" s="307"/>
      <c r="P15" s="307"/>
      <c r="Q15" s="307"/>
      <c r="R15" s="307"/>
      <c r="S15" s="307"/>
      <c r="T15" s="307"/>
      <c r="U15" s="307"/>
      <c r="V15" s="358"/>
      <c r="W15" s="358"/>
      <c r="X15" s="358"/>
      <c r="Y15" s="358"/>
      <c r="Z15" s="71"/>
      <c r="AA15" s="71"/>
    </row>
    <row r="16" spans="1:27" ht="15.75" customHeight="1" x14ac:dyDescent="0.25">
      <c r="A16" s="202" t="s">
        <v>249</v>
      </c>
      <c r="B16" s="202"/>
      <c r="C16" s="202"/>
      <c r="D16" s="202"/>
      <c r="E16" s="202"/>
      <c r="F16" s="202"/>
      <c r="G16" s="202"/>
      <c r="H16" s="202"/>
      <c r="I16" s="202"/>
      <c r="J16" s="202"/>
      <c r="K16" s="202"/>
      <c r="M16" s="292" t="s">
        <v>126</v>
      </c>
      <c r="N16" s="292"/>
      <c r="O16" s="292"/>
      <c r="P16" s="292"/>
      <c r="Q16" s="292"/>
      <c r="R16" s="292"/>
      <c r="S16" s="292"/>
      <c r="T16" s="292"/>
      <c r="U16" s="292"/>
      <c r="V16" s="71"/>
      <c r="W16" s="71"/>
      <c r="X16" s="71"/>
      <c r="Y16" s="71"/>
      <c r="Z16" s="71"/>
      <c r="AA16" s="71"/>
    </row>
    <row r="17" spans="1:27" ht="12" customHeight="1" x14ac:dyDescent="0.25">
      <c r="A17" s="202" t="s">
        <v>80</v>
      </c>
      <c r="B17" s="202"/>
      <c r="C17" s="202"/>
      <c r="D17" s="202"/>
      <c r="E17" s="202"/>
      <c r="F17" s="202"/>
      <c r="G17" s="202"/>
      <c r="H17" s="202"/>
      <c r="I17" s="202"/>
      <c r="J17" s="202"/>
      <c r="K17" s="202"/>
      <c r="M17" s="292"/>
      <c r="N17" s="292"/>
      <c r="O17" s="292"/>
      <c r="P17" s="292"/>
      <c r="Q17" s="292"/>
      <c r="R17" s="292"/>
      <c r="S17" s="292"/>
      <c r="T17" s="292"/>
      <c r="U17" s="292"/>
      <c r="V17" s="71"/>
      <c r="W17" s="71"/>
      <c r="X17" s="71"/>
      <c r="Y17" s="71"/>
      <c r="Z17" s="71"/>
      <c r="AA17" s="71"/>
    </row>
    <row r="18" spans="1:27" ht="14.25" customHeight="1" x14ac:dyDescent="0.25">
      <c r="A18" s="1" t="s">
        <v>251</v>
      </c>
      <c r="M18" s="291"/>
      <c r="N18" s="291"/>
      <c r="O18" s="291"/>
      <c r="P18" s="291"/>
      <c r="Q18" s="291"/>
      <c r="R18" s="291"/>
      <c r="S18" s="291"/>
      <c r="T18" s="291"/>
      <c r="U18" s="291"/>
      <c r="V18" s="71"/>
      <c r="W18" s="71"/>
      <c r="X18" s="71"/>
      <c r="Y18" s="71"/>
      <c r="Z18" s="71"/>
      <c r="AA18" s="71"/>
    </row>
    <row r="19" spans="1:27" s="56" customFormat="1" ht="14.25" customHeight="1" x14ac:dyDescent="0.25">
      <c r="A19" s="202" t="s">
        <v>111</v>
      </c>
      <c r="B19" s="202"/>
      <c r="C19" s="202"/>
      <c r="D19" s="202"/>
      <c r="E19" s="202"/>
      <c r="F19" s="202"/>
      <c r="G19" s="202"/>
      <c r="H19" s="202"/>
      <c r="I19" s="202"/>
      <c r="J19" s="202"/>
      <c r="K19" s="202"/>
      <c r="M19" s="291"/>
      <c r="N19" s="291"/>
      <c r="O19" s="291"/>
      <c r="P19" s="291"/>
      <c r="Q19" s="291"/>
      <c r="R19" s="291"/>
      <c r="S19" s="291"/>
      <c r="T19" s="291"/>
      <c r="U19" s="291"/>
      <c r="V19" s="71"/>
      <c r="W19" s="71"/>
      <c r="X19" s="71"/>
      <c r="Y19" s="71"/>
      <c r="Z19" s="71"/>
      <c r="AA19" s="71"/>
    </row>
    <row r="20" spans="1:27" ht="15" customHeight="1" x14ac:dyDescent="0.25">
      <c r="A20" s="202" t="s">
        <v>2</v>
      </c>
      <c r="B20" s="202"/>
      <c r="C20" s="202"/>
      <c r="D20" s="202"/>
      <c r="E20" s="202"/>
      <c r="F20" s="202"/>
      <c r="G20" s="202"/>
      <c r="H20" s="202"/>
      <c r="I20" s="202"/>
      <c r="J20" s="202"/>
      <c r="K20" s="202"/>
      <c r="M20" s="291"/>
      <c r="N20" s="291"/>
      <c r="O20" s="291"/>
      <c r="P20" s="291"/>
      <c r="Q20" s="291"/>
      <c r="R20" s="291"/>
      <c r="S20" s="291"/>
      <c r="T20" s="291"/>
      <c r="U20" s="291"/>
      <c r="V20" s="71"/>
      <c r="W20" s="71"/>
      <c r="X20" s="71"/>
      <c r="Y20" s="71"/>
      <c r="Z20" s="71"/>
      <c r="AA20" s="71"/>
    </row>
    <row r="21" spans="1:27" s="33" customFormat="1" ht="13.8" customHeight="1" x14ac:dyDescent="0.25">
      <c r="A21" s="122" t="s">
        <v>268</v>
      </c>
      <c r="B21" s="122"/>
      <c r="C21" s="122"/>
      <c r="D21" s="122"/>
      <c r="E21" s="122"/>
      <c r="F21" s="122"/>
      <c r="G21" s="122"/>
      <c r="H21" s="122"/>
      <c r="I21" s="122"/>
      <c r="J21" s="122"/>
      <c r="K21" s="122"/>
      <c r="M21" s="295" t="s">
        <v>122</v>
      </c>
      <c r="N21" s="295"/>
      <c r="O21" s="295"/>
      <c r="P21" s="295"/>
      <c r="Q21" s="295"/>
      <c r="R21" s="295"/>
      <c r="S21" s="295"/>
      <c r="T21" s="295"/>
      <c r="U21" s="295"/>
      <c r="V21" s="71"/>
      <c r="W21" s="71"/>
      <c r="X21" s="71"/>
      <c r="Y21" s="71"/>
      <c r="Z21" s="71"/>
      <c r="AA21" s="71"/>
    </row>
    <row r="22" spans="1:27" ht="7.5" customHeight="1" x14ac:dyDescent="0.25">
      <c r="A22" s="293" t="s">
        <v>269</v>
      </c>
      <c r="B22" s="293"/>
      <c r="C22" s="293"/>
      <c r="D22" s="293"/>
      <c r="E22" s="293"/>
      <c r="F22" s="293"/>
      <c r="G22" s="293"/>
      <c r="H22" s="293"/>
      <c r="I22" s="293"/>
      <c r="J22" s="293"/>
      <c r="K22" s="293"/>
      <c r="M22" s="295"/>
      <c r="N22" s="295"/>
      <c r="O22" s="295"/>
      <c r="P22" s="295"/>
      <c r="Q22" s="295"/>
      <c r="R22" s="295"/>
      <c r="S22" s="295"/>
      <c r="T22" s="295"/>
      <c r="U22" s="295"/>
      <c r="V22" s="71"/>
      <c r="W22" s="71"/>
      <c r="X22" s="71"/>
      <c r="Y22" s="71"/>
      <c r="Z22" s="71"/>
      <c r="AA22" s="71"/>
    </row>
    <row r="23" spans="1:27" ht="15" customHeight="1" x14ac:dyDescent="0.25">
      <c r="A23" s="293"/>
      <c r="B23" s="293"/>
      <c r="C23" s="293"/>
      <c r="D23" s="293"/>
      <c r="E23" s="293"/>
      <c r="F23" s="293"/>
      <c r="G23" s="293"/>
      <c r="H23" s="293"/>
      <c r="I23" s="293"/>
      <c r="J23" s="293"/>
      <c r="K23" s="293"/>
      <c r="M23" s="295"/>
      <c r="N23" s="295"/>
      <c r="O23" s="295"/>
      <c r="P23" s="295"/>
      <c r="Q23" s="295"/>
      <c r="R23" s="295"/>
      <c r="S23" s="295"/>
      <c r="T23" s="295"/>
      <c r="U23" s="295"/>
      <c r="V23" s="71"/>
      <c r="W23" s="71"/>
      <c r="X23" s="71"/>
      <c r="Y23" s="71"/>
      <c r="Z23" s="71"/>
      <c r="AA23" s="71"/>
    </row>
    <row r="24" spans="1:27" ht="15" customHeight="1" x14ac:dyDescent="0.25">
      <c r="A24" s="293"/>
      <c r="B24" s="293"/>
      <c r="C24" s="293"/>
      <c r="D24" s="293"/>
      <c r="E24" s="293"/>
      <c r="F24" s="293"/>
      <c r="G24" s="293"/>
      <c r="H24" s="293"/>
      <c r="I24" s="293"/>
      <c r="J24" s="293"/>
      <c r="K24" s="293"/>
      <c r="M24" s="295"/>
      <c r="N24" s="295"/>
      <c r="O24" s="295"/>
      <c r="P24" s="295"/>
      <c r="Q24" s="295"/>
      <c r="R24" s="295"/>
      <c r="S24" s="295"/>
      <c r="T24" s="295"/>
      <c r="U24" s="295"/>
      <c r="V24" s="71"/>
      <c r="W24" s="71"/>
      <c r="X24" s="71"/>
      <c r="Y24" s="71"/>
      <c r="Z24" s="71"/>
      <c r="AA24" s="71"/>
    </row>
    <row r="25" spans="1:27" ht="30" customHeight="1" x14ac:dyDescent="0.25">
      <c r="A25" s="293"/>
      <c r="B25" s="293"/>
      <c r="C25" s="293"/>
      <c r="D25" s="293"/>
      <c r="E25" s="293"/>
      <c r="F25" s="293"/>
      <c r="G25" s="293"/>
      <c r="H25" s="293"/>
      <c r="I25" s="293"/>
      <c r="J25" s="293"/>
      <c r="K25" s="293"/>
      <c r="M25" s="295"/>
      <c r="N25" s="295"/>
      <c r="O25" s="295"/>
      <c r="P25" s="295"/>
      <c r="Q25" s="295"/>
      <c r="R25" s="295"/>
      <c r="S25" s="295"/>
      <c r="T25" s="295"/>
      <c r="U25" s="295"/>
      <c r="V25" s="71"/>
      <c r="W25" s="71"/>
      <c r="X25" s="71"/>
      <c r="Y25" s="71"/>
      <c r="Z25" s="71"/>
      <c r="AA25" s="71"/>
    </row>
    <row r="26" spans="1:27" ht="6" customHeight="1" x14ac:dyDescent="0.25">
      <c r="A26" s="2"/>
      <c r="B26" s="2"/>
      <c r="C26" s="2"/>
      <c r="D26" s="2"/>
      <c r="E26" s="2"/>
      <c r="F26" s="2"/>
      <c r="G26" s="2"/>
      <c r="H26" s="2"/>
      <c r="I26" s="2"/>
      <c r="J26" s="2"/>
      <c r="K26" s="2"/>
      <c r="M26" s="3"/>
      <c r="N26" s="54"/>
      <c r="O26" s="3"/>
      <c r="P26" s="3"/>
      <c r="Q26" s="3"/>
      <c r="R26" s="3"/>
      <c r="S26" s="3"/>
      <c r="V26" s="71"/>
      <c r="W26" s="71"/>
      <c r="X26" s="71"/>
      <c r="Y26" s="71"/>
      <c r="Z26" s="71"/>
      <c r="AA26" s="71"/>
    </row>
    <row r="27" spans="1:27" ht="12.75" customHeight="1" x14ac:dyDescent="0.25">
      <c r="A27" s="294" t="s">
        <v>18</v>
      </c>
      <c r="B27" s="294"/>
      <c r="C27" s="294"/>
      <c r="D27" s="294"/>
      <c r="E27" s="294"/>
      <c r="F27" s="294"/>
      <c r="G27" s="294"/>
      <c r="M27" s="295" t="s">
        <v>127</v>
      </c>
      <c r="N27" s="295"/>
      <c r="O27" s="295"/>
      <c r="P27" s="295"/>
      <c r="Q27" s="295"/>
      <c r="R27" s="295"/>
      <c r="S27" s="295"/>
      <c r="T27" s="295"/>
      <c r="U27" s="295"/>
      <c r="V27" s="71"/>
      <c r="W27" s="71"/>
      <c r="X27" s="71"/>
      <c r="Y27" s="71"/>
      <c r="Z27" s="71"/>
      <c r="AA27" s="71"/>
    </row>
    <row r="28" spans="1:27" ht="26.25" customHeight="1" x14ac:dyDescent="0.25">
      <c r="A28" s="4"/>
      <c r="B28" s="173" t="s">
        <v>3</v>
      </c>
      <c r="C28" s="175"/>
      <c r="D28" s="173" t="s">
        <v>4</v>
      </c>
      <c r="E28" s="174"/>
      <c r="F28" s="175"/>
      <c r="G28" s="182" t="s">
        <v>21</v>
      </c>
      <c r="H28" s="182" t="s">
        <v>11</v>
      </c>
      <c r="I28" s="173" t="s">
        <v>5</v>
      </c>
      <c r="J28" s="174"/>
      <c r="K28" s="175"/>
      <c r="M28" s="295"/>
      <c r="N28" s="295"/>
      <c r="O28" s="295"/>
      <c r="P28" s="295"/>
      <c r="Q28" s="295"/>
      <c r="R28" s="295"/>
      <c r="S28" s="295"/>
      <c r="T28" s="295"/>
      <c r="U28" s="295"/>
    </row>
    <row r="29" spans="1:27" ht="14.25" customHeight="1" x14ac:dyDescent="0.25">
      <c r="A29" s="4"/>
      <c r="B29" s="44" t="s">
        <v>6</v>
      </c>
      <c r="C29" s="44" t="s">
        <v>7</v>
      </c>
      <c r="D29" s="44" t="s">
        <v>8</v>
      </c>
      <c r="E29" s="44" t="s">
        <v>9</v>
      </c>
      <c r="F29" s="44" t="s">
        <v>10</v>
      </c>
      <c r="G29" s="183"/>
      <c r="H29" s="183"/>
      <c r="I29" s="44" t="s">
        <v>12</v>
      </c>
      <c r="J29" s="44" t="s">
        <v>13</v>
      </c>
      <c r="K29" s="44" t="s">
        <v>14</v>
      </c>
      <c r="M29" s="295"/>
      <c r="N29" s="295"/>
      <c r="O29" s="295"/>
      <c r="P29" s="295"/>
      <c r="Q29" s="295"/>
      <c r="R29" s="295"/>
      <c r="S29" s="295"/>
      <c r="T29" s="295"/>
      <c r="U29" s="295"/>
    </row>
    <row r="30" spans="1:27" ht="17.25" customHeight="1" x14ac:dyDescent="0.3">
      <c r="A30" s="46" t="s">
        <v>15</v>
      </c>
      <c r="B30" s="45">
        <v>14</v>
      </c>
      <c r="C30" s="45">
        <v>14</v>
      </c>
      <c r="D30" s="21">
        <v>3</v>
      </c>
      <c r="E30" s="21">
        <v>3</v>
      </c>
      <c r="F30" s="21">
        <v>2</v>
      </c>
      <c r="G30" s="21"/>
      <c r="H30" s="29"/>
      <c r="I30" s="21">
        <v>3</v>
      </c>
      <c r="J30" s="21">
        <v>1</v>
      </c>
      <c r="K30" s="21">
        <v>12</v>
      </c>
      <c r="L30" s="30"/>
      <c r="M30" s="295"/>
      <c r="N30" s="295"/>
      <c r="O30" s="295"/>
      <c r="P30" s="295"/>
      <c r="Q30" s="295"/>
      <c r="R30" s="295"/>
      <c r="S30" s="295"/>
      <c r="T30" s="295"/>
      <c r="U30" s="295"/>
      <c r="V30" s="357" t="str">
        <f t="shared" ref="V30" si="0">IF(SUM(B30:K30)=52,"Corect","Suma trebuie să fie 52")</f>
        <v>Corect</v>
      </c>
      <c r="W30" s="357"/>
    </row>
    <row r="31" spans="1:27" ht="15" customHeight="1" x14ac:dyDescent="0.25">
      <c r="A31" s="46" t="s">
        <v>16</v>
      </c>
      <c r="B31" s="45">
        <v>14</v>
      </c>
      <c r="C31" s="45">
        <v>14</v>
      </c>
      <c r="D31" s="21">
        <v>3</v>
      </c>
      <c r="E31" s="21">
        <v>3</v>
      </c>
      <c r="F31" s="21">
        <v>2</v>
      </c>
      <c r="G31" s="21"/>
      <c r="H31" s="103">
        <v>4</v>
      </c>
      <c r="I31" s="21">
        <v>3</v>
      </c>
      <c r="J31" s="21">
        <v>1</v>
      </c>
      <c r="K31" s="21">
        <v>8</v>
      </c>
      <c r="M31" s="295"/>
      <c r="N31" s="295"/>
      <c r="O31" s="295"/>
      <c r="P31" s="295"/>
      <c r="Q31" s="295"/>
      <c r="R31" s="295"/>
      <c r="S31" s="295"/>
      <c r="T31" s="295"/>
      <c r="U31" s="295"/>
      <c r="V31" s="357" t="str">
        <f t="shared" ref="V31:V32" si="1">IF(SUM(B31:K31)=52,"Corect","Suma trebuie să fie 52")</f>
        <v>Corect</v>
      </c>
      <c r="W31" s="357"/>
    </row>
    <row r="32" spans="1:27" ht="15.75" customHeight="1" x14ac:dyDescent="0.25">
      <c r="A32" s="47" t="s">
        <v>17</v>
      </c>
      <c r="B32" s="45">
        <v>14</v>
      </c>
      <c r="C32" s="45">
        <v>12</v>
      </c>
      <c r="D32" s="21">
        <v>3</v>
      </c>
      <c r="E32" s="21">
        <v>3</v>
      </c>
      <c r="F32" s="21">
        <v>2</v>
      </c>
      <c r="G32" s="21">
        <v>2</v>
      </c>
      <c r="H32" s="29"/>
      <c r="I32" s="21">
        <v>3</v>
      </c>
      <c r="J32" s="21">
        <v>1</v>
      </c>
      <c r="K32" s="21">
        <v>12</v>
      </c>
      <c r="M32" s="295"/>
      <c r="N32" s="295"/>
      <c r="O32" s="295"/>
      <c r="P32" s="295"/>
      <c r="Q32" s="295"/>
      <c r="R32" s="295"/>
      <c r="S32" s="295"/>
      <c r="T32" s="295"/>
      <c r="U32" s="295"/>
      <c r="V32" s="357" t="str">
        <f t="shared" si="1"/>
        <v>Corect</v>
      </c>
      <c r="W32" s="357"/>
    </row>
    <row r="33" spans="1:21" x14ac:dyDescent="0.25">
      <c r="A33" s="121"/>
      <c r="B33" s="121"/>
      <c r="C33" s="121"/>
      <c r="D33" s="121"/>
      <c r="E33" s="121"/>
      <c r="F33" s="121"/>
      <c r="G33" s="121"/>
      <c r="H33" s="121"/>
      <c r="I33" s="121"/>
      <c r="J33" s="121"/>
      <c r="M33" s="120"/>
      <c r="N33" s="120"/>
      <c r="O33" s="120"/>
      <c r="P33" s="120"/>
      <c r="Q33" s="120"/>
      <c r="R33" s="120"/>
      <c r="S33" s="120"/>
      <c r="T33" s="120"/>
      <c r="U33" s="120"/>
    </row>
    <row r="34" spans="1:21" ht="15" hidden="1" customHeight="1" x14ac:dyDescent="0.25">
      <c r="B34" s="2"/>
      <c r="C34" s="2"/>
      <c r="D34" s="2"/>
      <c r="E34" s="2"/>
      <c r="F34" s="2"/>
      <c r="G34" s="2"/>
      <c r="M34" s="6"/>
      <c r="N34" s="52"/>
      <c r="O34" s="6"/>
      <c r="P34" s="6"/>
      <c r="Q34" s="6"/>
      <c r="R34" s="6"/>
      <c r="S34" s="6"/>
      <c r="T34" s="6"/>
    </row>
    <row r="35" spans="1:21" x14ac:dyDescent="0.25">
      <c r="B35" s="6"/>
      <c r="C35" s="6"/>
      <c r="D35" s="6"/>
      <c r="E35" s="6"/>
      <c r="F35" s="6"/>
      <c r="G35" s="6"/>
      <c r="M35" s="6"/>
      <c r="N35" s="52"/>
      <c r="O35" s="6"/>
      <c r="P35" s="6"/>
      <c r="Q35" s="6"/>
      <c r="R35" s="6"/>
      <c r="S35" s="6"/>
      <c r="T35" s="6"/>
    </row>
    <row r="36" spans="1:21" ht="14.25" customHeight="1" x14ac:dyDescent="0.25">
      <c r="A36" s="299" t="s">
        <v>24</v>
      </c>
      <c r="B36" s="300"/>
      <c r="C36" s="300"/>
      <c r="D36" s="300"/>
      <c r="E36" s="300"/>
      <c r="F36" s="300"/>
      <c r="G36" s="300"/>
      <c r="H36" s="300"/>
      <c r="I36" s="300"/>
      <c r="J36" s="300"/>
      <c r="K36" s="300"/>
      <c r="L36" s="300"/>
      <c r="M36" s="300"/>
      <c r="N36" s="300"/>
      <c r="O36" s="300"/>
      <c r="P36" s="300"/>
      <c r="Q36" s="300"/>
      <c r="R36" s="300"/>
      <c r="S36" s="300"/>
      <c r="T36" s="300"/>
      <c r="U36" s="300"/>
    </row>
    <row r="37" spans="1:21" ht="3.75" hidden="1" customHeight="1" x14ac:dyDescent="0.25">
      <c r="O37" s="7"/>
      <c r="P37" s="8" t="s">
        <v>40</v>
      </c>
      <c r="Q37" s="8" t="s">
        <v>41</v>
      </c>
      <c r="R37" s="8" t="s">
        <v>42</v>
      </c>
      <c r="S37" s="8"/>
      <c r="T37" s="8"/>
      <c r="U37" s="8"/>
    </row>
    <row r="38" spans="1:21" ht="12.75" customHeight="1" x14ac:dyDescent="0.25">
      <c r="A38" s="190" t="s">
        <v>45</v>
      </c>
      <c r="B38" s="190"/>
      <c r="C38" s="190"/>
      <c r="D38" s="190"/>
      <c r="E38" s="190"/>
      <c r="F38" s="190"/>
      <c r="G38" s="190"/>
      <c r="H38" s="190"/>
      <c r="I38" s="190"/>
      <c r="J38" s="190"/>
      <c r="K38" s="190"/>
      <c r="L38" s="190"/>
      <c r="M38" s="190"/>
      <c r="N38" s="190"/>
      <c r="O38" s="190"/>
      <c r="P38" s="190"/>
      <c r="Q38" s="190"/>
      <c r="R38" s="190"/>
      <c r="S38" s="190"/>
      <c r="T38" s="190"/>
      <c r="U38" s="190"/>
    </row>
    <row r="39" spans="1:21" ht="25.5" customHeight="1" x14ac:dyDescent="0.25">
      <c r="A39" s="184" t="s">
        <v>30</v>
      </c>
      <c r="B39" s="203" t="s">
        <v>29</v>
      </c>
      <c r="C39" s="204"/>
      <c r="D39" s="204"/>
      <c r="E39" s="204"/>
      <c r="F39" s="204"/>
      <c r="G39" s="204"/>
      <c r="H39" s="204"/>
      <c r="I39" s="205"/>
      <c r="J39" s="182" t="s">
        <v>43</v>
      </c>
      <c r="K39" s="173" t="s">
        <v>27</v>
      </c>
      <c r="L39" s="174"/>
      <c r="M39" s="174"/>
      <c r="N39" s="175"/>
      <c r="O39" s="217" t="s">
        <v>44</v>
      </c>
      <c r="P39" s="218"/>
      <c r="Q39" s="219"/>
      <c r="R39" s="217" t="s">
        <v>26</v>
      </c>
      <c r="S39" s="220"/>
      <c r="T39" s="221"/>
      <c r="U39" s="186" t="s">
        <v>25</v>
      </c>
    </row>
    <row r="40" spans="1:21" ht="13.5" customHeight="1" x14ac:dyDescent="0.25">
      <c r="A40" s="185"/>
      <c r="B40" s="206"/>
      <c r="C40" s="207"/>
      <c r="D40" s="207"/>
      <c r="E40" s="207"/>
      <c r="F40" s="207"/>
      <c r="G40" s="207"/>
      <c r="H40" s="207"/>
      <c r="I40" s="208"/>
      <c r="J40" s="183"/>
      <c r="K40" s="5" t="s">
        <v>31</v>
      </c>
      <c r="L40" s="5" t="s">
        <v>32</v>
      </c>
      <c r="M40" s="5" t="s">
        <v>33</v>
      </c>
      <c r="N40" s="49" t="s">
        <v>110</v>
      </c>
      <c r="O40" s="65" t="s">
        <v>37</v>
      </c>
      <c r="P40" s="65" t="s">
        <v>8</v>
      </c>
      <c r="Q40" s="65" t="s">
        <v>34</v>
      </c>
      <c r="R40" s="65" t="s">
        <v>35</v>
      </c>
      <c r="S40" s="65" t="s">
        <v>31</v>
      </c>
      <c r="T40" s="65" t="s">
        <v>36</v>
      </c>
      <c r="U40" s="183"/>
    </row>
    <row r="41" spans="1:21" x14ac:dyDescent="0.25">
      <c r="A41" s="104" t="s">
        <v>128</v>
      </c>
      <c r="B41" s="274" t="s">
        <v>129</v>
      </c>
      <c r="C41" s="275"/>
      <c r="D41" s="275"/>
      <c r="E41" s="275"/>
      <c r="F41" s="275"/>
      <c r="G41" s="275"/>
      <c r="H41" s="275"/>
      <c r="I41" s="276"/>
      <c r="J41" s="105">
        <v>5</v>
      </c>
      <c r="K41" s="105">
        <v>2</v>
      </c>
      <c r="L41" s="105">
        <v>2</v>
      </c>
      <c r="M41" s="9">
        <v>0</v>
      </c>
      <c r="N41" s="9">
        <v>0</v>
      </c>
      <c r="O41" s="14">
        <f>K41+L41+M41+N41</f>
        <v>4</v>
      </c>
      <c r="P41" s="15">
        <f>Q41-O41</f>
        <v>5</v>
      </c>
      <c r="Q41" s="15">
        <f>ROUND(PRODUCT(J41,25)/14,0)</f>
        <v>9</v>
      </c>
      <c r="R41" s="20"/>
      <c r="S41" s="9"/>
      <c r="T41" s="21" t="s">
        <v>36</v>
      </c>
      <c r="U41" s="9" t="s">
        <v>42</v>
      </c>
    </row>
    <row r="42" spans="1:21" x14ac:dyDescent="0.25">
      <c r="A42" s="104" t="s">
        <v>130</v>
      </c>
      <c r="B42" s="274" t="s">
        <v>131</v>
      </c>
      <c r="C42" s="275"/>
      <c r="D42" s="275"/>
      <c r="E42" s="275"/>
      <c r="F42" s="275"/>
      <c r="G42" s="275"/>
      <c r="H42" s="275"/>
      <c r="I42" s="276"/>
      <c r="J42" s="105">
        <v>5</v>
      </c>
      <c r="K42" s="105">
        <v>2</v>
      </c>
      <c r="L42" s="105">
        <v>2</v>
      </c>
      <c r="M42" s="9">
        <v>0</v>
      </c>
      <c r="N42" s="9">
        <v>0</v>
      </c>
      <c r="O42" s="51">
        <f t="shared" ref="O42:O50" si="2">K42+L42+M42+N42</f>
        <v>4</v>
      </c>
      <c r="P42" s="15">
        <f t="shared" ref="P42:P50" si="3">Q42-O42</f>
        <v>5</v>
      </c>
      <c r="Q42" s="15">
        <f t="shared" ref="Q42:Q46" si="4">ROUND(PRODUCT(J42,25)/14,0)</f>
        <v>9</v>
      </c>
      <c r="R42" s="20"/>
      <c r="S42" s="9"/>
      <c r="T42" s="21" t="s">
        <v>36</v>
      </c>
      <c r="U42" s="9" t="s">
        <v>42</v>
      </c>
    </row>
    <row r="43" spans="1:21" x14ac:dyDescent="0.25">
      <c r="A43" s="104" t="s">
        <v>132</v>
      </c>
      <c r="B43" s="274" t="s">
        <v>133</v>
      </c>
      <c r="C43" s="275"/>
      <c r="D43" s="275"/>
      <c r="E43" s="275"/>
      <c r="F43" s="275"/>
      <c r="G43" s="275"/>
      <c r="H43" s="275"/>
      <c r="I43" s="276"/>
      <c r="J43" s="105">
        <v>5</v>
      </c>
      <c r="K43" s="105">
        <v>2</v>
      </c>
      <c r="L43" s="105">
        <v>2</v>
      </c>
      <c r="M43" s="9">
        <v>0</v>
      </c>
      <c r="N43" s="9">
        <v>0</v>
      </c>
      <c r="O43" s="51">
        <f t="shared" si="2"/>
        <v>4</v>
      </c>
      <c r="P43" s="15">
        <f t="shared" si="3"/>
        <v>5</v>
      </c>
      <c r="Q43" s="15">
        <f t="shared" si="4"/>
        <v>9</v>
      </c>
      <c r="R43" s="20" t="s">
        <v>35</v>
      </c>
      <c r="S43" s="9"/>
      <c r="T43" s="21"/>
      <c r="U43" s="9" t="s">
        <v>40</v>
      </c>
    </row>
    <row r="44" spans="1:21" x14ac:dyDescent="0.25">
      <c r="A44" s="104" t="s">
        <v>134</v>
      </c>
      <c r="B44" s="275" t="s">
        <v>135</v>
      </c>
      <c r="C44" s="275"/>
      <c r="D44" s="275"/>
      <c r="E44" s="275"/>
      <c r="F44" s="275"/>
      <c r="G44" s="275"/>
      <c r="H44" s="275"/>
      <c r="I44" s="276"/>
      <c r="J44" s="123">
        <v>5</v>
      </c>
      <c r="K44" s="123">
        <v>2</v>
      </c>
      <c r="L44" s="123">
        <v>1</v>
      </c>
      <c r="M44" s="124">
        <v>2</v>
      </c>
      <c r="N44" s="9">
        <v>0</v>
      </c>
      <c r="O44" s="51">
        <f t="shared" si="2"/>
        <v>5</v>
      </c>
      <c r="P44" s="15">
        <f t="shared" si="3"/>
        <v>4</v>
      </c>
      <c r="Q44" s="15">
        <f t="shared" si="4"/>
        <v>9</v>
      </c>
      <c r="R44" s="20" t="s">
        <v>35</v>
      </c>
      <c r="S44" s="9"/>
      <c r="T44" s="21"/>
      <c r="U44" s="9" t="s">
        <v>40</v>
      </c>
    </row>
    <row r="45" spans="1:21" x14ac:dyDescent="0.25">
      <c r="A45" s="104" t="s">
        <v>136</v>
      </c>
      <c r="B45" s="275" t="s">
        <v>137</v>
      </c>
      <c r="C45" s="275"/>
      <c r="D45" s="275"/>
      <c r="E45" s="275"/>
      <c r="F45" s="275"/>
      <c r="G45" s="275"/>
      <c r="H45" s="275"/>
      <c r="I45" s="276"/>
      <c r="J45" s="123">
        <v>6</v>
      </c>
      <c r="K45" s="123">
        <v>2</v>
      </c>
      <c r="L45" s="123">
        <v>2</v>
      </c>
      <c r="M45" s="124">
        <v>2</v>
      </c>
      <c r="N45" s="9">
        <v>0</v>
      </c>
      <c r="O45" s="51">
        <f t="shared" si="2"/>
        <v>6</v>
      </c>
      <c r="P45" s="15">
        <f t="shared" si="3"/>
        <v>5</v>
      </c>
      <c r="Q45" s="15">
        <f t="shared" si="4"/>
        <v>11</v>
      </c>
      <c r="R45" s="20" t="s">
        <v>35</v>
      </c>
      <c r="S45" s="9"/>
      <c r="T45" s="21"/>
      <c r="U45" s="9" t="s">
        <v>40</v>
      </c>
    </row>
    <row r="46" spans="1:21" x14ac:dyDescent="0.25">
      <c r="A46" s="106" t="s">
        <v>138</v>
      </c>
      <c r="B46" s="286" t="s">
        <v>139</v>
      </c>
      <c r="C46" s="287"/>
      <c r="D46" s="287"/>
      <c r="E46" s="287"/>
      <c r="F46" s="287"/>
      <c r="G46" s="287"/>
      <c r="H46" s="287"/>
      <c r="I46" s="288"/>
      <c r="J46" s="107">
        <v>4</v>
      </c>
      <c r="K46" s="107">
        <v>2</v>
      </c>
      <c r="L46" s="107">
        <v>0</v>
      </c>
      <c r="M46" s="124">
        <v>1</v>
      </c>
      <c r="N46" s="9">
        <v>0</v>
      </c>
      <c r="O46" s="51">
        <f t="shared" si="2"/>
        <v>3</v>
      </c>
      <c r="P46" s="15">
        <f t="shared" si="3"/>
        <v>4</v>
      </c>
      <c r="Q46" s="15">
        <f t="shared" si="4"/>
        <v>7</v>
      </c>
      <c r="R46" s="20" t="s">
        <v>35</v>
      </c>
      <c r="S46" s="9"/>
      <c r="T46" s="21"/>
      <c r="U46" s="9" t="s">
        <v>40</v>
      </c>
    </row>
    <row r="47" spans="1:21" hidden="1" x14ac:dyDescent="0.25">
      <c r="A47" s="27"/>
      <c r="B47" s="187"/>
      <c r="C47" s="188"/>
      <c r="D47" s="188"/>
      <c r="E47" s="188"/>
      <c r="F47" s="188"/>
      <c r="G47" s="188"/>
      <c r="H47" s="188"/>
      <c r="I47" s="189"/>
      <c r="J47" s="124">
        <v>0</v>
      </c>
      <c r="K47" s="124">
        <v>0</v>
      </c>
      <c r="L47" s="124">
        <v>0</v>
      </c>
      <c r="M47" s="124">
        <v>0</v>
      </c>
      <c r="N47" s="9">
        <v>0</v>
      </c>
      <c r="O47" s="51">
        <f t="shared" si="2"/>
        <v>0</v>
      </c>
      <c r="P47" s="15">
        <f>Q47-O47</f>
        <v>0</v>
      </c>
      <c r="Q47" s="15">
        <f>ROUND(PRODUCT(J47,25)/14,0)</f>
        <v>0</v>
      </c>
      <c r="R47" s="20"/>
      <c r="S47" s="9"/>
      <c r="T47" s="21"/>
      <c r="U47" s="9"/>
    </row>
    <row r="48" spans="1:21" hidden="1" x14ac:dyDescent="0.25">
      <c r="A48" s="41"/>
      <c r="B48" s="187"/>
      <c r="C48" s="188"/>
      <c r="D48" s="188"/>
      <c r="E48" s="188"/>
      <c r="F48" s="188"/>
      <c r="G48" s="188"/>
      <c r="H48" s="188"/>
      <c r="I48" s="189"/>
      <c r="J48" s="124">
        <v>0</v>
      </c>
      <c r="K48" s="124">
        <v>0</v>
      </c>
      <c r="L48" s="124">
        <v>0</v>
      </c>
      <c r="M48" s="124">
        <v>0</v>
      </c>
      <c r="N48" s="9">
        <v>0</v>
      </c>
      <c r="O48" s="51">
        <f t="shared" si="2"/>
        <v>0</v>
      </c>
      <c r="P48" s="15">
        <f t="shared" ref="P48" si="5">Q48-O48</f>
        <v>0</v>
      </c>
      <c r="Q48" s="15">
        <f t="shared" ref="Q48" si="6">ROUND(PRODUCT(J48,25)/14,0)</f>
        <v>0</v>
      </c>
      <c r="R48" s="20"/>
      <c r="S48" s="9"/>
      <c r="T48" s="21"/>
      <c r="U48" s="9"/>
    </row>
    <row r="49" spans="1:26" hidden="1" x14ac:dyDescent="0.25">
      <c r="A49" s="41"/>
      <c r="B49" s="187"/>
      <c r="C49" s="188"/>
      <c r="D49" s="188"/>
      <c r="E49" s="188"/>
      <c r="F49" s="188"/>
      <c r="G49" s="188"/>
      <c r="H49" s="188"/>
      <c r="I49" s="189"/>
      <c r="J49" s="124"/>
      <c r="K49" s="124"/>
      <c r="L49" s="124"/>
      <c r="M49" s="124"/>
      <c r="N49" s="9"/>
      <c r="O49" s="51"/>
      <c r="P49" s="15"/>
      <c r="Q49" s="15"/>
      <c r="R49" s="20"/>
      <c r="S49" s="9"/>
      <c r="T49" s="21"/>
      <c r="U49" s="9"/>
      <c r="V49" s="73"/>
      <c r="W49" s="73"/>
      <c r="X49" s="73"/>
      <c r="Y49" s="73"/>
      <c r="Z49" s="73"/>
    </row>
    <row r="50" spans="1:26" x14ac:dyDescent="0.25">
      <c r="A50" s="16" t="s">
        <v>101</v>
      </c>
      <c r="B50" s="283" t="s">
        <v>78</v>
      </c>
      <c r="C50" s="284"/>
      <c r="D50" s="284"/>
      <c r="E50" s="284"/>
      <c r="F50" s="284"/>
      <c r="G50" s="284"/>
      <c r="H50" s="284"/>
      <c r="I50" s="285"/>
      <c r="J50" s="125">
        <v>2</v>
      </c>
      <c r="K50" s="125">
        <v>0</v>
      </c>
      <c r="L50" s="125">
        <v>2</v>
      </c>
      <c r="M50" s="125">
        <v>0</v>
      </c>
      <c r="N50" s="58">
        <v>0</v>
      </c>
      <c r="O50" s="58">
        <f t="shared" si="2"/>
        <v>2</v>
      </c>
      <c r="P50" s="37">
        <f t="shared" si="3"/>
        <v>2</v>
      </c>
      <c r="Q50" s="37">
        <f t="shared" ref="Q50" si="7">ROUND(PRODUCT(J50,25)/14,0)</f>
        <v>4</v>
      </c>
      <c r="R50" s="59"/>
      <c r="S50" s="58"/>
      <c r="T50" s="60" t="s">
        <v>36</v>
      </c>
      <c r="U50" s="58" t="s">
        <v>42</v>
      </c>
      <c r="V50" s="73"/>
      <c r="W50" s="73"/>
      <c r="X50" s="73"/>
      <c r="Y50" s="73"/>
      <c r="Z50" s="73"/>
    </row>
    <row r="51" spans="1:26" x14ac:dyDescent="0.25">
      <c r="A51" s="17" t="s">
        <v>28</v>
      </c>
      <c r="B51" s="158"/>
      <c r="C51" s="159"/>
      <c r="D51" s="159"/>
      <c r="E51" s="159"/>
      <c r="F51" s="159"/>
      <c r="G51" s="159"/>
      <c r="H51" s="159"/>
      <c r="I51" s="160"/>
      <c r="J51" s="17">
        <f t="shared" ref="J51:Q51" si="8">SUM(J41:J50)</f>
        <v>32</v>
      </c>
      <c r="K51" s="17">
        <f t="shared" si="8"/>
        <v>12</v>
      </c>
      <c r="L51" s="17">
        <f t="shared" si="8"/>
        <v>11</v>
      </c>
      <c r="M51" s="17">
        <f t="shared" si="8"/>
        <v>5</v>
      </c>
      <c r="N51" s="50">
        <f t="shared" si="8"/>
        <v>0</v>
      </c>
      <c r="O51" s="17">
        <f t="shared" si="8"/>
        <v>28</v>
      </c>
      <c r="P51" s="17">
        <f t="shared" si="8"/>
        <v>30</v>
      </c>
      <c r="Q51" s="17">
        <f t="shared" si="8"/>
        <v>58</v>
      </c>
      <c r="R51" s="31">
        <f>COUNTIF(R41:R50,"E")</f>
        <v>4</v>
      </c>
      <c r="S51" s="31">
        <f>COUNTIF(S41:S50,"C")</f>
        <v>0</v>
      </c>
      <c r="T51" s="62">
        <f>COUNTIF(T41:T50,"VP")</f>
        <v>3</v>
      </c>
      <c r="U51" s="63">
        <f>COUNTA(U41:U50)</f>
        <v>7</v>
      </c>
      <c r="V51" s="179" t="str">
        <f>IF(R51&gt;=SUM(S51:T51),"Corect","E trebuie să fie cel puțin egal cu C+VP")</f>
        <v>Corect</v>
      </c>
      <c r="W51" s="180"/>
      <c r="X51" s="180"/>
    </row>
    <row r="52" spans="1:26" ht="7.5" customHeight="1" x14ac:dyDescent="0.25"/>
    <row r="53" spans="1:26" ht="14.25" customHeight="1" x14ac:dyDescent="0.25">
      <c r="A53" s="190" t="s">
        <v>46</v>
      </c>
      <c r="B53" s="190"/>
      <c r="C53" s="190"/>
      <c r="D53" s="190"/>
      <c r="E53" s="190"/>
      <c r="F53" s="190"/>
      <c r="G53" s="190"/>
      <c r="H53" s="190"/>
      <c r="I53" s="190"/>
      <c r="J53" s="190"/>
      <c r="K53" s="190"/>
      <c r="L53" s="190"/>
      <c r="M53" s="190"/>
      <c r="N53" s="190"/>
      <c r="O53" s="190"/>
      <c r="P53" s="190"/>
      <c r="Q53" s="190"/>
      <c r="R53" s="190"/>
      <c r="S53" s="190"/>
      <c r="T53" s="190"/>
      <c r="U53" s="190"/>
    </row>
    <row r="54" spans="1:26" ht="26.25" customHeight="1" x14ac:dyDescent="0.25">
      <c r="A54" s="184" t="s">
        <v>30</v>
      </c>
      <c r="B54" s="203" t="s">
        <v>29</v>
      </c>
      <c r="C54" s="204"/>
      <c r="D54" s="204"/>
      <c r="E54" s="204"/>
      <c r="F54" s="204"/>
      <c r="G54" s="204"/>
      <c r="H54" s="204"/>
      <c r="I54" s="205"/>
      <c r="J54" s="182" t="s">
        <v>43</v>
      </c>
      <c r="K54" s="173" t="s">
        <v>27</v>
      </c>
      <c r="L54" s="174"/>
      <c r="M54" s="174"/>
      <c r="N54" s="175"/>
      <c r="O54" s="217" t="s">
        <v>44</v>
      </c>
      <c r="P54" s="218"/>
      <c r="Q54" s="219"/>
      <c r="R54" s="217" t="s">
        <v>26</v>
      </c>
      <c r="S54" s="220"/>
      <c r="T54" s="221"/>
      <c r="U54" s="186" t="s">
        <v>25</v>
      </c>
    </row>
    <row r="55" spans="1:26" ht="12.75" customHeight="1" x14ac:dyDescent="0.25">
      <c r="A55" s="185"/>
      <c r="B55" s="206"/>
      <c r="C55" s="207"/>
      <c r="D55" s="207"/>
      <c r="E55" s="207"/>
      <c r="F55" s="207"/>
      <c r="G55" s="207"/>
      <c r="H55" s="207"/>
      <c r="I55" s="208"/>
      <c r="J55" s="183"/>
      <c r="K55" s="5" t="s">
        <v>31</v>
      </c>
      <c r="L55" s="5" t="s">
        <v>32</v>
      </c>
      <c r="M55" s="5" t="s">
        <v>33</v>
      </c>
      <c r="N55" s="49" t="s">
        <v>110</v>
      </c>
      <c r="O55" s="65" t="s">
        <v>37</v>
      </c>
      <c r="P55" s="65" t="s">
        <v>8</v>
      </c>
      <c r="Q55" s="65" t="s">
        <v>34</v>
      </c>
      <c r="R55" s="65" t="s">
        <v>35</v>
      </c>
      <c r="S55" s="65" t="s">
        <v>31</v>
      </c>
      <c r="T55" s="65" t="s">
        <v>36</v>
      </c>
      <c r="U55" s="183"/>
    </row>
    <row r="56" spans="1:26" x14ac:dyDescent="0.25">
      <c r="A56" s="104" t="s">
        <v>140</v>
      </c>
      <c r="B56" s="273" t="s">
        <v>141</v>
      </c>
      <c r="C56" s="273"/>
      <c r="D56" s="273"/>
      <c r="E56" s="273"/>
      <c r="F56" s="273"/>
      <c r="G56" s="273"/>
      <c r="H56" s="273"/>
      <c r="I56" s="273"/>
      <c r="J56" s="105">
        <v>6</v>
      </c>
      <c r="K56" s="105">
        <v>2</v>
      </c>
      <c r="L56" s="105">
        <v>1</v>
      </c>
      <c r="M56" s="105">
        <v>2</v>
      </c>
      <c r="N56" s="9">
        <v>0</v>
      </c>
      <c r="O56" s="51">
        <f>K56+L56+M56+N56</f>
        <v>5</v>
      </c>
      <c r="P56" s="15">
        <f>Q56-O56</f>
        <v>6</v>
      </c>
      <c r="Q56" s="15">
        <f>ROUND(PRODUCT(J56,25)/14,0)</f>
        <v>11</v>
      </c>
      <c r="R56" s="20" t="s">
        <v>35</v>
      </c>
      <c r="S56" s="9"/>
      <c r="T56" s="21"/>
      <c r="U56" s="9" t="s">
        <v>40</v>
      </c>
    </row>
    <row r="57" spans="1:26" x14ac:dyDescent="0.25">
      <c r="A57" s="104" t="s">
        <v>142</v>
      </c>
      <c r="B57" s="273" t="s">
        <v>143</v>
      </c>
      <c r="C57" s="273"/>
      <c r="D57" s="273"/>
      <c r="E57" s="273"/>
      <c r="F57" s="273"/>
      <c r="G57" s="273"/>
      <c r="H57" s="273"/>
      <c r="I57" s="273"/>
      <c r="J57" s="105">
        <v>6</v>
      </c>
      <c r="K57" s="105">
        <v>2</v>
      </c>
      <c r="L57" s="105">
        <v>1</v>
      </c>
      <c r="M57" s="105">
        <v>2</v>
      </c>
      <c r="N57" s="9">
        <v>0</v>
      </c>
      <c r="O57" s="51">
        <f t="shared" ref="O57:O65" si="9">K57+L57+M57+N57</f>
        <v>5</v>
      </c>
      <c r="P57" s="15">
        <f t="shared" ref="P57:P65" si="10">Q57-O57</f>
        <v>6</v>
      </c>
      <c r="Q57" s="15">
        <f t="shared" ref="Q57:Q65" si="11">ROUND(PRODUCT(J57,25)/14,0)</f>
        <v>11</v>
      </c>
      <c r="R57" s="20" t="s">
        <v>35</v>
      </c>
      <c r="S57" s="9"/>
      <c r="T57" s="21"/>
      <c r="U57" s="9" t="s">
        <v>41</v>
      </c>
    </row>
    <row r="58" spans="1:26" x14ac:dyDescent="0.25">
      <c r="A58" s="104" t="s">
        <v>144</v>
      </c>
      <c r="B58" s="273" t="s">
        <v>145</v>
      </c>
      <c r="C58" s="273"/>
      <c r="D58" s="273"/>
      <c r="E58" s="273"/>
      <c r="F58" s="273"/>
      <c r="G58" s="273"/>
      <c r="H58" s="273"/>
      <c r="I58" s="273"/>
      <c r="J58" s="105">
        <v>6</v>
      </c>
      <c r="K58" s="105">
        <v>2</v>
      </c>
      <c r="L58" s="105">
        <v>1</v>
      </c>
      <c r="M58" s="105">
        <v>1</v>
      </c>
      <c r="N58" s="9">
        <v>0</v>
      </c>
      <c r="O58" s="51">
        <f t="shared" si="9"/>
        <v>4</v>
      </c>
      <c r="P58" s="15">
        <f t="shared" si="10"/>
        <v>7</v>
      </c>
      <c r="Q58" s="15">
        <f t="shared" si="11"/>
        <v>11</v>
      </c>
      <c r="R58" s="20" t="s">
        <v>35</v>
      </c>
      <c r="S58" s="9"/>
      <c r="T58" s="21"/>
      <c r="U58" s="9" t="s">
        <v>40</v>
      </c>
    </row>
    <row r="59" spans="1:26" x14ac:dyDescent="0.25">
      <c r="A59" s="104" t="s">
        <v>146</v>
      </c>
      <c r="B59" s="274" t="s">
        <v>147</v>
      </c>
      <c r="C59" s="275"/>
      <c r="D59" s="275"/>
      <c r="E59" s="275"/>
      <c r="F59" s="275"/>
      <c r="G59" s="275"/>
      <c r="H59" s="275"/>
      <c r="I59" s="276"/>
      <c r="J59" s="105">
        <v>6</v>
      </c>
      <c r="K59" s="105">
        <v>2</v>
      </c>
      <c r="L59" s="105">
        <v>2</v>
      </c>
      <c r="M59" s="105">
        <v>0</v>
      </c>
      <c r="N59" s="9">
        <v>0</v>
      </c>
      <c r="O59" s="51">
        <f t="shared" si="9"/>
        <v>4</v>
      </c>
      <c r="P59" s="15">
        <f t="shared" si="10"/>
        <v>7</v>
      </c>
      <c r="Q59" s="15">
        <f t="shared" si="11"/>
        <v>11</v>
      </c>
      <c r="R59" s="20"/>
      <c r="S59" s="9"/>
      <c r="T59" s="21" t="s">
        <v>36</v>
      </c>
      <c r="U59" s="9" t="s">
        <v>42</v>
      </c>
    </row>
    <row r="60" spans="1:26" x14ac:dyDescent="0.25">
      <c r="A60" s="104" t="s">
        <v>148</v>
      </c>
      <c r="B60" s="273" t="s">
        <v>149</v>
      </c>
      <c r="C60" s="273"/>
      <c r="D60" s="273"/>
      <c r="E60" s="273"/>
      <c r="F60" s="273"/>
      <c r="G60" s="273"/>
      <c r="H60" s="273"/>
      <c r="I60" s="273"/>
      <c r="J60" s="105">
        <v>6</v>
      </c>
      <c r="K60" s="105">
        <v>2</v>
      </c>
      <c r="L60" s="105">
        <v>1</v>
      </c>
      <c r="M60" s="105">
        <v>1</v>
      </c>
      <c r="N60" s="9">
        <v>0</v>
      </c>
      <c r="O60" s="51">
        <f t="shared" si="9"/>
        <v>4</v>
      </c>
      <c r="P60" s="15">
        <f>Q60-O60</f>
        <v>7</v>
      </c>
      <c r="Q60" s="15">
        <f>ROUND(PRODUCT(J60,25)/14,0)</f>
        <v>11</v>
      </c>
      <c r="R60" s="20" t="s">
        <v>35</v>
      </c>
      <c r="S60" s="9"/>
      <c r="T60" s="21"/>
      <c r="U60" s="9" t="s">
        <v>40</v>
      </c>
    </row>
    <row r="61" spans="1:26" hidden="1" x14ac:dyDescent="0.25">
      <c r="A61" s="27"/>
      <c r="B61" s="187"/>
      <c r="C61" s="188"/>
      <c r="D61" s="188"/>
      <c r="E61" s="188"/>
      <c r="F61" s="188"/>
      <c r="G61" s="188"/>
      <c r="H61" s="188"/>
      <c r="I61" s="189"/>
      <c r="J61" s="9">
        <v>0</v>
      </c>
      <c r="K61" s="9">
        <v>0</v>
      </c>
      <c r="L61" s="9">
        <v>0</v>
      </c>
      <c r="M61" s="9">
        <v>0</v>
      </c>
      <c r="N61" s="9">
        <v>0</v>
      </c>
      <c r="O61" s="51">
        <f t="shared" si="9"/>
        <v>0</v>
      </c>
      <c r="P61" s="15">
        <f>Q61-O61</f>
        <v>0</v>
      </c>
      <c r="Q61" s="15">
        <f>ROUND(PRODUCT(J61,25)/14,0)</f>
        <v>0</v>
      </c>
      <c r="R61" s="20"/>
      <c r="S61" s="9"/>
      <c r="T61" s="21"/>
      <c r="U61" s="9"/>
    </row>
    <row r="62" spans="1:26" hidden="1" x14ac:dyDescent="0.25">
      <c r="A62" s="27"/>
      <c r="B62" s="187"/>
      <c r="C62" s="188"/>
      <c r="D62" s="188"/>
      <c r="E62" s="188"/>
      <c r="F62" s="188"/>
      <c r="G62" s="188"/>
      <c r="H62" s="188"/>
      <c r="I62" s="189"/>
      <c r="J62" s="9">
        <v>0</v>
      </c>
      <c r="K62" s="9">
        <v>0</v>
      </c>
      <c r="L62" s="9">
        <v>0</v>
      </c>
      <c r="M62" s="9">
        <v>0</v>
      </c>
      <c r="N62" s="9">
        <v>0</v>
      </c>
      <c r="O62" s="51">
        <f t="shared" si="9"/>
        <v>0</v>
      </c>
      <c r="P62" s="15">
        <f t="shared" si="10"/>
        <v>0</v>
      </c>
      <c r="Q62" s="15">
        <f t="shared" si="11"/>
        <v>0</v>
      </c>
      <c r="R62" s="20"/>
      <c r="S62" s="9"/>
      <c r="T62" s="21"/>
      <c r="U62" s="9"/>
    </row>
    <row r="63" spans="1:26" ht="12.75" hidden="1" customHeight="1" x14ac:dyDescent="0.25">
      <c r="A63" s="27"/>
      <c r="B63" s="187"/>
      <c r="C63" s="188"/>
      <c r="D63" s="188"/>
      <c r="E63" s="188"/>
      <c r="F63" s="188"/>
      <c r="G63" s="188"/>
      <c r="H63" s="188"/>
      <c r="I63" s="189"/>
      <c r="J63" s="9">
        <v>0</v>
      </c>
      <c r="K63" s="9">
        <v>0</v>
      </c>
      <c r="L63" s="9">
        <v>0</v>
      </c>
      <c r="M63" s="9">
        <v>0</v>
      </c>
      <c r="N63" s="9">
        <v>0</v>
      </c>
      <c r="O63" s="51">
        <f t="shared" si="9"/>
        <v>0</v>
      </c>
      <c r="P63" s="15">
        <f t="shared" si="10"/>
        <v>0</v>
      </c>
      <c r="Q63" s="15">
        <f t="shared" si="11"/>
        <v>0</v>
      </c>
      <c r="R63" s="20"/>
      <c r="S63" s="9"/>
      <c r="T63" s="21"/>
      <c r="U63" s="9"/>
      <c r="V63" s="74"/>
    </row>
    <row r="64" spans="1:26" hidden="1" x14ac:dyDescent="0.25">
      <c r="A64" s="41"/>
      <c r="B64" s="187"/>
      <c r="C64" s="188"/>
      <c r="D64" s="188"/>
      <c r="E64" s="188"/>
      <c r="F64" s="188"/>
      <c r="G64" s="188"/>
      <c r="H64" s="188"/>
      <c r="I64" s="189"/>
      <c r="J64" s="9"/>
      <c r="K64" s="9"/>
      <c r="L64" s="9"/>
      <c r="M64" s="9"/>
      <c r="N64" s="9"/>
      <c r="O64" s="51"/>
      <c r="P64" s="15"/>
      <c r="Q64" s="15"/>
      <c r="R64" s="20"/>
      <c r="S64" s="9"/>
      <c r="T64" s="21"/>
      <c r="U64" s="9"/>
      <c r="V64" s="73"/>
      <c r="W64" s="73"/>
      <c r="X64" s="73"/>
      <c r="Y64" s="73"/>
      <c r="Z64" s="73"/>
    </row>
    <row r="65" spans="1:26" x14ac:dyDescent="0.25">
      <c r="A65" s="16" t="s">
        <v>102</v>
      </c>
      <c r="B65" s="280" t="s">
        <v>79</v>
      </c>
      <c r="C65" s="281"/>
      <c r="D65" s="281"/>
      <c r="E65" s="281"/>
      <c r="F65" s="281"/>
      <c r="G65" s="281"/>
      <c r="H65" s="281"/>
      <c r="I65" s="282"/>
      <c r="J65" s="16">
        <v>2</v>
      </c>
      <c r="K65" s="16">
        <v>0</v>
      </c>
      <c r="L65" s="16">
        <v>2</v>
      </c>
      <c r="M65" s="16">
        <v>0</v>
      </c>
      <c r="N65" s="16">
        <v>0</v>
      </c>
      <c r="O65" s="51">
        <f t="shared" si="9"/>
        <v>2</v>
      </c>
      <c r="P65" s="15">
        <f t="shared" si="10"/>
        <v>2</v>
      </c>
      <c r="Q65" s="15">
        <f t="shared" si="11"/>
        <v>4</v>
      </c>
      <c r="R65" s="59"/>
      <c r="S65" s="58"/>
      <c r="T65" s="60" t="s">
        <v>36</v>
      </c>
      <c r="U65" s="58" t="s">
        <v>42</v>
      </c>
      <c r="V65" s="73"/>
      <c r="W65" s="73"/>
      <c r="X65" s="73"/>
      <c r="Y65" s="73"/>
      <c r="Z65" s="73"/>
    </row>
    <row r="66" spans="1:26" x14ac:dyDescent="0.25">
      <c r="A66" s="17" t="s">
        <v>28</v>
      </c>
      <c r="B66" s="158"/>
      <c r="C66" s="159"/>
      <c r="D66" s="159"/>
      <c r="E66" s="159"/>
      <c r="F66" s="159"/>
      <c r="G66" s="159"/>
      <c r="H66" s="159"/>
      <c r="I66" s="160"/>
      <c r="J66" s="17">
        <f t="shared" ref="J66:Q66" si="12">SUM(J56:J65)</f>
        <v>32</v>
      </c>
      <c r="K66" s="17">
        <f t="shared" si="12"/>
        <v>10</v>
      </c>
      <c r="L66" s="17">
        <f t="shared" si="12"/>
        <v>8</v>
      </c>
      <c r="M66" s="17">
        <f t="shared" si="12"/>
        <v>6</v>
      </c>
      <c r="N66" s="50">
        <f t="shared" si="12"/>
        <v>0</v>
      </c>
      <c r="O66" s="50">
        <f t="shared" si="12"/>
        <v>24</v>
      </c>
      <c r="P66" s="17">
        <f t="shared" si="12"/>
        <v>35</v>
      </c>
      <c r="Q66" s="17">
        <f t="shared" si="12"/>
        <v>59</v>
      </c>
      <c r="R66" s="31">
        <f>COUNTIF(R56:R65,"E")</f>
        <v>4</v>
      </c>
      <c r="S66" s="31">
        <f>COUNTIF(S56:S65,"C")</f>
        <v>0</v>
      </c>
      <c r="T66" s="31">
        <f>COUNTIF(T56:T65,"VP")</f>
        <v>2</v>
      </c>
      <c r="U66" s="63">
        <f>COUNTA(U56:U65)</f>
        <v>6</v>
      </c>
      <c r="V66" s="179" t="str">
        <f>IF(R66&gt;=SUM(S66:T66),"Corect","E trebuie să fie cel puțin egal cu C+VP")</f>
        <v>Corect</v>
      </c>
      <c r="W66" s="180"/>
      <c r="X66" s="180"/>
    </row>
    <row r="67" spans="1:26" ht="9.75" customHeight="1" x14ac:dyDescent="0.25">
      <c r="B67" s="6"/>
      <c r="C67" s="6"/>
      <c r="D67" s="6"/>
      <c r="E67" s="6"/>
      <c r="F67" s="6"/>
      <c r="G67" s="6"/>
      <c r="M67" s="6"/>
      <c r="N67" s="52"/>
      <c r="O67" s="6"/>
      <c r="P67" s="6"/>
      <c r="Q67" s="6"/>
      <c r="R67" s="6"/>
      <c r="S67" s="6"/>
      <c r="T67" s="6"/>
    </row>
    <row r="68" spans="1:26" ht="13.5" customHeight="1" x14ac:dyDescent="0.25">
      <c r="A68" s="190" t="s">
        <v>47</v>
      </c>
      <c r="B68" s="190"/>
      <c r="C68" s="190"/>
      <c r="D68" s="190"/>
      <c r="E68" s="190"/>
      <c r="F68" s="190"/>
      <c r="G68" s="190"/>
      <c r="H68" s="190"/>
      <c r="I68" s="190"/>
      <c r="J68" s="190"/>
      <c r="K68" s="190"/>
      <c r="L68" s="190"/>
      <c r="M68" s="190"/>
      <c r="N68" s="190"/>
      <c r="O68" s="190"/>
      <c r="P68" s="190"/>
      <c r="Q68" s="190"/>
      <c r="R68" s="190"/>
      <c r="S68" s="190"/>
      <c r="T68" s="190"/>
      <c r="U68" s="190"/>
    </row>
    <row r="69" spans="1:26" ht="25.5" customHeight="1" x14ac:dyDescent="0.25">
      <c r="A69" s="184" t="s">
        <v>30</v>
      </c>
      <c r="B69" s="203" t="s">
        <v>29</v>
      </c>
      <c r="C69" s="204"/>
      <c r="D69" s="204"/>
      <c r="E69" s="204"/>
      <c r="F69" s="204"/>
      <c r="G69" s="204"/>
      <c r="H69" s="204"/>
      <c r="I69" s="205"/>
      <c r="J69" s="182" t="s">
        <v>43</v>
      </c>
      <c r="K69" s="173" t="s">
        <v>27</v>
      </c>
      <c r="L69" s="174"/>
      <c r="M69" s="174"/>
      <c r="N69" s="175"/>
      <c r="O69" s="217" t="s">
        <v>44</v>
      </c>
      <c r="P69" s="218"/>
      <c r="Q69" s="219"/>
      <c r="R69" s="217" t="s">
        <v>26</v>
      </c>
      <c r="S69" s="220"/>
      <c r="T69" s="221"/>
      <c r="U69" s="186" t="s">
        <v>25</v>
      </c>
    </row>
    <row r="70" spans="1:26" ht="16.5" customHeight="1" x14ac:dyDescent="0.25">
      <c r="A70" s="185"/>
      <c r="B70" s="206"/>
      <c r="C70" s="207"/>
      <c r="D70" s="207"/>
      <c r="E70" s="207"/>
      <c r="F70" s="207"/>
      <c r="G70" s="207"/>
      <c r="H70" s="207"/>
      <c r="I70" s="208"/>
      <c r="J70" s="183"/>
      <c r="K70" s="5" t="s">
        <v>31</v>
      </c>
      <c r="L70" s="5" t="s">
        <v>32</v>
      </c>
      <c r="M70" s="5" t="s">
        <v>33</v>
      </c>
      <c r="N70" s="49" t="s">
        <v>110</v>
      </c>
      <c r="O70" s="65" t="s">
        <v>37</v>
      </c>
      <c r="P70" s="65" t="s">
        <v>8</v>
      </c>
      <c r="Q70" s="65" t="s">
        <v>34</v>
      </c>
      <c r="R70" s="65" t="s">
        <v>35</v>
      </c>
      <c r="S70" s="65" t="s">
        <v>31</v>
      </c>
      <c r="T70" s="65" t="s">
        <v>36</v>
      </c>
      <c r="U70" s="183"/>
    </row>
    <row r="71" spans="1:26" x14ac:dyDescent="0.25">
      <c r="A71" s="108" t="s">
        <v>150</v>
      </c>
      <c r="B71" s="191" t="s">
        <v>151</v>
      </c>
      <c r="C71" s="191"/>
      <c r="D71" s="191"/>
      <c r="E71" s="191"/>
      <c r="F71" s="191"/>
      <c r="G71" s="191"/>
      <c r="H71" s="191"/>
      <c r="I71" s="191"/>
      <c r="J71" s="109">
        <v>6</v>
      </c>
      <c r="K71" s="109">
        <v>2</v>
      </c>
      <c r="L71" s="109">
        <v>1</v>
      </c>
      <c r="M71" s="109">
        <v>2</v>
      </c>
      <c r="N71" s="9">
        <v>0</v>
      </c>
      <c r="O71" s="51">
        <f>K71+L71+M71+N71</f>
        <v>5</v>
      </c>
      <c r="P71" s="15">
        <f>Q71-O71</f>
        <v>6</v>
      </c>
      <c r="Q71" s="15">
        <f>ROUND(PRODUCT(J71,25)/14,0)</f>
        <v>11</v>
      </c>
      <c r="R71" s="20" t="s">
        <v>35</v>
      </c>
      <c r="S71" s="9"/>
      <c r="T71" s="21"/>
      <c r="U71" s="9" t="s">
        <v>41</v>
      </c>
    </row>
    <row r="72" spans="1:26" x14ac:dyDescent="0.25">
      <c r="A72" s="108" t="s">
        <v>152</v>
      </c>
      <c r="B72" s="191" t="s">
        <v>153</v>
      </c>
      <c r="C72" s="191"/>
      <c r="D72" s="191"/>
      <c r="E72" s="191"/>
      <c r="F72" s="191"/>
      <c r="G72" s="191"/>
      <c r="H72" s="191"/>
      <c r="I72" s="191"/>
      <c r="J72" s="109">
        <v>5</v>
      </c>
      <c r="K72" s="109">
        <v>2</v>
      </c>
      <c r="L72" s="109">
        <v>0</v>
      </c>
      <c r="M72" s="109">
        <v>2</v>
      </c>
      <c r="N72" s="9">
        <v>0</v>
      </c>
      <c r="O72" s="51">
        <f t="shared" ref="O72:O78" si="13">K72+L72+M72+N72</f>
        <v>4</v>
      </c>
      <c r="P72" s="15">
        <f t="shared" ref="P72:P78" si="14">Q72-O72</f>
        <v>5</v>
      </c>
      <c r="Q72" s="15">
        <f t="shared" ref="Q72:Q78" si="15">ROUND(PRODUCT(J72,25)/14,0)</f>
        <v>9</v>
      </c>
      <c r="R72" s="20" t="s">
        <v>35</v>
      </c>
      <c r="S72" s="9"/>
      <c r="T72" s="21"/>
      <c r="U72" s="9" t="s">
        <v>41</v>
      </c>
    </row>
    <row r="73" spans="1:26" x14ac:dyDescent="0.25">
      <c r="A73" s="108" t="s">
        <v>154</v>
      </c>
      <c r="B73" s="191" t="s">
        <v>155</v>
      </c>
      <c r="C73" s="191"/>
      <c r="D73" s="191"/>
      <c r="E73" s="191"/>
      <c r="F73" s="191"/>
      <c r="G73" s="191"/>
      <c r="H73" s="191"/>
      <c r="I73" s="191"/>
      <c r="J73" s="109">
        <v>5</v>
      </c>
      <c r="K73" s="109">
        <v>2</v>
      </c>
      <c r="L73" s="109">
        <v>1</v>
      </c>
      <c r="M73" s="109">
        <v>1</v>
      </c>
      <c r="N73" s="9">
        <v>0</v>
      </c>
      <c r="O73" s="51">
        <f t="shared" si="13"/>
        <v>4</v>
      </c>
      <c r="P73" s="15">
        <f t="shared" si="14"/>
        <v>5</v>
      </c>
      <c r="Q73" s="15">
        <f t="shared" si="15"/>
        <v>9</v>
      </c>
      <c r="R73" s="20" t="s">
        <v>35</v>
      </c>
      <c r="S73" s="9"/>
      <c r="T73" s="21"/>
      <c r="U73" s="9" t="s">
        <v>40</v>
      </c>
    </row>
    <row r="74" spans="1:26" x14ac:dyDescent="0.25">
      <c r="A74" s="108" t="s">
        <v>156</v>
      </c>
      <c r="B74" s="191" t="s">
        <v>157</v>
      </c>
      <c r="C74" s="191"/>
      <c r="D74" s="191"/>
      <c r="E74" s="191"/>
      <c r="F74" s="191"/>
      <c r="G74" s="191"/>
      <c r="H74" s="191"/>
      <c r="I74" s="191"/>
      <c r="J74" s="109">
        <v>5</v>
      </c>
      <c r="K74" s="109">
        <v>2</v>
      </c>
      <c r="L74" s="109">
        <v>1</v>
      </c>
      <c r="M74" s="109">
        <v>1</v>
      </c>
      <c r="N74" s="9">
        <v>0</v>
      </c>
      <c r="O74" s="51">
        <f t="shared" si="13"/>
        <v>4</v>
      </c>
      <c r="P74" s="15">
        <f t="shared" si="14"/>
        <v>5</v>
      </c>
      <c r="Q74" s="15">
        <f t="shared" si="15"/>
        <v>9</v>
      </c>
      <c r="R74" s="20"/>
      <c r="S74" s="9" t="s">
        <v>31</v>
      </c>
      <c r="T74" s="21"/>
      <c r="U74" s="9" t="s">
        <v>41</v>
      </c>
    </row>
    <row r="75" spans="1:26" x14ac:dyDescent="0.25">
      <c r="A75" s="108" t="s">
        <v>158</v>
      </c>
      <c r="B75" s="191" t="s">
        <v>159</v>
      </c>
      <c r="C75" s="191"/>
      <c r="D75" s="191"/>
      <c r="E75" s="191"/>
      <c r="F75" s="191"/>
      <c r="G75" s="191"/>
      <c r="H75" s="191"/>
      <c r="I75" s="191"/>
      <c r="J75" s="109">
        <v>5</v>
      </c>
      <c r="K75" s="109">
        <v>2</v>
      </c>
      <c r="L75" s="109">
        <v>1</v>
      </c>
      <c r="M75" s="109">
        <v>2</v>
      </c>
      <c r="N75" s="9">
        <v>0</v>
      </c>
      <c r="O75" s="51">
        <f t="shared" si="13"/>
        <v>5</v>
      </c>
      <c r="P75" s="15">
        <f t="shared" si="14"/>
        <v>4</v>
      </c>
      <c r="Q75" s="15">
        <f t="shared" si="15"/>
        <v>9</v>
      </c>
      <c r="R75" s="20" t="s">
        <v>35</v>
      </c>
      <c r="S75" s="9"/>
      <c r="T75" s="21"/>
      <c r="U75" s="9" t="s">
        <v>40</v>
      </c>
    </row>
    <row r="76" spans="1:26" x14ac:dyDescent="0.25">
      <c r="A76" s="108" t="s">
        <v>160</v>
      </c>
      <c r="B76" s="191" t="s">
        <v>161</v>
      </c>
      <c r="C76" s="191"/>
      <c r="D76" s="191"/>
      <c r="E76" s="191"/>
      <c r="F76" s="191"/>
      <c r="G76" s="191"/>
      <c r="H76" s="191"/>
      <c r="I76" s="191"/>
      <c r="J76" s="109">
        <v>4</v>
      </c>
      <c r="K76" s="109">
        <v>2</v>
      </c>
      <c r="L76" s="109">
        <v>0</v>
      </c>
      <c r="M76" s="109">
        <v>2</v>
      </c>
      <c r="N76" s="9">
        <v>0</v>
      </c>
      <c r="O76" s="51">
        <f t="shared" si="13"/>
        <v>4</v>
      </c>
      <c r="P76" s="15">
        <f t="shared" si="14"/>
        <v>3</v>
      </c>
      <c r="Q76" s="15">
        <f t="shared" si="15"/>
        <v>7</v>
      </c>
      <c r="R76" s="20"/>
      <c r="S76" s="9" t="s">
        <v>31</v>
      </c>
      <c r="T76" s="21"/>
      <c r="U76" s="9" t="s">
        <v>41</v>
      </c>
    </row>
    <row r="77" spans="1:26" hidden="1" x14ac:dyDescent="0.25">
      <c r="A77" s="27"/>
      <c r="B77" s="187"/>
      <c r="C77" s="188"/>
      <c r="D77" s="188"/>
      <c r="E77" s="188"/>
      <c r="F77" s="188"/>
      <c r="G77" s="188"/>
      <c r="H77" s="188"/>
      <c r="I77" s="189"/>
      <c r="J77" s="9">
        <v>0</v>
      </c>
      <c r="K77" s="9">
        <v>0</v>
      </c>
      <c r="L77" s="9">
        <v>0</v>
      </c>
      <c r="M77" s="9">
        <v>0</v>
      </c>
      <c r="N77" s="9">
        <v>0</v>
      </c>
      <c r="O77" s="51">
        <f t="shared" si="13"/>
        <v>0</v>
      </c>
      <c r="P77" s="15">
        <f t="shared" si="14"/>
        <v>0</v>
      </c>
      <c r="Q77" s="15">
        <f t="shared" si="15"/>
        <v>0</v>
      </c>
      <c r="R77" s="20"/>
      <c r="S77" s="9"/>
      <c r="T77" s="21"/>
      <c r="U77" s="9"/>
    </row>
    <row r="78" spans="1:26" hidden="1" x14ac:dyDescent="0.25">
      <c r="A78" s="27"/>
      <c r="B78" s="187"/>
      <c r="C78" s="188"/>
      <c r="D78" s="188"/>
      <c r="E78" s="188"/>
      <c r="F78" s="188"/>
      <c r="G78" s="188"/>
      <c r="H78" s="188"/>
      <c r="I78" s="189"/>
      <c r="J78" s="9">
        <v>0</v>
      </c>
      <c r="K78" s="9">
        <v>0</v>
      </c>
      <c r="L78" s="9">
        <v>0</v>
      </c>
      <c r="M78" s="9">
        <v>0</v>
      </c>
      <c r="N78" s="9">
        <v>0</v>
      </c>
      <c r="O78" s="51">
        <f t="shared" si="13"/>
        <v>0</v>
      </c>
      <c r="P78" s="15">
        <f t="shared" si="14"/>
        <v>0</v>
      </c>
      <c r="Q78" s="15">
        <f t="shared" si="15"/>
        <v>0</v>
      </c>
      <c r="R78" s="20"/>
      <c r="S78" s="9"/>
      <c r="T78" s="21"/>
      <c r="U78" s="9"/>
    </row>
    <row r="79" spans="1:26" hidden="1" x14ac:dyDescent="0.25">
      <c r="A79" s="27"/>
      <c r="B79" s="187"/>
      <c r="C79" s="188"/>
      <c r="D79" s="188"/>
      <c r="E79" s="188"/>
      <c r="F79" s="188"/>
      <c r="G79" s="188"/>
      <c r="H79" s="188"/>
      <c r="I79" s="189"/>
      <c r="J79" s="9">
        <v>0</v>
      </c>
      <c r="K79" s="9">
        <v>0</v>
      </c>
      <c r="L79" s="9">
        <v>0</v>
      </c>
      <c r="M79" s="9">
        <v>0</v>
      </c>
      <c r="N79" s="9">
        <v>0</v>
      </c>
      <c r="O79" s="51">
        <f>K79+L79+M79+N79</f>
        <v>0</v>
      </c>
      <c r="P79" s="15">
        <f>Q79-O79</f>
        <v>0</v>
      </c>
      <c r="Q79" s="15">
        <f>ROUND(PRODUCT(J79,25)/14,0)</f>
        <v>0</v>
      </c>
      <c r="R79" s="20"/>
      <c r="S79" s="9"/>
      <c r="T79" s="21"/>
      <c r="U79" s="9"/>
    </row>
    <row r="80" spans="1:26" s="98" customFormat="1" x14ac:dyDescent="0.25">
      <c r="A80" s="84" t="s">
        <v>260</v>
      </c>
      <c r="B80" s="315" t="s">
        <v>261</v>
      </c>
      <c r="C80" s="316"/>
      <c r="D80" s="316"/>
      <c r="E80" s="316"/>
      <c r="F80" s="316"/>
      <c r="G80" s="316"/>
      <c r="H80" s="316"/>
      <c r="I80" s="317"/>
      <c r="J80" s="85">
        <v>3</v>
      </c>
      <c r="K80" s="85">
        <v>0</v>
      </c>
      <c r="L80" s="85">
        <v>2</v>
      </c>
      <c r="M80" s="85">
        <v>0</v>
      </c>
      <c r="N80" s="85">
        <v>0</v>
      </c>
      <c r="O80" s="16">
        <f t="shared" ref="O80" si="16">K80+L80+M80+N80</f>
        <v>2</v>
      </c>
      <c r="P80" s="86">
        <f t="shared" ref="P80" si="17">Q80-O80</f>
        <v>3</v>
      </c>
      <c r="Q80" s="86">
        <f t="shared" ref="Q80" si="18">ROUND(PRODUCT(J80,25)/14,0)</f>
        <v>5</v>
      </c>
      <c r="R80" s="99"/>
      <c r="S80" s="85" t="s">
        <v>31</v>
      </c>
      <c r="T80" s="87"/>
      <c r="U80" s="85" t="s">
        <v>42</v>
      </c>
      <c r="V80" s="126" t="s">
        <v>264</v>
      </c>
      <c r="W80" s="126"/>
      <c r="X80" s="126"/>
      <c r="Y80" s="126"/>
      <c r="Z80" s="119"/>
    </row>
    <row r="81" spans="1:26" hidden="1" x14ac:dyDescent="0.25">
      <c r="A81" s="41"/>
      <c r="B81" s="222"/>
      <c r="C81" s="223"/>
      <c r="D81" s="223"/>
      <c r="E81" s="223"/>
      <c r="F81" s="223"/>
      <c r="G81" s="223"/>
      <c r="H81" s="223"/>
      <c r="I81" s="224"/>
      <c r="J81" s="9"/>
      <c r="K81" s="9"/>
      <c r="L81" s="9"/>
      <c r="M81" s="9"/>
      <c r="N81" s="22"/>
      <c r="O81" s="51"/>
      <c r="P81" s="15"/>
      <c r="Q81" s="15"/>
      <c r="R81" s="20"/>
      <c r="S81" s="9"/>
      <c r="T81" s="21"/>
      <c r="U81" s="9"/>
    </row>
    <row r="82" spans="1:26" x14ac:dyDescent="0.25">
      <c r="A82" s="17" t="s">
        <v>28</v>
      </c>
      <c r="B82" s="158"/>
      <c r="C82" s="159"/>
      <c r="D82" s="159"/>
      <c r="E82" s="159"/>
      <c r="F82" s="159"/>
      <c r="G82" s="159"/>
      <c r="H82" s="159"/>
      <c r="I82" s="160"/>
      <c r="J82" s="17">
        <f t="shared" ref="J82:Q82" si="19">SUM(J71:J81)</f>
        <v>33</v>
      </c>
      <c r="K82" s="17">
        <f t="shared" si="19"/>
        <v>12</v>
      </c>
      <c r="L82" s="17">
        <f t="shared" si="19"/>
        <v>6</v>
      </c>
      <c r="M82" s="17">
        <f t="shared" si="19"/>
        <v>10</v>
      </c>
      <c r="N82" s="50">
        <f t="shared" si="19"/>
        <v>0</v>
      </c>
      <c r="O82" s="50">
        <f t="shared" si="19"/>
        <v>28</v>
      </c>
      <c r="P82" s="17">
        <f t="shared" si="19"/>
        <v>31</v>
      </c>
      <c r="Q82" s="17">
        <f t="shared" si="19"/>
        <v>59</v>
      </c>
      <c r="R82" s="17">
        <f>COUNTIF(R71:R81,"E")</f>
        <v>4</v>
      </c>
      <c r="S82" s="17">
        <f>COUNTIF(S71:S81,"C")</f>
        <v>3</v>
      </c>
      <c r="T82" s="17">
        <f>COUNTIF(T71:T81,"VP")</f>
        <v>0</v>
      </c>
      <c r="U82" s="42">
        <f>COUNTA(U71:U81)</f>
        <v>7</v>
      </c>
      <c r="V82" s="181" t="str">
        <f>IF(R82&gt;=SUM(S82:T82),"Corect","E trebuie să fie cel puțin egal cu C+VP")</f>
        <v>Corect</v>
      </c>
      <c r="W82" s="180"/>
      <c r="X82" s="180"/>
    </row>
    <row r="84" spans="1:26" ht="18.75" customHeight="1" x14ac:dyDescent="0.25">
      <c r="A84" s="190" t="s">
        <v>48</v>
      </c>
      <c r="B84" s="190"/>
      <c r="C84" s="190"/>
      <c r="D84" s="190"/>
      <c r="E84" s="190"/>
      <c r="F84" s="190"/>
      <c r="G84" s="190"/>
      <c r="H84" s="190"/>
      <c r="I84" s="190"/>
      <c r="J84" s="190"/>
      <c r="K84" s="190"/>
      <c r="L84" s="190"/>
      <c r="M84" s="190"/>
      <c r="N84" s="190"/>
      <c r="O84" s="190"/>
      <c r="P84" s="190"/>
      <c r="Q84" s="190"/>
      <c r="R84" s="190"/>
      <c r="S84" s="190"/>
      <c r="T84" s="190"/>
      <c r="U84" s="190"/>
    </row>
    <row r="85" spans="1:26" ht="24.75" customHeight="1" x14ac:dyDescent="0.25">
      <c r="A85" s="184" t="s">
        <v>30</v>
      </c>
      <c r="B85" s="203" t="s">
        <v>29</v>
      </c>
      <c r="C85" s="204"/>
      <c r="D85" s="204"/>
      <c r="E85" s="204"/>
      <c r="F85" s="204"/>
      <c r="G85" s="204"/>
      <c r="H85" s="204"/>
      <c r="I85" s="205"/>
      <c r="J85" s="182" t="s">
        <v>43</v>
      </c>
      <c r="K85" s="173" t="s">
        <v>27</v>
      </c>
      <c r="L85" s="174"/>
      <c r="M85" s="174"/>
      <c r="N85" s="175"/>
      <c r="O85" s="217" t="s">
        <v>44</v>
      </c>
      <c r="P85" s="218"/>
      <c r="Q85" s="219"/>
      <c r="R85" s="217" t="s">
        <v>26</v>
      </c>
      <c r="S85" s="220"/>
      <c r="T85" s="221"/>
      <c r="U85" s="186" t="s">
        <v>25</v>
      </c>
    </row>
    <row r="86" spans="1:26" ht="15" customHeight="1" x14ac:dyDescent="0.25">
      <c r="A86" s="185"/>
      <c r="B86" s="206"/>
      <c r="C86" s="207"/>
      <c r="D86" s="207"/>
      <c r="E86" s="207"/>
      <c r="F86" s="207"/>
      <c r="G86" s="207"/>
      <c r="H86" s="207"/>
      <c r="I86" s="208"/>
      <c r="J86" s="183"/>
      <c r="K86" s="5" t="s">
        <v>31</v>
      </c>
      <c r="L86" s="5" t="s">
        <v>32</v>
      </c>
      <c r="M86" s="5" t="s">
        <v>33</v>
      </c>
      <c r="N86" s="49" t="s">
        <v>110</v>
      </c>
      <c r="O86" s="65" t="s">
        <v>37</v>
      </c>
      <c r="P86" s="65" t="s">
        <v>8</v>
      </c>
      <c r="Q86" s="65" t="s">
        <v>34</v>
      </c>
      <c r="R86" s="65" t="s">
        <v>35</v>
      </c>
      <c r="S86" s="65" t="s">
        <v>31</v>
      </c>
      <c r="T86" s="65" t="s">
        <v>36</v>
      </c>
      <c r="U86" s="183"/>
    </row>
    <row r="87" spans="1:26" x14ac:dyDescent="0.25">
      <c r="A87" s="108" t="s">
        <v>162</v>
      </c>
      <c r="B87" s="191" t="s">
        <v>163</v>
      </c>
      <c r="C87" s="191"/>
      <c r="D87" s="191"/>
      <c r="E87" s="191"/>
      <c r="F87" s="191"/>
      <c r="G87" s="191"/>
      <c r="H87" s="191"/>
      <c r="I87" s="191"/>
      <c r="J87" s="109">
        <v>5</v>
      </c>
      <c r="K87" s="109">
        <v>2</v>
      </c>
      <c r="L87" s="109">
        <v>0</v>
      </c>
      <c r="M87" s="109">
        <v>2</v>
      </c>
      <c r="N87" s="9">
        <v>1</v>
      </c>
      <c r="O87" s="51">
        <f>K87+L87+M87+N87</f>
        <v>5</v>
      </c>
      <c r="P87" s="15">
        <f>Q87-O87</f>
        <v>4</v>
      </c>
      <c r="Q87" s="15">
        <f>ROUND(PRODUCT(J87,25)/14,0)</f>
        <v>9</v>
      </c>
      <c r="R87" s="20" t="s">
        <v>35</v>
      </c>
      <c r="S87" s="9"/>
      <c r="T87" s="21"/>
      <c r="U87" s="9" t="s">
        <v>41</v>
      </c>
    </row>
    <row r="88" spans="1:26" x14ac:dyDescent="0.25">
      <c r="A88" s="108" t="s">
        <v>164</v>
      </c>
      <c r="B88" s="191" t="s">
        <v>165</v>
      </c>
      <c r="C88" s="191"/>
      <c r="D88" s="191"/>
      <c r="E88" s="191"/>
      <c r="F88" s="191"/>
      <c r="G88" s="191"/>
      <c r="H88" s="191"/>
      <c r="I88" s="191"/>
      <c r="J88" s="109">
        <v>5</v>
      </c>
      <c r="K88" s="109">
        <v>2</v>
      </c>
      <c r="L88" s="109">
        <v>1</v>
      </c>
      <c r="M88" s="109">
        <v>1</v>
      </c>
      <c r="N88" s="9">
        <v>0</v>
      </c>
      <c r="O88" s="51">
        <f t="shared" ref="O88:O92" si="20">K88+L88+M88+N88</f>
        <v>4</v>
      </c>
      <c r="P88" s="15">
        <f t="shared" ref="P88:P92" si="21">Q88-O88</f>
        <v>5</v>
      </c>
      <c r="Q88" s="15">
        <f t="shared" ref="Q88:Q92" si="22">ROUND(PRODUCT(J88,25)/14,0)</f>
        <v>9</v>
      </c>
      <c r="R88" s="20"/>
      <c r="S88" s="9" t="s">
        <v>31</v>
      </c>
      <c r="T88" s="21"/>
      <c r="U88" s="9" t="s">
        <v>41</v>
      </c>
    </row>
    <row r="89" spans="1:26" x14ac:dyDescent="0.25">
      <c r="A89" s="108" t="s">
        <v>166</v>
      </c>
      <c r="B89" s="191" t="s">
        <v>167</v>
      </c>
      <c r="C89" s="191"/>
      <c r="D89" s="191"/>
      <c r="E89" s="191"/>
      <c r="F89" s="191"/>
      <c r="G89" s="191"/>
      <c r="H89" s="191"/>
      <c r="I89" s="191"/>
      <c r="J89" s="109">
        <v>5</v>
      </c>
      <c r="K89" s="109">
        <v>2</v>
      </c>
      <c r="L89" s="109">
        <v>1</v>
      </c>
      <c r="M89" s="109">
        <v>1</v>
      </c>
      <c r="N89" s="9">
        <v>0</v>
      </c>
      <c r="O89" s="51">
        <f t="shared" si="20"/>
        <v>4</v>
      </c>
      <c r="P89" s="15">
        <f t="shared" si="21"/>
        <v>5</v>
      </c>
      <c r="Q89" s="15">
        <f t="shared" si="22"/>
        <v>9</v>
      </c>
      <c r="R89" s="20" t="s">
        <v>35</v>
      </c>
      <c r="S89" s="9"/>
      <c r="T89" s="21"/>
      <c r="U89" s="9" t="s">
        <v>40</v>
      </c>
    </row>
    <row r="90" spans="1:26" x14ac:dyDescent="0.25">
      <c r="A90" s="108" t="s">
        <v>168</v>
      </c>
      <c r="B90" s="191" t="s">
        <v>169</v>
      </c>
      <c r="C90" s="191"/>
      <c r="D90" s="191"/>
      <c r="E90" s="191"/>
      <c r="F90" s="191"/>
      <c r="G90" s="191"/>
      <c r="H90" s="191"/>
      <c r="I90" s="191"/>
      <c r="J90" s="109">
        <v>5</v>
      </c>
      <c r="K90" s="109">
        <v>2</v>
      </c>
      <c r="L90" s="127">
        <v>1</v>
      </c>
      <c r="M90" s="127">
        <v>1</v>
      </c>
      <c r="N90" s="9">
        <v>0</v>
      </c>
      <c r="O90" s="51">
        <f t="shared" si="20"/>
        <v>4</v>
      </c>
      <c r="P90" s="15">
        <f t="shared" si="21"/>
        <v>5</v>
      </c>
      <c r="Q90" s="15">
        <f t="shared" si="22"/>
        <v>9</v>
      </c>
      <c r="R90" s="20" t="s">
        <v>35</v>
      </c>
      <c r="S90" s="9"/>
      <c r="T90" s="21"/>
      <c r="U90" s="9" t="s">
        <v>40</v>
      </c>
    </row>
    <row r="91" spans="1:26" x14ac:dyDescent="0.25">
      <c r="A91" s="108" t="s">
        <v>170</v>
      </c>
      <c r="B91" s="191" t="s">
        <v>171</v>
      </c>
      <c r="C91" s="191"/>
      <c r="D91" s="191"/>
      <c r="E91" s="191"/>
      <c r="F91" s="191"/>
      <c r="G91" s="191"/>
      <c r="H91" s="191"/>
      <c r="I91" s="191"/>
      <c r="J91" s="109">
        <v>5</v>
      </c>
      <c r="K91" s="109">
        <v>2</v>
      </c>
      <c r="L91" s="109">
        <v>1</v>
      </c>
      <c r="M91" s="109">
        <v>1</v>
      </c>
      <c r="N91" s="9">
        <v>0</v>
      </c>
      <c r="O91" s="51">
        <f t="shared" si="20"/>
        <v>4</v>
      </c>
      <c r="P91" s="15">
        <f t="shared" si="21"/>
        <v>5</v>
      </c>
      <c r="Q91" s="15">
        <f t="shared" si="22"/>
        <v>9</v>
      </c>
      <c r="R91" s="20" t="s">
        <v>35</v>
      </c>
      <c r="S91" s="9"/>
      <c r="T91" s="21"/>
      <c r="U91" s="9" t="s">
        <v>42</v>
      </c>
    </row>
    <row r="92" spans="1:26" x14ac:dyDescent="0.25">
      <c r="A92" s="110" t="s">
        <v>172</v>
      </c>
      <c r="B92" s="191" t="s">
        <v>173</v>
      </c>
      <c r="C92" s="191"/>
      <c r="D92" s="191"/>
      <c r="E92" s="191"/>
      <c r="F92" s="191"/>
      <c r="G92" s="191"/>
      <c r="H92" s="191"/>
      <c r="I92" s="191"/>
      <c r="J92" s="109">
        <v>5</v>
      </c>
      <c r="K92" s="109">
        <v>2</v>
      </c>
      <c r="L92" s="109">
        <v>1</v>
      </c>
      <c r="M92" s="109">
        <v>1</v>
      </c>
      <c r="N92" s="9">
        <v>0</v>
      </c>
      <c r="O92" s="51">
        <f t="shared" si="20"/>
        <v>4</v>
      </c>
      <c r="P92" s="15">
        <f t="shared" si="21"/>
        <v>5</v>
      </c>
      <c r="Q92" s="15">
        <f t="shared" si="22"/>
        <v>9</v>
      </c>
      <c r="R92" s="20"/>
      <c r="S92" s="9" t="s">
        <v>31</v>
      </c>
      <c r="T92" s="21"/>
      <c r="U92" s="9" t="s">
        <v>41</v>
      </c>
    </row>
    <row r="93" spans="1:26" x14ac:dyDescent="0.25">
      <c r="A93" s="84" t="s">
        <v>262</v>
      </c>
      <c r="B93" s="315" t="s">
        <v>263</v>
      </c>
      <c r="C93" s="316"/>
      <c r="D93" s="316"/>
      <c r="E93" s="316"/>
      <c r="F93" s="316"/>
      <c r="G93" s="316"/>
      <c r="H93" s="316"/>
      <c r="I93" s="317"/>
      <c r="J93" s="85">
        <v>3</v>
      </c>
      <c r="K93" s="85">
        <v>0</v>
      </c>
      <c r="L93" s="85">
        <v>2</v>
      </c>
      <c r="M93" s="85">
        <v>0</v>
      </c>
      <c r="N93" s="85">
        <v>0</v>
      </c>
      <c r="O93" s="16">
        <f t="shared" ref="O93" si="23">K93+L93+M93+N93</f>
        <v>2</v>
      </c>
      <c r="P93" s="86">
        <f t="shared" ref="P93" si="24">Q93-O93</f>
        <v>3</v>
      </c>
      <c r="Q93" s="86">
        <f t="shared" ref="Q93" si="25">ROUND(PRODUCT(J93,25)/14,0)</f>
        <v>5</v>
      </c>
      <c r="R93" s="99"/>
      <c r="S93" s="85" t="s">
        <v>31</v>
      </c>
      <c r="T93" s="87"/>
      <c r="U93" s="85" t="s">
        <v>42</v>
      </c>
      <c r="V93" s="126" t="s">
        <v>264</v>
      </c>
      <c r="W93" s="126"/>
      <c r="X93" s="126"/>
      <c r="Y93" s="126"/>
      <c r="Z93" s="119"/>
    </row>
    <row r="94" spans="1:26" x14ac:dyDescent="0.25">
      <c r="A94" s="17" t="s">
        <v>28</v>
      </c>
      <c r="B94" s="158"/>
      <c r="C94" s="159"/>
      <c r="D94" s="159"/>
      <c r="E94" s="159"/>
      <c r="F94" s="159"/>
      <c r="G94" s="159"/>
      <c r="H94" s="159"/>
      <c r="I94" s="160"/>
      <c r="J94" s="17">
        <f t="shared" ref="J94:Q94" si="26">SUM(J87:J93)</f>
        <v>33</v>
      </c>
      <c r="K94" s="17">
        <f t="shared" si="26"/>
        <v>12</v>
      </c>
      <c r="L94" s="17">
        <f t="shared" si="26"/>
        <v>7</v>
      </c>
      <c r="M94" s="17">
        <f t="shared" si="26"/>
        <v>7</v>
      </c>
      <c r="N94" s="50">
        <f t="shared" si="26"/>
        <v>1</v>
      </c>
      <c r="O94" s="50">
        <f t="shared" si="26"/>
        <v>27</v>
      </c>
      <c r="P94" s="17">
        <f t="shared" si="26"/>
        <v>32</v>
      </c>
      <c r="Q94" s="17">
        <f t="shared" si="26"/>
        <v>59</v>
      </c>
      <c r="R94" s="17">
        <f>COUNTIF(R87:R93,"E")</f>
        <v>4</v>
      </c>
      <c r="S94" s="17">
        <f>COUNTIF(S87:S93,"C")</f>
        <v>3</v>
      </c>
      <c r="T94" s="17">
        <f>COUNTIF(T87:T93,"VP")</f>
        <v>0</v>
      </c>
      <c r="U94" s="42">
        <f>COUNTA(U87:U93)</f>
        <v>7</v>
      </c>
      <c r="V94" s="181" t="str">
        <f>IF(R94&gt;=SUM(S94:T94),"Corect","E trebuie să fie cel puțin egal cu C+VP")</f>
        <v>Corect</v>
      </c>
      <c r="W94" s="180"/>
      <c r="X94" s="180"/>
    </row>
    <row r="96" spans="1:26" ht="18" customHeight="1" x14ac:dyDescent="0.25">
      <c r="A96" s="170" t="s">
        <v>49</v>
      </c>
      <c r="B96" s="171"/>
      <c r="C96" s="171"/>
      <c r="D96" s="171"/>
      <c r="E96" s="171"/>
      <c r="F96" s="171"/>
      <c r="G96" s="171"/>
      <c r="H96" s="171"/>
      <c r="I96" s="171"/>
      <c r="J96" s="171"/>
      <c r="K96" s="171"/>
      <c r="L96" s="171"/>
      <c r="M96" s="171"/>
      <c r="N96" s="171"/>
      <c r="O96" s="171"/>
      <c r="P96" s="171"/>
      <c r="Q96" s="171"/>
      <c r="R96" s="171"/>
      <c r="S96" s="171"/>
      <c r="T96" s="171"/>
      <c r="U96" s="172"/>
    </row>
    <row r="97" spans="1:24" ht="25.5" customHeight="1" x14ac:dyDescent="0.25">
      <c r="A97" s="184" t="s">
        <v>30</v>
      </c>
      <c r="B97" s="203" t="s">
        <v>29</v>
      </c>
      <c r="C97" s="204"/>
      <c r="D97" s="204"/>
      <c r="E97" s="204"/>
      <c r="F97" s="204"/>
      <c r="G97" s="204"/>
      <c r="H97" s="204"/>
      <c r="I97" s="205"/>
      <c r="J97" s="182" t="s">
        <v>43</v>
      </c>
      <c r="K97" s="173" t="s">
        <v>27</v>
      </c>
      <c r="L97" s="174"/>
      <c r="M97" s="174"/>
      <c r="N97" s="175"/>
      <c r="O97" s="217" t="s">
        <v>44</v>
      </c>
      <c r="P97" s="218"/>
      <c r="Q97" s="219"/>
      <c r="R97" s="217" t="s">
        <v>26</v>
      </c>
      <c r="S97" s="220"/>
      <c r="T97" s="221"/>
      <c r="U97" s="186" t="s">
        <v>25</v>
      </c>
    </row>
    <row r="98" spans="1:24" x14ac:dyDescent="0.25">
      <c r="A98" s="185"/>
      <c r="B98" s="206"/>
      <c r="C98" s="207"/>
      <c r="D98" s="207"/>
      <c r="E98" s="207"/>
      <c r="F98" s="207"/>
      <c r="G98" s="207"/>
      <c r="H98" s="207"/>
      <c r="I98" s="208"/>
      <c r="J98" s="183"/>
      <c r="K98" s="5" t="s">
        <v>31</v>
      </c>
      <c r="L98" s="5" t="s">
        <v>32</v>
      </c>
      <c r="M98" s="5" t="s">
        <v>33</v>
      </c>
      <c r="N98" s="49" t="s">
        <v>110</v>
      </c>
      <c r="O98" s="65" t="s">
        <v>37</v>
      </c>
      <c r="P98" s="65" t="s">
        <v>8</v>
      </c>
      <c r="Q98" s="65" t="s">
        <v>34</v>
      </c>
      <c r="R98" s="65" t="s">
        <v>35</v>
      </c>
      <c r="S98" s="65" t="s">
        <v>31</v>
      </c>
      <c r="T98" s="65" t="s">
        <v>36</v>
      </c>
      <c r="U98" s="183"/>
    </row>
    <row r="99" spans="1:24" x14ac:dyDescent="0.25">
      <c r="A99" s="108" t="s">
        <v>174</v>
      </c>
      <c r="B99" s="191" t="s">
        <v>175</v>
      </c>
      <c r="C99" s="191"/>
      <c r="D99" s="191"/>
      <c r="E99" s="191"/>
      <c r="F99" s="191"/>
      <c r="G99" s="191"/>
      <c r="H99" s="191"/>
      <c r="I99" s="191"/>
      <c r="J99" s="109">
        <v>5</v>
      </c>
      <c r="K99" s="109">
        <v>2</v>
      </c>
      <c r="L99" s="109">
        <v>1</v>
      </c>
      <c r="M99" s="109">
        <v>1</v>
      </c>
      <c r="N99" s="9">
        <v>1</v>
      </c>
      <c r="O99" s="51">
        <f>K99+L99+M99+N99</f>
        <v>5</v>
      </c>
      <c r="P99" s="15">
        <f>Q99-O99</f>
        <v>4</v>
      </c>
      <c r="Q99" s="15">
        <f>ROUND(PRODUCT(J99,25)/14,0)</f>
        <v>9</v>
      </c>
      <c r="R99" s="20" t="s">
        <v>35</v>
      </c>
      <c r="S99" s="9"/>
      <c r="T99" s="21"/>
      <c r="U99" s="9" t="s">
        <v>41</v>
      </c>
    </row>
    <row r="100" spans="1:24" x14ac:dyDescent="0.25">
      <c r="A100" s="108" t="s">
        <v>176</v>
      </c>
      <c r="B100" s="191" t="s">
        <v>177</v>
      </c>
      <c r="C100" s="191"/>
      <c r="D100" s="191"/>
      <c r="E100" s="191"/>
      <c r="F100" s="191"/>
      <c r="G100" s="191"/>
      <c r="H100" s="191"/>
      <c r="I100" s="191"/>
      <c r="J100" s="109">
        <v>6</v>
      </c>
      <c r="K100" s="109">
        <v>2</v>
      </c>
      <c r="L100" s="109">
        <v>1</v>
      </c>
      <c r="M100" s="109">
        <v>2</v>
      </c>
      <c r="N100" s="9">
        <v>0</v>
      </c>
      <c r="O100" s="51">
        <f t="shared" ref="O100:O105" si="27">K100+L100+M100+N100</f>
        <v>5</v>
      </c>
      <c r="P100" s="15">
        <f t="shared" ref="P100:P106" si="28">Q100-O100</f>
        <v>6</v>
      </c>
      <c r="Q100" s="15">
        <f t="shared" ref="Q100:Q106" si="29">ROUND(PRODUCT(J100,25)/14,0)</f>
        <v>11</v>
      </c>
      <c r="R100" s="20" t="s">
        <v>35</v>
      </c>
      <c r="S100" s="9"/>
      <c r="T100" s="21"/>
      <c r="U100" s="9" t="s">
        <v>40</v>
      </c>
    </row>
    <row r="101" spans="1:24" x14ac:dyDescent="0.25">
      <c r="A101" s="108" t="s">
        <v>178</v>
      </c>
      <c r="B101" s="191" t="s">
        <v>179</v>
      </c>
      <c r="C101" s="191"/>
      <c r="D101" s="191"/>
      <c r="E101" s="191"/>
      <c r="F101" s="191"/>
      <c r="G101" s="191"/>
      <c r="H101" s="191"/>
      <c r="I101" s="191"/>
      <c r="J101" s="109">
        <v>5</v>
      </c>
      <c r="K101" s="109">
        <v>2</v>
      </c>
      <c r="L101" s="109">
        <v>0</v>
      </c>
      <c r="M101" s="109">
        <v>2</v>
      </c>
      <c r="N101" s="9">
        <v>1</v>
      </c>
      <c r="O101" s="51">
        <f t="shared" si="27"/>
        <v>5</v>
      </c>
      <c r="P101" s="15">
        <f t="shared" si="28"/>
        <v>4</v>
      </c>
      <c r="Q101" s="15">
        <f t="shared" si="29"/>
        <v>9</v>
      </c>
      <c r="R101" s="20" t="s">
        <v>35</v>
      </c>
      <c r="S101" s="9"/>
      <c r="T101" s="21"/>
      <c r="U101" s="9" t="s">
        <v>41</v>
      </c>
    </row>
    <row r="102" spans="1:24" x14ac:dyDescent="0.25">
      <c r="A102" s="108" t="s">
        <v>180</v>
      </c>
      <c r="B102" s="314" t="s">
        <v>181</v>
      </c>
      <c r="C102" s="314"/>
      <c r="D102" s="314"/>
      <c r="E102" s="314"/>
      <c r="F102" s="314"/>
      <c r="G102" s="314"/>
      <c r="H102" s="314"/>
      <c r="I102" s="314"/>
      <c r="J102" s="109">
        <v>2</v>
      </c>
      <c r="K102" s="109">
        <v>0</v>
      </c>
      <c r="L102" s="109">
        <v>0</v>
      </c>
      <c r="M102" s="109">
        <v>2</v>
      </c>
      <c r="N102" s="9">
        <v>0</v>
      </c>
      <c r="O102" s="51">
        <f t="shared" si="27"/>
        <v>2</v>
      </c>
      <c r="P102" s="15">
        <f t="shared" si="28"/>
        <v>2</v>
      </c>
      <c r="Q102" s="15">
        <f t="shared" si="29"/>
        <v>4</v>
      </c>
      <c r="R102" s="20" t="s">
        <v>35</v>
      </c>
      <c r="S102" s="9"/>
      <c r="T102" s="21"/>
      <c r="U102" s="9" t="s">
        <v>41</v>
      </c>
    </row>
    <row r="103" spans="1:24" x14ac:dyDescent="0.25">
      <c r="A103" s="108" t="s">
        <v>182</v>
      </c>
      <c r="B103" s="191" t="s">
        <v>183</v>
      </c>
      <c r="C103" s="191"/>
      <c r="D103" s="191"/>
      <c r="E103" s="191"/>
      <c r="F103" s="191"/>
      <c r="G103" s="191"/>
      <c r="H103" s="191"/>
      <c r="I103" s="191"/>
      <c r="J103" s="109">
        <v>4</v>
      </c>
      <c r="K103" s="109">
        <v>0</v>
      </c>
      <c r="L103" s="109">
        <v>0</v>
      </c>
      <c r="M103" s="109">
        <v>1</v>
      </c>
      <c r="N103" s="9">
        <v>0</v>
      </c>
      <c r="O103" s="51">
        <f t="shared" si="27"/>
        <v>1</v>
      </c>
      <c r="P103" s="15">
        <f t="shared" si="28"/>
        <v>6</v>
      </c>
      <c r="Q103" s="15">
        <f t="shared" si="29"/>
        <v>7</v>
      </c>
      <c r="R103" s="20"/>
      <c r="S103" s="9"/>
      <c r="T103" s="21" t="s">
        <v>36</v>
      </c>
      <c r="U103" s="9" t="s">
        <v>41</v>
      </c>
    </row>
    <row r="104" spans="1:24" x14ac:dyDescent="0.25">
      <c r="A104" s="110" t="s">
        <v>184</v>
      </c>
      <c r="B104" s="362" t="s">
        <v>104</v>
      </c>
      <c r="C104" s="363"/>
      <c r="D104" s="363"/>
      <c r="E104" s="363"/>
      <c r="F104" s="363"/>
      <c r="G104" s="363"/>
      <c r="H104" s="363"/>
      <c r="I104" s="364"/>
      <c r="J104" s="109">
        <v>4</v>
      </c>
      <c r="K104" s="109">
        <v>2</v>
      </c>
      <c r="L104" s="109">
        <v>0</v>
      </c>
      <c r="M104" s="109">
        <v>1</v>
      </c>
      <c r="N104" s="9">
        <v>0</v>
      </c>
      <c r="O104" s="51">
        <f t="shared" si="27"/>
        <v>3</v>
      </c>
      <c r="P104" s="15">
        <f t="shared" si="28"/>
        <v>4</v>
      </c>
      <c r="Q104" s="15">
        <f t="shared" si="29"/>
        <v>7</v>
      </c>
      <c r="R104" s="20"/>
      <c r="S104" s="9" t="s">
        <v>31</v>
      </c>
      <c r="T104" s="21"/>
      <c r="U104" s="9" t="s">
        <v>41</v>
      </c>
    </row>
    <row r="105" spans="1:24" x14ac:dyDescent="0.25">
      <c r="A105" s="137" t="s">
        <v>184</v>
      </c>
      <c r="B105" s="365" t="s">
        <v>105</v>
      </c>
      <c r="C105" s="366"/>
      <c r="D105" s="366"/>
      <c r="E105" s="366"/>
      <c r="F105" s="366"/>
      <c r="G105" s="366"/>
      <c r="H105" s="366"/>
      <c r="I105" s="367"/>
      <c r="J105" s="127">
        <v>4</v>
      </c>
      <c r="K105" s="127">
        <v>2</v>
      </c>
      <c r="L105" s="127">
        <v>0</v>
      </c>
      <c r="M105" s="127">
        <v>1</v>
      </c>
      <c r="N105" s="124">
        <v>0</v>
      </c>
      <c r="O105" s="138">
        <f t="shared" si="27"/>
        <v>3</v>
      </c>
      <c r="P105" s="131">
        <f t="shared" si="28"/>
        <v>4</v>
      </c>
      <c r="Q105" s="131">
        <f t="shared" si="29"/>
        <v>7</v>
      </c>
      <c r="R105" s="139"/>
      <c r="S105" s="124" t="s">
        <v>31</v>
      </c>
      <c r="T105" s="132"/>
      <c r="U105" s="124" t="s">
        <v>41</v>
      </c>
    </row>
    <row r="106" spans="1:24" hidden="1" x14ac:dyDescent="0.25">
      <c r="A106" s="140"/>
      <c r="B106" s="309"/>
      <c r="C106" s="310"/>
      <c r="D106" s="310"/>
      <c r="E106" s="310"/>
      <c r="F106" s="310"/>
      <c r="G106" s="310"/>
      <c r="H106" s="310"/>
      <c r="I106" s="311"/>
      <c r="J106" s="124">
        <v>0</v>
      </c>
      <c r="K106" s="124">
        <v>0</v>
      </c>
      <c r="L106" s="124">
        <v>0</v>
      </c>
      <c r="M106" s="124">
        <v>0</v>
      </c>
      <c r="N106" s="124">
        <v>0</v>
      </c>
      <c r="O106" s="138">
        <f>K106+L106+M106+N106</f>
        <v>0</v>
      </c>
      <c r="P106" s="131">
        <f t="shared" si="28"/>
        <v>0</v>
      </c>
      <c r="Q106" s="131">
        <f t="shared" si="29"/>
        <v>0</v>
      </c>
      <c r="R106" s="139"/>
      <c r="S106" s="124"/>
      <c r="T106" s="132"/>
      <c r="U106" s="124"/>
    </row>
    <row r="107" spans="1:24" hidden="1" x14ac:dyDescent="0.25">
      <c r="A107" s="140"/>
      <c r="B107" s="309"/>
      <c r="C107" s="310"/>
      <c r="D107" s="310"/>
      <c r="E107" s="310"/>
      <c r="F107" s="310"/>
      <c r="G107" s="310"/>
      <c r="H107" s="310"/>
      <c r="I107" s="311"/>
      <c r="J107" s="124">
        <v>0</v>
      </c>
      <c r="K107" s="124">
        <v>0</v>
      </c>
      <c r="L107" s="124">
        <v>0</v>
      </c>
      <c r="M107" s="124">
        <v>0</v>
      </c>
      <c r="N107" s="124">
        <v>0</v>
      </c>
      <c r="O107" s="138">
        <f>K107+L107+M107+N107</f>
        <v>0</v>
      </c>
      <c r="P107" s="131">
        <f>Q107-O107</f>
        <v>0</v>
      </c>
      <c r="Q107" s="131">
        <f>ROUND(PRODUCT(J107,25)/14,0)</f>
        <v>0</v>
      </c>
      <c r="R107" s="139"/>
      <c r="S107" s="124"/>
      <c r="T107" s="132"/>
      <c r="U107" s="124"/>
    </row>
    <row r="108" spans="1:24" hidden="1" x14ac:dyDescent="0.25">
      <c r="A108" s="140"/>
      <c r="B108" s="309"/>
      <c r="C108" s="310"/>
      <c r="D108" s="310"/>
      <c r="E108" s="310"/>
      <c r="F108" s="310"/>
      <c r="G108" s="310"/>
      <c r="H108" s="310"/>
      <c r="I108" s="311"/>
      <c r="J108" s="124">
        <v>0</v>
      </c>
      <c r="K108" s="124">
        <v>0</v>
      </c>
      <c r="L108" s="124">
        <v>0</v>
      </c>
      <c r="M108" s="124">
        <v>0</v>
      </c>
      <c r="N108" s="124">
        <v>0</v>
      </c>
      <c r="O108" s="138">
        <f t="shared" ref="O108" si="30">K108+L108+M108+N108</f>
        <v>0</v>
      </c>
      <c r="P108" s="131">
        <f>Q108-O108</f>
        <v>0</v>
      </c>
      <c r="Q108" s="131">
        <f>ROUND(PRODUCT(J108,25)/14,0)</f>
        <v>0</v>
      </c>
      <c r="R108" s="139"/>
      <c r="S108" s="124"/>
      <c r="T108" s="132"/>
      <c r="U108" s="124"/>
    </row>
    <row r="109" spans="1:24" hidden="1" x14ac:dyDescent="0.25">
      <c r="A109" s="140"/>
      <c r="B109" s="318"/>
      <c r="C109" s="319"/>
      <c r="D109" s="319"/>
      <c r="E109" s="319"/>
      <c r="F109" s="319"/>
      <c r="G109" s="319"/>
      <c r="H109" s="319"/>
      <c r="I109" s="320"/>
      <c r="J109" s="124"/>
      <c r="K109" s="124"/>
      <c r="L109" s="124"/>
      <c r="M109" s="124"/>
      <c r="N109" s="141"/>
      <c r="O109" s="138"/>
      <c r="P109" s="131"/>
      <c r="Q109" s="131"/>
      <c r="R109" s="139"/>
      <c r="S109" s="124"/>
      <c r="T109" s="132"/>
      <c r="U109" s="124"/>
    </row>
    <row r="110" spans="1:24" x14ac:dyDescent="0.25">
      <c r="A110" s="142" t="s">
        <v>28</v>
      </c>
      <c r="B110" s="256"/>
      <c r="C110" s="257"/>
      <c r="D110" s="257"/>
      <c r="E110" s="257"/>
      <c r="F110" s="257"/>
      <c r="G110" s="257"/>
      <c r="H110" s="257"/>
      <c r="I110" s="258"/>
      <c r="J110" s="142">
        <f t="shared" ref="J110:Q110" si="31">SUM(J99:J109)</f>
        <v>30</v>
      </c>
      <c r="K110" s="142">
        <f t="shared" si="31"/>
        <v>10</v>
      </c>
      <c r="L110" s="142">
        <f t="shared" si="31"/>
        <v>2</v>
      </c>
      <c r="M110" s="142">
        <f t="shared" si="31"/>
        <v>10</v>
      </c>
      <c r="N110" s="142">
        <f t="shared" si="31"/>
        <v>2</v>
      </c>
      <c r="O110" s="142">
        <f t="shared" si="31"/>
        <v>24</v>
      </c>
      <c r="P110" s="142">
        <f t="shared" si="31"/>
        <v>30</v>
      </c>
      <c r="Q110" s="142">
        <f t="shared" si="31"/>
        <v>54</v>
      </c>
      <c r="R110" s="142">
        <f>COUNTIF(R99:R109,"E")</f>
        <v>4</v>
      </c>
      <c r="S110" s="142">
        <f>COUNTIF(S99:S109,"C")</f>
        <v>2</v>
      </c>
      <c r="T110" s="142">
        <f>COUNTIF(T99:T109,"VP")</f>
        <v>1</v>
      </c>
      <c r="U110" s="138">
        <f>COUNTA(U99:U109)</f>
        <v>7</v>
      </c>
      <c r="V110" s="181" t="str">
        <f>IF(R110&gt;=SUM(S110:T110),"Corect","E trebuie să fie cel puțin egal cu C+VP")</f>
        <v>Corect</v>
      </c>
      <c r="W110" s="180"/>
      <c r="X110" s="180"/>
    </row>
    <row r="111" spans="1:24" x14ac:dyDescent="0.25">
      <c r="A111" s="143"/>
      <c r="B111" s="143"/>
      <c r="C111" s="143"/>
      <c r="D111" s="143"/>
      <c r="E111" s="143"/>
      <c r="F111" s="143"/>
      <c r="G111" s="143"/>
      <c r="H111" s="143"/>
      <c r="I111" s="143"/>
      <c r="J111" s="143"/>
      <c r="K111" s="143"/>
      <c r="L111" s="143"/>
      <c r="M111" s="143"/>
      <c r="N111" s="143"/>
      <c r="O111" s="143"/>
      <c r="P111" s="143"/>
      <c r="Q111" s="143"/>
      <c r="R111" s="143"/>
      <c r="S111" s="143"/>
      <c r="T111" s="143"/>
      <c r="U111" s="143"/>
    </row>
    <row r="112" spans="1:24" ht="19.5" customHeight="1" x14ac:dyDescent="0.25">
      <c r="A112" s="359" t="s">
        <v>50</v>
      </c>
      <c r="B112" s="360"/>
      <c r="C112" s="360"/>
      <c r="D112" s="360"/>
      <c r="E112" s="360"/>
      <c r="F112" s="360"/>
      <c r="G112" s="360"/>
      <c r="H112" s="360"/>
      <c r="I112" s="360"/>
      <c r="J112" s="360"/>
      <c r="K112" s="360"/>
      <c r="L112" s="360"/>
      <c r="M112" s="360"/>
      <c r="N112" s="360"/>
      <c r="O112" s="360"/>
      <c r="P112" s="360"/>
      <c r="Q112" s="360"/>
      <c r="R112" s="360"/>
      <c r="S112" s="360"/>
      <c r="T112" s="360"/>
      <c r="U112" s="361"/>
    </row>
    <row r="113" spans="1:27" ht="25.5" customHeight="1" x14ac:dyDescent="0.25">
      <c r="A113" s="192" t="s">
        <v>30</v>
      </c>
      <c r="B113" s="267" t="s">
        <v>29</v>
      </c>
      <c r="C113" s="268"/>
      <c r="D113" s="268"/>
      <c r="E113" s="268"/>
      <c r="F113" s="268"/>
      <c r="G113" s="268"/>
      <c r="H113" s="268"/>
      <c r="I113" s="269"/>
      <c r="J113" s="313" t="s">
        <v>43</v>
      </c>
      <c r="K113" s="264" t="s">
        <v>27</v>
      </c>
      <c r="L113" s="265"/>
      <c r="M113" s="265"/>
      <c r="N113" s="266"/>
      <c r="O113" s="196" t="s">
        <v>44</v>
      </c>
      <c r="P113" s="226"/>
      <c r="Q113" s="227"/>
      <c r="R113" s="196" t="s">
        <v>26</v>
      </c>
      <c r="S113" s="197"/>
      <c r="T113" s="198"/>
      <c r="U113" s="194" t="s">
        <v>25</v>
      </c>
    </row>
    <row r="114" spans="1:27" x14ac:dyDescent="0.25">
      <c r="A114" s="193"/>
      <c r="B114" s="270"/>
      <c r="C114" s="271"/>
      <c r="D114" s="271"/>
      <c r="E114" s="271"/>
      <c r="F114" s="271"/>
      <c r="G114" s="271"/>
      <c r="H114" s="271"/>
      <c r="I114" s="272"/>
      <c r="J114" s="195"/>
      <c r="K114" s="144" t="s">
        <v>31</v>
      </c>
      <c r="L114" s="144" t="s">
        <v>32</v>
      </c>
      <c r="M114" s="144" t="s">
        <v>33</v>
      </c>
      <c r="N114" s="144" t="s">
        <v>110</v>
      </c>
      <c r="O114" s="144" t="s">
        <v>37</v>
      </c>
      <c r="P114" s="144" t="s">
        <v>8</v>
      </c>
      <c r="Q114" s="144" t="s">
        <v>34</v>
      </c>
      <c r="R114" s="144" t="s">
        <v>35</v>
      </c>
      <c r="S114" s="144" t="s">
        <v>31</v>
      </c>
      <c r="T114" s="144" t="s">
        <v>36</v>
      </c>
      <c r="U114" s="195"/>
    </row>
    <row r="115" spans="1:27" x14ac:dyDescent="0.25">
      <c r="A115" s="145" t="s">
        <v>185</v>
      </c>
      <c r="B115" s="312" t="s">
        <v>186</v>
      </c>
      <c r="C115" s="312"/>
      <c r="D115" s="312"/>
      <c r="E115" s="312"/>
      <c r="F115" s="312"/>
      <c r="G115" s="312"/>
      <c r="H115" s="312"/>
      <c r="I115" s="312"/>
      <c r="J115" s="127">
        <v>7</v>
      </c>
      <c r="K115" s="127">
        <v>2</v>
      </c>
      <c r="L115" s="127">
        <v>1</v>
      </c>
      <c r="M115" s="127">
        <v>1</v>
      </c>
      <c r="N115" s="124">
        <v>1</v>
      </c>
      <c r="O115" s="138">
        <f>K115+L115+M115+N115</f>
        <v>5</v>
      </c>
      <c r="P115" s="131">
        <f>Q115-O115</f>
        <v>10</v>
      </c>
      <c r="Q115" s="131">
        <f>ROUND(PRODUCT(J115,25)/12,0)</f>
        <v>15</v>
      </c>
      <c r="R115" s="139" t="s">
        <v>35</v>
      </c>
      <c r="S115" s="124"/>
      <c r="T115" s="132"/>
      <c r="U115" s="124" t="s">
        <v>41</v>
      </c>
    </row>
    <row r="116" spans="1:27" x14ac:dyDescent="0.25">
      <c r="A116" s="145" t="s">
        <v>187</v>
      </c>
      <c r="B116" s="312" t="s">
        <v>188</v>
      </c>
      <c r="C116" s="312"/>
      <c r="D116" s="312"/>
      <c r="E116" s="312"/>
      <c r="F116" s="312"/>
      <c r="G116" s="312"/>
      <c r="H116" s="312"/>
      <c r="I116" s="312"/>
      <c r="J116" s="127">
        <v>2</v>
      </c>
      <c r="K116" s="127">
        <v>0</v>
      </c>
      <c r="L116" s="127">
        <v>0</v>
      </c>
      <c r="M116" s="127">
        <v>0</v>
      </c>
      <c r="N116" s="124">
        <v>2</v>
      </c>
      <c r="O116" s="138">
        <f t="shared" ref="O116:O124" si="32">K116+L116+M116+N116</f>
        <v>2</v>
      </c>
      <c r="P116" s="131">
        <f t="shared" ref="P116:P122" si="33">Q116-O116</f>
        <v>2</v>
      </c>
      <c r="Q116" s="131">
        <f t="shared" ref="Q116:Q124" si="34">ROUND(PRODUCT(J116,25)/12,0)</f>
        <v>4</v>
      </c>
      <c r="R116" s="139"/>
      <c r="S116" s="124" t="s">
        <v>31</v>
      </c>
      <c r="T116" s="132"/>
      <c r="U116" s="124" t="s">
        <v>41</v>
      </c>
    </row>
    <row r="117" spans="1:27" x14ac:dyDescent="0.25">
      <c r="A117" s="145" t="s">
        <v>189</v>
      </c>
      <c r="B117" s="312" t="s">
        <v>190</v>
      </c>
      <c r="C117" s="312"/>
      <c r="D117" s="312"/>
      <c r="E117" s="312"/>
      <c r="F117" s="312"/>
      <c r="G117" s="312"/>
      <c r="H117" s="312"/>
      <c r="I117" s="312"/>
      <c r="J117" s="127">
        <v>6</v>
      </c>
      <c r="K117" s="127">
        <v>2</v>
      </c>
      <c r="L117" s="127">
        <v>0</v>
      </c>
      <c r="M117" s="127">
        <v>1</v>
      </c>
      <c r="N117" s="124">
        <v>1</v>
      </c>
      <c r="O117" s="138">
        <f t="shared" si="32"/>
        <v>4</v>
      </c>
      <c r="P117" s="131">
        <f t="shared" si="33"/>
        <v>9</v>
      </c>
      <c r="Q117" s="131">
        <f t="shared" si="34"/>
        <v>13</v>
      </c>
      <c r="R117" s="139" t="s">
        <v>35</v>
      </c>
      <c r="S117" s="124"/>
      <c r="T117" s="132"/>
      <c r="U117" s="124" t="s">
        <v>41</v>
      </c>
    </row>
    <row r="118" spans="1:27" x14ac:dyDescent="0.25">
      <c r="A118" s="145" t="s">
        <v>189</v>
      </c>
      <c r="B118" s="312" t="s">
        <v>191</v>
      </c>
      <c r="C118" s="312"/>
      <c r="D118" s="312"/>
      <c r="E118" s="312"/>
      <c r="F118" s="312"/>
      <c r="G118" s="312"/>
      <c r="H118" s="312"/>
      <c r="I118" s="312"/>
      <c r="J118" s="127">
        <v>6</v>
      </c>
      <c r="K118" s="127">
        <v>2</v>
      </c>
      <c r="L118" s="127">
        <v>0</v>
      </c>
      <c r="M118" s="127">
        <v>1</v>
      </c>
      <c r="N118" s="124">
        <v>1</v>
      </c>
      <c r="O118" s="138">
        <f t="shared" si="32"/>
        <v>4</v>
      </c>
      <c r="P118" s="131">
        <f t="shared" si="33"/>
        <v>9</v>
      </c>
      <c r="Q118" s="131">
        <f t="shared" si="34"/>
        <v>13</v>
      </c>
      <c r="R118" s="139" t="s">
        <v>35</v>
      </c>
      <c r="S118" s="124"/>
      <c r="T118" s="132"/>
      <c r="U118" s="124" t="s">
        <v>41</v>
      </c>
    </row>
    <row r="119" spans="1:27" x14ac:dyDescent="0.25">
      <c r="A119" s="145" t="s">
        <v>189</v>
      </c>
      <c r="B119" s="312" t="s">
        <v>192</v>
      </c>
      <c r="C119" s="312"/>
      <c r="D119" s="312"/>
      <c r="E119" s="312"/>
      <c r="F119" s="312"/>
      <c r="G119" s="312"/>
      <c r="H119" s="312"/>
      <c r="I119" s="312"/>
      <c r="J119" s="127">
        <v>6</v>
      </c>
      <c r="K119" s="127">
        <v>2</v>
      </c>
      <c r="L119" s="127">
        <v>0</v>
      </c>
      <c r="M119" s="127">
        <v>1</v>
      </c>
      <c r="N119" s="124">
        <v>1</v>
      </c>
      <c r="O119" s="138">
        <f t="shared" si="32"/>
        <v>4</v>
      </c>
      <c r="P119" s="131">
        <f t="shared" si="33"/>
        <v>9</v>
      </c>
      <c r="Q119" s="131">
        <f t="shared" si="34"/>
        <v>13</v>
      </c>
      <c r="R119" s="139" t="s">
        <v>35</v>
      </c>
      <c r="S119" s="124"/>
      <c r="T119" s="132"/>
      <c r="U119" s="124" t="s">
        <v>41</v>
      </c>
    </row>
    <row r="120" spans="1:27" x14ac:dyDescent="0.25">
      <c r="A120" s="137" t="s">
        <v>193</v>
      </c>
      <c r="B120" s="312" t="s">
        <v>194</v>
      </c>
      <c r="C120" s="312"/>
      <c r="D120" s="312"/>
      <c r="E120" s="312"/>
      <c r="F120" s="312"/>
      <c r="G120" s="312"/>
      <c r="H120" s="312"/>
      <c r="I120" s="312"/>
      <c r="J120" s="127">
        <v>3</v>
      </c>
      <c r="K120" s="127">
        <v>2</v>
      </c>
      <c r="L120" s="127">
        <v>0</v>
      </c>
      <c r="M120" s="127">
        <v>0</v>
      </c>
      <c r="N120" s="124">
        <v>1</v>
      </c>
      <c r="O120" s="138">
        <f t="shared" si="32"/>
        <v>3</v>
      </c>
      <c r="P120" s="131">
        <f t="shared" si="33"/>
        <v>3</v>
      </c>
      <c r="Q120" s="131">
        <f t="shared" si="34"/>
        <v>6</v>
      </c>
      <c r="R120" s="139"/>
      <c r="S120" s="124" t="s">
        <v>31</v>
      </c>
      <c r="T120" s="132"/>
      <c r="U120" s="124" t="s">
        <v>42</v>
      </c>
    </row>
    <row r="121" spans="1:27" hidden="1" x14ac:dyDescent="0.25">
      <c r="A121" s="27"/>
      <c r="B121" s="187"/>
      <c r="C121" s="188"/>
      <c r="D121" s="188"/>
      <c r="E121" s="188"/>
      <c r="F121" s="188"/>
      <c r="G121" s="188"/>
      <c r="H121" s="188"/>
      <c r="I121" s="189"/>
      <c r="J121" s="9">
        <v>0</v>
      </c>
      <c r="K121" s="9">
        <v>0</v>
      </c>
      <c r="L121" s="9">
        <v>0</v>
      </c>
      <c r="M121" s="9">
        <v>0</v>
      </c>
      <c r="N121" s="9">
        <v>0</v>
      </c>
      <c r="O121" s="51">
        <f t="shared" si="32"/>
        <v>0</v>
      </c>
      <c r="P121" s="15">
        <f t="shared" si="33"/>
        <v>0</v>
      </c>
      <c r="Q121" s="15">
        <f t="shared" si="34"/>
        <v>0</v>
      </c>
      <c r="R121" s="20"/>
      <c r="S121" s="9"/>
      <c r="T121" s="21"/>
      <c r="U121" s="9"/>
    </row>
    <row r="122" spans="1:27" hidden="1" x14ac:dyDescent="0.25">
      <c r="A122" s="27"/>
      <c r="B122" s="187"/>
      <c r="C122" s="188"/>
      <c r="D122" s="188"/>
      <c r="E122" s="188"/>
      <c r="F122" s="188"/>
      <c r="G122" s="188"/>
      <c r="H122" s="188"/>
      <c r="I122" s="189"/>
      <c r="J122" s="9">
        <v>0</v>
      </c>
      <c r="K122" s="9">
        <v>0</v>
      </c>
      <c r="L122" s="9">
        <v>0</v>
      </c>
      <c r="M122" s="9">
        <v>0</v>
      </c>
      <c r="N122" s="9">
        <v>0</v>
      </c>
      <c r="O122" s="51">
        <f t="shared" si="32"/>
        <v>0</v>
      </c>
      <c r="P122" s="15">
        <f t="shared" si="33"/>
        <v>0</v>
      </c>
      <c r="Q122" s="15">
        <f t="shared" si="34"/>
        <v>0</v>
      </c>
      <c r="R122" s="20"/>
      <c r="S122" s="9"/>
      <c r="T122" s="21"/>
      <c r="U122" s="9"/>
    </row>
    <row r="123" spans="1:27" hidden="1" x14ac:dyDescent="0.25">
      <c r="A123" s="27"/>
      <c r="B123" s="187"/>
      <c r="C123" s="188"/>
      <c r="D123" s="188"/>
      <c r="E123" s="188"/>
      <c r="F123" s="188"/>
      <c r="G123" s="188"/>
      <c r="H123" s="188"/>
      <c r="I123" s="189"/>
      <c r="J123" s="9">
        <v>0</v>
      </c>
      <c r="K123" s="9">
        <v>0</v>
      </c>
      <c r="L123" s="9">
        <v>0</v>
      </c>
      <c r="M123" s="9">
        <v>0</v>
      </c>
      <c r="N123" s="9">
        <v>0</v>
      </c>
      <c r="O123" s="51">
        <f t="shared" si="32"/>
        <v>0</v>
      </c>
      <c r="P123" s="15">
        <f>Q123-O123</f>
        <v>0</v>
      </c>
      <c r="Q123" s="15">
        <f t="shared" si="34"/>
        <v>0</v>
      </c>
      <c r="R123" s="20"/>
      <c r="S123" s="9"/>
      <c r="T123" s="21"/>
      <c r="U123" s="9"/>
    </row>
    <row r="124" spans="1:27" hidden="1" x14ac:dyDescent="0.25">
      <c r="A124" s="27"/>
      <c r="B124" s="187"/>
      <c r="C124" s="188"/>
      <c r="D124" s="188"/>
      <c r="E124" s="188"/>
      <c r="F124" s="188"/>
      <c r="G124" s="188"/>
      <c r="H124" s="188"/>
      <c r="I124" s="189"/>
      <c r="J124" s="9">
        <v>0</v>
      </c>
      <c r="K124" s="9">
        <v>0</v>
      </c>
      <c r="L124" s="9">
        <v>0</v>
      </c>
      <c r="M124" s="9">
        <v>0</v>
      </c>
      <c r="N124" s="9">
        <v>0</v>
      </c>
      <c r="O124" s="51">
        <f t="shared" si="32"/>
        <v>0</v>
      </c>
      <c r="P124" s="15">
        <f>Q124-O124</f>
        <v>0</v>
      </c>
      <c r="Q124" s="15">
        <f t="shared" si="34"/>
        <v>0</v>
      </c>
      <c r="R124" s="20"/>
      <c r="S124" s="9"/>
      <c r="T124" s="21"/>
      <c r="U124" s="9"/>
    </row>
    <row r="125" spans="1:27" hidden="1" x14ac:dyDescent="0.25">
      <c r="A125" s="41"/>
      <c r="B125" s="222"/>
      <c r="C125" s="223"/>
      <c r="D125" s="223"/>
      <c r="E125" s="223"/>
      <c r="F125" s="223"/>
      <c r="G125" s="223"/>
      <c r="H125" s="223"/>
      <c r="I125" s="224"/>
      <c r="J125" s="9"/>
      <c r="K125" s="9"/>
      <c r="L125" s="9"/>
      <c r="M125" s="9"/>
      <c r="N125" s="22"/>
      <c r="O125" s="51"/>
      <c r="P125" s="15"/>
      <c r="Q125" s="15"/>
      <c r="R125" s="20"/>
      <c r="S125" s="9"/>
      <c r="T125" s="21"/>
      <c r="U125" s="9"/>
    </row>
    <row r="126" spans="1:27" x14ac:dyDescent="0.25">
      <c r="A126" s="17" t="s">
        <v>28</v>
      </c>
      <c r="B126" s="158"/>
      <c r="C126" s="159"/>
      <c r="D126" s="159"/>
      <c r="E126" s="159"/>
      <c r="F126" s="159"/>
      <c r="G126" s="159"/>
      <c r="H126" s="159"/>
      <c r="I126" s="160"/>
      <c r="J126" s="17">
        <f>SUM(J115:J125)</f>
        <v>30</v>
      </c>
      <c r="K126" s="17">
        <f t="shared" ref="K126:Q126" si="35">SUM(K115:K125)</f>
        <v>10</v>
      </c>
      <c r="L126" s="17">
        <f t="shared" si="35"/>
        <v>1</v>
      </c>
      <c r="M126" s="17">
        <f t="shared" si="35"/>
        <v>4</v>
      </c>
      <c r="N126" s="50">
        <f t="shared" si="35"/>
        <v>7</v>
      </c>
      <c r="O126" s="17">
        <f t="shared" si="35"/>
        <v>22</v>
      </c>
      <c r="P126" s="17">
        <f t="shared" si="35"/>
        <v>42</v>
      </c>
      <c r="Q126" s="17">
        <f t="shared" si="35"/>
        <v>64</v>
      </c>
      <c r="R126" s="17">
        <f>COUNTIF(R115:R125,"E")</f>
        <v>4</v>
      </c>
      <c r="S126" s="17">
        <f>COUNTIF(S115:S125,"C")</f>
        <v>2</v>
      </c>
      <c r="T126" s="17">
        <f>COUNTIF(T115:T125,"VP")</f>
        <v>0</v>
      </c>
      <c r="U126" s="42">
        <f>COUNTA(U115:U125)</f>
        <v>6</v>
      </c>
      <c r="V126" s="181" t="str">
        <f>IF(R126&gt;=SUM(S126:T126),"Corect","E trebuie să fie cel puțin egal cu C+VP")</f>
        <v>Corect</v>
      </c>
      <c r="W126" s="180"/>
      <c r="X126" s="180"/>
    </row>
    <row r="128" spans="1:27" ht="19.5" customHeight="1" x14ac:dyDescent="0.25">
      <c r="A128" s="170" t="s">
        <v>51</v>
      </c>
      <c r="B128" s="171"/>
      <c r="C128" s="171"/>
      <c r="D128" s="171"/>
      <c r="E128" s="171"/>
      <c r="F128" s="171"/>
      <c r="G128" s="171"/>
      <c r="H128" s="171"/>
      <c r="I128" s="171"/>
      <c r="J128" s="171"/>
      <c r="K128" s="171"/>
      <c r="L128" s="171"/>
      <c r="M128" s="171"/>
      <c r="N128" s="171"/>
      <c r="O128" s="171"/>
      <c r="P128" s="171"/>
      <c r="Q128" s="171"/>
      <c r="R128" s="171"/>
      <c r="S128" s="171"/>
      <c r="T128" s="171"/>
      <c r="U128" s="172"/>
      <c r="V128" s="67"/>
      <c r="W128" s="67"/>
      <c r="X128" s="67"/>
      <c r="Y128" s="67"/>
      <c r="Z128" s="67"/>
      <c r="AA128" s="74"/>
    </row>
    <row r="129" spans="1:27" ht="19.5" customHeight="1" x14ac:dyDescent="0.25">
      <c r="A129" s="190" t="s">
        <v>30</v>
      </c>
      <c r="B129" s="190" t="s">
        <v>29</v>
      </c>
      <c r="C129" s="190"/>
      <c r="D129" s="190"/>
      <c r="E129" s="190"/>
      <c r="F129" s="190"/>
      <c r="G129" s="190"/>
      <c r="H129" s="190"/>
      <c r="I129" s="190"/>
      <c r="J129" s="176" t="s">
        <v>43</v>
      </c>
      <c r="K129" s="176" t="s">
        <v>27</v>
      </c>
      <c r="L129" s="176"/>
      <c r="M129" s="176"/>
      <c r="N129" s="176"/>
      <c r="O129" s="176" t="s">
        <v>44</v>
      </c>
      <c r="P129" s="322"/>
      <c r="Q129" s="322"/>
      <c r="R129" s="176" t="s">
        <v>26</v>
      </c>
      <c r="S129" s="176"/>
      <c r="T129" s="176"/>
      <c r="U129" s="176" t="s">
        <v>25</v>
      </c>
      <c r="V129" s="67"/>
      <c r="W129" s="67"/>
      <c r="X129" s="67"/>
      <c r="Y129" s="67"/>
      <c r="Z129" s="67"/>
      <c r="AA129" s="74"/>
    </row>
    <row r="130" spans="1:27" ht="12.75" customHeight="1" x14ac:dyDescent="0.25">
      <c r="A130" s="190"/>
      <c r="B130" s="190"/>
      <c r="C130" s="190"/>
      <c r="D130" s="190"/>
      <c r="E130" s="190"/>
      <c r="F130" s="190"/>
      <c r="G130" s="190"/>
      <c r="H130" s="190"/>
      <c r="I130" s="190"/>
      <c r="J130" s="176"/>
      <c r="K130" s="65" t="s">
        <v>31</v>
      </c>
      <c r="L130" s="65" t="s">
        <v>32</v>
      </c>
      <c r="M130" s="65" t="s">
        <v>33</v>
      </c>
      <c r="N130" s="65" t="s">
        <v>110</v>
      </c>
      <c r="O130" s="65" t="s">
        <v>37</v>
      </c>
      <c r="P130" s="65" t="s">
        <v>8</v>
      </c>
      <c r="Q130" s="65" t="s">
        <v>34</v>
      </c>
      <c r="R130" s="65" t="s">
        <v>35</v>
      </c>
      <c r="S130" s="65" t="s">
        <v>31</v>
      </c>
      <c r="T130" s="65" t="s">
        <v>36</v>
      </c>
      <c r="U130" s="176"/>
      <c r="V130" s="67"/>
      <c r="W130" s="67"/>
      <c r="X130" s="67"/>
      <c r="Y130" s="67"/>
      <c r="Z130" s="67"/>
      <c r="AA130" s="74"/>
    </row>
    <row r="131" spans="1:27" x14ac:dyDescent="0.25">
      <c r="A131" s="128" t="s">
        <v>138</v>
      </c>
      <c r="B131" s="399" t="s">
        <v>106</v>
      </c>
      <c r="C131" s="400"/>
      <c r="D131" s="400"/>
      <c r="E131" s="400"/>
      <c r="F131" s="400"/>
      <c r="G131" s="400"/>
      <c r="H131" s="400"/>
      <c r="I131" s="400"/>
      <c r="J131" s="400"/>
      <c r="K131" s="400"/>
      <c r="L131" s="400"/>
      <c r="M131" s="400"/>
      <c r="N131" s="400"/>
      <c r="O131" s="400"/>
      <c r="P131" s="400"/>
      <c r="Q131" s="400"/>
      <c r="R131" s="400"/>
      <c r="S131" s="400"/>
      <c r="T131" s="400"/>
      <c r="U131" s="401"/>
      <c r="V131" s="67"/>
      <c r="W131" s="67"/>
      <c r="X131" s="67"/>
      <c r="Y131" s="67"/>
      <c r="Z131" s="67"/>
      <c r="AA131" s="74"/>
    </row>
    <row r="132" spans="1:27" x14ac:dyDescent="0.25">
      <c r="A132" s="129" t="s">
        <v>195</v>
      </c>
      <c r="B132" s="372" t="s">
        <v>196</v>
      </c>
      <c r="C132" s="373"/>
      <c r="D132" s="373"/>
      <c r="E132" s="373"/>
      <c r="F132" s="373"/>
      <c r="G132" s="373"/>
      <c r="H132" s="373"/>
      <c r="I132" s="374"/>
      <c r="J132" s="111">
        <v>4</v>
      </c>
      <c r="K132" s="111">
        <v>2</v>
      </c>
      <c r="L132" s="111">
        <v>0</v>
      </c>
      <c r="M132" s="111">
        <v>1</v>
      </c>
      <c r="N132" s="130">
        <v>0</v>
      </c>
      <c r="O132" s="131">
        <f>K132+L132+M132+N132</f>
        <v>3</v>
      </c>
      <c r="P132" s="131">
        <f>Q132-O132</f>
        <v>4</v>
      </c>
      <c r="Q132" s="131">
        <f>ROUND(PRODUCT(J132,25)/14,0)</f>
        <v>7</v>
      </c>
      <c r="R132" s="130"/>
      <c r="S132" s="130"/>
      <c r="T132" s="132" t="s">
        <v>36</v>
      </c>
      <c r="U132" s="124" t="s">
        <v>40</v>
      </c>
      <c r="V132" s="67"/>
      <c r="W132" s="67"/>
      <c r="X132" s="67"/>
      <c r="Y132" s="67"/>
      <c r="Z132" s="67"/>
      <c r="AA132" s="74"/>
    </row>
    <row r="133" spans="1:27" x14ac:dyDescent="0.25">
      <c r="A133" s="112" t="s">
        <v>197</v>
      </c>
      <c r="B133" s="262" t="s">
        <v>198</v>
      </c>
      <c r="C133" s="262"/>
      <c r="D133" s="262"/>
      <c r="E133" s="262"/>
      <c r="F133" s="262"/>
      <c r="G133" s="262"/>
      <c r="H133" s="262"/>
      <c r="I133" s="263"/>
      <c r="J133" s="111">
        <v>4</v>
      </c>
      <c r="K133" s="111">
        <v>2</v>
      </c>
      <c r="L133" s="111">
        <v>0</v>
      </c>
      <c r="M133" s="111">
        <v>1</v>
      </c>
      <c r="N133" s="130">
        <v>0</v>
      </c>
      <c r="O133" s="131">
        <f t="shared" ref="O133:O134" si="36">K133+L133+M133+N133</f>
        <v>3</v>
      </c>
      <c r="P133" s="131">
        <f t="shared" ref="P133:P154" si="37">Q133-O133</f>
        <v>4</v>
      </c>
      <c r="Q133" s="131">
        <f t="shared" ref="Q133:Q144" si="38">ROUND(PRODUCT(J133,25)/14,0)</f>
        <v>7</v>
      </c>
      <c r="R133" s="130"/>
      <c r="S133" s="130"/>
      <c r="T133" s="132" t="s">
        <v>36</v>
      </c>
      <c r="U133" s="124" t="s">
        <v>40</v>
      </c>
      <c r="V133" s="78"/>
      <c r="W133" s="78"/>
      <c r="X133" s="78"/>
      <c r="Y133" s="78"/>
      <c r="Z133" s="78"/>
      <c r="AA133" s="74"/>
    </row>
    <row r="134" spans="1:27" ht="12.75" customHeight="1" x14ac:dyDescent="0.25">
      <c r="A134" s="133" t="s">
        <v>242</v>
      </c>
      <c r="B134" s="259" t="s">
        <v>243</v>
      </c>
      <c r="C134" s="260"/>
      <c r="D134" s="260"/>
      <c r="E134" s="260"/>
      <c r="F134" s="260"/>
      <c r="G134" s="260"/>
      <c r="H134" s="260"/>
      <c r="I134" s="261"/>
      <c r="J134" s="111">
        <v>4</v>
      </c>
      <c r="K134" s="111">
        <v>2</v>
      </c>
      <c r="L134" s="111">
        <v>1</v>
      </c>
      <c r="M134" s="111">
        <v>0</v>
      </c>
      <c r="N134" s="130">
        <v>0</v>
      </c>
      <c r="O134" s="131">
        <f t="shared" si="36"/>
        <v>3</v>
      </c>
      <c r="P134" s="131">
        <f>Q134-O134</f>
        <v>4</v>
      </c>
      <c r="Q134" s="131">
        <f>ROUND(PRODUCT(J134,25)/14,0)</f>
        <v>7</v>
      </c>
      <c r="R134" s="130"/>
      <c r="S134" s="130"/>
      <c r="T134" s="132" t="s">
        <v>36</v>
      </c>
      <c r="U134" s="124" t="s">
        <v>42</v>
      </c>
      <c r="V134" s="76"/>
      <c r="W134" s="76"/>
      <c r="X134" s="76"/>
      <c r="Y134" s="76"/>
      <c r="Z134" s="76"/>
      <c r="AA134" s="74"/>
    </row>
    <row r="135" spans="1:27" x14ac:dyDescent="0.25">
      <c r="A135" s="128" t="s">
        <v>184</v>
      </c>
      <c r="B135" s="402" t="s">
        <v>211</v>
      </c>
      <c r="C135" s="403"/>
      <c r="D135" s="403"/>
      <c r="E135" s="403"/>
      <c r="F135" s="403"/>
      <c r="G135" s="403"/>
      <c r="H135" s="403"/>
      <c r="I135" s="403"/>
      <c r="J135" s="403"/>
      <c r="K135" s="403"/>
      <c r="L135" s="403"/>
      <c r="M135" s="403"/>
      <c r="N135" s="403"/>
      <c r="O135" s="403"/>
      <c r="P135" s="403"/>
      <c r="Q135" s="403"/>
      <c r="R135" s="403"/>
      <c r="S135" s="403"/>
      <c r="T135" s="403"/>
      <c r="U135" s="404"/>
      <c r="V135" s="76"/>
      <c r="W135" s="76"/>
      <c r="X135" s="76"/>
      <c r="Y135" s="76"/>
      <c r="Z135" s="76"/>
      <c r="AA135" s="74"/>
    </row>
    <row r="136" spans="1:27" x14ac:dyDescent="0.25">
      <c r="A136" s="134" t="s">
        <v>199</v>
      </c>
      <c r="B136" s="225" t="s">
        <v>200</v>
      </c>
      <c r="C136" s="225"/>
      <c r="D136" s="225"/>
      <c r="E136" s="225"/>
      <c r="F136" s="225"/>
      <c r="G136" s="225"/>
      <c r="H136" s="225"/>
      <c r="I136" s="225"/>
      <c r="J136" s="135">
        <v>4</v>
      </c>
      <c r="K136" s="135">
        <v>2</v>
      </c>
      <c r="L136" s="135">
        <v>0</v>
      </c>
      <c r="M136" s="135">
        <v>1</v>
      </c>
      <c r="N136" s="135">
        <v>1</v>
      </c>
      <c r="O136" s="131">
        <f t="shared" ref="O136:O144" si="39">K136+L136+M136+N136</f>
        <v>4</v>
      </c>
      <c r="P136" s="131">
        <f t="shared" si="37"/>
        <v>3</v>
      </c>
      <c r="Q136" s="131">
        <f t="shared" si="38"/>
        <v>7</v>
      </c>
      <c r="R136" s="130"/>
      <c r="S136" s="130" t="s">
        <v>31</v>
      </c>
      <c r="T136" s="136"/>
      <c r="U136" s="124" t="s">
        <v>42</v>
      </c>
      <c r="V136" s="76"/>
      <c r="W136" s="76"/>
      <c r="X136" s="76"/>
      <c r="Y136" s="76"/>
      <c r="Z136" s="76"/>
      <c r="AA136" s="74"/>
    </row>
    <row r="137" spans="1:27" s="101" customFormat="1" x14ac:dyDescent="0.25">
      <c r="A137" s="134" t="s">
        <v>201</v>
      </c>
      <c r="B137" s="225" t="s">
        <v>202</v>
      </c>
      <c r="C137" s="225"/>
      <c r="D137" s="225"/>
      <c r="E137" s="225"/>
      <c r="F137" s="225"/>
      <c r="G137" s="225"/>
      <c r="H137" s="225"/>
      <c r="I137" s="225"/>
      <c r="J137" s="135">
        <v>4</v>
      </c>
      <c r="K137" s="135">
        <v>2</v>
      </c>
      <c r="L137" s="135">
        <v>0</v>
      </c>
      <c r="M137" s="135">
        <v>1</v>
      </c>
      <c r="N137" s="135">
        <v>1</v>
      </c>
      <c r="O137" s="131">
        <f t="shared" ref="O137:O141" si="40">K137+L137+M137+N137</f>
        <v>4</v>
      </c>
      <c r="P137" s="131">
        <f t="shared" ref="P137:P141" si="41">Q137-O137</f>
        <v>3</v>
      </c>
      <c r="Q137" s="131">
        <f t="shared" ref="Q137:Q141" si="42">ROUND(PRODUCT(J137,25)/14,0)</f>
        <v>7</v>
      </c>
      <c r="R137" s="130"/>
      <c r="S137" s="130" t="s">
        <v>31</v>
      </c>
      <c r="T137" s="136"/>
      <c r="U137" s="124" t="s">
        <v>42</v>
      </c>
      <c r="V137" s="76"/>
      <c r="W137" s="76"/>
      <c r="X137" s="76"/>
      <c r="Y137" s="76"/>
      <c r="Z137" s="76"/>
      <c r="AA137" s="100"/>
    </row>
    <row r="138" spans="1:27" s="101" customFormat="1" x14ac:dyDescent="0.25">
      <c r="A138" s="134" t="s">
        <v>203</v>
      </c>
      <c r="B138" s="225" t="s">
        <v>204</v>
      </c>
      <c r="C138" s="225"/>
      <c r="D138" s="225"/>
      <c r="E138" s="225"/>
      <c r="F138" s="225"/>
      <c r="G138" s="225"/>
      <c r="H138" s="225"/>
      <c r="I138" s="225"/>
      <c r="J138" s="135">
        <v>4</v>
      </c>
      <c r="K138" s="135">
        <v>2</v>
      </c>
      <c r="L138" s="135">
        <v>0</v>
      </c>
      <c r="M138" s="135">
        <v>1</v>
      </c>
      <c r="N138" s="135">
        <v>1</v>
      </c>
      <c r="O138" s="131">
        <f t="shared" si="40"/>
        <v>4</v>
      </c>
      <c r="P138" s="131">
        <f t="shared" si="41"/>
        <v>3</v>
      </c>
      <c r="Q138" s="131">
        <f t="shared" si="42"/>
        <v>7</v>
      </c>
      <c r="R138" s="130"/>
      <c r="S138" s="130" t="s">
        <v>31</v>
      </c>
      <c r="T138" s="136"/>
      <c r="U138" s="124" t="s">
        <v>41</v>
      </c>
      <c r="V138" s="76"/>
      <c r="W138" s="76"/>
      <c r="X138" s="76"/>
      <c r="Y138" s="76"/>
      <c r="Z138" s="76"/>
      <c r="AA138" s="100"/>
    </row>
    <row r="139" spans="1:27" s="101" customFormat="1" x14ac:dyDescent="0.25">
      <c r="A139" s="134" t="s">
        <v>205</v>
      </c>
      <c r="B139" s="225" t="s">
        <v>206</v>
      </c>
      <c r="C139" s="225"/>
      <c r="D139" s="225"/>
      <c r="E139" s="225"/>
      <c r="F139" s="225"/>
      <c r="G139" s="225"/>
      <c r="H139" s="225"/>
      <c r="I139" s="225"/>
      <c r="J139" s="135">
        <v>4</v>
      </c>
      <c r="K139" s="135">
        <v>2</v>
      </c>
      <c r="L139" s="135">
        <v>0</v>
      </c>
      <c r="M139" s="135">
        <v>1</v>
      </c>
      <c r="N139" s="135">
        <v>1</v>
      </c>
      <c r="O139" s="131">
        <f t="shared" si="40"/>
        <v>4</v>
      </c>
      <c r="P139" s="131">
        <f t="shared" si="41"/>
        <v>3</v>
      </c>
      <c r="Q139" s="131">
        <f t="shared" si="42"/>
        <v>7</v>
      </c>
      <c r="R139" s="130"/>
      <c r="S139" s="130" t="s">
        <v>31</v>
      </c>
      <c r="T139" s="136"/>
      <c r="U139" s="124" t="s">
        <v>41</v>
      </c>
      <c r="V139" s="76"/>
      <c r="W139" s="76"/>
      <c r="X139" s="76"/>
      <c r="Y139" s="76"/>
      <c r="Z139" s="76"/>
      <c r="AA139" s="100"/>
    </row>
    <row r="140" spans="1:27" s="101" customFormat="1" hidden="1" x14ac:dyDescent="0.25">
      <c r="A140" s="134"/>
      <c r="B140" s="225"/>
      <c r="C140" s="225"/>
      <c r="D140" s="225"/>
      <c r="E140" s="225"/>
      <c r="F140" s="225"/>
      <c r="G140" s="225"/>
      <c r="H140" s="225"/>
      <c r="I140" s="225"/>
      <c r="J140" s="135"/>
      <c r="K140" s="135"/>
      <c r="L140" s="135"/>
      <c r="M140" s="135"/>
      <c r="N140" s="135"/>
      <c r="O140" s="131"/>
      <c r="P140" s="131"/>
      <c r="Q140" s="131"/>
      <c r="R140" s="130"/>
      <c r="S140" s="130"/>
      <c r="T140" s="136"/>
      <c r="U140" s="124"/>
      <c r="V140" s="76"/>
      <c r="W140" s="76"/>
      <c r="X140" s="76"/>
      <c r="Y140" s="76"/>
      <c r="Z140" s="76"/>
      <c r="AA140" s="100"/>
    </row>
    <row r="141" spans="1:27" s="101" customFormat="1" x14ac:dyDescent="0.25">
      <c r="A141" s="134" t="s">
        <v>207</v>
      </c>
      <c r="B141" s="225" t="s">
        <v>208</v>
      </c>
      <c r="C141" s="225"/>
      <c r="D141" s="225"/>
      <c r="E141" s="225"/>
      <c r="F141" s="225"/>
      <c r="G141" s="225"/>
      <c r="H141" s="225"/>
      <c r="I141" s="225"/>
      <c r="J141" s="135">
        <v>4</v>
      </c>
      <c r="K141" s="135">
        <v>2</v>
      </c>
      <c r="L141" s="135">
        <v>0</v>
      </c>
      <c r="M141" s="135">
        <v>1</v>
      </c>
      <c r="N141" s="135">
        <v>1</v>
      </c>
      <c r="O141" s="131">
        <f t="shared" si="40"/>
        <v>4</v>
      </c>
      <c r="P141" s="131">
        <f t="shared" si="41"/>
        <v>3</v>
      </c>
      <c r="Q141" s="131">
        <f t="shared" si="42"/>
        <v>7</v>
      </c>
      <c r="R141" s="130"/>
      <c r="S141" s="130" t="s">
        <v>31</v>
      </c>
      <c r="T141" s="136"/>
      <c r="U141" s="124" t="s">
        <v>42</v>
      </c>
      <c r="V141" s="76"/>
      <c r="W141" s="76"/>
      <c r="X141" s="76"/>
      <c r="Y141" s="76"/>
      <c r="Z141" s="76"/>
      <c r="AA141" s="100"/>
    </row>
    <row r="142" spans="1:27" s="118" customFormat="1" ht="14.4" x14ac:dyDescent="0.25">
      <c r="A142" s="134" t="s">
        <v>254</v>
      </c>
      <c r="B142" s="396" t="s">
        <v>252</v>
      </c>
      <c r="C142" s="397"/>
      <c r="D142" s="397"/>
      <c r="E142" s="397"/>
      <c r="F142" s="397"/>
      <c r="G142" s="397"/>
      <c r="H142" s="397"/>
      <c r="I142" s="398"/>
      <c r="J142" s="135">
        <v>4</v>
      </c>
      <c r="K142" s="135">
        <v>2</v>
      </c>
      <c r="L142" s="135">
        <v>0</v>
      </c>
      <c r="M142" s="135">
        <v>1</v>
      </c>
      <c r="N142" s="135">
        <v>1</v>
      </c>
      <c r="O142" s="131">
        <f t="shared" ref="O142:O143" si="43">K142+L142+M142+N142</f>
        <v>4</v>
      </c>
      <c r="P142" s="131">
        <f t="shared" ref="P142:P143" si="44">Q142-O142</f>
        <v>3</v>
      </c>
      <c r="Q142" s="131">
        <f t="shared" ref="Q142:Q143" si="45">ROUND(PRODUCT(J142,25)/14,0)</f>
        <v>7</v>
      </c>
      <c r="R142" s="130"/>
      <c r="S142" s="130" t="s">
        <v>31</v>
      </c>
      <c r="T142" s="136"/>
      <c r="U142" s="124" t="s">
        <v>41</v>
      </c>
      <c r="V142" s="76"/>
      <c r="W142" s="76"/>
      <c r="X142" s="76"/>
      <c r="Y142" s="76"/>
      <c r="Z142" s="76"/>
      <c r="AA142" s="117"/>
    </row>
    <row r="143" spans="1:27" x14ac:dyDescent="0.25">
      <c r="A143" s="134" t="s">
        <v>255</v>
      </c>
      <c r="B143" s="225" t="s">
        <v>253</v>
      </c>
      <c r="C143" s="225"/>
      <c r="D143" s="225"/>
      <c r="E143" s="225"/>
      <c r="F143" s="225"/>
      <c r="G143" s="225"/>
      <c r="H143" s="225"/>
      <c r="I143" s="225"/>
      <c r="J143" s="135">
        <v>4</v>
      </c>
      <c r="K143" s="135">
        <v>2</v>
      </c>
      <c r="L143" s="135">
        <v>0</v>
      </c>
      <c r="M143" s="135">
        <v>1</v>
      </c>
      <c r="N143" s="135">
        <v>1</v>
      </c>
      <c r="O143" s="131">
        <f t="shared" si="43"/>
        <v>4</v>
      </c>
      <c r="P143" s="131">
        <f t="shared" si="44"/>
        <v>3</v>
      </c>
      <c r="Q143" s="131">
        <f t="shared" si="45"/>
        <v>7</v>
      </c>
      <c r="R143" s="130"/>
      <c r="S143" s="130" t="s">
        <v>31</v>
      </c>
      <c r="T143" s="136"/>
      <c r="U143" s="124" t="s">
        <v>42</v>
      </c>
      <c r="V143" s="76"/>
      <c r="W143" s="76"/>
      <c r="X143" s="76"/>
      <c r="Y143" s="76"/>
      <c r="Z143" s="76"/>
      <c r="AA143" s="74"/>
    </row>
    <row r="144" spans="1:27" x14ac:dyDescent="0.25">
      <c r="A144" s="134" t="s">
        <v>209</v>
      </c>
      <c r="B144" s="225" t="s">
        <v>210</v>
      </c>
      <c r="C144" s="225"/>
      <c r="D144" s="225"/>
      <c r="E144" s="225"/>
      <c r="F144" s="225"/>
      <c r="G144" s="225"/>
      <c r="H144" s="225"/>
      <c r="I144" s="225"/>
      <c r="J144" s="135">
        <v>4</v>
      </c>
      <c r="K144" s="135">
        <v>2</v>
      </c>
      <c r="L144" s="135">
        <v>0</v>
      </c>
      <c r="M144" s="135">
        <v>1</v>
      </c>
      <c r="N144" s="135">
        <v>1</v>
      </c>
      <c r="O144" s="131">
        <f t="shared" si="39"/>
        <v>4</v>
      </c>
      <c r="P144" s="131">
        <f t="shared" si="37"/>
        <v>3</v>
      </c>
      <c r="Q144" s="131">
        <f t="shared" si="38"/>
        <v>7</v>
      </c>
      <c r="R144" s="130"/>
      <c r="S144" s="130" t="s">
        <v>31</v>
      </c>
      <c r="T144" s="136"/>
      <c r="U144" s="124" t="s">
        <v>41</v>
      </c>
      <c r="V144" s="76"/>
      <c r="W144" s="76"/>
      <c r="X144" s="76"/>
      <c r="Y144" s="76"/>
      <c r="Z144" s="76"/>
      <c r="AA144" s="74"/>
    </row>
    <row r="145" spans="1:27" x14ac:dyDescent="0.25">
      <c r="A145" s="128" t="s">
        <v>189</v>
      </c>
      <c r="B145" s="402" t="s">
        <v>212</v>
      </c>
      <c r="C145" s="403"/>
      <c r="D145" s="403"/>
      <c r="E145" s="403"/>
      <c r="F145" s="403"/>
      <c r="G145" s="403"/>
      <c r="H145" s="403"/>
      <c r="I145" s="403"/>
      <c r="J145" s="403"/>
      <c r="K145" s="403"/>
      <c r="L145" s="403"/>
      <c r="M145" s="403"/>
      <c r="N145" s="403"/>
      <c r="O145" s="403"/>
      <c r="P145" s="403"/>
      <c r="Q145" s="403"/>
      <c r="R145" s="403"/>
      <c r="S145" s="403"/>
      <c r="T145" s="403"/>
      <c r="U145" s="404"/>
      <c r="V145" s="76"/>
      <c r="W145" s="76"/>
      <c r="X145" s="76"/>
      <c r="Y145" s="76"/>
      <c r="Z145" s="76"/>
      <c r="AA145" s="74"/>
    </row>
    <row r="146" spans="1:27" x14ac:dyDescent="0.25">
      <c r="A146" s="113" t="s">
        <v>213</v>
      </c>
      <c r="B146" s="149" t="s">
        <v>214</v>
      </c>
      <c r="C146" s="149"/>
      <c r="D146" s="149"/>
      <c r="E146" s="149"/>
      <c r="F146" s="149"/>
      <c r="G146" s="149"/>
      <c r="H146" s="149"/>
      <c r="I146" s="149"/>
      <c r="J146" s="114">
        <v>6</v>
      </c>
      <c r="K146" s="114">
        <v>2</v>
      </c>
      <c r="L146" s="114">
        <v>0</v>
      </c>
      <c r="M146" s="114">
        <v>1</v>
      </c>
      <c r="N146" s="114">
        <v>1</v>
      </c>
      <c r="O146" s="15">
        <f t="shared" ref="O146:O154" si="46">K146+L146+M146+N146</f>
        <v>4</v>
      </c>
      <c r="P146" s="15">
        <f t="shared" si="37"/>
        <v>9</v>
      </c>
      <c r="Q146" s="15">
        <f>ROUND(PRODUCT(J146,25)/12,0)</f>
        <v>13</v>
      </c>
      <c r="R146" s="23" t="s">
        <v>35</v>
      </c>
      <c r="S146" s="23"/>
      <c r="T146" s="24"/>
      <c r="U146" s="9" t="s">
        <v>41</v>
      </c>
      <c r="V146" s="76"/>
      <c r="W146" s="76"/>
      <c r="X146" s="76"/>
      <c r="Y146" s="76"/>
      <c r="Z146" s="76"/>
      <c r="AA146" s="74"/>
    </row>
    <row r="147" spans="1:27" s="101" customFormat="1" x14ac:dyDescent="0.25">
      <c r="A147" s="113" t="s">
        <v>215</v>
      </c>
      <c r="B147" s="149" t="s">
        <v>216</v>
      </c>
      <c r="C147" s="149"/>
      <c r="D147" s="149"/>
      <c r="E147" s="149"/>
      <c r="F147" s="149"/>
      <c r="G147" s="149"/>
      <c r="H147" s="149"/>
      <c r="I147" s="149"/>
      <c r="J147" s="114">
        <v>6</v>
      </c>
      <c r="K147" s="114">
        <v>2</v>
      </c>
      <c r="L147" s="114">
        <v>0</v>
      </c>
      <c r="M147" s="114">
        <v>1</v>
      </c>
      <c r="N147" s="114">
        <v>1</v>
      </c>
      <c r="O147" s="15">
        <f t="shared" ref="O147:O150" si="47">K147+L147+M147+N147</f>
        <v>4</v>
      </c>
      <c r="P147" s="15">
        <f t="shared" ref="P147:P150" si="48">Q147-O147</f>
        <v>9</v>
      </c>
      <c r="Q147" s="15">
        <f t="shared" ref="Q147:Q154" si="49">ROUND(PRODUCT(J147,25)/12,0)</f>
        <v>13</v>
      </c>
      <c r="R147" s="23" t="s">
        <v>35</v>
      </c>
      <c r="S147" s="23"/>
      <c r="T147" s="24"/>
      <c r="U147" s="9" t="s">
        <v>41</v>
      </c>
      <c r="V147" s="76"/>
      <c r="W147" s="76"/>
      <c r="X147" s="76"/>
      <c r="Y147" s="76"/>
      <c r="Z147" s="76"/>
      <c r="AA147" s="100"/>
    </row>
    <row r="148" spans="1:27" s="101" customFormat="1" x14ac:dyDescent="0.25">
      <c r="A148" s="113" t="s">
        <v>217</v>
      </c>
      <c r="B148" s="149" t="s">
        <v>218</v>
      </c>
      <c r="C148" s="149"/>
      <c r="D148" s="149"/>
      <c r="E148" s="149"/>
      <c r="F148" s="149"/>
      <c r="G148" s="149"/>
      <c r="H148" s="149"/>
      <c r="I148" s="149"/>
      <c r="J148" s="114">
        <v>6</v>
      </c>
      <c r="K148" s="114">
        <v>2</v>
      </c>
      <c r="L148" s="114">
        <v>0</v>
      </c>
      <c r="M148" s="114">
        <v>1</v>
      </c>
      <c r="N148" s="114">
        <v>1</v>
      </c>
      <c r="O148" s="15">
        <f t="shared" si="47"/>
        <v>4</v>
      </c>
      <c r="P148" s="15">
        <f t="shared" si="48"/>
        <v>9</v>
      </c>
      <c r="Q148" s="15">
        <f t="shared" si="49"/>
        <v>13</v>
      </c>
      <c r="R148" s="23" t="s">
        <v>35</v>
      </c>
      <c r="S148" s="23"/>
      <c r="T148" s="24"/>
      <c r="U148" s="9" t="s">
        <v>41</v>
      </c>
      <c r="V148" s="76"/>
      <c r="W148" s="76"/>
      <c r="X148" s="76"/>
      <c r="Y148" s="76"/>
      <c r="Z148" s="76"/>
      <c r="AA148" s="100"/>
    </row>
    <row r="149" spans="1:27" s="101" customFormat="1" x14ac:dyDescent="0.25">
      <c r="A149" s="113" t="s">
        <v>219</v>
      </c>
      <c r="B149" s="149" t="s">
        <v>220</v>
      </c>
      <c r="C149" s="149"/>
      <c r="D149" s="149"/>
      <c r="E149" s="149"/>
      <c r="F149" s="149"/>
      <c r="G149" s="149"/>
      <c r="H149" s="149"/>
      <c r="I149" s="149"/>
      <c r="J149" s="114">
        <v>6</v>
      </c>
      <c r="K149" s="114">
        <v>2</v>
      </c>
      <c r="L149" s="114">
        <v>0</v>
      </c>
      <c r="M149" s="114">
        <v>1</v>
      </c>
      <c r="N149" s="114">
        <v>1</v>
      </c>
      <c r="O149" s="15">
        <f t="shared" si="47"/>
        <v>4</v>
      </c>
      <c r="P149" s="15">
        <f t="shared" si="48"/>
        <v>9</v>
      </c>
      <c r="Q149" s="15">
        <f t="shared" si="49"/>
        <v>13</v>
      </c>
      <c r="R149" s="23" t="s">
        <v>35</v>
      </c>
      <c r="S149" s="23"/>
      <c r="T149" s="24"/>
      <c r="U149" s="9" t="s">
        <v>41</v>
      </c>
      <c r="V149" s="76"/>
      <c r="W149" s="76"/>
      <c r="X149" s="76"/>
      <c r="Y149" s="76"/>
      <c r="Z149" s="76"/>
      <c r="AA149" s="100"/>
    </row>
    <row r="150" spans="1:27" s="101" customFormat="1" x14ac:dyDescent="0.25">
      <c r="A150" s="113" t="s">
        <v>221</v>
      </c>
      <c r="B150" s="149" t="s">
        <v>222</v>
      </c>
      <c r="C150" s="149"/>
      <c r="D150" s="149"/>
      <c r="E150" s="149"/>
      <c r="F150" s="149"/>
      <c r="G150" s="149"/>
      <c r="H150" s="149"/>
      <c r="I150" s="149"/>
      <c r="J150" s="114">
        <v>6</v>
      </c>
      <c r="K150" s="114">
        <v>2</v>
      </c>
      <c r="L150" s="114">
        <v>0</v>
      </c>
      <c r="M150" s="114">
        <v>1</v>
      </c>
      <c r="N150" s="114">
        <v>1</v>
      </c>
      <c r="O150" s="15">
        <f t="shared" si="47"/>
        <v>4</v>
      </c>
      <c r="P150" s="15">
        <f t="shared" si="48"/>
        <v>9</v>
      </c>
      <c r="Q150" s="15">
        <f t="shared" si="49"/>
        <v>13</v>
      </c>
      <c r="R150" s="23" t="s">
        <v>35</v>
      </c>
      <c r="S150" s="23"/>
      <c r="T150" s="24"/>
      <c r="U150" s="9" t="s">
        <v>41</v>
      </c>
      <c r="V150" s="76"/>
      <c r="W150" s="76"/>
      <c r="X150" s="76"/>
      <c r="Y150" s="76"/>
      <c r="Z150" s="76"/>
      <c r="AA150" s="100"/>
    </row>
    <row r="151" spans="1:27" s="101" customFormat="1" x14ac:dyDescent="0.25">
      <c r="A151" s="113" t="s">
        <v>223</v>
      </c>
      <c r="B151" s="149" t="s">
        <v>224</v>
      </c>
      <c r="C151" s="149"/>
      <c r="D151" s="149"/>
      <c r="E151" s="149"/>
      <c r="F151" s="149"/>
      <c r="G151" s="149"/>
      <c r="H151" s="149"/>
      <c r="I151" s="149"/>
      <c r="J151" s="114">
        <v>6</v>
      </c>
      <c r="K151" s="114">
        <v>2</v>
      </c>
      <c r="L151" s="114">
        <v>0</v>
      </c>
      <c r="M151" s="114">
        <v>1</v>
      </c>
      <c r="N151" s="114">
        <v>1</v>
      </c>
      <c r="O151" s="15">
        <f t="shared" ref="O151:O152" si="50">K151+L151+M151+N151</f>
        <v>4</v>
      </c>
      <c r="P151" s="15">
        <f t="shared" ref="P151:P152" si="51">Q151-O151</f>
        <v>9</v>
      </c>
      <c r="Q151" s="15">
        <f t="shared" si="49"/>
        <v>13</v>
      </c>
      <c r="R151" s="23" t="s">
        <v>35</v>
      </c>
      <c r="S151" s="23"/>
      <c r="T151" s="24"/>
      <c r="U151" s="9" t="s">
        <v>41</v>
      </c>
      <c r="V151" s="76"/>
      <c r="W151" s="76"/>
      <c r="X151" s="76"/>
      <c r="Y151" s="76"/>
      <c r="Z151" s="76"/>
      <c r="AA151" s="100"/>
    </row>
    <row r="152" spans="1:27" s="101" customFormat="1" x14ac:dyDescent="0.25">
      <c r="A152" s="113" t="s">
        <v>225</v>
      </c>
      <c r="B152" s="149" t="s">
        <v>226</v>
      </c>
      <c r="C152" s="149"/>
      <c r="D152" s="149"/>
      <c r="E152" s="149"/>
      <c r="F152" s="149"/>
      <c r="G152" s="149"/>
      <c r="H152" s="149"/>
      <c r="I152" s="149"/>
      <c r="J152" s="114">
        <v>6</v>
      </c>
      <c r="K152" s="114">
        <v>2</v>
      </c>
      <c r="L152" s="114">
        <v>0</v>
      </c>
      <c r="M152" s="114">
        <v>1</v>
      </c>
      <c r="N152" s="114">
        <v>1</v>
      </c>
      <c r="O152" s="15">
        <f t="shared" si="50"/>
        <v>4</v>
      </c>
      <c r="P152" s="15">
        <f t="shared" si="51"/>
        <v>9</v>
      </c>
      <c r="Q152" s="15">
        <f t="shared" si="49"/>
        <v>13</v>
      </c>
      <c r="R152" s="23" t="s">
        <v>35</v>
      </c>
      <c r="S152" s="23"/>
      <c r="T152" s="24"/>
      <c r="U152" s="9" t="s">
        <v>41</v>
      </c>
      <c r="V152" s="76"/>
      <c r="W152" s="76"/>
      <c r="X152" s="76"/>
      <c r="Y152" s="76"/>
      <c r="Z152" s="76"/>
      <c r="AA152" s="100"/>
    </row>
    <row r="153" spans="1:27" x14ac:dyDescent="0.25">
      <c r="A153" s="113" t="s">
        <v>227</v>
      </c>
      <c r="B153" s="149" t="s">
        <v>228</v>
      </c>
      <c r="C153" s="149"/>
      <c r="D153" s="149"/>
      <c r="E153" s="149"/>
      <c r="F153" s="149"/>
      <c r="G153" s="149"/>
      <c r="H153" s="149"/>
      <c r="I153" s="149"/>
      <c r="J153" s="114">
        <v>6</v>
      </c>
      <c r="K153" s="114">
        <v>2</v>
      </c>
      <c r="L153" s="114">
        <v>0</v>
      </c>
      <c r="M153" s="114">
        <v>1</v>
      </c>
      <c r="N153" s="114">
        <v>1</v>
      </c>
      <c r="O153" s="15">
        <f t="shared" si="46"/>
        <v>4</v>
      </c>
      <c r="P153" s="15">
        <f t="shared" si="37"/>
        <v>9</v>
      </c>
      <c r="Q153" s="15">
        <f t="shared" si="49"/>
        <v>13</v>
      </c>
      <c r="R153" s="23" t="s">
        <v>35</v>
      </c>
      <c r="S153" s="23"/>
      <c r="T153" s="24"/>
      <c r="U153" s="9" t="s">
        <v>41</v>
      </c>
      <c r="V153" s="76"/>
      <c r="W153" s="76"/>
      <c r="X153" s="76"/>
      <c r="Y153" s="76"/>
      <c r="Z153" s="76"/>
      <c r="AA153" s="74"/>
    </row>
    <row r="154" spans="1:27" x14ac:dyDescent="0.25">
      <c r="A154" s="113" t="s">
        <v>229</v>
      </c>
      <c r="B154" s="149" t="s">
        <v>230</v>
      </c>
      <c r="C154" s="149"/>
      <c r="D154" s="149"/>
      <c r="E154" s="149"/>
      <c r="F154" s="149"/>
      <c r="G154" s="149"/>
      <c r="H154" s="149"/>
      <c r="I154" s="149"/>
      <c r="J154" s="114">
        <v>6</v>
      </c>
      <c r="K154" s="114">
        <v>2</v>
      </c>
      <c r="L154" s="114">
        <v>0</v>
      </c>
      <c r="M154" s="114">
        <v>1</v>
      </c>
      <c r="N154" s="114">
        <v>1</v>
      </c>
      <c r="O154" s="15">
        <f t="shared" si="46"/>
        <v>4</v>
      </c>
      <c r="P154" s="15">
        <f t="shared" si="37"/>
        <v>9</v>
      </c>
      <c r="Q154" s="15">
        <f t="shared" si="49"/>
        <v>13</v>
      </c>
      <c r="R154" s="23" t="s">
        <v>35</v>
      </c>
      <c r="S154" s="23"/>
      <c r="T154" s="24"/>
      <c r="U154" s="9" t="s">
        <v>41</v>
      </c>
      <c r="V154" s="78"/>
      <c r="W154" s="78"/>
      <c r="X154" s="78"/>
      <c r="Y154" s="78"/>
      <c r="Z154" s="78"/>
      <c r="AA154" s="74"/>
    </row>
    <row r="155" spans="1:27" x14ac:dyDescent="0.25">
      <c r="A155" s="128" t="s">
        <v>193</v>
      </c>
      <c r="B155" s="150" t="s">
        <v>237</v>
      </c>
      <c r="C155" s="151"/>
      <c r="D155" s="151"/>
      <c r="E155" s="151"/>
      <c r="F155" s="151"/>
      <c r="G155" s="151"/>
      <c r="H155" s="151"/>
      <c r="I155" s="151"/>
      <c r="J155" s="151"/>
      <c r="K155" s="151"/>
      <c r="L155" s="151"/>
      <c r="M155" s="151"/>
      <c r="N155" s="151"/>
      <c r="O155" s="151"/>
      <c r="P155" s="151"/>
      <c r="Q155" s="151"/>
      <c r="R155" s="151"/>
      <c r="S155" s="151"/>
      <c r="T155" s="151"/>
      <c r="U155" s="152"/>
      <c r="V155" s="76"/>
      <c r="W155" s="79"/>
      <c r="X155" s="79"/>
      <c r="Y155" s="79"/>
      <c r="Z155" s="79"/>
      <c r="AA155" s="74"/>
    </row>
    <row r="156" spans="1:27" x14ac:dyDescent="0.25">
      <c r="A156" s="113" t="s">
        <v>231</v>
      </c>
      <c r="B156" s="149" t="s">
        <v>232</v>
      </c>
      <c r="C156" s="149"/>
      <c r="D156" s="149"/>
      <c r="E156" s="149"/>
      <c r="F156" s="149"/>
      <c r="G156" s="149"/>
      <c r="H156" s="149"/>
      <c r="I156" s="149"/>
      <c r="J156" s="114">
        <v>3</v>
      </c>
      <c r="K156" s="114">
        <v>2</v>
      </c>
      <c r="L156" s="114">
        <v>0</v>
      </c>
      <c r="M156" s="114">
        <v>0</v>
      </c>
      <c r="N156" s="114">
        <v>1</v>
      </c>
      <c r="O156" s="15">
        <f t="shared" ref="O156:O159" si="52">K156+L156+M156+N156</f>
        <v>3</v>
      </c>
      <c r="P156" s="15">
        <f>Q156-O156</f>
        <v>3</v>
      </c>
      <c r="Q156" s="15">
        <f>ROUND(PRODUCT(J156,25)/12,0)</f>
        <v>6</v>
      </c>
      <c r="R156" s="23"/>
      <c r="S156" s="23" t="s">
        <v>31</v>
      </c>
      <c r="T156" s="24"/>
      <c r="U156" s="9" t="s">
        <v>42</v>
      </c>
      <c r="V156" s="79"/>
      <c r="W156" s="79"/>
      <c r="X156" s="79"/>
      <c r="Y156" s="79"/>
      <c r="Z156" s="79"/>
      <c r="AA156" s="74"/>
    </row>
    <row r="157" spans="1:27" x14ac:dyDescent="0.25">
      <c r="A157" s="113" t="s">
        <v>233</v>
      </c>
      <c r="B157" s="149" t="s">
        <v>234</v>
      </c>
      <c r="C157" s="149"/>
      <c r="D157" s="149"/>
      <c r="E157" s="149"/>
      <c r="F157" s="149"/>
      <c r="G157" s="149"/>
      <c r="H157" s="149"/>
      <c r="I157" s="149"/>
      <c r="J157" s="114">
        <v>3</v>
      </c>
      <c r="K157" s="114">
        <v>2</v>
      </c>
      <c r="L157" s="114">
        <v>0</v>
      </c>
      <c r="M157" s="114">
        <v>0</v>
      </c>
      <c r="N157" s="114">
        <v>1</v>
      </c>
      <c r="O157" s="15">
        <f t="shared" si="52"/>
        <v>3</v>
      </c>
      <c r="P157" s="15">
        <f t="shared" ref="P157:P166" si="53">Q157-O157</f>
        <v>3</v>
      </c>
      <c r="Q157" s="15">
        <f t="shared" ref="Q157:Q158" si="54">ROUND(PRODUCT(J157,25)/12,0)</f>
        <v>6</v>
      </c>
      <c r="R157" s="23"/>
      <c r="S157" s="23" t="s">
        <v>31</v>
      </c>
      <c r="T157" s="24"/>
      <c r="U157" s="9" t="s">
        <v>42</v>
      </c>
      <c r="V157" s="79"/>
      <c r="W157" s="79"/>
      <c r="X157" s="79"/>
      <c r="Y157" s="79"/>
      <c r="Z157" s="79"/>
      <c r="AA157" s="74"/>
    </row>
    <row r="158" spans="1:27" x14ac:dyDescent="0.25">
      <c r="A158" s="113" t="s">
        <v>235</v>
      </c>
      <c r="B158" s="149" t="s">
        <v>236</v>
      </c>
      <c r="C158" s="149"/>
      <c r="D158" s="149"/>
      <c r="E158" s="149"/>
      <c r="F158" s="149"/>
      <c r="G158" s="149"/>
      <c r="H158" s="149"/>
      <c r="I158" s="149"/>
      <c r="J158" s="114">
        <v>3</v>
      </c>
      <c r="K158" s="114">
        <v>2</v>
      </c>
      <c r="L158" s="114">
        <v>0</v>
      </c>
      <c r="M158" s="114">
        <v>0</v>
      </c>
      <c r="N158" s="114">
        <v>1</v>
      </c>
      <c r="O158" s="15">
        <f t="shared" si="52"/>
        <v>3</v>
      </c>
      <c r="P158" s="15">
        <f t="shared" si="53"/>
        <v>3</v>
      </c>
      <c r="Q158" s="15">
        <f t="shared" si="54"/>
        <v>6</v>
      </c>
      <c r="R158" s="23"/>
      <c r="S158" s="23" t="s">
        <v>31</v>
      </c>
      <c r="T158" s="24"/>
      <c r="U158" s="9" t="s">
        <v>42</v>
      </c>
      <c r="V158" s="78"/>
      <c r="W158" s="78"/>
      <c r="X158" s="78"/>
      <c r="Y158" s="78"/>
      <c r="Z158" s="78"/>
      <c r="AA158" s="74"/>
    </row>
    <row r="159" spans="1:27" ht="15" hidden="1" customHeight="1" x14ac:dyDescent="0.25">
      <c r="A159" s="66"/>
      <c r="B159" s="209"/>
      <c r="C159" s="209"/>
      <c r="D159" s="209"/>
      <c r="E159" s="209"/>
      <c r="F159" s="209"/>
      <c r="G159" s="209"/>
      <c r="H159" s="209"/>
      <c r="I159" s="209"/>
      <c r="J159" s="23">
        <v>0</v>
      </c>
      <c r="K159" s="23">
        <v>0</v>
      </c>
      <c r="L159" s="23">
        <v>0</v>
      </c>
      <c r="M159" s="23">
        <v>0</v>
      </c>
      <c r="N159" s="23">
        <v>0</v>
      </c>
      <c r="O159" s="15">
        <f t="shared" si="52"/>
        <v>0</v>
      </c>
      <c r="P159" s="15">
        <f t="shared" si="53"/>
        <v>0</v>
      </c>
      <c r="Q159" s="15">
        <f t="shared" ref="Q159:Q162" si="55">ROUND(PRODUCT(J159,25)/14,0)</f>
        <v>0</v>
      </c>
      <c r="R159" s="23"/>
      <c r="S159" s="23"/>
      <c r="T159" s="24"/>
      <c r="U159" s="9"/>
      <c r="V159" s="77"/>
      <c r="W159" s="77"/>
      <c r="X159" s="77"/>
      <c r="Y159" s="77"/>
      <c r="Z159" s="77"/>
      <c r="AA159" s="74"/>
    </row>
    <row r="160" spans="1:27" hidden="1" x14ac:dyDescent="0.25">
      <c r="A160" s="88"/>
      <c r="B160" s="150" t="s">
        <v>107</v>
      </c>
      <c r="C160" s="151"/>
      <c r="D160" s="151"/>
      <c r="E160" s="151"/>
      <c r="F160" s="151"/>
      <c r="G160" s="151"/>
      <c r="H160" s="151"/>
      <c r="I160" s="151"/>
      <c r="J160" s="151"/>
      <c r="K160" s="151"/>
      <c r="L160" s="151"/>
      <c r="M160" s="151"/>
      <c r="N160" s="151"/>
      <c r="O160" s="151"/>
      <c r="P160" s="151"/>
      <c r="Q160" s="151"/>
      <c r="R160" s="151"/>
      <c r="S160" s="151"/>
      <c r="T160" s="151"/>
      <c r="U160" s="152"/>
      <c r="V160" s="77"/>
      <c r="W160" s="77"/>
      <c r="X160" s="77"/>
      <c r="Y160" s="77"/>
      <c r="Z160" s="77"/>
      <c r="AA160" s="74"/>
    </row>
    <row r="161" spans="1:27" hidden="1" x14ac:dyDescent="0.25">
      <c r="A161" s="66"/>
      <c r="B161" s="209"/>
      <c r="C161" s="209"/>
      <c r="D161" s="209"/>
      <c r="E161" s="209"/>
      <c r="F161" s="209"/>
      <c r="G161" s="209"/>
      <c r="H161" s="209"/>
      <c r="I161" s="209"/>
      <c r="J161" s="23">
        <v>0</v>
      </c>
      <c r="K161" s="23">
        <v>0</v>
      </c>
      <c r="L161" s="23">
        <v>0</v>
      </c>
      <c r="M161" s="23">
        <v>0</v>
      </c>
      <c r="N161" s="23">
        <v>0</v>
      </c>
      <c r="O161" s="15">
        <f t="shared" ref="O161:O164" si="56">K161+L161+M161+N161</f>
        <v>0</v>
      </c>
      <c r="P161" s="15">
        <f>Q161-O161</f>
        <v>0</v>
      </c>
      <c r="Q161" s="15">
        <f>ROUND(PRODUCT(J161,25)/14,0)</f>
        <v>0</v>
      </c>
      <c r="R161" s="23"/>
      <c r="S161" s="23"/>
      <c r="T161" s="24"/>
      <c r="U161" s="9"/>
      <c r="V161" s="77"/>
      <c r="W161" s="77"/>
      <c r="X161" s="77"/>
      <c r="Y161" s="77"/>
      <c r="Z161" s="77"/>
      <c r="AA161" s="74"/>
    </row>
    <row r="162" spans="1:27" hidden="1" x14ac:dyDescent="0.25">
      <c r="A162" s="66"/>
      <c r="B162" s="209"/>
      <c r="C162" s="209"/>
      <c r="D162" s="209"/>
      <c r="E162" s="209"/>
      <c r="F162" s="209"/>
      <c r="G162" s="209"/>
      <c r="H162" s="209"/>
      <c r="I162" s="209"/>
      <c r="J162" s="23">
        <v>0</v>
      </c>
      <c r="K162" s="23">
        <v>0</v>
      </c>
      <c r="L162" s="23">
        <v>0</v>
      </c>
      <c r="M162" s="23">
        <v>0</v>
      </c>
      <c r="N162" s="23">
        <v>0</v>
      </c>
      <c r="O162" s="15">
        <f t="shared" si="56"/>
        <v>0</v>
      </c>
      <c r="P162" s="15">
        <f t="shared" si="53"/>
        <v>0</v>
      </c>
      <c r="Q162" s="15">
        <f t="shared" si="55"/>
        <v>0</v>
      </c>
      <c r="R162" s="23"/>
      <c r="S162" s="23"/>
      <c r="T162" s="24"/>
      <c r="U162" s="9"/>
      <c r="V162" s="77"/>
      <c r="W162" s="77"/>
      <c r="X162" s="77"/>
      <c r="Y162" s="77"/>
      <c r="Z162" s="77"/>
      <c r="AA162" s="74"/>
    </row>
    <row r="163" spans="1:27" hidden="1" x14ac:dyDescent="0.25">
      <c r="A163" s="66"/>
      <c r="B163" s="209"/>
      <c r="C163" s="209"/>
      <c r="D163" s="209"/>
      <c r="E163" s="209"/>
      <c r="F163" s="209"/>
      <c r="G163" s="209"/>
      <c r="H163" s="209"/>
      <c r="I163" s="209"/>
      <c r="J163" s="23">
        <v>0</v>
      </c>
      <c r="K163" s="23">
        <v>0</v>
      </c>
      <c r="L163" s="23">
        <v>0</v>
      </c>
      <c r="M163" s="23">
        <v>0</v>
      </c>
      <c r="N163" s="23">
        <v>0</v>
      </c>
      <c r="O163" s="15">
        <f t="shared" si="56"/>
        <v>0</v>
      </c>
      <c r="P163" s="15">
        <f>Q163-O163</f>
        <v>0</v>
      </c>
      <c r="Q163" s="15">
        <f>ROUND(PRODUCT(J163,25)/14,0)</f>
        <v>0</v>
      </c>
      <c r="R163" s="23"/>
      <c r="S163" s="23"/>
      <c r="T163" s="24"/>
      <c r="U163" s="9"/>
      <c r="V163" s="77"/>
      <c r="W163" s="77"/>
      <c r="X163" s="77"/>
      <c r="Y163" s="77"/>
      <c r="Z163" s="77"/>
      <c r="AA163" s="74"/>
    </row>
    <row r="164" spans="1:27" ht="15" hidden="1" customHeight="1" x14ac:dyDescent="0.25">
      <c r="A164" s="66"/>
      <c r="B164" s="209"/>
      <c r="C164" s="209"/>
      <c r="D164" s="209"/>
      <c r="E164" s="209"/>
      <c r="F164" s="209"/>
      <c r="G164" s="209"/>
      <c r="H164" s="209"/>
      <c r="I164" s="209"/>
      <c r="J164" s="23">
        <v>0</v>
      </c>
      <c r="K164" s="23">
        <v>0</v>
      </c>
      <c r="L164" s="23">
        <v>0</v>
      </c>
      <c r="M164" s="23">
        <v>0</v>
      </c>
      <c r="N164" s="23">
        <v>0</v>
      </c>
      <c r="O164" s="15">
        <f t="shared" si="56"/>
        <v>0</v>
      </c>
      <c r="P164" s="15">
        <f>Q164-O164</f>
        <v>0</v>
      </c>
      <c r="Q164" s="15">
        <f>ROUND(PRODUCT(J164,25)/14,0)</f>
        <v>0</v>
      </c>
      <c r="R164" s="23"/>
      <c r="S164" s="23"/>
      <c r="T164" s="24"/>
      <c r="U164" s="9"/>
      <c r="V164" s="77"/>
      <c r="W164" s="77"/>
      <c r="X164" s="77"/>
      <c r="Y164" s="77"/>
      <c r="Z164" s="77"/>
      <c r="AA164" s="74"/>
    </row>
    <row r="165" spans="1:27" hidden="1" x14ac:dyDescent="0.25">
      <c r="A165" s="88"/>
      <c r="B165" s="150" t="s">
        <v>108</v>
      </c>
      <c r="C165" s="151"/>
      <c r="D165" s="151"/>
      <c r="E165" s="151"/>
      <c r="F165" s="151"/>
      <c r="G165" s="151"/>
      <c r="H165" s="151"/>
      <c r="I165" s="151"/>
      <c r="J165" s="151"/>
      <c r="K165" s="151"/>
      <c r="L165" s="151"/>
      <c r="M165" s="151"/>
      <c r="N165" s="151"/>
      <c r="O165" s="151"/>
      <c r="P165" s="151"/>
      <c r="Q165" s="151"/>
      <c r="R165" s="151"/>
      <c r="S165" s="151"/>
      <c r="T165" s="151"/>
      <c r="U165" s="152"/>
      <c r="V165" s="77"/>
      <c r="W165" s="77"/>
      <c r="X165" s="77"/>
      <c r="Y165" s="77"/>
      <c r="Z165" s="77"/>
      <c r="AA165" s="74"/>
    </row>
    <row r="166" spans="1:27" hidden="1" x14ac:dyDescent="0.25">
      <c r="A166" s="66"/>
      <c r="B166" s="209"/>
      <c r="C166" s="209"/>
      <c r="D166" s="209"/>
      <c r="E166" s="209"/>
      <c r="F166" s="209"/>
      <c r="G166" s="209"/>
      <c r="H166" s="209"/>
      <c r="I166" s="209"/>
      <c r="J166" s="23">
        <v>0</v>
      </c>
      <c r="K166" s="23">
        <v>0</v>
      </c>
      <c r="L166" s="23">
        <v>0</v>
      </c>
      <c r="M166" s="23">
        <v>0</v>
      </c>
      <c r="N166" s="23">
        <v>0</v>
      </c>
      <c r="O166" s="15">
        <f t="shared" ref="O166:O168" si="57">K166+L166+M166+N166</f>
        <v>0</v>
      </c>
      <c r="P166" s="15">
        <f t="shared" si="53"/>
        <v>0</v>
      </c>
      <c r="Q166" s="15">
        <f>ROUND(PRODUCT(J166,25)/12,0)</f>
        <v>0</v>
      </c>
      <c r="R166" s="23"/>
      <c r="S166" s="23"/>
      <c r="T166" s="24"/>
      <c r="U166" s="9"/>
      <c r="V166" s="77"/>
      <c r="W166" s="77"/>
      <c r="X166" s="77"/>
      <c r="Y166" s="77"/>
      <c r="Z166" s="77"/>
      <c r="AA166" s="74"/>
    </row>
    <row r="167" spans="1:27" hidden="1" x14ac:dyDescent="0.25">
      <c r="A167" s="66"/>
      <c r="B167" s="209"/>
      <c r="C167" s="209"/>
      <c r="D167" s="209"/>
      <c r="E167" s="209"/>
      <c r="F167" s="209"/>
      <c r="G167" s="209"/>
      <c r="H167" s="209"/>
      <c r="I167" s="209"/>
      <c r="J167" s="23">
        <v>0</v>
      </c>
      <c r="K167" s="23">
        <v>0</v>
      </c>
      <c r="L167" s="23">
        <v>0</v>
      </c>
      <c r="M167" s="23">
        <v>0</v>
      </c>
      <c r="N167" s="23">
        <v>0</v>
      </c>
      <c r="O167" s="15">
        <f t="shared" si="57"/>
        <v>0</v>
      </c>
      <c r="P167" s="15">
        <f>Q167-O167</f>
        <v>0</v>
      </c>
      <c r="Q167" s="15">
        <f>ROUND(PRODUCT(J167,25)/12,0)</f>
        <v>0</v>
      </c>
      <c r="R167" s="23"/>
      <c r="S167" s="23"/>
      <c r="T167" s="24"/>
      <c r="U167" s="9"/>
      <c r="V167" s="77"/>
      <c r="W167" s="77"/>
      <c r="X167" s="77"/>
      <c r="Y167" s="77"/>
      <c r="Z167" s="77"/>
      <c r="AA167" s="74"/>
    </row>
    <row r="168" spans="1:27" hidden="1" x14ac:dyDescent="0.25">
      <c r="A168" s="66"/>
      <c r="B168" s="209"/>
      <c r="C168" s="209"/>
      <c r="D168" s="209"/>
      <c r="E168" s="209"/>
      <c r="F168" s="209"/>
      <c r="G168" s="209"/>
      <c r="H168" s="209"/>
      <c r="I168" s="209"/>
      <c r="J168" s="23">
        <v>0</v>
      </c>
      <c r="K168" s="23">
        <v>0</v>
      </c>
      <c r="L168" s="23">
        <v>0</v>
      </c>
      <c r="M168" s="23">
        <v>0</v>
      </c>
      <c r="N168" s="23">
        <v>0</v>
      </c>
      <c r="O168" s="15">
        <f t="shared" si="57"/>
        <v>0</v>
      </c>
      <c r="P168" s="15">
        <f>Q168-O168</f>
        <v>0</v>
      </c>
      <c r="Q168" s="15">
        <f>ROUND(PRODUCT(J168,25)/12,0)</f>
        <v>0</v>
      </c>
      <c r="R168" s="23"/>
      <c r="S168" s="23"/>
      <c r="T168" s="24"/>
      <c r="U168" s="9"/>
      <c r="V168" s="77"/>
      <c r="W168" s="77"/>
      <c r="X168" s="77"/>
      <c r="Y168" s="77"/>
      <c r="Z168" s="77"/>
      <c r="AA168" s="74"/>
    </row>
    <row r="169" spans="1:27" ht="30" customHeight="1" x14ac:dyDescent="0.25">
      <c r="A169" s="210" t="s">
        <v>113</v>
      </c>
      <c r="B169" s="210"/>
      <c r="C169" s="210"/>
      <c r="D169" s="210"/>
      <c r="E169" s="210"/>
      <c r="F169" s="210"/>
      <c r="G169" s="210"/>
      <c r="H169" s="210"/>
      <c r="I169" s="210"/>
      <c r="J169" s="18">
        <f>J132+2*J136+3*J146+J156</f>
        <v>33</v>
      </c>
      <c r="K169" s="102">
        <f t="shared" ref="K169:Q169" si="58">K132+2*K136+3*K146+K156</f>
        <v>14</v>
      </c>
      <c r="L169" s="102">
        <f t="shared" si="58"/>
        <v>0</v>
      </c>
      <c r="M169" s="102">
        <f t="shared" si="58"/>
        <v>6</v>
      </c>
      <c r="N169" s="102">
        <f t="shared" si="58"/>
        <v>6</v>
      </c>
      <c r="O169" s="102">
        <f t="shared" si="58"/>
        <v>26</v>
      </c>
      <c r="P169" s="102">
        <f t="shared" si="58"/>
        <v>40</v>
      </c>
      <c r="Q169" s="102">
        <f t="shared" si="58"/>
        <v>66</v>
      </c>
      <c r="R169" s="19">
        <f>COUNTIF(R132,"E")+2*COUNTIF(R136,"E")+3*COUNTIF(R146,"E")+COUNTIF(R156,"E")</f>
        <v>3</v>
      </c>
      <c r="S169" s="19">
        <f>COUNTIF(S132,"C")+2*COUNTIF(S136,"C")+3*COUNTIF(S146,"C")+COUNTIF(S156,"C")</f>
        <v>3</v>
      </c>
      <c r="T169" s="19">
        <f>COUNTIF(T132,"VP")+2*COUNTIF(T135,"VP")+3*COUNTIF(T146,"VP")+COUNTIF(T156,"VP")</f>
        <v>1</v>
      </c>
      <c r="U169" s="80">
        <f>COUNTA(U132,U136,U137,U146,U147,U148,U156)</f>
        <v>7</v>
      </c>
      <c r="V169" s="77"/>
      <c r="W169" s="77"/>
      <c r="X169" s="77"/>
      <c r="Y169" s="77"/>
      <c r="Z169" s="77"/>
      <c r="AA169" s="74"/>
    </row>
    <row r="170" spans="1:27" x14ac:dyDescent="0.25">
      <c r="A170" s="162" t="s">
        <v>53</v>
      </c>
      <c r="B170" s="162"/>
      <c r="C170" s="162"/>
      <c r="D170" s="162"/>
      <c r="E170" s="162"/>
      <c r="F170" s="162"/>
      <c r="G170" s="162"/>
      <c r="H170" s="162"/>
      <c r="I170" s="162"/>
      <c r="J170" s="162"/>
      <c r="K170" s="18">
        <f>(K132+K136*2)*14+(K146*3+K156)*12</f>
        <v>180</v>
      </c>
      <c r="L170" s="102">
        <f>(L132+L136*2)*14+(L146*3+L156)*12</f>
        <v>0</v>
      </c>
      <c r="M170" s="102">
        <f>(M132+M136*2)*14+(M146*3+M156)*12</f>
        <v>78</v>
      </c>
      <c r="N170" s="102">
        <f t="shared" ref="N170:Q170" si="59">(N132+N136*2)*14+(N146*3+N156)*12</f>
        <v>76</v>
      </c>
      <c r="O170" s="102">
        <f t="shared" si="59"/>
        <v>334</v>
      </c>
      <c r="P170" s="102">
        <f t="shared" si="59"/>
        <v>500</v>
      </c>
      <c r="Q170" s="102">
        <f t="shared" si="59"/>
        <v>834</v>
      </c>
      <c r="R170" s="178"/>
      <c r="S170" s="178"/>
      <c r="T170" s="178"/>
      <c r="U170" s="178"/>
      <c r="V170" s="74"/>
      <c r="W170" s="74"/>
      <c r="X170" s="74"/>
      <c r="Y170" s="74"/>
      <c r="Z170" s="74"/>
      <c r="AA170" s="74"/>
    </row>
    <row r="171" spans="1:27" x14ac:dyDescent="0.25">
      <c r="A171" s="162"/>
      <c r="B171" s="162"/>
      <c r="C171" s="162"/>
      <c r="D171" s="162"/>
      <c r="E171" s="162"/>
      <c r="F171" s="162"/>
      <c r="G171" s="162"/>
      <c r="H171" s="162"/>
      <c r="I171" s="162"/>
      <c r="J171" s="162"/>
      <c r="K171" s="161">
        <f>SUM(K170:N170)</f>
        <v>334</v>
      </c>
      <c r="L171" s="161"/>
      <c r="M171" s="161"/>
      <c r="N171" s="161"/>
      <c r="O171" s="161">
        <f>SUM(O170:P170)</f>
        <v>834</v>
      </c>
      <c r="P171" s="161"/>
      <c r="Q171" s="161"/>
      <c r="R171" s="178"/>
      <c r="S171" s="178"/>
      <c r="T171" s="178"/>
      <c r="U171" s="178"/>
      <c r="V171" s="74"/>
      <c r="W171" s="74"/>
      <c r="X171" s="74"/>
      <c r="Y171" s="74"/>
      <c r="Z171" s="74"/>
      <c r="AA171" s="74"/>
    </row>
    <row r="172" spans="1:27" ht="21" customHeight="1" x14ac:dyDescent="0.25">
      <c r="A172" s="165" t="s">
        <v>112</v>
      </c>
      <c r="B172" s="165"/>
      <c r="C172" s="165"/>
      <c r="D172" s="165"/>
      <c r="E172" s="165"/>
      <c r="F172" s="165"/>
      <c r="G172" s="165"/>
      <c r="H172" s="165"/>
      <c r="I172" s="165"/>
      <c r="J172" s="165"/>
      <c r="K172" s="169">
        <f>U169/SUM(U51,U66,U82,U94,U110,U126)</f>
        <v>0.17499999999999999</v>
      </c>
      <c r="L172" s="169"/>
      <c r="M172" s="169"/>
      <c r="N172" s="169"/>
      <c r="O172" s="169"/>
      <c r="P172" s="169"/>
      <c r="Q172" s="169"/>
      <c r="R172" s="169"/>
      <c r="S172" s="169"/>
      <c r="T172" s="169"/>
      <c r="U172" s="169"/>
    </row>
    <row r="173" spans="1:27" ht="24" customHeight="1" x14ac:dyDescent="0.25">
      <c r="A173" s="166" t="s">
        <v>115</v>
      </c>
      <c r="B173" s="167"/>
      <c r="C173" s="167"/>
      <c r="D173" s="167"/>
      <c r="E173" s="167"/>
      <c r="F173" s="167"/>
      <c r="G173" s="167"/>
      <c r="H173" s="167"/>
      <c r="I173" s="167"/>
      <c r="J173" s="168"/>
      <c r="K173" s="169">
        <f>K171/(SUM(O51,O66,O82,O94,O110)*14+O126*12)</f>
        <v>0.15919923736892277</v>
      </c>
      <c r="L173" s="169"/>
      <c r="M173" s="169"/>
      <c r="N173" s="169"/>
      <c r="O173" s="169"/>
      <c r="P173" s="169"/>
      <c r="Q173" s="169"/>
      <c r="R173" s="169"/>
      <c r="S173" s="169"/>
      <c r="T173" s="169"/>
      <c r="U173" s="169"/>
    </row>
    <row r="174" spans="1:27" ht="3.75" customHeight="1" x14ac:dyDescent="0.25">
      <c r="B174" s="6"/>
      <c r="C174" s="6"/>
      <c r="D174" s="6"/>
      <c r="E174" s="6"/>
      <c r="F174" s="6"/>
      <c r="G174" s="6"/>
      <c r="M174" s="6"/>
      <c r="N174" s="52"/>
      <c r="O174" s="6"/>
      <c r="P174" s="6"/>
      <c r="Q174" s="6"/>
      <c r="R174" s="6"/>
      <c r="S174" s="6"/>
      <c r="T174" s="6"/>
    </row>
    <row r="175" spans="1:27" ht="19.5" customHeight="1" x14ac:dyDescent="0.25">
      <c r="A175" s="170" t="s">
        <v>54</v>
      </c>
      <c r="B175" s="171"/>
      <c r="C175" s="171"/>
      <c r="D175" s="171"/>
      <c r="E175" s="171"/>
      <c r="F175" s="171"/>
      <c r="G175" s="171"/>
      <c r="H175" s="171"/>
      <c r="I175" s="171"/>
      <c r="J175" s="171"/>
      <c r="K175" s="171"/>
      <c r="L175" s="171"/>
      <c r="M175" s="171"/>
      <c r="N175" s="171"/>
      <c r="O175" s="171"/>
      <c r="P175" s="171"/>
      <c r="Q175" s="171"/>
      <c r="R175" s="171"/>
      <c r="S175" s="171"/>
      <c r="T175" s="171"/>
      <c r="U175" s="172"/>
    </row>
    <row r="176" spans="1:27" ht="27.75" customHeight="1" x14ac:dyDescent="0.25">
      <c r="A176" s="184" t="s">
        <v>30</v>
      </c>
      <c r="B176" s="203" t="s">
        <v>29</v>
      </c>
      <c r="C176" s="204"/>
      <c r="D176" s="204"/>
      <c r="E176" s="204"/>
      <c r="F176" s="204"/>
      <c r="G176" s="204"/>
      <c r="H176" s="204"/>
      <c r="I176" s="205"/>
      <c r="J176" s="182" t="s">
        <v>43</v>
      </c>
      <c r="K176" s="173" t="s">
        <v>27</v>
      </c>
      <c r="L176" s="174"/>
      <c r="M176" s="174"/>
      <c r="N176" s="175"/>
      <c r="O176" s="176" t="s">
        <v>44</v>
      </c>
      <c r="P176" s="322"/>
      <c r="Q176" s="322"/>
      <c r="R176" s="176" t="s">
        <v>26</v>
      </c>
      <c r="S176" s="176"/>
      <c r="T176" s="176"/>
      <c r="U176" s="176" t="s">
        <v>25</v>
      </c>
    </row>
    <row r="177" spans="1:27" ht="16.5" customHeight="1" x14ac:dyDescent="0.25">
      <c r="A177" s="185"/>
      <c r="B177" s="206"/>
      <c r="C177" s="207"/>
      <c r="D177" s="207"/>
      <c r="E177" s="207"/>
      <c r="F177" s="207"/>
      <c r="G177" s="207"/>
      <c r="H177" s="207"/>
      <c r="I177" s="208"/>
      <c r="J177" s="183"/>
      <c r="K177" s="5" t="s">
        <v>31</v>
      </c>
      <c r="L177" s="5" t="s">
        <v>32</v>
      </c>
      <c r="M177" s="5" t="s">
        <v>33</v>
      </c>
      <c r="N177" s="49" t="s">
        <v>110</v>
      </c>
      <c r="O177" s="65" t="s">
        <v>37</v>
      </c>
      <c r="P177" s="65" t="s">
        <v>8</v>
      </c>
      <c r="Q177" s="65" t="s">
        <v>34</v>
      </c>
      <c r="R177" s="65" t="s">
        <v>35</v>
      </c>
      <c r="S177" s="65" t="s">
        <v>31</v>
      </c>
      <c r="T177" s="65" t="s">
        <v>36</v>
      </c>
      <c r="U177" s="176"/>
    </row>
    <row r="178" spans="1:27" x14ac:dyDescent="0.25">
      <c r="A178" s="321" t="s">
        <v>55</v>
      </c>
      <c r="B178" s="321"/>
      <c r="C178" s="321"/>
      <c r="D178" s="321"/>
      <c r="E178" s="321"/>
      <c r="F178" s="321"/>
      <c r="G178" s="321"/>
      <c r="H178" s="321"/>
      <c r="I178" s="321"/>
      <c r="J178" s="321"/>
      <c r="K178" s="321"/>
      <c r="L178" s="321"/>
      <c r="M178" s="321"/>
      <c r="N178" s="321"/>
      <c r="O178" s="321"/>
      <c r="P178" s="321"/>
      <c r="Q178" s="321"/>
      <c r="R178" s="321"/>
      <c r="S178" s="321"/>
      <c r="T178" s="321"/>
      <c r="U178" s="321"/>
    </row>
    <row r="179" spans="1:27" x14ac:dyDescent="0.25">
      <c r="A179" s="115" t="s">
        <v>238</v>
      </c>
      <c r="B179" s="163" t="s">
        <v>239</v>
      </c>
      <c r="C179" s="163"/>
      <c r="D179" s="163"/>
      <c r="E179" s="163"/>
      <c r="F179" s="163"/>
      <c r="G179" s="163"/>
      <c r="H179" s="163"/>
      <c r="I179" s="163"/>
      <c r="J179" s="116">
        <v>3</v>
      </c>
      <c r="K179" s="116">
        <v>0</v>
      </c>
      <c r="L179" s="116">
        <v>2</v>
      </c>
      <c r="M179" s="116">
        <v>0</v>
      </c>
      <c r="N179" s="116">
        <v>1</v>
      </c>
      <c r="O179" s="15">
        <f t="shared" ref="O179:O180" si="60">K179+L179+M179+N179</f>
        <v>3</v>
      </c>
      <c r="P179" s="15">
        <f>Q179-O179</f>
        <v>2</v>
      </c>
      <c r="Q179" s="15">
        <f>ROUND(PRODUCT(J179,25)/14,0)</f>
        <v>5</v>
      </c>
      <c r="R179" s="23"/>
      <c r="S179" s="23" t="s">
        <v>31</v>
      </c>
      <c r="T179" s="24"/>
      <c r="U179" s="9" t="s">
        <v>42</v>
      </c>
    </row>
    <row r="180" spans="1:27" ht="14.4" x14ac:dyDescent="0.3">
      <c r="A180" s="23" t="s">
        <v>240</v>
      </c>
      <c r="B180" s="369" t="s">
        <v>241</v>
      </c>
      <c r="C180" s="370"/>
      <c r="D180" s="370"/>
      <c r="E180" s="370"/>
      <c r="F180" s="370"/>
      <c r="G180" s="370"/>
      <c r="H180" s="370"/>
      <c r="I180" s="371"/>
      <c r="J180" s="23">
        <v>3</v>
      </c>
      <c r="K180" s="23">
        <v>1</v>
      </c>
      <c r="L180" s="23">
        <v>0</v>
      </c>
      <c r="M180" s="23">
        <v>0</v>
      </c>
      <c r="N180" s="23">
        <v>0</v>
      </c>
      <c r="O180" s="15">
        <f t="shared" si="60"/>
        <v>1</v>
      </c>
      <c r="P180" s="15">
        <f t="shared" ref="P180" si="61">Q180-O180</f>
        <v>4</v>
      </c>
      <c r="Q180" s="15">
        <f t="shared" ref="Q180" si="62">ROUND(PRODUCT(J180,25)/14,0)</f>
        <v>5</v>
      </c>
      <c r="R180" s="23"/>
      <c r="S180" s="23" t="s">
        <v>31</v>
      </c>
      <c r="T180" s="24"/>
      <c r="U180" s="9" t="s">
        <v>40</v>
      </c>
    </row>
    <row r="181" spans="1:27" ht="12.75" hidden="1" customHeight="1" x14ac:dyDescent="0.25">
      <c r="A181" s="115"/>
      <c r="B181" s="274"/>
      <c r="C181" s="275"/>
      <c r="D181" s="275"/>
      <c r="E181" s="275"/>
      <c r="F181" s="275"/>
      <c r="G181" s="275"/>
      <c r="H181" s="275"/>
      <c r="I181" s="276"/>
      <c r="J181" s="116"/>
      <c r="K181" s="116"/>
      <c r="L181" s="116"/>
      <c r="M181" s="116"/>
      <c r="N181" s="23"/>
      <c r="O181" s="15"/>
      <c r="P181" s="15"/>
      <c r="Q181" s="15"/>
      <c r="R181" s="23"/>
      <c r="S181" s="23"/>
      <c r="T181" s="24"/>
      <c r="U181" s="9"/>
      <c r="V181" s="76"/>
      <c r="W181" s="71"/>
      <c r="X181" s="71"/>
      <c r="Y181" s="71"/>
      <c r="Z181" s="71"/>
      <c r="AA181" s="71"/>
    </row>
    <row r="182" spans="1:27" x14ac:dyDescent="0.25">
      <c r="A182" s="164" t="s">
        <v>56</v>
      </c>
      <c r="B182" s="164"/>
      <c r="C182" s="164"/>
      <c r="D182" s="164"/>
      <c r="E182" s="164"/>
      <c r="F182" s="164"/>
      <c r="G182" s="164"/>
      <c r="H182" s="164"/>
      <c r="I182" s="164"/>
      <c r="J182" s="164"/>
      <c r="K182" s="164"/>
      <c r="L182" s="164"/>
      <c r="M182" s="164"/>
      <c r="N182" s="164"/>
      <c r="O182" s="164"/>
      <c r="P182" s="164"/>
      <c r="Q182" s="164"/>
      <c r="R182" s="164"/>
      <c r="S182" s="164"/>
      <c r="T182" s="164"/>
      <c r="U182" s="164"/>
      <c r="V182" s="76"/>
      <c r="W182" s="71"/>
      <c r="X182" s="71"/>
      <c r="Y182" s="71"/>
      <c r="Z182" s="71"/>
      <c r="AA182" s="71"/>
    </row>
    <row r="183" spans="1:27" ht="12.75" customHeight="1" x14ac:dyDescent="0.25">
      <c r="A183" s="115" t="s">
        <v>244</v>
      </c>
      <c r="B183" s="163" t="s">
        <v>245</v>
      </c>
      <c r="C183" s="163"/>
      <c r="D183" s="163"/>
      <c r="E183" s="163"/>
      <c r="F183" s="163"/>
      <c r="G183" s="163"/>
      <c r="H183" s="163"/>
      <c r="I183" s="163"/>
      <c r="J183" s="116">
        <v>3</v>
      </c>
      <c r="K183" s="116">
        <v>2</v>
      </c>
      <c r="L183" s="116">
        <v>0</v>
      </c>
      <c r="M183" s="116">
        <v>0</v>
      </c>
      <c r="N183" s="23">
        <v>0</v>
      </c>
      <c r="O183" s="15">
        <f t="shared" ref="O183:O185" si="63">K183+L183+M183+N183</f>
        <v>2</v>
      </c>
      <c r="P183" s="15">
        <f>Q183-O183</f>
        <v>3</v>
      </c>
      <c r="Q183" s="15">
        <f>ROUND(PRODUCT(J183,25)/14,0)</f>
        <v>5</v>
      </c>
      <c r="R183" s="23"/>
      <c r="S183" s="23" t="s">
        <v>31</v>
      </c>
      <c r="T183" s="24"/>
      <c r="U183" s="9" t="s">
        <v>41</v>
      </c>
      <c r="V183" s="76"/>
      <c r="W183" s="71"/>
      <c r="X183" s="71"/>
      <c r="Y183" s="71"/>
      <c r="Z183" s="71"/>
      <c r="AA183" s="71"/>
    </row>
    <row r="184" spans="1:27" ht="12.75" customHeight="1" x14ac:dyDescent="0.25">
      <c r="A184" s="115" t="s">
        <v>246</v>
      </c>
      <c r="B184" s="368" t="s">
        <v>247</v>
      </c>
      <c r="C184" s="368"/>
      <c r="D184" s="368"/>
      <c r="E184" s="368"/>
      <c r="F184" s="368"/>
      <c r="G184" s="368"/>
      <c r="H184" s="368"/>
      <c r="I184" s="368"/>
      <c r="J184" s="116">
        <v>3</v>
      </c>
      <c r="K184" s="116">
        <v>0</v>
      </c>
      <c r="L184" s="116">
        <v>2</v>
      </c>
      <c r="M184" s="116">
        <v>0</v>
      </c>
      <c r="N184" s="23">
        <v>0</v>
      </c>
      <c r="O184" s="15">
        <f t="shared" si="63"/>
        <v>2</v>
      </c>
      <c r="P184" s="15">
        <f t="shared" ref="P184" si="64">Q184-O184</f>
        <v>3</v>
      </c>
      <c r="Q184" s="15">
        <f t="shared" ref="Q184" si="65">ROUND(PRODUCT(J184,25)/14,0)</f>
        <v>5</v>
      </c>
      <c r="R184" s="23"/>
      <c r="S184" s="23" t="s">
        <v>31</v>
      </c>
      <c r="T184" s="24"/>
      <c r="U184" s="9" t="s">
        <v>42</v>
      </c>
      <c r="V184" s="76"/>
      <c r="W184" s="71"/>
      <c r="X184" s="71"/>
      <c r="Y184" s="71"/>
      <c r="Z184" s="71"/>
      <c r="AA184" s="71"/>
    </row>
    <row r="185" spans="1:27" ht="12.75" hidden="1" customHeight="1" x14ac:dyDescent="0.25">
      <c r="A185" s="66"/>
      <c r="B185" s="209"/>
      <c r="C185" s="209"/>
      <c r="D185" s="209"/>
      <c r="E185" s="209"/>
      <c r="F185" s="209"/>
      <c r="G185" s="209"/>
      <c r="H185" s="209"/>
      <c r="I185" s="209"/>
      <c r="J185" s="23">
        <v>0</v>
      </c>
      <c r="K185" s="23">
        <v>0</v>
      </c>
      <c r="L185" s="23">
        <v>0</v>
      </c>
      <c r="M185" s="23">
        <v>0</v>
      </c>
      <c r="N185" s="23">
        <v>0</v>
      </c>
      <c r="O185" s="15">
        <f t="shared" si="63"/>
        <v>0</v>
      </c>
      <c r="P185" s="15">
        <f>Q185-O185</f>
        <v>0</v>
      </c>
      <c r="Q185" s="15">
        <f>ROUND(PRODUCT(J185,25)/14,0)</f>
        <v>0</v>
      </c>
      <c r="R185" s="23"/>
      <c r="S185" s="23"/>
      <c r="T185" s="24"/>
      <c r="U185" s="9"/>
      <c r="V185" s="76"/>
      <c r="W185" s="71"/>
      <c r="X185" s="71"/>
      <c r="Y185" s="71"/>
      <c r="Z185" s="71"/>
      <c r="AA185" s="71"/>
    </row>
    <row r="186" spans="1:27" hidden="1" x14ac:dyDescent="0.25">
      <c r="A186" s="164" t="s">
        <v>57</v>
      </c>
      <c r="B186" s="164"/>
      <c r="C186" s="164"/>
      <c r="D186" s="164"/>
      <c r="E186" s="164"/>
      <c r="F186" s="164"/>
      <c r="G186" s="164"/>
      <c r="H186" s="164"/>
      <c r="I186" s="164"/>
      <c r="J186" s="164"/>
      <c r="K186" s="164"/>
      <c r="L186" s="164"/>
      <c r="M186" s="164"/>
      <c r="N186" s="164"/>
      <c r="O186" s="164"/>
      <c r="P186" s="164"/>
      <c r="Q186" s="164"/>
      <c r="R186" s="164"/>
      <c r="S186" s="164"/>
      <c r="T186" s="164"/>
      <c r="U186" s="164"/>
      <c r="V186" s="76"/>
      <c r="W186" s="71"/>
      <c r="X186" s="71"/>
      <c r="Y186" s="71"/>
      <c r="Z186" s="71"/>
      <c r="AA186" s="71"/>
    </row>
    <row r="187" spans="1:27" ht="12.75" hidden="1" customHeight="1" x14ac:dyDescent="0.25">
      <c r="A187" s="66"/>
      <c r="B187" s="209"/>
      <c r="C187" s="209"/>
      <c r="D187" s="209"/>
      <c r="E187" s="209"/>
      <c r="F187" s="209"/>
      <c r="G187" s="209"/>
      <c r="H187" s="209"/>
      <c r="I187" s="209"/>
      <c r="J187" s="23">
        <v>0</v>
      </c>
      <c r="K187" s="23">
        <v>0</v>
      </c>
      <c r="L187" s="23">
        <v>0</v>
      </c>
      <c r="M187" s="23">
        <v>0</v>
      </c>
      <c r="N187" s="23">
        <v>0</v>
      </c>
      <c r="O187" s="15">
        <f t="shared" ref="O187:O189" si="66">K187+L187+M187+N187</f>
        <v>0</v>
      </c>
      <c r="P187" s="15">
        <f>Q187-O187</f>
        <v>0</v>
      </c>
      <c r="Q187" s="15">
        <f>ROUND(PRODUCT(J187,25)/14,0)</f>
        <v>0</v>
      </c>
      <c r="R187" s="23"/>
      <c r="S187" s="23"/>
      <c r="T187" s="24"/>
      <c r="U187" s="9"/>
      <c r="V187" s="76"/>
      <c r="W187" s="71"/>
      <c r="X187" s="71"/>
      <c r="Y187" s="71"/>
      <c r="Z187" s="71"/>
      <c r="AA187" s="71"/>
    </row>
    <row r="188" spans="1:27" ht="12.75" hidden="1" customHeight="1" x14ac:dyDescent="0.25">
      <c r="A188" s="66"/>
      <c r="B188" s="209"/>
      <c r="C188" s="209"/>
      <c r="D188" s="209"/>
      <c r="E188" s="209"/>
      <c r="F188" s="209"/>
      <c r="G188" s="209"/>
      <c r="H188" s="209"/>
      <c r="I188" s="209"/>
      <c r="J188" s="23">
        <v>0</v>
      </c>
      <c r="K188" s="23">
        <v>0</v>
      </c>
      <c r="L188" s="23">
        <v>0</v>
      </c>
      <c r="M188" s="23">
        <v>0</v>
      </c>
      <c r="N188" s="23">
        <v>0</v>
      </c>
      <c r="O188" s="15">
        <f t="shared" si="66"/>
        <v>0</v>
      </c>
      <c r="P188" s="15">
        <f t="shared" ref="P188" si="67">Q188-O188</f>
        <v>0</v>
      </c>
      <c r="Q188" s="15">
        <f>ROUND(PRODUCT(J188,25)/14,0)</f>
        <v>0</v>
      </c>
      <c r="R188" s="23"/>
      <c r="S188" s="23"/>
      <c r="T188" s="24"/>
      <c r="U188" s="9"/>
      <c r="V188" s="76"/>
      <c r="W188" s="71"/>
      <c r="X188" s="71"/>
      <c r="Y188" s="71"/>
      <c r="Z188" s="71"/>
      <c r="AA188" s="71"/>
    </row>
    <row r="189" spans="1:27" ht="12.75" hidden="1" customHeight="1" x14ac:dyDescent="0.25">
      <c r="A189" s="66"/>
      <c r="B189" s="209"/>
      <c r="C189" s="209"/>
      <c r="D189" s="209"/>
      <c r="E189" s="209"/>
      <c r="F189" s="209"/>
      <c r="G189" s="209"/>
      <c r="H189" s="209"/>
      <c r="I189" s="209"/>
      <c r="J189" s="23">
        <v>0</v>
      </c>
      <c r="K189" s="23">
        <v>0</v>
      </c>
      <c r="L189" s="23">
        <v>0</v>
      </c>
      <c r="M189" s="23">
        <v>0</v>
      </c>
      <c r="N189" s="23">
        <v>0</v>
      </c>
      <c r="O189" s="15">
        <f t="shared" si="66"/>
        <v>0</v>
      </c>
      <c r="P189" s="15">
        <f>Q189-O189</f>
        <v>0</v>
      </c>
      <c r="Q189" s="15">
        <f>ROUND(PRODUCT(J189,25)/14,0)</f>
        <v>0</v>
      </c>
      <c r="R189" s="23"/>
      <c r="S189" s="23"/>
      <c r="T189" s="24"/>
      <c r="U189" s="9"/>
      <c r="V189" s="78"/>
      <c r="W189" s="69"/>
      <c r="X189" s="69"/>
      <c r="Y189" s="69"/>
      <c r="Z189" s="69"/>
      <c r="AA189" s="69"/>
    </row>
    <row r="190" spans="1:27" hidden="1" x14ac:dyDescent="0.25">
      <c r="A190" s="164" t="s">
        <v>58</v>
      </c>
      <c r="B190" s="255"/>
      <c r="C190" s="255"/>
      <c r="D190" s="255"/>
      <c r="E190" s="255"/>
      <c r="F190" s="255"/>
      <c r="G190" s="255"/>
      <c r="H190" s="255"/>
      <c r="I190" s="255"/>
      <c r="J190" s="255"/>
      <c r="K190" s="255"/>
      <c r="L190" s="255"/>
      <c r="M190" s="255"/>
      <c r="N190" s="255"/>
      <c r="O190" s="255"/>
      <c r="P190" s="255"/>
      <c r="Q190" s="255"/>
      <c r="R190" s="255"/>
      <c r="S190" s="255"/>
      <c r="T190" s="255"/>
      <c r="U190" s="255"/>
      <c r="V190" s="78"/>
      <c r="W190" s="69"/>
      <c r="X190" s="69"/>
      <c r="Y190" s="69"/>
      <c r="Z190" s="69"/>
      <c r="AA190" s="69"/>
    </row>
    <row r="191" spans="1:27" ht="12.75" hidden="1" customHeight="1" x14ac:dyDescent="0.25">
      <c r="A191" s="66"/>
      <c r="B191" s="209"/>
      <c r="C191" s="209"/>
      <c r="D191" s="209"/>
      <c r="E191" s="209"/>
      <c r="F191" s="209"/>
      <c r="G191" s="209"/>
      <c r="H191" s="209"/>
      <c r="I191" s="209"/>
      <c r="J191" s="23">
        <v>0</v>
      </c>
      <c r="K191" s="23">
        <v>0</v>
      </c>
      <c r="L191" s="23">
        <v>0</v>
      </c>
      <c r="M191" s="23">
        <v>0</v>
      </c>
      <c r="N191" s="23">
        <v>0</v>
      </c>
      <c r="O191" s="15">
        <f t="shared" ref="O191:O193" si="68">K191+L191+M191+N191</f>
        <v>0</v>
      </c>
      <c r="P191" s="15">
        <f>Q191-O191</f>
        <v>0</v>
      </c>
      <c r="Q191" s="15">
        <f>ROUND(PRODUCT(J191,25)/14,0)</f>
        <v>0</v>
      </c>
      <c r="R191" s="23"/>
      <c r="S191" s="23"/>
      <c r="T191" s="24"/>
      <c r="U191" s="9"/>
      <c r="V191" s="78"/>
      <c r="W191" s="69"/>
      <c r="X191" s="69"/>
      <c r="Y191" s="69"/>
      <c r="Z191" s="69"/>
      <c r="AA191" s="69"/>
    </row>
    <row r="192" spans="1:27" hidden="1" x14ac:dyDescent="0.25">
      <c r="A192" s="66"/>
      <c r="B192" s="209"/>
      <c r="C192" s="209"/>
      <c r="D192" s="209"/>
      <c r="E192" s="209"/>
      <c r="F192" s="209"/>
      <c r="G192" s="209"/>
      <c r="H192" s="209"/>
      <c r="I192" s="209"/>
      <c r="J192" s="23">
        <v>0</v>
      </c>
      <c r="K192" s="23">
        <v>0</v>
      </c>
      <c r="L192" s="23">
        <v>0</v>
      </c>
      <c r="M192" s="23">
        <v>0</v>
      </c>
      <c r="N192" s="23">
        <v>0</v>
      </c>
      <c r="O192" s="15">
        <f t="shared" si="68"/>
        <v>0</v>
      </c>
      <c r="P192" s="15">
        <f t="shared" ref="P192" si="69">Q192-O192</f>
        <v>0</v>
      </c>
      <c r="Q192" s="15">
        <f t="shared" ref="Q192" si="70">ROUND(PRODUCT(J192,25)/14,0)</f>
        <v>0</v>
      </c>
      <c r="R192" s="23"/>
      <c r="S192" s="23"/>
      <c r="T192" s="24"/>
      <c r="U192" s="9"/>
      <c r="V192" s="78"/>
      <c r="W192" s="69"/>
      <c r="X192" s="69"/>
      <c r="Y192" s="69"/>
      <c r="Z192" s="69"/>
      <c r="AA192" s="69"/>
    </row>
    <row r="193" spans="1:27" hidden="1" x14ac:dyDescent="0.25">
      <c r="A193" s="66"/>
      <c r="B193" s="209"/>
      <c r="C193" s="209"/>
      <c r="D193" s="209"/>
      <c r="E193" s="209"/>
      <c r="F193" s="209"/>
      <c r="G193" s="209"/>
      <c r="H193" s="209"/>
      <c r="I193" s="209"/>
      <c r="J193" s="23">
        <v>0</v>
      </c>
      <c r="K193" s="23">
        <v>0</v>
      </c>
      <c r="L193" s="23">
        <v>0</v>
      </c>
      <c r="M193" s="23">
        <v>0</v>
      </c>
      <c r="N193" s="23">
        <v>0</v>
      </c>
      <c r="O193" s="15">
        <f t="shared" si="68"/>
        <v>0</v>
      </c>
      <c r="P193" s="15">
        <f>Q193-O193</f>
        <v>0</v>
      </c>
      <c r="Q193" s="15">
        <f>ROUND(PRODUCT(J193,25)/14,0)</f>
        <v>0</v>
      </c>
      <c r="R193" s="23"/>
      <c r="S193" s="23"/>
      <c r="T193" s="24"/>
      <c r="U193" s="9"/>
      <c r="V193" s="78"/>
      <c r="W193" s="69"/>
      <c r="X193" s="69"/>
      <c r="Y193" s="69"/>
      <c r="Z193" s="69"/>
      <c r="AA193" s="69"/>
    </row>
    <row r="194" spans="1:27" hidden="1" x14ac:dyDescent="0.25">
      <c r="A194" s="164" t="s">
        <v>59</v>
      </c>
      <c r="B194" s="255"/>
      <c r="C194" s="255"/>
      <c r="D194" s="255"/>
      <c r="E194" s="255"/>
      <c r="F194" s="255"/>
      <c r="G194" s="255"/>
      <c r="H194" s="255"/>
      <c r="I194" s="255"/>
      <c r="J194" s="255"/>
      <c r="K194" s="255"/>
      <c r="L194" s="255"/>
      <c r="M194" s="255"/>
      <c r="N194" s="255"/>
      <c r="O194" s="255"/>
      <c r="P194" s="255"/>
      <c r="Q194" s="255"/>
      <c r="R194" s="255"/>
      <c r="S194" s="255"/>
      <c r="T194" s="255"/>
      <c r="U194" s="255"/>
      <c r="V194" s="78"/>
      <c r="W194" s="69"/>
      <c r="X194" s="69"/>
      <c r="Y194" s="69"/>
      <c r="Z194" s="69"/>
      <c r="AA194" s="69"/>
    </row>
    <row r="195" spans="1:27" hidden="1" x14ac:dyDescent="0.25">
      <c r="A195" s="66"/>
      <c r="B195" s="209"/>
      <c r="C195" s="209"/>
      <c r="D195" s="209"/>
      <c r="E195" s="209"/>
      <c r="F195" s="209"/>
      <c r="G195" s="209"/>
      <c r="H195" s="209"/>
      <c r="I195" s="209"/>
      <c r="J195" s="23">
        <v>0</v>
      </c>
      <c r="K195" s="23">
        <v>0</v>
      </c>
      <c r="L195" s="23">
        <v>0</v>
      </c>
      <c r="M195" s="23">
        <v>0</v>
      </c>
      <c r="N195" s="23">
        <v>0</v>
      </c>
      <c r="O195" s="15">
        <f t="shared" ref="O195:O197" si="71">K195+L195+M195+N195</f>
        <v>0</v>
      </c>
      <c r="P195" s="15">
        <f>Q195-O195</f>
        <v>0</v>
      </c>
      <c r="Q195" s="15">
        <f>ROUND(PRODUCT(J195,25)/14,0)</f>
        <v>0</v>
      </c>
      <c r="R195" s="23"/>
      <c r="S195" s="23"/>
      <c r="T195" s="24"/>
      <c r="U195" s="9"/>
      <c r="V195" s="78"/>
      <c r="W195" s="69"/>
      <c r="X195" s="69"/>
      <c r="Y195" s="69"/>
      <c r="Z195" s="69"/>
      <c r="AA195" s="69"/>
    </row>
    <row r="196" spans="1:27" hidden="1" x14ac:dyDescent="0.25">
      <c r="A196" s="66"/>
      <c r="B196" s="209"/>
      <c r="C196" s="209"/>
      <c r="D196" s="209"/>
      <c r="E196" s="209"/>
      <c r="F196" s="209"/>
      <c r="G196" s="209"/>
      <c r="H196" s="209"/>
      <c r="I196" s="209"/>
      <c r="J196" s="23">
        <v>0</v>
      </c>
      <c r="K196" s="23">
        <v>0</v>
      </c>
      <c r="L196" s="23">
        <v>0</v>
      </c>
      <c r="M196" s="23">
        <v>0</v>
      </c>
      <c r="N196" s="23">
        <v>0</v>
      </c>
      <c r="O196" s="15">
        <f t="shared" si="71"/>
        <v>0</v>
      </c>
      <c r="P196" s="15">
        <f t="shared" ref="P196" si="72">Q196-O196</f>
        <v>0</v>
      </c>
      <c r="Q196" s="15">
        <f t="shared" ref="Q196" si="73">ROUND(PRODUCT(J196,25)/14,0)</f>
        <v>0</v>
      </c>
      <c r="R196" s="23"/>
      <c r="S196" s="23"/>
      <c r="T196" s="24"/>
      <c r="U196" s="9"/>
      <c r="V196" s="78"/>
      <c r="W196" s="69"/>
      <c r="X196" s="69"/>
      <c r="Y196" s="69"/>
      <c r="Z196" s="69"/>
      <c r="AA196" s="69"/>
    </row>
    <row r="197" spans="1:27" hidden="1" x14ac:dyDescent="0.25">
      <c r="A197" s="66"/>
      <c r="B197" s="209"/>
      <c r="C197" s="209"/>
      <c r="D197" s="209"/>
      <c r="E197" s="209"/>
      <c r="F197" s="209"/>
      <c r="G197" s="209"/>
      <c r="H197" s="209"/>
      <c r="I197" s="209"/>
      <c r="J197" s="23">
        <v>0</v>
      </c>
      <c r="K197" s="23">
        <v>0</v>
      </c>
      <c r="L197" s="23">
        <v>0</v>
      </c>
      <c r="M197" s="23">
        <v>0</v>
      </c>
      <c r="N197" s="23">
        <v>0</v>
      </c>
      <c r="O197" s="15">
        <f t="shared" si="71"/>
        <v>0</v>
      </c>
      <c r="P197" s="15">
        <f>Q197-O197</f>
        <v>0</v>
      </c>
      <c r="Q197" s="15">
        <f>ROUND(PRODUCT(J197,25)/14,0)</f>
        <v>0</v>
      </c>
      <c r="R197" s="23"/>
      <c r="S197" s="23"/>
      <c r="T197" s="24"/>
      <c r="U197" s="9"/>
      <c r="V197" s="78"/>
      <c r="W197" s="69"/>
      <c r="X197" s="69"/>
      <c r="Y197" s="69"/>
      <c r="Z197" s="69"/>
      <c r="AA197" s="69"/>
    </row>
    <row r="198" spans="1:27" hidden="1" x14ac:dyDescent="0.25">
      <c r="A198" s="164" t="s">
        <v>60</v>
      </c>
      <c r="B198" s="164"/>
      <c r="C198" s="164"/>
      <c r="D198" s="164"/>
      <c r="E198" s="164"/>
      <c r="F198" s="164"/>
      <c r="G198" s="164"/>
      <c r="H198" s="164"/>
      <c r="I198" s="164"/>
      <c r="J198" s="164"/>
      <c r="K198" s="164"/>
      <c r="L198" s="164"/>
      <c r="M198" s="164"/>
      <c r="N198" s="164"/>
      <c r="O198" s="164"/>
      <c r="P198" s="164"/>
      <c r="Q198" s="164"/>
      <c r="R198" s="164"/>
      <c r="S198" s="164"/>
      <c r="T198" s="164"/>
      <c r="U198" s="164"/>
      <c r="V198" s="82"/>
      <c r="W198" s="81"/>
      <c r="X198" s="81"/>
      <c r="Y198" s="81"/>
      <c r="Z198" s="81"/>
      <c r="AA198" s="81"/>
    </row>
    <row r="199" spans="1:27" hidden="1" x14ac:dyDescent="0.25">
      <c r="A199" s="66"/>
      <c r="B199" s="209"/>
      <c r="C199" s="209"/>
      <c r="D199" s="209"/>
      <c r="E199" s="209"/>
      <c r="F199" s="209"/>
      <c r="G199" s="209"/>
      <c r="H199" s="209"/>
      <c r="I199" s="209"/>
      <c r="J199" s="23">
        <v>0</v>
      </c>
      <c r="K199" s="23">
        <v>0</v>
      </c>
      <c r="L199" s="23">
        <v>0</v>
      </c>
      <c r="M199" s="23">
        <v>0</v>
      </c>
      <c r="N199" s="23">
        <v>0</v>
      </c>
      <c r="O199" s="15">
        <f t="shared" ref="O199:O201" si="74">K199+L199+M199+N199</f>
        <v>0</v>
      </c>
      <c r="P199" s="15">
        <f>Q199-O199</f>
        <v>0</v>
      </c>
      <c r="Q199" s="15">
        <f>ROUND(PRODUCT(J199,25)/12,0)</f>
        <v>0</v>
      </c>
      <c r="R199" s="23"/>
      <c r="S199" s="23"/>
      <c r="T199" s="24"/>
      <c r="U199" s="9"/>
      <c r="V199" s="82"/>
      <c r="W199" s="81"/>
      <c r="X199" s="81"/>
      <c r="Y199" s="81"/>
      <c r="Z199" s="81"/>
      <c r="AA199" s="81"/>
    </row>
    <row r="200" spans="1:27" hidden="1" x14ac:dyDescent="0.25">
      <c r="A200" s="66"/>
      <c r="B200" s="209"/>
      <c r="C200" s="209"/>
      <c r="D200" s="209"/>
      <c r="E200" s="209"/>
      <c r="F200" s="209"/>
      <c r="G200" s="209"/>
      <c r="H200" s="209"/>
      <c r="I200" s="209"/>
      <c r="J200" s="23">
        <v>0</v>
      </c>
      <c r="K200" s="23">
        <v>0</v>
      </c>
      <c r="L200" s="23">
        <v>0</v>
      </c>
      <c r="M200" s="23">
        <v>0</v>
      </c>
      <c r="N200" s="23">
        <v>0</v>
      </c>
      <c r="O200" s="15">
        <f t="shared" si="74"/>
        <v>0</v>
      </c>
      <c r="P200" s="15">
        <f t="shared" ref="P200" si="75">Q200-O200</f>
        <v>0</v>
      </c>
      <c r="Q200" s="15">
        <f t="shared" ref="Q200:Q201" si="76">ROUND(PRODUCT(J200,25)/12,0)</f>
        <v>0</v>
      </c>
      <c r="R200" s="23"/>
      <c r="S200" s="23"/>
      <c r="T200" s="24"/>
      <c r="U200" s="9"/>
      <c r="V200" s="74"/>
    </row>
    <row r="201" spans="1:27" hidden="1" x14ac:dyDescent="0.25">
      <c r="A201" s="66"/>
      <c r="B201" s="209"/>
      <c r="C201" s="209"/>
      <c r="D201" s="209"/>
      <c r="E201" s="209"/>
      <c r="F201" s="209"/>
      <c r="G201" s="209"/>
      <c r="H201" s="209"/>
      <c r="I201" s="209"/>
      <c r="J201" s="23">
        <v>0</v>
      </c>
      <c r="K201" s="23">
        <v>0</v>
      </c>
      <c r="L201" s="23">
        <v>0</v>
      </c>
      <c r="M201" s="23">
        <v>0</v>
      </c>
      <c r="N201" s="23">
        <v>0</v>
      </c>
      <c r="O201" s="15">
        <f t="shared" si="74"/>
        <v>0</v>
      </c>
      <c r="P201" s="15">
        <f>Q201-O201</f>
        <v>0</v>
      </c>
      <c r="Q201" s="15">
        <f t="shared" si="76"/>
        <v>0</v>
      </c>
      <c r="R201" s="23"/>
      <c r="S201" s="23"/>
      <c r="T201" s="24"/>
      <c r="U201" s="9"/>
      <c r="V201" s="74"/>
    </row>
    <row r="202" spans="1:27" ht="24.75" customHeight="1" x14ac:dyDescent="0.25">
      <c r="A202" s="210" t="s">
        <v>113</v>
      </c>
      <c r="B202" s="210"/>
      <c r="C202" s="210"/>
      <c r="D202" s="210"/>
      <c r="E202" s="210"/>
      <c r="F202" s="210"/>
      <c r="G202" s="210"/>
      <c r="H202" s="210"/>
      <c r="I202" s="210"/>
      <c r="J202" s="18">
        <f>SUM(J179:J181,J183:J185,J187:J189,J191:J193,J195:J197,J199:J201)</f>
        <v>12</v>
      </c>
      <c r="K202" s="18">
        <f t="shared" ref="K202:Q202" si="77">SUM(K179:K181,K183:K185,K187:K189,K191:K193,K195:K197,K199:K201)</f>
        <v>3</v>
      </c>
      <c r="L202" s="18">
        <f t="shared" si="77"/>
        <v>4</v>
      </c>
      <c r="M202" s="18">
        <f t="shared" si="77"/>
        <v>0</v>
      </c>
      <c r="N202" s="18">
        <f t="shared" si="77"/>
        <v>1</v>
      </c>
      <c r="O202" s="18">
        <f t="shared" si="77"/>
        <v>8</v>
      </c>
      <c r="P202" s="18">
        <f t="shared" si="77"/>
        <v>12</v>
      </c>
      <c r="Q202" s="18">
        <f t="shared" si="77"/>
        <v>20</v>
      </c>
      <c r="R202" s="18">
        <f>COUNTIF(R179:R181,"E")+COUNTIF(R183:R185,"E")+COUNTIF(R187:R189,"E")+COUNTIF(R191:R193,"E")+COUNTIF(R195:R197,"E")+COUNTIF(R199:R201,"E")</f>
        <v>0</v>
      </c>
      <c r="S202" s="18">
        <f>COUNTIF(S179:S181,"C")+COUNTIF(S183:S185,"C")+COUNTIF(S187:S189,"C")+COUNTIF(S191:S193,"C")+COUNTIF(S195:S197,"C")+COUNTIF(S199:S201,"C")</f>
        <v>4</v>
      </c>
      <c r="T202" s="18">
        <f>COUNTIF(T179:T181,"VP")+COUNTIF(T183:T185,"VP")+COUNTIF(T187:T189,"VP")+COUNTIF(T191:T193,"VP")+COUNTIF(T195:T197,"VP")+COUNTIF(T199:T201,"VP")</f>
        <v>0</v>
      </c>
      <c r="U202" s="80">
        <f>COUNTA(U179:U181,U183:U185,U187:U189,U191:U193,U195:U197,U199:U201)</f>
        <v>4</v>
      </c>
      <c r="V202" s="74"/>
    </row>
    <row r="203" spans="1:27" x14ac:dyDescent="0.25">
      <c r="A203" s="211" t="s">
        <v>53</v>
      </c>
      <c r="B203" s="212"/>
      <c r="C203" s="212"/>
      <c r="D203" s="212"/>
      <c r="E203" s="212"/>
      <c r="F203" s="212"/>
      <c r="G203" s="212"/>
      <c r="H203" s="212"/>
      <c r="I203" s="212"/>
      <c r="J203" s="213"/>
      <c r="K203" s="18">
        <f>SUM(K179:K181,K183:K185,K187:K189,K191:K193,K195:K197)*14+SUM(K199:K201)*12</f>
        <v>42</v>
      </c>
      <c r="L203" s="18">
        <f t="shared" ref="L203:Q203" si="78">SUM(L179:L181,L183:L185,L187:L189,L191:L193,L195:L197)*14+SUM(L199:L201)*12</f>
        <v>56</v>
      </c>
      <c r="M203" s="18">
        <f t="shared" si="78"/>
        <v>0</v>
      </c>
      <c r="N203" s="18">
        <f t="shared" si="78"/>
        <v>14</v>
      </c>
      <c r="O203" s="18">
        <f t="shared" si="78"/>
        <v>112</v>
      </c>
      <c r="P203" s="18">
        <f t="shared" si="78"/>
        <v>168</v>
      </c>
      <c r="Q203" s="18">
        <f t="shared" si="78"/>
        <v>280</v>
      </c>
      <c r="R203" s="232"/>
      <c r="S203" s="233"/>
      <c r="T203" s="233"/>
      <c r="U203" s="234"/>
    </row>
    <row r="204" spans="1:27" x14ac:dyDescent="0.25">
      <c r="A204" s="214"/>
      <c r="B204" s="215"/>
      <c r="C204" s="215"/>
      <c r="D204" s="215"/>
      <c r="E204" s="215"/>
      <c r="F204" s="215"/>
      <c r="G204" s="215"/>
      <c r="H204" s="215"/>
      <c r="I204" s="215"/>
      <c r="J204" s="216"/>
      <c r="K204" s="238">
        <f>SUM(K203:N203)</f>
        <v>112</v>
      </c>
      <c r="L204" s="239"/>
      <c r="M204" s="239"/>
      <c r="N204" s="240"/>
      <c r="O204" s="238">
        <f>SUM(O203:P203)</f>
        <v>280</v>
      </c>
      <c r="P204" s="239"/>
      <c r="Q204" s="240"/>
      <c r="R204" s="235"/>
      <c r="S204" s="236"/>
      <c r="T204" s="236"/>
      <c r="U204" s="237"/>
    </row>
    <row r="205" spans="1:27" ht="19.5" customHeight="1" x14ac:dyDescent="0.25">
      <c r="A205" s="304" t="s">
        <v>112</v>
      </c>
      <c r="B205" s="305"/>
      <c r="C205" s="305"/>
      <c r="D205" s="305"/>
      <c r="E205" s="305"/>
      <c r="F205" s="305"/>
      <c r="G205" s="305"/>
      <c r="H205" s="305"/>
      <c r="I205" s="305"/>
      <c r="J205" s="306"/>
      <c r="K205" s="199">
        <f>U202/SUM(U51,U66,U82,U94,U110,U126)</f>
        <v>0.1</v>
      </c>
      <c r="L205" s="200"/>
      <c r="M205" s="200"/>
      <c r="N205" s="200"/>
      <c r="O205" s="200"/>
      <c r="P205" s="200"/>
      <c r="Q205" s="200"/>
      <c r="R205" s="200"/>
      <c r="S205" s="200"/>
      <c r="T205" s="200"/>
      <c r="U205" s="201"/>
    </row>
    <row r="206" spans="1:27" ht="18.75" customHeight="1" x14ac:dyDescent="0.25">
      <c r="A206" s="153" t="s">
        <v>114</v>
      </c>
      <c r="B206" s="154"/>
      <c r="C206" s="154"/>
      <c r="D206" s="154"/>
      <c r="E206" s="154"/>
      <c r="F206" s="154"/>
      <c r="G206" s="154"/>
      <c r="H206" s="154"/>
      <c r="I206" s="154"/>
      <c r="J206" s="155"/>
      <c r="K206" s="199">
        <f>K204/(SUM(O51,O66,O82,O94,O110)*14+O126*12)</f>
        <v>5.3384175405147762E-2</v>
      </c>
      <c r="L206" s="200"/>
      <c r="M206" s="200"/>
      <c r="N206" s="200"/>
      <c r="O206" s="200"/>
      <c r="P206" s="200"/>
      <c r="Q206" s="200"/>
      <c r="R206" s="200"/>
      <c r="S206" s="200"/>
      <c r="T206" s="200"/>
      <c r="U206" s="201"/>
    </row>
    <row r="207" spans="1:27" s="56" customFormat="1" ht="7.5" customHeight="1" x14ac:dyDescent="0.25">
      <c r="A207" s="10"/>
      <c r="B207" s="10"/>
      <c r="C207" s="10"/>
      <c r="D207" s="10"/>
      <c r="E207" s="10"/>
      <c r="F207" s="10"/>
      <c r="G207" s="10"/>
      <c r="H207" s="10"/>
      <c r="I207" s="10"/>
      <c r="J207" s="10"/>
      <c r="K207" s="11"/>
      <c r="L207" s="11"/>
      <c r="M207" s="11"/>
      <c r="N207" s="11"/>
      <c r="O207" s="12"/>
      <c r="P207" s="12"/>
      <c r="Q207" s="12"/>
      <c r="R207" s="12"/>
      <c r="S207" s="12"/>
      <c r="T207" s="12"/>
      <c r="U207" s="12"/>
    </row>
    <row r="208" spans="1:27" ht="24" customHeight="1" x14ac:dyDescent="0.25">
      <c r="A208" s="300" t="s">
        <v>61</v>
      </c>
      <c r="B208" s="323"/>
      <c r="C208" s="323"/>
      <c r="D208" s="323"/>
      <c r="E208" s="323"/>
      <c r="F208" s="323"/>
      <c r="G208" s="323"/>
      <c r="H208" s="323"/>
      <c r="I208" s="323"/>
      <c r="J208" s="323"/>
      <c r="K208" s="323"/>
      <c r="L208" s="323"/>
      <c r="M208" s="323"/>
      <c r="N208" s="323"/>
      <c r="O208" s="323"/>
      <c r="P208" s="323"/>
      <c r="Q208" s="323"/>
      <c r="R208" s="323"/>
      <c r="S208" s="323"/>
      <c r="T208" s="323"/>
      <c r="U208" s="323"/>
    </row>
    <row r="209" spans="1:27" ht="16.5" customHeight="1" x14ac:dyDescent="0.25">
      <c r="A209" s="231" t="s">
        <v>63</v>
      </c>
      <c r="B209" s="252"/>
      <c r="C209" s="252"/>
      <c r="D209" s="252"/>
      <c r="E209" s="252"/>
      <c r="F209" s="252"/>
      <c r="G209" s="252"/>
      <c r="H209" s="252"/>
      <c r="I209" s="252"/>
      <c r="J209" s="252"/>
      <c r="K209" s="252"/>
      <c r="L209" s="252"/>
      <c r="M209" s="252"/>
      <c r="N209" s="252"/>
      <c r="O209" s="252"/>
      <c r="P209" s="252"/>
      <c r="Q209" s="252"/>
      <c r="R209" s="252"/>
      <c r="S209" s="252"/>
      <c r="T209" s="252"/>
      <c r="U209" s="252"/>
    </row>
    <row r="210" spans="1:27" ht="24" customHeight="1" x14ac:dyDescent="0.25">
      <c r="A210" s="231" t="s">
        <v>30</v>
      </c>
      <c r="B210" s="231" t="s">
        <v>29</v>
      </c>
      <c r="C210" s="231"/>
      <c r="D210" s="231"/>
      <c r="E210" s="231"/>
      <c r="F210" s="231"/>
      <c r="G210" s="231"/>
      <c r="H210" s="231"/>
      <c r="I210" s="231"/>
      <c r="J210" s="177" t="s">
        <v>43</v>
      </c>
      <c r="K210" s="249" t="s">
        <v>27</v>
      </c>
      <c r="L210" s="251"/>
      <c r="M210" s="251"/>
      <c r="N210" s="250"/>
      <c r="O210" s="177" t="s">
        <v>44</v>
      </c>
      <c r="P210" s="177"/>
      <c r="Q210" s="177"/>
      <c r="R210" s="177" t="s">
        <v>26</v>
      </c>
      <c r="S210" s="177"/>
      <c r="T210" s="177"/>
      <c r="U210" s="177" t="s">
        <v>25</v>
      </c>
    </row>
    <row r="211" spans="1:27" x14ac:dyDescent="0.25">
      <c r="A211" s="231"/>
      <c r="B211" s="231"/>
      <c r="C211" s="231"/>
      <c r="D211" s="231"/>
      <c r="E211" s="231"/>
      <c r="F211" s="231"/>
      <c r="G211" s="231"/>
      <c r="H211" s="231"/>
      <c r="I211" s="231"/>
      <c r="J211" s="177"/>
      <c r="K211" s="26" t="s">
        <v>31</v>
      </c>
      <c r="L211" s="26" t="s">
        <v>32</v>
      </c>
      <c r="M211" s="26" t="s">
        <v>33</v>
      </c>
      <c r="N211" s="48" t="s">
        <v>110</v>
      </c>
      <c r="O211" s="26" t="s">
        <v>37</v>
      </c>
      <c r="P211" s="26" t="s">
        <v>8</v>
      </c>
      <c r="Q211" s="26" t="s">
        <v>34</v>
      </c>
      <c r="R211" s="26" t="s">
        <v>35</v>
      </c>
      <c r="S211" s="26" t="s">
        <v>31</v>
      </c>
      <c r="T211" s="26" t="s">
        <v>36</v>
      </c>
      <c r="U211" s="177"/>
    </row>
    <row r="212" spans="1:27" ht="17.25" customHeight="1" x14ac:dyDescent="0.25">
      <c r="A212" s="158" t="s">
        <v>62</v>
      </c>
      <c r="B212" s="159"/>
      <c r="C212" s="159"/>
      <c r="D212" s="159"/>
      <c r="E212" s="159"/>
      <c r="F212" s="159"/>
      <c r="G212" s="159"/>
      <c r="H212" s="159"/>
      <c r="I212" s="159"/>
      <c r="J212" s="159"/>
      <c r="K212" s="159"/>
      <c r="L212" s="159"/>
      <c r="M212" s="159"/>
      <c r="N212" s="159"/>
      <c r="O212" s="159"/>
      <c r="P212" s="159"/>
      <c r="Q212" s="159"/>
      <c r="R212" s="159"/>
      <c r="S212" s="159"/>
      <c r="T212" s="159"/>
      <c r="U212" s="160"/>
    </row>
    <row r="213" spans="1:27" x14ac:dyDescent="0.25">
      <c r="A213" s="28" t="str">
        <f t="shared" ref="A213:A229" si="79">IF(ISNA(INDEX($A$38:$U$204,MATCH($B213,$B$38:$B$204,0),1)),"",INDEX($A$38:$U$204,MATCH($B213,$B$38:$B$204,0),1))</f>
        <v>MLM5103</v>
      </c>
      <c r="B213" s="157" t="s">
        <v>133</v>
      </c>
      <c r="C213" s="157"/>
      <c r="D213" s="157"/>
      <c r="E213" s="157"/>
      <c r="F213" s="157"/>
      <c r="G213" s="157"/>
      <c r="H213" s="157"/>
      <c r="I213" s="157"/>
      <c r="J213" s="15">
        <f t="shared" ref="J213:J229" si="80">IF(ISNA(INDEX($A$38:$U$204,MATCH($B213,$B$38:$B$204,0),10)),"",INDEX($A$38:$U$204,MATCH($B213,$B$38:$B$204,0),10))</f>
        <v>5</v>
      </c>
      <c r="K213" s="15">
        <f t="shared" ref="K213:K229" si="81">IF(ISNA(INDEX($A$38:$U$204,MATCH($B213,$B$38:$B$204,0),11)),"",INDEX($A$38:$U$204,MATCH($B213,$B$38:$B$204,0),11))</f>
        <v>2</v>
      </c>
      <c r="L213" s="15">
        <f t="shared" ref="L213:L229" si="82">IF(ISNA(INDEX($A$38:$U$204,MATCH($B213,$B$38:$B$204,0),12)),"",INDEX($A$38:$U$204,MATCH($B213,$B$38:$B$204,0),12))</f>
        <v>2</v>
      </c>
      <c r="M213" s="15">
        <f t="shared" ref="M213:M229" si="83">IF(ISNA(INDEX($A$38:$U$204,MATCH($B213,$B$38:$B$204,0),13)),"",INDEX($A$38:$U$204,MATCH($B213,$B$38:$B$204,0),13))</f>
        <v>0</v>
      </c>
      <c r="N213" s="15">
        <f t="shared" ref="N213:N229" si="84">IF(ISNA(INDEX($A$38:$U$204,MATCH($B213,$B$38:$B$204,0),14)),"",INDEX($A$38:$U$204,MATCH($B213,$B$38:$B$204,0),14))</f>
        <v>0</v>
      </c>
      <c r="O213" s="15">
        <f t="shared" ref="O213:O229" si="85">IF(ISNA(INDEX($A$38:$U$204,MATCH($B213,$B$38:$B$204,0),15)),"",INDEX($A$38:$U$204,MATCH($B213,$B$38:$B$204,0),15))</f>
        <v>4</v>
      </c>
      <c r="P213" s="15">
        <f t="shared" ref="P213:P229" si="86">IF(ISNA(INDEX($A$38:$U$204,MATCH($B213,$B$38:$B$204,0),16)),"",INDEX($A$38:$U$204,MATCH($B213,$B$38:$B$204,0),16))</f>
        <v>5</v>
      </c>
      <c r="Q213" s="15">
        <f t="shared" ref="Q213:Q229" si="87">IF(ISNA(INDEX($A$38:$U$204,MATCH($B213,$B$38:$B$204,0),17)),"",INDEX($A$38:$U$204,MATCH($B213,$B$38:$B$204,0),17))</f>
        <v>9</v>
      </c>
      <c r="R213" s="25" t="str">
        <f t="shared" ref="R213:R229" si="88">IF(ISNA(INDEX($A$38:$U$204,MATCH($B213,$B$38:$B$204,0),18)),"",INDEX($A$38:$U$204,MATCH($B213,$B$38:$B$204,0),18))</f>
        <v>E</v>
      </c>
      <c r="S213" s="25">
        <f t="shared" ref="S213:S229" si="89">IF(ISNA(INDEX($A$38:$U$204,MATCH($B213,$B$38:$B$204,0),19)),"",INDEX($A$38:$U$204,MATCH($B213,$B$38:$B$204,0),19))</f>
        <v>0</v>
      </c>
      <c r="T213" s="25">
        <f t="shared" ref="T213:T229" si="90">IF(ISNA(INDEX($A$38:$U$204,MATCH($B213,$B$38:$B$204,0),20)),"",INDEX($A$38:$U$204,MATCH($B213,$B$38:$B$204,0),20))</f>
        <v>0</v>
      </c>
      <c r="U213" s="25" t="str">
        <f t="shared" ref="U213:U229" si="91">IF(ISNA(INDEX($A$38:$U$204,MATCH($B213,$B$38:$B$204,0),21)),"",INDEX($A$38:$U$204,MATCH($B213,$B$38:$B$204,0),21))</f>
        <v>DF</v>
      </c>
    </row>
    <row r="214" spans="1:27" ht="15" customHeight="1" x14ac:dyDescent="0.25">
      <c r="A214" s="28" t="str">
        <f t="shared" si="79"/>
        <v>MLM5004</v>
      </c>
      <c r="B214" s="157" t="s">
        <v>135</v>
      </c>
      <c r="C214" s="157"/>
      <c r="D214" s="157"/>
      <c r="E214" s="157"/>
      <c r="F214" s="157"/>
      <c r="G214" s="157"/>
      <c r="H214" s="157"/>
      <c r="I214" s="157"/>
      <c r="J214" s="15">
        <f t="shared" si="80"/>
        <v>5</v>
      </c>
      <c r="K214" s="15">
        <f t="shared" si="81"/>
        <v>2</v>
      </c>
      <c r="L214" s="15">
        <f t="shared" si="82"/>
        <v>1</v>
      </c>
      <c r="M214" s="15">
        <f t="shared" si="83"/>
        <v>2</v>
      </c>
      <c r="N214" s="15">
        <f t="shared" si="84"/>
        <v>0</v>
      </c>
      <c r="O214" s="15">
        <f t="shared" si="85"/>
        <v>5</v>
      </c>
      <c r="P214" s="15">
        <f t="shared" si="86"/>
        <v>4</v>
      </c>
      <c r="Q214" s="15">
        <f t="shared" si="87"/>
        <v>9</v>
      </c>
      <c r="R214" s="25" t="str">
        <f t="shared" si="88"/>
        <v>E</v>
      </c>
      <c r="S214" s="25">
        <f t="shared" si="89"/>
        <v>0</v>
      </c>
      <c r="T214" s="25">
        <f t="shared" si="90"/>
        <v>0</v>
      </c>
      <c r="U214" s="25" t="str">
        <f t="shared" si="91"/>
        <v>DF</v>
      </c>
      <c r="V214" s="76"/>
      <c r="W214" s="71"/>
      <c r="X214" s="71"/>
      <c r="Y214" s="71"/>
      <c r="Z214" s="71"/>
      <c r="AA214" s="71"/>
    </row>
    <row r="215" spans="1:27" x14ac:dyDescent="0.25">
      <c r="A215" s="28" t="str">
        <f t="shared" si="79"/>
        <v>MLX7101</v>
      </c>
      <c r="B215" s="157" t="s">
        <v>139</v>
      </c>
      <c r="C215" s="157"/>
      <c r="D215" s="157"/>
      <c r="E215" s="157"/>
      <c r="F215" s="157"/>
      <c r="G215" s="157"/>
      <c r="H215" s="157"/>
      <c r="I215" s="157"/>
      <c r="J215" s="15">
        <f t="shared" si="80"/>
        <v>4</v>
      </c>
      <c r="K215" s="15">
        <f t="shared" si="81"/>
        <v>2</v>
      </c>
      <c r="L215" s="15">
        <f t="shared" si="82"/>
        <v>0</v>
      </c>
      <c r="M215" s="15">
        <f t="shared" si="83"/>
        <v>1</v>
      </c>
      <c r="N215" s="15">
        <f t="shared" si="84"/>
        <v>0</v>
      </c>
      <c r="O215" s="15">
        <f t="shared" si="85"/>
        <v>3</v>
      </c>
      <c r="P215" s="15">
        <f t="shared" si="86"/>
        <v>4</v>
      </c>
      <c r="Q215" s="15">
        <f t="shared" si="87"/>
        <v>7</v>
      </c>
      <c r="R215" s="25" t="str">
        <f t="shared" si="88"/>
        <v>E</v>
      </c>
      <c r="S215" s="25">
        <f t="shared" si="89"/>
        <v>0</v>
      </c>
      <c r="T215" s="25">
        <f t="shared" si="90"/>
        <v>0</v>
      </c>
      <c r="U215" s="25" t="str">
        <f t="shared" si="91"/>
        <v>DF</v>
      </c>
      <c r="V215" s="76"/>
      <c r="W215" s="71"/>
      <c r="X215" s="71"/>
      <c r="Y215" s="71"/>
      <c r="Z215" s="71"/>
      <c r="AA215" s="71"/>
    </row>
    <row r="216" spans="1:27" x14ac:dyDescent="0.25">
      <c r="A216" s="28" t="str">
        <f t="shared" si="79"/>
        <v>MLM5007</v>
      </c>
      <c r="B216" s="157" t="s">
        <v>141</v>
      </c>
      <c r="C216" s="157"/>
      <c r="D216" s="157"/>
      <c r="E216" s="157"/>
      <c r="F216" s="157"/>
      <c r="G216" s="157"/>
      <c r="H216" s="157"/>
      <c r="I216" s="157"/>
      <c r="J216" s="15">
        <f t="shared" si="80"/>
        <v>6</v>
      </c>
      <c r="K216" s="15">
        <f t="shared" si="81"/>
        <v>2</v>
      </c>
      <c r="L216" s="15">
        <f t="shared" si="82"/>
        <v>1</v>
      </c>
      <c r="M216" s="15">
        <f t="shared" si="83"/>
        <v>2</v>
      </c>
      <c r="N216" s="15">
        <f t="shared" si="84"/>
        <v>0</v>
      </c>
      <c r="O216" s="15">
        <f t="shared" si="85"/>
        <v>5</v>
      </c>
      <c r="P216" s="15">
        <f t="shared" si="86"/>
        <v>6</v>
      </c>
      <c r="Q216" s="15">
        <f t="shared" si="87"/>
        <v>11</v>
      </c>
      <c r="R216" s="25" t="str">
        <f t="shared" si="88"/>
        <v>E</v>
      </c>
      <c r="S216" s="25">
        <f t="shared" si="89"/>
        <v>0</v>
      </c>
      <c r="T216" s="25">
        <f t="shared" si="90"/>
        <v>0</v>
      </c>
      <c r="U216" s="25" t="str">
        <f t="shared" si="91"/>
        <v>DF</v>
      </c>
      <c r="V216" s="76"/>
      <c r="W216" s="71"/>
      <c r="X216" s="71"/>
      <c r="Y216" s="71"/>
      <c r="Z216" s="71"/>
      <c r="AA216" s="71"/>
    </row>
    <row r="217" spans="1:27" x14ac:dyDescent="0.25">
      <c r="A217" s="28" t="str">
        <f t="shared" si="79"/>
        <v>MLM5105</v>
      </c>
      <c r="B217" s="157" t="s">
        <v>145</v>
      </c>
      <c r="C217" s="157"/>
      <c r="D217" s="157"/>
      <c r="E217" s="157"/>
      <c r="F217" s="157"/>
      <c r="G217" s="157"/>
      <c r="H217" s="157"/>
      <c r="I217" s="157"/>
      <c r="J217" s="15">
        <f t="shared" si="80"/>
        <v>6</v>
      </c>
      <c r="K217" s="15">
        <f t="shared" si="81"/>
        <v>2</v>
      </c>
      <c r="L217" s="15">
        <f t="shared" si="82"/>
        <v>1</v>
      </c>
      <c r="M217" s="15">
        <f t="shared" si="83"/>
        <v>1</v>
      </c>
      <c r="N217" s="15">
        <f t="shared" si="84"/>
        <v>0</v>
      </c>
      <c r="O217" s="15">
        <f t="shared" si="85"/>
        <v>4</v>
      </c>
      <c r="P217" s="15">
        <f t="shared" si="86"/>
        <v>7</v>
      </c>
      <c r="Q217" s="15">
        <f t="shared" si="87"/>
        <v>11</v>
      </c>
      <c r="R217" s="25" t="str">
        <f t="shared" si="88"/>
        <v>E</v>
      </c>
      <c r="S217" s="25">
        <f t="shared" si="89"/>
        <v>0</v>
      </c>
      <c r="T217" s="25">
        <f t="shared" si="90"/>
        <v>0</v>
      </c>
      <c r="U217" s="25" t="str">
        <f t="shared" si="91"/>
        <v>DF</v>
      </c>
      <c r="V217" s="76"/>
      <c r="W217" s="71"/>
      <c r="X217" s="71"/>
      <c r="Y217" s="71"/>
      <c r="Z217" s="71"/>
      <c r="AA217" s="71"/>
    </row>
    <row r="218" spans="1:27" s="43" customFormat="1" x14ac:dyDescent="0.25">
      <c r="A218" s="28" t="str">
        <f t="shared" si="79"/>
        <v>MLM5025</v>
      </c>
      <c r="B218" s="157" t="s">
        <v>149</v>
      </c>
      <c r="C218" s="157"/>
      <c r="D218" s="157"/>
      <c r="E218" s="157"/>
      <c r="F218" s="157"/>
      <c r="G218" s="157"/>
      <c r="H218" s="157"/>
      <c r="I218" s="157"/>
      <c r="J218" s="15">
        <f t="shared" si="80"/>
        <v>6</v>
      </c>
      <c r="K218" s="15">
        <f t="shared" si="81"/>
        <v>2</v>
      </c>
      <c r="L218" s="15">
        <f t="shared" si="82"/>
        <v>1</v>
      </c>
      <c r="M218" s="15">
        <f t="shared" si="83"/>
        <v>1</v>
      </c>
      <c r="N218" s="15">
        <f t="shared" si="84"/>
        <v>0</v>
      </c>
      <c r="O218" s="15">
        <f t="shared" si="85"/>
        <v>4</v>
      </c>
      <c r="P218" s="15">
        <f t="shared" si="86"/>
        <v>7</v>
      </c>
      <c r="Q218" s="15">
        <f t="shared" si="87"/>
        <v>11</v>
      </c>
      <c r="R218" s="25" t="str">
        <f t="shared" si="88"/>
        <v>E</v>
      </c>
      <c r="S218" s="25">
        <f t="shared" si="89"/>
        <v>0</v>
      </c>
      <c r="T218" s="25">
        <f t="shared" si="90"/>
        <v>0</v>
      </c>
      <c r="U218" s="25" t="str">
        <f t="shared" si="91"/>
        <v>DF</v>
      </c>
      <c r="V218" s="76"/>
      <c r="W218" s="71"/>
      <c r="X218" s="71"/>
      <c r="Y218" s="71"/>
      <c r="Z218" s="71"/>
      <c r="AA218" s="71"/>
    </row>
    <row r="219" spans="1:27" s="56" customFormat="1" x14ac:dyDescent="0.25">
      <c r="A219" s="28" t="str">
        <f t="shared" si="79"/>
        <v>MLM5027</v>
      </c>
      <c r="B219" s="157" t="s">
        <v>155</v>
      </c>
      <c r="C219" s="157"/>
      <c r="D219" s="157"/>
      <c r="E219" s="157"/>
      <c r="F219" s="157"/>
      <c r="G219" s="157"/>
      <c r="H219" s="157"/>
      <c r="I219" s="157"/>
      <c r="J219" s="15">
        <f t="shared" si="80"/>
        <v>5</v>
      </c>
      <c r="K219" s="15">
        <f t="shared" si="81"/>
        <v>2</v>
      </c>
      <c r="L219" s="15">
        <f t="shared" si="82"/>
        <v>1</v>
      </c>
      <c r="M219" s="15">
        <f t="shared" si="83"/>
        <v>1</v>
      </c>
      <c r="N219" s="15">
        <f t="shared" si="84"/>
        <v>0</v>
      </c>
      <c r="O219" s="15">
        <f t="shared" si="85"/>
        <v>4</v>
      </c>
      <c r="P219" s="15">
        <f t="shared" si="86"/>
        <v>5</v>
      </c>
      <c r="Q219" s="15">
        <f t="shared" si="87"/>
        <v>9</v>
      </c>
      <c r="R219" s="25" t="str">
        <f t="shared" si="88"/>
        <v>E</v>
      </c>
      <c r="S219" s="25">
        <f t="shared" si="89"/>
        <v>0</v>
      </c>
      <c r="T219" s="25">
        <f t="shared" si="90"/>
        <v>0</v>
      </c>
      <c r="U219" s="25" t="str">
        <f t="shared" si="91"/>
        <v>DF</v>
      </c>
      <c r="V219" s="76"/>
      <c r="W219" s="71"/>
      <c r="X219" s="71"/>
      <c r="Y219" s="71"/>
      <c r="Z219" s="71"/>
      <c r="AA219" s="71"/>
    </row>
    <row r="220" spans="1:27" x14ac:dyDescent="0.25">
      <c r="A220" s="28" t="str">
        <f t="shared" si="79"/>
        <v>MLM0031</v>
      </c>
      <c r="B220" s="157" t="s">
        <v>159</v>
      </c>
      <c r="C220" s="157"/>
      <c r="D220" s="157"/>
      <c r="E220" s="157"/>
      <c r="F220" s="157"/>
      <c r="G220" s="157"/>
      <c r="H220" s="157"/>
      <c r="I220" s="157"/>
      <c r="J220" s="15">
        <f t="shared" si="80"/>
        <v>5</v>
      </c>
      <c r="K220" s="15">
        <f t="shared" si="81"/>
        <v>2</v>
      </c>
      <c r="L220" s="15">
        <f t="shared" si="82"/>
        <v>1</v>
      </c>
      <c r="M220" s="15">
        <f t="shared" si="83"/>
        <v>2</v>
      </c>
      <c r="N220" s="15">
        <f t="shared" si="84"/>
        <v>0</v>
      </c>
      <c r="O220" s="15">
        <f t="shared" si="85"/>
        <v>5</v>
      </c>
      <c r="P220" s="15">
        <f t="shared" si="86"/>
        <v>4</v>
      </c>
      <c r="Q220" s="15">
        <f t="shared" si="87"/>
        <v>9</v>
      </c>
      <c r="R220" s="25" t="str">
        <f t="shared" si="88"/>
        <v>E</v>
      </c>
      <c r="S220" s="25">
        <f t="shared" si="89"/>
        <v>0</v>
      </c>
      <c r="T220" s="25">
        <f t="shared" si="90"/>
        <v>0</v>
      </c>
      <c r="U220" s="25" t="str">
        <f t="shared" si="91"/>
        <v>DF</v>
      </c>
      <c r="V220" s="76"/>
      <c r="W220" s="71"/>
      <c r="X220" s="71"/>
      <c r="Y220" s="71"/>
      <c r="Z220" s="71"/>
      <c r="AA220" s="71"/>
    </row>
    <row r="221" spans="1:27" x14ac:dyDescent="0.25">
      <c r="A221" s="28" t="str">
        <f t="shared" si="79"/>
        <v>MLM5029</v>
      </c>
      <c r="B221" s="157" t="s">
        <v>167</v>
      </c>
      <c r="C221" s="157"/>
      <c r="D221" s="157"/>
      <c r="E221" s="157"/>
      <c r="F221" s="157"/>
      <c r="G221" s="157"/>
      <c r="H221" s="157"/>
      <c r="I221" s="157"/>
      <c r="J221" s="15">
        <f t="shared" si="80"/>
        <v>5</v>
      </c>
      <c r="K221" s="15">
        <f t="shared" si="81"/>
        <v>2</v>
      </c>
      <c r="L221" s="15">
        <f t="shared" si="82"/>
        <v>1</v>
      </c>
      <c r="M221" s="15">
        <f t="shared" si="83"/>
        <v>1</v>
      </c>
      <c r="N221" s="15">
        <f t="shared" si="84"/>
        <v>0</v>
      </c>
      <c r="O221" s="15">
        <f t="shared" si="85"/>
        <v>4</v>
      </c>
      <c r="P221" s="15">
        <f t="shared" si="86"/>
        <v>5</v>
      </c>
      <c r="Q221" s="15">
        <f t="shared" si="87"/>
        <v>9</v>
      </c>
      <c r="R221" s="25" t="str">
        <f t="shared" si="88"/>
        <v>E</v>
      </c>
      <c r="S221" s="25">
        <f t="shared" si="89"/>
        <v>0</v>
      </c>
      <c r="T221" s="25">
        <f t="shared" si="90"/>
        <v>0</v>
      </c>
      <c r="U221" s="25" t="str">
        <f t="shared" si="91"/>
        <v>DF</v>
      </c>
      <c r="V221" s="76"/>
      <c r="W221" s="71"/>
      <c r="X221" s="71"/>
      <c r="Y221" s="71"/>
      <c r="Z221" s="71"/>
      <c r="AA221" s="71"/>
    </row>
    <row r="222" spans="1:27" s="64" customFormat="1" x14ac:dyDescent="0.25">
      <c r="A222" s="28" t="str">
        <f t="shared" si="79"/>
        <v>MLM5002</v>
      </c>
      <c r="B222" s="157" t="s">
        <v>169</v>
      </c>
      <c r="C222" s="157"/>
      <c r="D222" s="157"/>
      <c r="E222" s="157"/>
      <c r="F222" s="157"/>
      <c r="G222" s="157"/>
      <c r="H222" s="157"/>
      <c r="I222" s="157"/>
      <c r="J222" s="15">
        <f t="shared" si="80"/>
        <v>5</v>
      </c>
      <c r="K222" s="15">
        <f t="shared" si="81"/>
        <v>2</v>
      </c>
      <c r="L222" s="15">
        <f t="shared" si="82"/>
        <v>1</v>
      </c>
      <c r="M222" s="15">
        <f t="shared" si="83"/>
        <v>1</v>
      </c>
      <c r="N222" s="15">
        <f t="shared" si="84"/>
        <v>0</v>
      </c>
      <c r="O222" s="15">
        <f t="shared" si="85"/>
        <v>4</v>
      </c>
      <c r="P222" s="15">
        <f t="shared" si="86"/>
        <v>5</v>
      </c>
      <c r="Q222" s="15">
        <f t="shared" si="87"/>
        <v>9</v>
      </c>
      <c r="R222" s="25" t="str">
        <f t="shared" si="88"/>
        <v>E</v>
      </c>
      <c r="S222" s="25">
        <f t="shared" si="89"/>
        <v>0</v>
      </c>
      <c r="T222" s="25">
        <f t="shared" si="90"/>
        <v>0</v>
      </c>
      <c r="U222" s="25" t="str">
        <f t="shared" si="91"/>
        <v>DF</v>
      </c>
      <c r="V222" s="76"/>
      <c r="W222" s="71"/>
      <c r="X222" s="71"/>
      <c r="Y222" s="71"/>
      <c r="Z222" s="71"/>
      <c r="AA222" s="71"/>
    </row>
    <row r="223" spans="1:27" s="64" customFormat="1" x14ac:dyDescent="0.25">
      <c r="A223" s="28" t="str">
        <f t="shared" si="79"/>
        <v>MLM5023</v>
      </c>
      <c r="B223" s="157" t="s">
        <v>177</v>
      </c>
      <c r="C223" s="157"/>
      <c r="D223" s="157"/>
      <c r="E223" s="157"/>
      <c r="F223" s="157"/>
      <c r="G223" s="157"/>
      <c r="H223" s="157"/>
      <c r="I223" s="157"/>
      <c r="J223" s="15">
        <f t="shared" si="80"/>
        <v>6</v>
      </c>
      <c r="K223" s="15">
        <f t="shared" si="81"/>
        <v>2</v>
      </c>
      <c r="L223" s="15">
        <f t="shared" si="82"/>
        <v>1</v>
      </c>
      <c r="M223" s="15">
        <f t="shared" si="83"/>
        <v>2</v>
      </c>
      <c r="N223" s="15">
        <f t="shared" si="84"/>
        <v>0</v>
      </c>
      <c r="O223" s="15">
        <f t="shared" si="85"/>
        <v>5</v>
      </c>
      <c r="P223" s="15">
        <f t="shared" si="86"/>
        <v>6</v>
      </c>
      <c r="Q223" s="15">
        <f t="shared" si="87"/>
        <v>11</v>
      </c>
      <c r="R223" s="25" t="str">
        <f t="shared" si="88"/>
        <v>E</v>
      </c>
      <c r="S223" s="25">
        <f t="shared" si="89"/>
        <v>0</v>
      </c>
      <c r="T223" s="25">
        <f t="shared" si="90"/>
        <v>0</v>
      </c>
      <c r="U223" s="25" t="str">
        <f t="shared" si="91"/>
        <v>DF</v>
      </c>
      <c r="V223" s="76"/>
      <c r="W223" s="71"/>
      <c r="X223" s="71"/>
      <c r="Y223" s="71"/>
      <c r="Z223" s="71"/>
      <c r="AA223" s="71"/>
    </row>
    <row r="224" spans="1:27" x14ac:dyDescent="0.25">
      <c r="A224" s="28" t="str">
        <f t="shared" si="79"/>
        <v>MLM5104</v>
      </c>
      <c r="B224" s="157" t="s">
        <v>137</v>
      </c>
      <c r="C224" s="157"/>
      <c r="D224" s="157"/>
      <c r="E224" s="157"/>
      <c r="F224" s="157"/>
      <c r="G224" s="157"/>
      <c r="H224" s="157"/>
      <c r="I224" s="157"/>
      <c r="J224" s="15">
        <f t="shared" si="80"/>
        <v>6</v>
      </c>
      <c r="K224" s="15">
        <f t="shared" si="81"/>
        <v>2</v>
      </c>
      <c r="L224" s="15">
        <f t="shared" si="82"/>
        <v>2</v>
      </c>
      <c r="M224" s="15">
        <f t="shared" si="83"/>
        <v>2</v>
      </c>
      <c r="N224" s="15">
        <f t="shared" si="84"/>
        <v>0</v>
      </c>
      <c r="O224" s="15">
        <f t="shared" si="85"/>
        <v>6</v>
      </c>
      <c r="P224" s="15">
        <f t="shared" si="86"/>
        <v>5</v>
      </c>
      <c r="Q224" s="15">
        <f t="shared" si="87"/>
        <v>11</v>
      </c>
      <c r="R224" s="25" t="str">
        <f t="shared" si="88"/>
        <v>E</v>
      </c>
      <c r="S224" s="25">
        <f t="shared" si="89"/>
        <v>0</v>
      </c>
      <c r="T224" s="25">
        <f t="shared" si="90"/>
        <v>0</v>
      </c>
      <c r="U224" s="25" t="str">
        <f t="shared" si="91"/>
        <v>DF</v>
      </c>
      <c r="V224" s="76"/>
      <c r="W224" s="71"/>
      <c r="X224" s="71"/>
      <c r="Y224" s="71"/>
      <c r="Z224" s="71"/>
      <c r="AA224" s="71"/>
    </row>
    <row r="225" spans="1:27" hidden="1" x14ac:dyDescent="0.25">
      <c r="A225" s="28" t="str">
        <f t="shared" si="79"/>
        <v/>
      </c>
      <c r="B225" s="157"/>
      <c r="C225" s="157"/>
      <c r="D225" s="157"/>
      <c r="E225" s="157"/>
      <c r="F225" s="157"/>
      <c r="G225" s="157"/>
      <c r="H225" s="157"/>
      <c r="I225" s="157"/>
      <c r="J225" s="15" t="str">
        <f t="shared" si="80"/>
        <v/>
      </c>
      <c r="K225" s="15" t="str">
        <f t="shared" si="81"/>
        <v/>
      </c>
      <c r="L225" s="15" t="str">
        <f t="shared" si="82"/>
        <v/>
      </c>
      <c r="M225" s="15" t="str">
        <f t="shared" si="83"/>
        <v/>
      </c>
      <c r="N225" s="15" t="str">
        <f t="shared" si="84"/>
        <v/>
      </c>
      <c r="O225" s="15" t="str">
        <f t="shared" si="85"/>
        <v/>
      </c>
      <c r="P225" s="15" t="str">
        <f t="shared" si="86"/>
        <v/>
      </c>
      <c r="Q225" s="15" t="str">
        <f t="shared" si="87"/>
        <v/>
      </c>
      <c r="R225" s="25" t="str">
        <f t="shared" si="88"/>
        <v/>
      </c>
      <c r="S225" s="25" t="str">
        <f t="shared" si="89"/>
        <v/>
      </c>
      <c r="T225" s="25" t="str">
        <f t="shared" si="90"/>
        <v/>
      </c>
      <c r="U225" s="25" t="str">
        <f t="shared" si="91"/>
        <v/>
      </c>
      <c r="V225" s="76"/>
      <c r="W225" s="71"/>
      <c r="X225" s="71"/>
      <c r="Y225" s="71"/>
      <c r="Z225" s="71"/>
      <c r="AA225" s="71"/>
    </row>
    <row r="226" spans="1:27" hidden="1" x14ac:dyDescent="0.25">
      <c r="A226" s="28" t="str">
        <f t="shared" si="79"/>
        <v/>
      </c>
      <c r="B226" s="157"/>
      <c r="C226" s="157"/>
      <c r="D226" s="157"/>
      <c r="E226" s="157"/>
      <c r="F226" s="157"/>
      <c r="G226" s="157"/>
      <c r="H226" s="157"/>
      <c r="I226" s="157"/>
      <c r="J226" s="15" t="str">
        <f t="shared" si="80"/>
        <v/>
      </c>
      <c r="K226" s="15" t="str">
        <f t="shared" si="81"/>
        <v/>
      </c>
      <c r="L226" s="15" t="str">
        <f t="shared" si="82"/>
        <v/>
      </c>
      <c r="M226" s="15" t="str">
        <f t="shared" si="83"/>
        <v/>
      </c>
      <c r="N226" s="15" t="str">
        <f t="shared" si="84"/>
        <v/>
      </c>
      <c r="O226" s="15" t="str">
        <f t="shared" si="85"/>
        <v/>
      </c>
      <c r="P226" s="15" t="str">
        <f t="shared" si="86"/>
        <v/>
      </c>
      <c r="Q226" s="15" t="str">
        <f t="shared" si="87"/>
        <v/>
      </c>
      <c r="R226" s="25" t="str">
        <f t="shared" si="88"/>
        <v/>
      </c>
      <c r="S226" s="25" t="str">
        <f t="shared" si="89"/>
        <v/>
      </c>
      <c r="T226" s="25" t="str">
        <f t="shared" si="90"/>
        <v/>
      </c>
      <c r="U226" s="25" t="str">
        <f t="shared" si="91"/>
        <v/>
      </c>
      <c r="V226" s="76"/>
      <c r="W226" s="71"/>
      <c r="X226" s="71"/>
      <c r="Y226" s="71"/>
      <c r="Z226" s="71"/>
      <c r="AA226" s="71"/>
    </row>
    <row r="227" spans="1:27" hidden="1" x14ac:dyDescent="0.25">
      <c r="A227" s="28" t="str">
        <f t="shared" si="79"/>
        <v/>
      </c>
      <c r="B227" s="157"/>
      <c r="C227" s="157"/>
      <c r="D227" s="157"/>
      <c r="E227" s="157"/>
      <c r="F227" s="157"/>
      <c r="G227" s="157"/>
      <c r="H227" s="157"/>
      <c r="I227" s="157"/>
      <c r="J227" s="15" t="str">
        <f t="shared" si="80"/>
        <v/>
      </c>
      <c r="K227" s="15" t="str">
        <f t="shared" si="81"/>
        <v/>
      </c>
      <c r="L227" s="15" t="str">
        <f t="shared" si="82"/>
        <v/>
      </c>
      <c r="M227" s="15" t="str">
        <f t="shared" si="83"/>
        <v/>
      </c>
      <c r="N227" s="15" t="str">
        <f t="shared" si="84"/>
        <v/>
      </c>
      <c r="O227" s="15" t="str">
        <f t="shared" si="85"/>
        <v/>
      </c>
      <c r="P227" s="15" t="str">
        <f t="shared" si="86"/>
        <v/>
      </c>
      <c r="Q227" s="15" t="str">
        <f t="shared" si="87"/>
        <v/>
      </c>
      <c r="R227" s="25" t="str">
        <f t="shared" si="88"/>
        <v/>
      </c>
      <c r="S227" s="25" t="str">
        <f t="shared" si="89"/>
        <v/>
      </c>
      <c r="T227" s="25" t="str">
        <f t="shared" si="90"/>
        <v/>
      </c>
      <c r="U227" s="25" t="str">
        <f t="shared" si="91"/>
        <v/>
      </c>
      <c r="V227" s="76"/>
      <c r="W227" s="71"/>
      <c r="X227" s="71"/>
      <c r="Y227" s="71"/>
      <c r="Z227" s="71"/>
      <c r="AA227" s="71"/>
    </row>
    <row r="228" spans="1:27" hidden="1" x14ac:dyDescent="0.25">
      <c r="A228" s="28" t="str">
        <f t="shared" si="79"/>
        <v/>
      </c>
      <c r="B228" s="157"/>
      <c r="C228" s="157"/>
      <c r="D228" s="157"/>
      <c r="E228" s="157"/>
      <c r="F228" s="157"/>
      <c r="G228" s="157"/>
      <c r="H228" s="157"/>
      <c r="I228" s="157"/>
      <c r="J228" s="15" t="str">
        <f t="shared" si="80"/>
        <v/>
      </c>
      <c r="K228" s="15" t="str">
        <f t="shared" si="81"/>
        <v/>
      </c>
      <c r="L228" s="15" t="str">
        <f t="shared" si="82"/>
        <v/>
      </c>
      <c r="M228" s="15" t="str">
        <f t="shared" si="83"/>
        <v/>
      </c>
      <c r="N228" s="15" t="str">
        <f t="shared" si="84"/>
        <v/>
      </c>
      <c r="O228" s="15" t="str">
        <f t="shared" si="85"/>
        <v/>
      </c>
      <c r="P228" s="15" t="str">
        <f t="shared" si="86"/>
        <v/>
      </c>
      <c r="Q228" s="15" t="str">
        <f t="shared" si="87"/>
        <v/>
      </c>
      <c r="R228" s="25" t="str">
        <f t="shared" si="88"/>
        <v/>
      </c>
      <c r="S228" s="25" t="str">
        <f t="shared" si="89"/>
        <v/>
      </c>
      <c r="T228" s="25" t="str">
        <f t="shared" si="90"/>
        <v/>
      </c>
      <c r="U228" s="25" t="str">
        <f t="shared" si="91"/>
        <v/>
      </c>
      <c r="V228" s="76"/>
      <c r="W228" s="71"/>
      <c r="X228" s="71"/>
      <c r="Y228" s="71"/>
      <c r="Z228" s="71"/>
      <c r="AA228" s="71"/>
    </row>
    <row r="229" spans="1:27" hidden="1" x14ac:dyDescent="0.25">
      <c r="A229" s="28" t="str">
        <f t="shared" si="79"/>
        <v/>
      </c>
      <c r="B229" s="157"/>
      <c r="C229" s="157"/>
      <c r="D229" s="157"/>
      <c r="E229" s="157"/>
      <c r="F229" s="157"/>
      <c r="G229" s="157"/>
      <c r="H229" s="157"/>
      <c r="I229" s="157"/>
      <c r="J229" s="15" t="str">
        <f t="shared" si="80"/>
        <v/>
      </c>
      <c r="K229" s="15" t="str">
        <f t="shared" si="81"/>
        <v/>
      </c>
      <c r="L229" s="15" t="str">
        <f t="shared" si="82"/>
        <v/>
      </c>
      <c r="M229" s="15" t="str">
        <f t="shared" si="83"/>
        <v/>
      </c>
      <c r="N229" s="15" t="str">
        <f t="shared" si="84"/>
        <v/>
      </c>
      <c r="O229" s="15" t="str">
        <f t="shared" si="85"/>
        <v/>
      </c>
      <c r="P229" s="15" t="str">
        <f t="shared" si="86"/>
        <v/>
      </c>
      <c r="Q229" s="15" t="str">
        <f t="shared" si="87"/>
        <v/>
      </c>
      <c r="R229" s="25" t="str">
        <f t="shared" si="88"/>
        <v/>
      </c>
      <c r="S229" s="25" t="str">
        <f t="shared" si="89"/>
        <v/>
      </c>
      <c r="T229" s="25" t="str">
        <f t="shared" si="90"/>
        <v/>
      </c>
      <c r="U229" s="25" t="str">
        <f t="shared" si="91"/>
        <v/>
      </c>
      <c r="V229" s="78"/>
      <c r="W229" s="69"/>
      <c r="X229" s="69"/>
      <c r="Y229" s="69"/>
      <c r="Z229" s="69"/>
      <c r="AA229" s="69"/>
    </row>
    <row r="230" spans="1:27" x14ac:dyDescent="0.25">
      <c r="A230" s="62" t="s">
        <v>28</v>
      </c>
      <c r="B230" s="156"/>
      <c r="C230" s="156"/>
      <c r="D230" s="156"/>
      <c r="E230" s="156"/>
      <c r="F230" s="156"/>
      <c r="G230" s="156"/>
      <c r="H230" s="156"/>
      <c r="I230" s="156"/>
      <c r="J230" s="18">
        <f>IF(ISNA(SUM(J213:J229)),"",SUM(J213:J229))</f>
        <v>64</v>
      </c>
      <c r="K230" s="18">
        <f t="shared" ref="K230:Q230" si="92">SUM(K213:K229)</f>
        <v>24</v>
      </c>
      <c r="L230" s="18">
        <f t="shared" si="92"/>
        <v>13</v>
      </c>
      <c r="M230" s="18">
        <f t="shared" si="92"/>
        <v>16</v>
      </c>
      <c r="N230" s="18">
        <f t="shared" si="92"/>
        <v>0</v>
      </c>
      <c r="O230" s="18">
        <f t="shared" si="92"/>
        <v>53</v>
      </c>
      <c r="P230" s="18">
        <f t="shared" si="92"/>
        <v>63</v>
      </c>
      <c r="Q230" s="18">
        <f t="shared" si="92"/>
        <v>116</v>
      </c>
      <c r="R230" s="62">
        <f>COUNTIF(R213:R229,"E")</f>
        <v>12</v>
      </c>
      <c r="S230" s="62">
        <f>COUNTIF(S213:S229,"C")</f>
        <v>0</v>
      </c>
      <c r="T230" s="62">
        <f>COUNTIF(T213:T229,"VP")</f>
        <v>0</v>
      </c>
      <c r="U230" s="63">
        <f>COUNTA(U213:U224)</f>
        <v>12</v>
      </c>
      <c r="V230" s="78"/>
      <c r="W230" s="69"/>
      <c r="X230" s="69"/>
      <c r="Y230" s="69"/>
      <c r="Z230" s="69"/>
      <c r="AA230" s="69"/>
    </row>
    <row r="231" spans="1:27" ht="17.25" hidden="1" customHeight="1" x14ac:dyDescent="0.25">
      <c r="A231" s="231" t="s">
        <v>75</v>
      </c>
      <c r="B231" s="231"/>
      <c r="C231" s="231"/>
      <c r="D231" s="231"/>
      <c r="E231" s="231"/>
      <c r="F231" s="231"/>
      <c r="G231" s="231"/>
      <c r="H231" s="231"/>
      <c r="I231" s="231"/>
      <c r="J231" s="231"/>
      <c r="K231" s="231"/>
      <c r="L231" s="231"/>
      <c r="M231" s="231"/>
      <c r="N231" s="231"/>
      <c r="O231" s="231"/>
      <c r="P231" s="231"/>
      <c r="Q231" s="231"/>
      <c r="R231" s="231"/>
      <c r="S231" s="231"/>
      <c r="T231" s="231"/>
      <c r="U231" s="231"/>
      <c r="V231" s="78"/>
      <c r="W231" s="69"/>
      <c r="X231" s="69"/>
      <c r="Y231" s="69"/>
      <c r="Z231" s="69"/>
      <c r="AA231" s="69"/>
    </row>
    <row r="232" spans="1:27" hidden="1" x14ac:dyDescent="0.25">
      <c r="A232" s="28" t="str">
        <f>IF(ISNA(INDEX($A$38:$U$204,MATCH($B232,$B$38:$B$204,0),1)),"",INDEX($A$38:$U$204,MATCH($B232,$B$38:$B$204,0),1))</f>
        <v/>
      </c>
      <c r="B232" s="157" t="s">
        <v>103</v>
      </c>
      <c r="C232" s="157"/>
      <c r="D232" s="157"/>
      <c r="E232" s="157"/>
      <c r="F232" s="157"/>
      <c r="G232" s="157"/>
      <c r="H232" s="157"/>
      <c r="I232" s="157"/>
      <c r="J232" s="15" t="str">
        <f>IF(ISNA(INDEX($A$38:$U$204,MATCH($B232,$B$38:$B$204,0),10)),"",INDEX($A$38:$U$204,MATCH($B232,$B$38:$B$204,0),10))</f>
        <v/>
      </c>
      <c r="K232" s="15" t="str">
        <f>IF(ISNA(INDEX($A$38:$U$204,MATCH($B232,$B$38:$B$204,0),11)),"",INDEX($A$38:$U$204,MATCH($B232,$B$38:$B$204,0),11))</f>
        <v/>
      </c>
      <c r="L232" s="15" t="str">
        <f>IF(ISNA(INDEX($A$38:$U$204,MATCH($B232,$B$38:$B$204,0),12)),"",INDEX($A$38:$U$204,MATCH($B232,$B$38:$B$204,0),12))</f>
        <v/>
      </c>
      <c r="M232" s="15" t="str">
        <f>IF(ISNA(INDEX($A$38:$U$204,MATCH($B232,$B$38:$B$204,0),13)),"",INDEX($A$38:$U$204,MATCH($B232,$B$38:$B$204,0),13))</f>
        <v/>
      </c>
      <c r="N232" s="15" t="str">
        <f>IF(ISNA(INDEX($A$38:$U$204,MATCH($B232,$B$38:$B$204,0),14)),"",INDEX($A$38:$U$204,MATCH($B232,$B$38:$B$204,0),14))</f>
        <v/>
      </c>
      <c r="O232" s="15" t="str">
        <f>IF(ISNA(INDEX($A$38:$U$204,MATCH($B232,$B$38:$B$204,0),15)),"",INDEX($A$38:$U$204,MATCH($B232,$B$38:$B$204,0),15))</f>
        <v/>
      </c>
      <c r="P232" s="15" t="str">
        <f>IF(ISNA(INDEX($A$38:$U$204,MATCH($B232,$B$38:$B$204,0),16)),"",INDEX($A$38:$U$204,MATCH($B232,$B$38:$B$204,0),16))</f>
        <v/>
      </c>
      <c r="Q232" s="15" t="str">
        <f>IF(ISNA(INDEX($A$38:$U$204,MATCH($B232,$B$38:$B$204,0),17)),"",INDEX($A$38:$U$204,MATCH($B232,$B$38:$B$204,0),17))</f>
        <v/>
      </c>
      <c r="R232" s="25" t="str">
        <f>IF(ISNA(INDEX($A$38:$U$204,MATCH($B232,$B$38:$B$204,0),18)),"",INDEX($A$38:$U$204,MATCH($B232,$B$38:$B$204,0),18))</f>
        <v/>
      </c>
      <c r="S232" s="25" t="str">
        <f>IF(ISNA(INDEX($A$38:$U$204,MATCH($B232,$B$38:$B$204,0),19)),"",INDEX($A$38:$U$204,MATCH($B232,$B$38:$B$204,0),19))</f>
        <v/>
      </c>
      <c r="T232" s="25" t="str">
        <f>IF(ISNA(INDEX($A$38:$U$204,MATCH($B232,$B$38:$B$204,0),20)),"",INDEX($A$38:$U$204,MATCH($B232,$B$38:$B$204,0),20))</f>
        <v/>
      </c>
      <c r="U232" s="25" t="str">
        <f>IF(ISNA(INDEX($A$38:$U$204,MATCH($B232,$B$38:$B$204,0),21)),"",INDEX($A$38:$U$204,MATCH($B232,$B$38:$B$204,0),21))</f>
        <v/>
      </c>
      <c r="V232" s="78"/>
      <c r="W232" s="69"/>
      <c r="X232" s="69"/>
      <c r="Y232" s="69"/>
      <c r="Z232" s="69"/>
      <c r="AA232" s="69"/>
    </row>
    <row r="233" spans="1:27" hidden="1" x14ac:dyDescent="0.25">
      <c r="A233" s="28" t="str">
        <f>IF(ISNA(INDEX($A$38:$U$204,MATCH($B233,$B$38:$B$204,0),1)),"",INDEX($A$38:$U$204,MATCH($B233,$B$38:$B$204,0),1))</f>
        <v/>
      </c>
      <c r="B233" s="157"/>
      <c r="C233" s="157"/>
      <c r="D233" s="157"/>
      <c r="E233" s="157"/>
      <c r="F233" s="157"/>
      <c r="G233" s="157"/>
      <c r="H233" s="157"/>
      <c r="I233" s="157"/>
      <c r="J233" s="15" t="str">
        <f>IF(ISNA(INDEX($A$38:$U$204,MATCH($B233,$B$38:$B$204,0),10)),"",INDEX($A$38:$U$204,MATCH($B233,$B$38:$B$204,0),10))</f>
        <v/>
      </c>
      <c r="K233" s="15" t="str">
        <f>IF(ISNA(INDEX($A$38:$U$204,MATCH($B233,$B$38:$B$204,0),11)),"",INDEX($A$38:$U$204,MATCH($B233,$B$38:$B$204,0),11))</f>
        <v/>
      </c>
      <c r="L233" s="15" t="str">
        <f>IF(ISNA(INDEX($A$38:$U$204,MATCH($B233,$B$38:$B$204,0),12)),"",INDEX($A$38:$U$204,MATCH($B233,$B$38:$B$204,0),12))</f>
        <v/>
      </c>
      <c r="M233" s="15" t="str">
        <f>IF(ISNA(INDEX($A$38:$U$204,MATCH($B233,$B$38:$B$204,0),13)),"",INDEX($A$38:$U$204,MATCH($B233,$B$38:$B$204,0),13))</f>
        <v/>
      </c>
      <c r="N233" s="15" t="str">
        <f>IF(ISNA(INDEX($A$38:$U$204,MATCH($B233,$B$38:$B$204,0),14)),"",INDEX($A$38:$U$204,MATCH($B233,$B$38:$B$204,0),14))</f>
        <v/>
      </c>
      <c r="O233" s="15" t="str">
        <f>IF(ISNA(INDEX($A$38:$U$204,MATCH($B233,$B$38:$B$204,0),15)),"",INDEX($A$38:$U$204,MATCH($B233,$B$38:$B$204,0),15))</f>
        <v/>
      </c>
      <c r="P233" s="15" t="str">
        <f>IF(ISNA(INDEX($A$38:$U$204,MATCH($B233,$B$38:$B$204,0),16)),"",INDEX($A$38:$U$204,MATCH($B233,$B$38:$B$204,0),16))</f>
        <v/>
      </c>
      <c r="Q233" s="15" t="str">
        <f>IF(ISNA(INDEX($A$38:$U$204,MATCH($B233,$B$38:$B$204,0),17)),"",INDEX($A$38:$U$204,MATCH($B233,$B$38:$B$204,0),17))</f>
        <v/>
      </c>
      <c r="R233" s="25" t="str">
        <f>IF(ISNA(INDEX($A$38:$U$204,MATCH($B233,$B$38:$B$204,0),18)),"",INDEX($A$38:$U$204,MATCH($B233,$B$38:$B$204,0),18))</f>
        <v/>
      </c>
      <c r="S233" s="25" t="str">
        <f>IF(ISNA(INDEX($A$38:$U$204,MATCH($B233,$B$38:$B$204,0),19)),"",INDEX($A$38:$U$204,MATCH($B233,$B$38:$B$204,0),19))</f>
        <v/>
      </c>
      <c r="T233" s="25" t="str">
        <f>IF(ISNA(INDEX($A$38:$U$204,MATCH($B233,$B$38:$B$204,0),20)),"",INDEX($A$38:$U$204,MATCH($B233,$B$38:$B$204,0),20))</f>
        <v/>
      </c>
      <c r="U233" s="25" t="str">
        <f>IF(ISNA(INDEX($A$38:$U$204,MATCH($B233,$B$38:$B$204,0),21)),"",INDEX($A$38:$U$204,MATCH($B233,$B$38:$B$204,0),21))</f>
        <v/>
      </c>
      <c r="V233" s="82"/>
      <c r="W233" s="81"/>
      <c r="X233" s="81"/>
      <c r="Y233" s="81"/>
      <c r="Z233" s="81"/>
      <c r="AA233" s="81"/>
    </row>
    <row r="234" spans="1:27" hidden="1" x14ac:dyDescent="0.25">
      <c r="A234" s="28" t="str">
        <f>IF(ISNA(INDEX($A$38:$U$204,MATCH($B234,$B$38:$B$204,0),1)),"",INDEX($A$38:$U$204,MATCH($B234,$B$38:$B$204,0),1))</f>
        <v/>
      </c>
      <c r="B234" s="157"/>
      <c r="C234" s="157"/>
      <c r="D234" s="157"/>
      <c r="E234" s="157"/>
      <c r="F234" s="157"/>
      <c r="G234" s="157"/>
      <c r="H234" s="157"/>
      <c r="I234" s="157"/>
      <c r="J234" s="15" t="str">
        <f>IF(ISNA(INDEX($A$38:$U$204,MATCH($B234,$B$38:$B$204,0),10)),"",INDEX($A$38:$U$204,MATCH($B234,$B$38:$B$204,0),10))</f>
        <v/>
      </c>
      <c r="K234" s="15" t="str">
        <f>IF(ISNA(INDEX($A$38:$U$204,MATCH($B234,$B$38:$B$204,0),11)),"",INDEX($A$38:$U$204,MATCH($B234,$B$38:$B$204,0),11))</f>
        <v/>
      </c>
      <c r="L234" s="15" t="str">
        <f>IF(ISNA(INDEX($A$38:$U$204,MATCH($B234,$B$38:$B$204,0),12)),"",INDEX($A$38:$U$204,MATCH($B234,$B$38:$B$204,0),12))</f>
        <v/>
      </c>
      <c r="M234" s="15" t="str">
        <f>IF(ISNA(INDEX($A$38:$U$204,MATCH($B234,$B$38:$B$204,0),13)),"",INDEX($A$38:$U$204,MATCH($B234,$B$38:$B$204,0),13))</f>
        <v/>
      </c>
      <c r="N234" s="15" t="str">
        <f>IF(ISNA(INDEX($A$38:$U$204,MATCH($B234,$B$38:$B$204,0),14)),"",INDEX($A$38:$U$204,MATCH($B234,$B$38:$B$204,0),14))</f>
        <v/>
      </c>
      <c r="O234" s="15" t="str">
        <f>IF(ISNA(INDEX($A$38:$U$204,MATCH($B234,$B$38:$B$204,0),15)),"",INDEX($A$38:$U$204,MATCH($B234,$B$38:$B$204,0),15))</f>
        <v/>
      </c>
      <c r="P234" s="15" t="str">
        <f>IF(ISNA(INDEX($A$38:$U$204,MATCH($B234,$B$38:$B$204,0),16)),"",INDEX($A$38:$U$204,MATCH($B234,$B$38:$B$204,0),16))</f>
        <v/>
      </c>
      <c r="Q234" s="15" t="str">
        <f>IF(ISNA(INDEX($A$38:$U$204,MATCH($B234,$B$38:$B$204,0),17)),"",INDEX($A$38:$U$204,MATCH($B234,$B$38:$B$204,0),17))</f>
        <v/>
      </c>
      <c r="R234" s="25" t="str">
        <f>IF(ISNA(INDEX($A$38:$U$204,MATCH($B234,$B$38:$B$204,0),18)),"",INDEX($A$38:$U$204,MATCH($B234,$B$38:$B$204,0),18))</f>
        <v/>
      </c>
      <c r="S234" s="25" t="str">
        <f>IF(ISNA(INDEX($A$38:$U$204,MATCH($B234,$B$38:$B$204,0),19)),"",INDEX($A$38:$U$204,MATCH($B234,$B$38:$B$204,0),19))</f>
        <v/>
      </c>
      <c r="T234" s="25" t="str">
        <f>IF(ISNA(INDEX($A$38:$U$204,MATCH($B234,$B$38:$B$204,0),20)),"",INDEX($A$38:$U$204,MATCH($B234,$B$38:$B$204,0),20))</f>
        <v/>
      </c>
      <c r="U234" s="25" t="str">
        <f>IF(ISNA(INDEX($A$38:$U$204,MATCH($B234,$B$38:$B$204,0),21)),"",INDEX($A$38:$U$204,MATCH($B234,$B$38:$B$204,0),21))</f>
        <v/>
      </c>
      <c r="V234" s="82"/>
      <c r="W234" s="81"/>
      <c r="X234" s="81"/>
      <c r="Y234" s="81"/>
      <c r="Z234" s="81"/>
      <c r="AA234" s="81"/>
    </row>
    <row r="235" spans="1:27" hidden="1" x14ac:dyDescent="0.25">
      <c r="A235" s="28" t="str">
        <f>IF(ISNA(INDEX($A$38:$U$204,MATCH($B235,$B$38:$B$204,0),1)),"",INDEX($A$38:$U$204,MATCH($B235,$B$38:$B$204,0),1))</f>
        <v/>
      </c>
      <c r="B235" s="157"/>
      <c r="C235" s="157"/>
      <c r="D235" s="157"/>
      <c r="E235" s="157"/>
      <c r="F235" s="157"/>
      <c r="G235" s="157"/>
      <c r="H235" s="157"/>
      <c r="I235" s="157"/>
      <c r="J235" s="15" t="str">
        <f>IF(ISNA(INDEX($A$38:$U$204,MATCH($B235,$B$38:$B$204,0),10)),"",INDEX($A$38:$U$204,MATCH($B235,$B$38:$B$204,0),10))</f>
        <v/>
      </c>
      <c r="K235" s="15" t="str">
        <f>IF(ISNA(INDEX($A$38:$U$204,MATCH($B235,$B$38:$B$204,0),11)),"",INDEX($A$38:$U$204,MATCH($B235,$B$38:$B$204,0),11))</f>
        <v/>
      </c>
      <c r="L235" s="15" t="str">
        <f>IF(ISNA(INDEX($A$38:$U$204,MATCH($B235,$B$38:$B$204,0),12)),"",INDEX($A$38:$U$204,MATCH($B235,$B$38:$B$204,0),12))</f>
        <v/>
      </c>
      <c r="M235" s="15" t="str">
        <f>IF(ISNA(INDEX($A$38:$U$204,MATCH($B235,$B$38:$B$204,0),13)),"",INDEX($A$38:$U$204,MATCH($B235,$B$38:$B$204,0),13))</f>
        <v/>
      </c>
      <c r="N235" s="15" t="str">
        <f>IF(ISNA(INDEX($A$38:$U$204,MATCH($B235,$B$38:$B$204,0),14)),"",INDEX($A$38:$U$204,MATCH($B235,$B$38:$B$204,0),14))</f>
        <v/>
      </c>
      <c r="O235" s="15" t="str">
        <f>IF(ISNA(INDEX($A$38:$U$204,MATCH($B235,$B$38:$B$204,0),15)),"",INDEX($A$38:$U$204,MATCH($B235,$B$38:$B$204,0),15))</f>
        <v/>
      </c>
      <c r="P235" s="15" t="str">
        <f>IF(ISNA(INDEX($A$38:$U$204,MATCH($B235,$B$38:$B$204,0),16)),"",INDEX($A$38:$U$204,MATCH($B235,$B$38:$B$204,0),16))</f>
        <v/>
      </c>
      <c r="Q235" s="15" t="str">
        <f>IF(ISNA(INDEX($A$38:$U$204,MATCH($B235,$B$38:$B$204,0),17)),"",INDEX($A$38:$U$204,MATCH($B235,$B$38:$B$204,0),17))</f>
        <v/>
      </c>
      <c r="R235" s="25" t="str">
        <f>IF(ISNA(INDEX($A$38:$U$204,MATCH($B235,$B$38:$B$204,0),18)),"",INDEX($A$38:$U$204,MATCH($B235,$B$38:$B$204,0),18))</f>
        <v/>
      </c>
      <c r="S235" s="25" t="str">
        <f>IF(ISNA(INDEX($A$38:$U$204,MATCH($B235,$B$38:$B$204,0),19)),"",INDEX($A$38:$U$204,MATCH($B235,$B$38:$B$204,0),19))</f>
        <v/>
      </c>
      <c r="T235" s="25" t="str">
        <f>IF(ISNA(INDEX($A$38:$U$204,MATCH($B235,$B$38:$B$204,0),20)),"",INDEX($A$38:$U$204,MATCH($B235,$B$38:$B$204,0),20))</f>
        <v/>
      </c>
      <c r="U235" s="25" t="str">
        <f>IF(ISNA(INDEX($A$38:$U$204,MATCH($B235,$B$38:$B$204,0),21)),"",INDEX($A$38:$U$204,MATCH($B235,$B$38:$B$204,0),21))</f>
        <v/>
      </c>
      <c r="V235" s="69"/>
      <c r="W235" s="69"/>
      <c r="X235" s="69"/>
      <c r="Y235" s="69"/>
      <c r="Z235" s="69"/>
      <c r="AA235" s="69"/>
    </row>
    <row r="236" spans="1:27" hidden="1" x14ac:dyDescent="0.25">
      <c r="A236" s="17" t="s">
        <v>28</v>
      </c>
      <c r="B236" s="231"/>
      <c r="C236" s="231"/>
      <c r="D236" s="231"/>
      <c r="E236" s="231"/>
      <c r="F236" s="231"/>
      <c r="G236" s="231"/>
      <c r="H236" s="231"/>
      <c r="I236" s="231"/>
      <c r="J236" s="18">
        <f t="shared" ref="J236:Q236" si="93">SUM(J232:J235)</f>
        <v>0</v>
      </c>
      <c r="K236" s="18">
        <f t="shared" si="93"/>
        <v>0</v>
      </c>
      <c r="L236" s="18">
        <f t="shared" si="93"/>
        <v>0</v>
      </c>
      <c r="M236" s="18">
        <f t="shared" si="93"/>
        <v>0</v>
      </c>
      <c r="N236" s="18">
        <f t="shared" si="93"/>
        <v>0</v>
      </c>
      <c r="O236" s="18">
        <f t="shared" si="93"/>
        <v>0</v>
      </c>
      <c r="P236" s="18">
        <f t="shared" si="93"/>
        <v>0</v>
      </c>
      <c r="Q236" s="18">
        <f t="shared" si="93"/>
        <v>0</v>
      </c>
      <c r="R236" s="17">
        <f>COUNTIF(R232:R235,"E")</f>
        <v>0</v>
      </c>
      <c r="S236" s="17">
        <f>COUNTIF(S232:S235,"C")</f>
        <v>0</v>
      </c>
      <c r="T236" s="17">
        <f>COUNTIF(T232:T235,"VP")</f>
        <v>0</v>
      </c>
      <c r="U236" s="42">
        <f>COUNTA(U232:U235)</f>
        <v>4</v>
      </c>
    </row>
    <row r="237" spans="1:27" ht="27" customHeight="1" x14ac:dyDescent="0.25">
      <c r="A237" s="228" t="s">
        <v>113</v>
      </c>
      <c r="B237" s="229"/>
      <c r="C237" s="229"/>
      <c r="D237" s="229"/>
      <c r="E237" s="229"/>
      <c r="F237" s="229"/>
      <c r="G237" s="229"/>
      <c r="H237" s="229"/>
      <c r="I237" s="230"/>
      <c r="J237" s="18">
        <f t="shared" ref="J237:T237" si="94">SUM(J230,J236)</f>
        <v>64</v>
      </c>
      <c r="K237" s="18">
        <f t="shared" si="94"/>
        <v>24</v>
      </c>
      <c r="L237" s="18">
        <f t="shared" si="94"/>
        <v>13</v>
      </c>
      <c r="M237" s="18">
        <f t="shared" si="94"/>
        <v>16</v>
      </c>
      <c r="N237" s="18">
        <f t="shared" si="94"/>
        <v>0</v>
      </c>
      <c r="O237" s="18">
        <f t="shared" si="94"/>
        <v>53</v>
      </c>
      <c r="P237" s="18">
        <f t="shared" si="94"/>
        <v>63</v>
      </c>
      <c r="Q237" s="18">
        <f t="shared" si="94"/>
        <v>116</v>
      </c>
      <c r="R237" s="18">
        <f t="shared" si="94"/>
        <v>12</v>
      </c>
      <c r="S237" s="18">
        <f t="shared" si="94"/>
        <v>0</v>
      </c>
      <c r="T237" s="18">
        <f t="shared" si="94"/>
        <v>0</v>
      </c>
      <c r="U237" s="57">
        <f>U230</f>
        <v>12</v>
      </c>
      <c r="V237" s="43"/>
    </row>
    <row r="238" spans="1:27" ht="16.5" customHeight="1" x14ac:dyDescent="0.25">
      <c r="A238" s="211" t="s">
        <v>53</v>
      </c>
      <c r="B238" s="212"/>
      <c r="C238" s="212"/>
      <c r="D238" s="212"/>
      <c r="E238" s="212"/>
      <c r="F238" s="212"/>
      <c r="G238" s="212"/>
      <c r="H238" s="212"/>
      <c r="I238" s="212"/>
      <c r="J238" s="213"/>
      <c r="K238" s="18">
        <f t="shared" ref="K238:Q238" si="95">K230*14+K236*12</f>
        <v>336</v>
      </c>
      <c r="L238" s="18">
        <f t="shared" si="95"/>
        <v>182</v>
      </c>
      <c r="M238" s="18">
        <f t="shared" si="95"/>
        <v>224</v>
      </c>
      <c r="N238" s="18">
        <f t="shared" si="95"/>
        <v>0</v>
      </c>
      <c r="O238" s="18">
        <f t="shared" si="95"/>
        <v>742</v>
      </c>
      <c r="P238" s="18">
        <f t="shared" si="95"/>
        <v>882</v>
      </c>
      <c r="Q238" s="18">
        <f t="shared" si="95"/>
        <v>1624</v>
      </c>
      <c r="R238" s="232"/>
      <c r="S238" s="233"/>
      <c r="T238" s="233"/>
      <c r="U238" s="234"/>
    </row>
    <row r="239" spans="1:27" ht="15.75" customHeight="1" x14ac:dyDescent="0.25">
      <c r="A239" s="214"/>
      <c r="B239" s="215"/>
      <c r="C239" s="215"/>
      <c r="D239" s="215"/>
      <c r="E239" s="215"/>
      <c r="F239" s="215"/>
      <c r="G239" s="215"/>
      <c r="H239" s="215"/>
      <c r="I239" s="215"/>
      <c r="J239" s="216"/>
      <c r="K239" s="238">
        <f>SUM(K238:N238)</f>
        <v>742</v>
      </c>
      <c r="L239" s="239"/>
      <c r="M239" s="239"/>
      <c r="N239" s="240"/>
      <c r="O239" s="238">
        <f>SUM(O238:P238)</f>
        <v>1624</v>
      </c>
      <c r="P239" s="239"/>
      <c r="Q239" s="240"/>
      <c r="R239" s="235"/>
      <c r="S239" s="236"/>
      <c r="T239" s="236"/>
      <c r="U239" s="237"/>
    </row>
    <row r="240" spans="1:27" s="56" customFormat="1" ht="17.25" customHeight="1" x14ac:dyDescent="0.25">
      <c r="A240" s="165" t="s">
        <v>112</v>
      </c>
      <c r="B240" s="165"/>
      <c r="C240" s="165"/>
      <c r="D240" s="165"/>
      <c r="E240" s="165"/>
      <c r="F240" s="165"/>
      <c r="G240" s="165"/>
      <c r="H240" s="165"/>
      <c r="I240" s="165"/>
      <c r="J240" s="165"/>
      <c r="K240" s="199">
        <f>U237/SUM(U51,U66,U82,U94,U110,U126)</f>
        <v>0.3</v>
      </c>
      <c r="L240" s="200"/>
      <c r="M240" s="200"/>
      <c r="N240" s="200"/>
      <c r="O240" s="200"/>
      <c r="P240" s="200"/>
      <c r="Q240" s="200"/>
      <c r="R240" s="200"/>
      <c r="S240" s="200"/>
      <c r="T240" s="200"/>
      <c r="U240" s="201"/>
    </row>
    <row r="241" spans="1:22" ht="20.25" customHeight="1" x14ac:dyDescent="0.25">
      <c r="A241" s="153" t="s">
        <v>114</v>
      </c>
      <c r="B241" s="154"/>
      <c r="C241" s="154"/>
      <c r="D241" s="154"/>
      <c r="E241" s="154"/>
      <c r="F241" s="154"/>
      <c r="G241" s="154"/>
      <c r="H241" s="154"/>
      <c r="I241" s="154"/>
      <c r="J241" s="155"/>
      <c r="K241" s="199">
        <f>K239/(SUM(O51,O66,O82,O94,O110)*14+O126*12)</f>
        <v>0.3536701620591039</v>
      </c>
      <c r="L241" s="200"/>
      <c r="M241" s="200"/>
      <c r="N241" s="200"/>
      <c r="O241" s="200"/>
      <c r="P241" s="200"/>
      <c r="Q241" s="200"/>
      <c r="R241" s="200"/>
      <c r="S241" s="200"/>
      <c r="T241" s="200"/>
      <c r="U241" s="201"/>
    </row>
    <row r="243" spans="1:22" ht="23.25" customHeight="1" x14ac:dyDescent="0.25">
      <c r="A243" s="231" t="s">
        <v>64</v>
      </c>
      <c r="B243" s="252"/>
      <c r="C243" s="252"/>
      <c r="D243" s="252"/>
      <c r="E243" s="252"/>
      <c r="F243" s="252"/>
      <c r="G243" s="252"/>
      <c r="H243" s="252"/>
      <c r="I243" s="252"/>
      <c r="J243" s="252"/>
      <c r="K243" s="252"/>
      <c r="L243" s="252"/>
      <c r="M243" s="252"/>
      <c r="N243" s="252"/>
      <c r="O243" s="252"/>
      <c r="P243" s="252"/>
      <c r="Q243" s="252"/>
      <c r="R243" s="252"/>
      <c r="S243" s="252"/>
      <c r="T243" s="252"/>
      <c r="U243" s="252"/>
    </row>
    <row r="244" spans="1:22" ht="31.5" customHeight="1" x14ac:dyDescent="0.25">
      <c r="A244" s="231" t="s">
        <v>30</v>
      </c>
      <c r="B244" s="231" t="s">
        <v>29</v>
      </c>
      <c r="C244" s="231"/>
      <c r="D244" s="231"/>
      <c r="E244" s="231"/>
      <c r="F244" s="231"/>
      <c r="G244" s="231"/>
      <c r="H244" s="231"/>
      <c r="I244" s="231"/>
      <c r="J244" s="177" t="s">
        <v>43</v>
      </c>
      <c r="K244" s="177" t="s">
        <v>27</v>
      </c>
      <c r="L244" s="177"/>
      <c r="M244" s="177"/>
      <c r="N244" s="177"/>
      <c r="O244" s="177" t="s">
        <v>44</v>
      </c>
      <c r="P244" s="177"/>
      <c r="Q244" s="177"/>
      <c r="R244" s="177" t="s">
        <v>26</v>
      </c>
      <c r="S244" s="177"/>
      <c r="T244" s="177"/>
      <c r="U244" s="177" t="s">
        <v>25</v>
      </c>
    </row>
    <row r="245" spans="1:22" ht="17.25" customHeight="1" x14ac:dyDescent="0.25">
      <c r="A245" s="231"/>
      <c r="B245" s="231"/>
      <c r="C245" s="231"/>
      <c r="D245" s="231"/>
      <c r="E245" s="231"/>
      <c r="F245" s="231"/>
      <c r="G245" s="231"/>
      <c r="H245" s="231"/>
      <c r="I245" s="231"/>
      <c r="J245" s="177"/>
      <c r="K245" s="61" t="s">
        <v>31</v>
      </c>
      <c r="L245" s="61" t="s">
        <v>32</v>
      </c>
      <c r="M245" s="61" t="s">
        <v>33</v>
      </c>
      <c r="N245" s="61" t="s">
        <v>110</v>
      </c>
      <c r="O245" s="61" t="s">
        <v>37</v>
      </c>
      <c r="P245" s="61" t="s">
        <v>8</v>
      </c>
      <c r="Q245" s="61" t="s">
        <v>34</v>
      </c>
      <c r="R245" s="61" t="s">
        <v>35</v>
      </c>
      <c r="S245" s="61" t="s">
        <v>31</v>
      </c>
      <c r="T245" s="61" t="s">
        <v>36</v>
      </c>
      <c r="U245" s="177"/>
    </row>
    <row r="246" spans="1:22" x14ac:dyDescent="0.25">
      <c r="A246" s="231" t="s">
        <v>62</v>
      </c>
      <c r="B246" s="231"/>
      <c r="C246" s="231"/>
      <c r="D246" s="231"/>
      <c r="E246" s="231"/>
      <c r="F246" s="231"/>
      <c r="G246" s="231"/>
      <c r="H246" s="231"/>
      <c r="I246" s="231"/>
      <c r="J246" s="231"/>
      <c r="K246" s="231"/>
      <c r="L246" s="231"/>
      <c r="M246" s="231"/>
      <c r="N246" s="231"/>
      <c r="O246" s="231"/>
      <c r="P246" s="231"/>
      <c r="Q246" s="231"/>
      <c r="R246" s="231"/>
      <c r="S246" s="231"/>
      <c r="T246" s="231"/>
      <c r="U246" s="231"/>
    </row>
    <row r="247" spans="1:22" x14ac:dyDescent="0.25">
      <c r="A247" s="28" t="str">
        <f t="shared" ref="A247:A277" si="96">IF(ISNA(INDEX($A$38:$U$204,MATCH($B247,$B$38:$B$204,0),1)),"",INDEX($A$38:$U$204,MATCH($B247,$B$38:$B$204,0),1))</f>
        <v>MLM5006</v>
      </c>
      <c r="B247" s="157" t="s">
        <v>143</v>
      </c>
      <c r="C247" s="157"/>
      <c r="D247" s="157"/>
      <c r="E247" s="157"/>
      <c r="F247" s="157"/>
      <c r="G247" s="157"/>
      <c r="H247" s="157"/>
      <c r="I247" s="157"/>
      <c r="J247" s="15">
        <f t="shared" ref="J247:J277" si="97">IF(ISNA(INDEX($A$38:$U$204,MATCH($B247,$B$38:$B$204,0),10)),"",INDEX($A$38:$U$204,MATCH($B247,$B$38:$B$204,0),10))</f>
        <v>6</v>
      </c>
      <c r="K247" s="15">
        <f t="shared" ref="K247:K277" si="98">IF(ISNA(INDEX($A$38:$U$204,MATCH($B247,$B$38:$B$204,0),11)),"",INDEX($A$38:$U$204,MATCH($B247,$B$38:$B$204,0),11))</f>
        <v>2</v>
      </c>
      <c r="L247" s="15">
        <f t="shared" ref="L247:L277" si="99">IF(ISNA(INDEX($A$38:$U$204,MATCH($B247,$B$38:$B$204,0),12)),"",INDEX($A$38:$U$204,MATCH($B247,$B$38:$B$204,0),12))</f>
        <v>1</v>
      </c>
      <c r="M247" s="15">
        <f t="shared" ref="M247:M277" si="100">IF(ISNA(INDEX($A$38:$U$204,MATCH($B247,$B$38:$B$204,0),13)),"",INDEX($A$38:$U$204,MATCH($B247,$B$38:$B$204,0),13))</f>
        <v>2</v>
      </c>
      <c r="N247" s="15">
        <f t="shared" ref="N247:N277" si="101">IF(ISNA(INDEX($A$38:$U$204,MATCH($B247,$B$38:$B$204,0),14)),"",INDEX($A$38:$U$204,MATCH($B247,$B$38:$B$204,0),14))</f>
        <v>0</v>
      </c>
      <c r="O247" s="15">
        <f t="shared" ref="O247:O277" si="102">IF(ISNA(INDEX($A$38:$U$204,MATCH($B247,$B$38:$B$204,0),15)),"",INDEX($A$38:$U$204,MATCH($B247,$B$38:$B$204,0),15))</f>
        <v>5</v>
      </c>
      <c r="P247" s="15">
        <f t="shared" ref="P247:P277" si="103">IF(ISNA(INDEX($A$38:$U$204,MATCH($B247,$B$38:$B$204,0),16)),"",INDEX($A$38:$U$204,MATCH($B247,$B$38:$B$204,0),16))</f>
        <v>6</v>
      </c>
      <c r="Q247" s="15">
        <f t="shared" ref="Q247:Q277" si="104">IF(ISNA(INDEX($A$38:$U$204,MATCH($B247,$B$38:$B$204,0),17)),"",INDEX($A$38:$U$204,MATCH($B247,$B$38:$B$204,0),17))</f>
        <v>11</v>
      </c>
      <c r="R247" s="25" t="str">
        <f t="shared" ref="R247:R277" si="105">IF(ISNA(INDEX($A$38:$U$204,MATCH($B247,$B$38:$B$204,0),18)),"",INDEX($A$38:$U$204,MATCH($B247,$B$38:$B$204,0),18))</f>
        <v>E</v>
      </c>
      <c r="S247" s="25">
        <f t="shared" ref="S247:S277" si="106">IF(ISNA(INDEX($A$38:$U$204,MATCH($B247,$B$38:$B$204,0),19)),"",INDEX($A$38:$U$204,MATCH($B247,$B$38:$B$204,0),19))</f>
        <v>0</v>
      </c>
      <c r="T247" s="25">
        <f t="shared" ref="T247:T277" si="107">IF(ISNA(INDEX($A$38:$U$204,MATCH($B247,$B$38:$B$204,0),20)),"",INDEX($A$38:$U$204,MATCH($B247,$B$38:$B$204,0),20))</f>
        <v>0</v>
      </c>
      <c r="U247" s="25" t="str">
        <f t="shared" ref="U247:U277" si="108">IF(ISNA(INDEX($A$38:$U$204,MATCH($B247,$B$38:$B$204,0),21)),"",INDEX($A$38:$U$204,MATCH($B247,$B$38:$B$204,0),21))</f>
        <v>DS</v>
      </c>
    </row>
    <row r="248" spans="1:22" x14ac:dyDescent="0.25">
      <c r="A248" s="28" t="str">
        <f t="shared" si="96"/>
        <v>MLM5008</v>
      </c>
      <c r="B248" s="157" t="s">
        <v>151</v>
      </c>
      <c r="C248" s="157"/>
      <c r="D248" s="157"/>
      <c r="E248" s="157"/>
      <c r="F248" s="157"/>
      <c r="G248" s="157"/>
      <c r="H248" s="157"/>
      <c r="I248" s="157"/>
      <c r="J248" s="15">
        <f t="shared" si="97"/>
        <v>6</v>
      </c>
      <c r="K248" s="15">
        <f t="shared" si="98"/>
        <v>2</v>
      </c>
      <c r="L248" s="15">
        <f t="shared" si="99"/>
        <v>1</v>
      </c>
      <c r="M248" s="15">
        <f t="shared" si="100"/>
        <v>2</v>
      </c>
      <c r="N248" s="15">
        <f t="shared" si="101"/>
        <v>0</v>
      </c>
      <c r="O248" s="15">
        <f t="shared" si="102"/>
        <v>5</v>
      </c>
      <c r="P248" s="15">
        <f t="shared" si="103"/>
        <v>6</v>
      </c>
      <c r="Q248" s="15">
        <f t="shared" si="104"/>
        <v>11</v>
      </c>
      <c r="R248" s="25" t="str">
        <f t="shared" si="105"/>
        <v>E</v>
      </c>
      <c r="S248" s="25">
        <f t="shared" si="106"/>
        <v>0</v>
      </c>
      <c r="T248" s="25">
        <f t="shared" si="107"/>
        <v>0</v>
      </c>
      <c r="U248" s="25" t="str">
        <f t="shared" si="108"/>
        <v>DS</v>
      </c>
      <c r="V248" s="74"/>
    </row>
    <row r="249" spans="1:22" x14ac:dyDescent="0.25">
      <c r="A249" s="28" t="str">
        <f t="shared" si="96"/>
        <v>MLM5106</v>
      </c>
      <c r="B249" s="157" t="s">
        <v>153</v>
      </c>
      <c r="C249" s="157"/>
      <c r="D249" s="157"/>
      <c r="E249" s="157"/>
      <c r="F249" s="157"/>
      <c r="G249" s="157"/>
      <c r="H249" s="157"/>
      <c r="I249" s="157"/>
      <c r="J249" s="15">
        <f t="shared" si="97"/>
        <v>5</v>
      </c>
      <c r="K249" s="15">
        <f t="shared" si="98"/>
        <v>2</v>
      </c>
      <c r="L249" s="15">
        <f t="shared" si="99"/>
        <v>0</v>
      </c>
      <c r="M249" s="15">
        <f t="shared" si="100"/>
        <v>2</v>
      </c>
      <c r="N249" s="15">
        <f t="shared" si="101"/>
        <v>0</v>
      </c>
      <c r="O249" s="15">
        <f t="shared" si="102"/>
        <v>4</v>
      </c>
      <c r="P249" s="15">
        <f t="shared" si="103"/>
        <v>5</v>
      </c>
      <c r="Q249" s="15">
        <f t="shared" si="104"/>
        <v>9</v>
      </c>
      <c r="R249" s="25" t="str">
        <f t="shared" si="105"/>
        <v>E</v>
      </c>
      <c r="S249" s="25">
        <f t="shared" si="106"/>
        <v>0</v>
      </c>
      <c r="T249" s="25">
        <f t="shared" si="107"/>
        <v>0</v>
      </c>
      <c r="U249" s="25" t="str">
        <f t="shared" si="108"/>
        <v>DS</v>
      </c>
      <c r="V249" s="74"/>
    </row>
    <row r="250" spans="1:22" s="64" customFormat="1" x14ac:dyDescent="0.25">
      <c r="A250" s="28" t="str">
        <f t="shared" si="96"/>
        <v>MLM5009</v>
      </c>
      <c r="B250" s="157" t="s">
        <v>157</v>
      </c>
      <c r="C250" s="157"/>
      <c r="D250" s="157"/>
      <c r="E250" s="157"/>
      <c r="F250" s="157"/>
      <c r="G250" s="157"/>
      <c r="H250" s="157"/>
      <c r="I250" s="157"/>
      <c r="J250" s="15">
        <f t="shared" si="97"/>
        <v>5</v>
      </c>
      <c r="K250" s="15">
        <f t="shared" si="98"/>
        <v>2</v>
      </c>
      <c r="L250" s="15">
        <f t="shared" si="99"/>
        <v>1</v>
      </c>
      <c r="M250" s="15">
        <f t="shared" si="100"/>
        <v>1</v>
      </c>
      <c r="N250" s="15">
        <f t="shared" si="101"/>
        <v>0</v>
      </c>
      <c r="O250" s="15">
        <f t="shared" si="102"/>
        <v>4</v>
      </c>
      <c r="P250" s="15">
        <f t="shared" si="103"/>
        <v>5</v>
      </c>
      <c r="Q250" s="15">
        <f t="shared" si="104"/>
        <v>9</v>
      </c>
      <c r="R250" s="25">
        <f t="shared" si="105"/>
        <v>0</v>
      </c>
      <c r="S250" s="25" t="str">
        <f t="shared" si="106"/>
        <v>C</v>
      </c>
      <c r="T250" s="25">
        <f t="shared" si="107"/>
        <v>0</v>
      </c>
      <c r="U250" s="25" t="str">
        <f t="shared" si="108"/>
        <v>DS</v>
      </c>
      <c r="V250" s="74"/>
    </row>
    <row r="251" spans="1:22" s="64" customFormat="1" x14ac:dyDescent="0.25">
      <c r="A251" s="28" t="str">
        <f t="shared" si="96"/>
        <v>MLM0028</v>
      </c>
      <c r="B251" s="157" t="s">
        <v>161</v>
      </c>
      <c r="C251" s="157"/>
      <c r="D251" s="157"/>
      <c r="E251" s="157"/>
      <c r="F251" s="157"/>
      <c r="G251" s="157"/>
      <c r="H251" s="157"/>
      <c r="I251" s="157"/>
      <c r="J251" s="15">
        <f t="shared" si="97"/>
        <v>4</v>
      </c>
      <c r="K251" s="15">
        <f t="shared" si="98"/>
        <v>2</v>
      </c>
      <c r="L251" s="15">
        <f t="shared" si="99"/>
        <v>0</v>
      </c>
      <c r="M251" s="15">
        <f t="shared" si="100"/>
        <v>2</v>
      </c>
      <c r="N251" s="15">
        <f t="shared" si="101"/>
        <v>0</v>
      </c>
      <c r="O251" s="15">
        <f t="shared" si="102"/>
        <v>4</v>
      </c>
      <c r="P251" s="15">
        <f t="shared" si="103"/>
        <v>3</v>
      </c>
      <c r="Q251" s="15">
        <f t="shared" si="104"/>
        <v>7</v>
      </c>
      <c r="R251" s="25">
        <f t="shared" si="105"/>
        <v>0</v>
      </c>
      <c r="S251" s="25" t="str">
        <f t="shared" si="106"/>
        <v>C</v>
      </c>
      <c r="T251" s="25">
        <f t="shared" si="107"/>
        <v>0</v>
      </c>
      <c r="U251" s="25" t="str">
        <f t="shared" si="108"/>
        <v>DS</v>
      </c>
      <c r="V251" s="74"/>
    </row>
    <row r="252" spans="1:22" s="64" customFormat="1" x14ac:dyDescent="0.25">
      <c r="A252" s="28" t="str">
        <f t="shared" si="96"/>
        <v>MLM5015</v>
      </c>
      <c r="B252" s="157" t="s">
        <v>163</v>
      </c>
      <c r="C252" s="157"/>
      <c r="D252" s="157"/>
      <c r="E252" s="157"/>
      <c r="F252" s="157"/>
      <c r="G252" s="157"/>
      <c r="H252" s="157"/>
      <c r="I252" s="157"/>
      <c r="J252" s="15">
        <f t="shared" si="97"/>
        <v>5</v>
      </c>
      <c r="K252" s="15">
        <f t="shared" si="98"/>
        <v>2</v>
      </c>
      <c r="L252" s="15">
        <f t="shared" si="99"/>
        <v>0</v>
      </c>
      <c r="M252" s="15">
        <f t="shared" si="100"/>
        <v>2</v>
      </c>
      <c r="N252" s="15">
        <f t="shared" si="101"/>
        <v>1</v>
      </c>
      <c r="O252" s="15">
        <f t="shared" si="102"/>
        <v>5</v>
      </c>
      <c r="P252" s="15">
        <f t="shared" si="103"/>
        <v>4</v>
      </c>
      <c r="Q252" s="15">
        <f t="shared" si="104"/>
        <v>9</v>
      </c>
      <c r="R252" s="25" t="str">
        <f t="shared" si="105"/>
        <v>E</v>
      </c>
      <c r="S252" s="25">
        <f t="shared" si="106"/>
        <v>0</v>
      </c>
      <c r="T252" s="25">
        <f t="shared" si="107"/>
        <v>0</v>
      </c>
      <c r="U252" s="25" t="str">
        <f t="shared" si="108"/>
        <v>DS</v>
      </c>
      <c r="V252" s="74"/>
    </row>
    <row r="253" spans="1:22" s="64" customFormat="1" x14ac:dyDescent="0.25">
      <c r="A253" s="28" t="str">
        <f t="shared" si="96"/>
        <v>MLM5028</v>
      </c>
      <c r="B253" s="157" t="s">
        <v>165</v>
      </c>
      <c r="C253" s="157"/>
      <c r="D253" s="157"/>
      <c r="E253" s="157"/>
      <c r="F253" s="157"/>
      <c r="G253" s="157"/>
      <c r="H253" s="157"/>
      <c r="I253" s="157"/>
      <c r="J253" s="15">
        <f t="shared" si="97"/>
        <v>5</v>
      </c>
      <c r="K253" s="15">
        <f t="shared" si="98"/>
        <v>2</v>
      </c>
      <c r="L253" s="15">
        <f t="shared" si="99"/>
        <v>1</v>
      </c>
      <c r="M253" s="15">
        <f t="shared" si="100"/>
        <v>1</v>
      </c>
      <c r="N253" s="15">
        <f t="shared" si="101"/>
        <v>0</v>
      </c>
      <c r="O253" s="15">
        <f t="shared" si="102"/>
        <v>4</v>
      </c>
      <c r="P253" s="15">
        <f t="shared" si="103"/>
        <v>5</v>
      </c>
      <c r="Q253" s="15">
        <f t="shared" si="104"/>
        <v>9</v>
      </c>
      <c r="R253" s="25">
        <f t="shared" si="105"/>
        <v>0</v>
      </c>
      <c r="S253" s="25" t="str">
        <f t="shared" si="106"/>
        <v>C</v>
      </c>
      <c r="T253" s="25">
        <f t="shared" si="107"/>
        <v>0</v>
      </c>
      <c r="U253" s="25" t="str">
        <f t="shared" si="108"/>
        <v>DS</v>
      </c>
      <c r="V253" s="74"/>
    </row>
    <row r="254" spans="1:22" s="64" customFormat="1" x14ac:dyDescent="0.25">
      <c r="A254" s="28" t="str">
        <f t="shared" si="96"/>
        <v>MLM5060</v>
      </c>
      <c r="B254" s="157" t="s">
        <v>173</v>
      </c>
      <c r="C254" s="157"/>
      <c r="D254" s="157"/>
      <c r="E254" s="157"/>
      <c r="F254" s="157"/>
      <c r="G254" s="157"/>
      <c r="H254" s="157"/>
      <c r="I254" s="157"/>
      <c r="J254" s="15">
        <f t="shared" si="97"/>
        <v>5</v>
      </c>
      <c r="K254" s="15">
        <f t="shared" si="98"/>
        <v>2</v>
      </c>
      <c r="L254" s="15">
        <f t="shared" si="99"/>
        <v>1</v>
      </c>
      <c r="M254" s="15">
        <f t="shared" si="100"/>
        <v>1</v>
      </c>
      <c r="N254" s="15">
        <f t="shared" si="101"/>
        <v>0</v>
      </c>
      <c r="O254" s="15">
        <f t="shared" si="102"/>
        <v>4</v>
      </c>
      <c r="P254" s="15">
        <f t="shared" si="103"/>
        <v>5</v>
      </c>
      <c r="Q254" s="15">
        <f t="shared" si="104"/>
        <v>9</v>
      </c>
      <c r="R254" s="25">
        <f t="shared" si="105"/>
        <v>0</v>
      </c>
      <c r="S254" s="25" t="str">
        <f t="shared" si="106"/>
        <v>C</v>
      </c>
      <c r="T254" s="25">
        <f t="shared" si="107"/>
        <v>0</v>
      </c>
      <c r="U254" s="25" t="str">
        <f t="shared" si="108"/>
        <v>DS</v>
      </c>
      <c r="V254" s="74"/>
    </row>
    <row r="255" spans="1:22" s="64" customFormat="1" x14ac:dyDescent="0.25">
      <c r="A255" s="28" t="str">
        <f t="shared" si="96"/>
        <v>MLM5011</v>
      </c>
      <c r="B255" s="157" t="s">
        <v>175</v>
      </c>
      <c r="C255" s="157"/>
      <c r="D255" s="157"/>
      <c r="E255" s="157"/>
      <c r="F255" s="157"/>
      <c r="G255" s="157"/>
      <c r="H255" s="157"/>
      <c r="I255" s="157"/>
      <c r="J255" s="15">
        <f t="shared" si="97"/>
        <v>5</v>
      </c>
      <c r="K255" s="15">
        <f t="shared" si="98"/>
        <v>2</v>
      </c>
      <c r="L255" s="15">
        <f t="shared" si="99"/>
        <v>1</v>
      </c>
      <c r="M255" s="15">
        <f t="shared" si="100"/>
        <v>1</v>
      </c>
      <c r="N255" s="15">
        <f t="shared" si="101"/>
        <v>1</v>
      </c>
      <c r="O255" s="15">
        <f t="shared" si="102"/>
        <v>5</v>
      </c>
      <c r="P255" s="15">
        <f t="shared" si="103"/>
        <v>4</v>
      </c>
      <c r="Q255" s="15">
        <f t="shared" si="104"/>
        <v>9</v>
      </c>
      <c r="R255" s="25" t="str">
        <f t="shared" si="105"/>
        <v>E</v>
      </c>
      <c r="S255" s="25">
        <f t="shared" si="106"/>
        <v>0</v>
      </c>
      <c r="T255" s="25">
        <f t="shared" si="107"/>
        <v>0</v>
      </c>
      <c r="U255" s="25" t="str">
        <f t="shared" si="108"/>
        <v>DS</v>
      </c>
      <c r="V255" s="74"/>
    </row>
    <row r="256" spans="1:22" s="64" customFormat="1" x14ac:dyDescent="0.25">
      <c r="A256" s="28" t="str">
        <f t="shared" si="96"/>
        <v>MLM5013</v>
      </c>
      <c r="B256" s="157" t="s">
        <v>179</v>
      </c>
      <c r="C256" s="157"/>
      <c r="D256" s="157"/>
      <c r="E256" s="157"/>
      <c r="F256" s="157"/>
      <c r="G256" s="157"/>
      <c r="H256" s="157"/>
      <c r="I256" s="157"/>
      <c r="J256" s="15">
        <f t="shared" si="97"/>
        <v>5</v>
      </c>
      <c r="K256" s="15">
        <f t="shared" si="98"/>
        <v>2</v>
      </c>
      <c r="L256" s="15">
        <f t="shared" si="99"/>
        <v>0</v>
      </c>
      <c r="M256" s="15">
        <f t="shared" si="100"/>
        <v>2</v>
      </c>
      <c r="N256" s="15">
        <f t="shared" si="101"/>
        <v>1</v>
      </c>
      <c r="O256" s="15">
        <f t="shared" si="102"/>
        <v>5</v>
      </c>
      <c r="P256" s="15">
        <f t="shared" si="103"/>
        <v>4</v>
      </c>
      <c r="Q256" s="15">
        <f t="shared" si="104"/>
        <v>9</v>
      </c>
      <c r="R256" s="25" t="str">
        <f t="shared" si="105"/>
        <v>E</v>
      </c>
      <c r="S256" s="25">
        <f t="shared" si="106"/>
        <v>0</v>
      </c>
      <c r="T256" s="25">
        <f t="shared" si="107"/>
        <v>0</v>
      </c>
      <c r="U256" s="25" t="str">
        <f t="shared" si="108"/>
        <v>DS</v>
      </c>
      <c r="V256" s="74"/>
    </row>
    <row r="257" spans="1:27" s="64" customFormat="1" x14ac:dyDescent="0.25">
      <c r="A257" s="28" t="str">
        <f t="shared" si="96"/>
        <v>MLM5012</v>
      </c>
      <c r="B257" s="157" t="s">
        <v>181</v>
      </c>
      <c r="C257" s="157"/>
      <c r="D257" s="157"/>
      <c r="E257" s="157"/>
      <c r="F257" s="157"/>
      <c r="G257" s="157"/>
      <c r="H257" s="157"/>
      <c r="I257" s="157"/>
      <c r="J257" s="15">
        <f t="shared" si="97"/>
        <v>2</v>
      </c>
      <c r="K257" s="15">
        <f t="shared" si="98"/>
        <v>0</v>
      </c>
      <c r="L257" s="15">
        <f t="shared" si="99"/>
        <v>0</v>
      </c>
      <c r="M257" s="15">
        <f t="shared" si="100"/>
        <v>2</v>
      </c>
      <c r="N257" s="15">
        <f t="shared" si="101"/>
        <v>0</v>
      </c>
      <c r="O257" s="15">
        <f t="shared" si="102"/>
        <v>2</v>
      </c>
      <c r="P257" s="15">
        <f t="shared" si="103"/>
        <v>2</v>
      </c>
      <c r="Q257" s="15">
        <f t="shared" si="104"/>
        <v>4</v>
      </c>
      <c r="R257" s="25" t="str">
        <f t="shared" si="105"/>
        <v>E</v>
      </c>
      <c r="S257" s="25">
        <f t="shared" si="106"/>
        <v>0</v>
      </c>
      <c r="T257" s="25">
        <f t="shared" si="107"/>
        <v>0</v>
      </c>
      <c r="U257" s="25" t="str">
        <f t="shared" si="108"/>
        <v>DS</v>
      </c>
      <c r="V257" s="74"/>
    </row>
    <row r="258" spans="1:27" s="64" customFormat="1" x14ac:dyDescent="0.25">
      <c r="A258" s="28" t="str">
        <f t="shared" si="96"/>
        <v>MLM7001</v>
      </c>
      <c r="B258" s="157" t="s">
        <v>183</v>
      </c>
      <c r="C258" s="157"/>
      <c r="D258" s="157"/>
      <c r="E258" s="157"/>
      <c r="F258" s="157"/>
      <c r="G258" s="157"/>
      <c r="H258" s="157"/>
      <c r="I258" s="157"/>
      <c r="J258" s="15">
        <f t="shared" si="97"/>
        <v>4</v>
      </c>
      <c r="K258" s="15">
        <f t="shared" si="98"/>
        <v>0</v>
      </c>
      <c r="L258" s="15">
        <f t="shared" si="99"/>
        <v>0</v>
      </c>
      <c r="M258" s="15">
        <f t="shared" si="100"/>
        <v>1</v>
      </c>
      <c r="N258" s="15">
        <f t="shared" si="101"/>
        <v>0</v>
      </c>
      <c r="O258" s="15">
        <f t="shared" si="102"/>
        <v>1</v>
      </c>
      <c r="P258" s="15">
        <f t="shared" si="103"/>
        <v>6</v>
      </c>
      <c r="Q258" s="15">
        <f t="shared" si="104"/>
        <v>7</v>
      </c>
      <c r="R258" s="25">
        <f t="shared" si="105"/>
        <v>0</v>
      </c>
      <c r="S258" s="25">
        <f t="shared" si="106"/>
        <v>0</v>
      </c>
      <c r="T258" s="25" t="str">
        <f t="shared" si="107"/>
        <v>VP</v>
      </c>
      <c r="U258" s="25" t="str">
        <f t="shared" si="108"/>
        <v>DS</v>
      </c>
      <c r="V258" s="74"/>
    </row>
    <row r="259" spans="1:27" s="64" customFormat="1" x14ac:dyDescent="0.25">
      <c r="A259" s="28" t="str">
        <f t="shared" si="96"/>
        <v>MLX7102</v>
      </c>
      <c r="B259" s="157" t="s">
        <v>104</v>
      </c>
      <c r="C259" s="157"/>
      <c r="D259" s="157"/>
      <c r="E259" s="157"/>
      <c r="F259" s="157"/>
      <c r="G259" s="157"/>
      <c r="H259" s="157"/>
      <c r="I259" s="157"/>
      <c r="J259" s="15">
        <f t="shared" si="97"/>
        <v>4</v>
      </c>
      <c r="K259" s="15">
        <f t="shared" si="98"/>
        <v>2</v>
      </c>
      <c r="L259" s="15">
        <f t="shared" si="99"/>
        <v>0</v>
      </c>
      <c r="M259" s="15">
        <f t="shared" si="100"/>
        <v>1</v>
      </c>
      <c r="N259" s="15">
        <f t="shared" si="101"/>
        <v>0</v>
      </c>
      <c r="O259" s="15">
        <f t="shared" si="102"/>
        <v>3</v>
      </c>
      <c r="P259" s="15">
        <f t="shared" si="103"/>
        <v>4</v>
      </c>
      <c r="Q259" s="15">
        <f t="shared" si="104"/>
        <v>7</v>
      </c>
      <c r="R259" s="25">
        <f t="shared" si="105"/>
        <v>0</v>
      </c>
      <c r="S259" s="25" t="str">
        <f t="shared" si="106"/>
        <v>C</v>
      </c>
      <c r="T259" s="25">
        <f t="shared" si="107"/>
        <v>0</v>
      </c>
      <c r="U259" s="25" t="str">
        <f t="shared" si="108"/>
        <v>DS</v>
      </c>
      <c r="V259" s="74"/>
    </row>
    <row r="260" spans="1:27" s="64" customFormat="1" x14ac:dyDescent="0.25">
      <c r="A260" s="28" t="str">
        <f t="shared" si="96"/>
        <v>MLX7102</v>
      </c>
      <c r="B260" s="157" t="s">
        <v>105</v>
      </c>
      <c r="C260" s="157"/>
      <c r="D260" s="157"/>
      <c r="E260" s="157"/>
      <c r="F260" s="157"/>
      <c r="G260" s="157"/>
      <c r="H260" s="157"/>
      <c r="I260" s="157"/>
      <c r="J260" s="15">
        <f t="shared" si="97"/>
        <v>4</v>
      </c>
      <c r="K260" s="15">
        <f t="shared" si="98"/>
        <v>2</v>
      </c>
      <c r="L260" s="15">
        <f t="shared" si="99"/>
        <v>0</v>
      </c>
      <c r="M260" s="15">
        <f t="shared" si="100"/>
        <v>1</v>
      </c>
      <c r="N260" s="15">
        <f t="shared" si="101"/>
        <v>0</v>
      </c>
      <c r="O260" s="15">
        <f t="shared" si="102"/>
        <v>3</v>
      </c>
      <c r="P260" s="15">
        <f t="shared" si="103"/>
        <v>4</v>
      </c>
      <c r="Q260" s="15">
        <f t="shared" si="104"/>
        <v>7</v>
      </c>
      <c r="R260" s="25">
        <f t="shared" si="105"/>
        <v>0</v>
      </c>
      <c r="S260" s="25" t="str">
        <f t="shared" si="106"/>
        <v>C</v>
      </c>
      <c r="T260" s="25">
        <f t="shared" si="107"/>
        <v>0</v>
      </c>
      <c r="U260" s="25" t="str">
        <f t="shared" si="108"/>
        <v>DS</v>
      </c>
      <c r="V260" s="74"/>
    </row>
    <row r="261" spans="1:27" s="64" customFormat="1" hidden="1" x14ac:dyDescent="0.25">
      <c r="A261" s="28" t="str">
        <f t="shared" si="96"/>
        <v/>
      </c>
      <c r="B261" s="157"/>
      <c r="C261" s="157"/>
      <c r="D261" s="157"/>
      <c r="E261" s="157"/>
      <c r="F261" s="157"/>
      <c r="G261" s="157"/>
      <c r="H261" s="157"/>
      <c r="I261" s="157"/>
      <c r="J261" s="15" t="str">
        <f t="shared" si="97"/>
        <v/>
      </c>
      <c r="K261" s="15" t="str">
        <f t="shared" si="98"/>
        <v/>
      </c>
      <c r="L261" s="15" t="str">
        <f t="shared" si="99"/>
        <v/>
      </c>
      <c r="M261" s="15" t="str">
        <f t="shared" si="100"/>
        <v/>
      </c>
      <c r="N261" s="15" t="str">
        <f t="shared" si="101"/>
        <v/>
      </c>
      <c r="O261" s="15" t="str">
        <f t="shared" si="102"/>
        <v/>
      </c>
      <c r="P261" s="15" t="str">
        <f t="shared" si="103"/>
        <v/>
      </c>
      <c r="Q261" s="15" t="str">
        <f t="shared" si="104"/>
        <v/>
      </c>
      <c r="R261" s="25" t="str">
        <f t="shared" si="105"/>
        <v/>
      </c>
      <c r="S261" s="25" t="str">
        <f t="shared" si="106"/>
        <v/>
      </c>
      <c r="T261" s="25" t="str">
        <f t="shared" si="107"/>
        <v/>
      </c>
      <c r="U261" s="25" t="str">
        <f t="shared" si="108"/>
        <v/>
      </c>
      <c r="V261" s="74"/>
    </row>
    <row r="262" spans="1:27" s="64" customFormat="1" hidden="1" x14ac:dyDescent="0.25">
      <c r="A262" s="28" t="str">
        <f t="shared" si="96"/>
        <v/>
      </c>
      <c r="B262" s="157"/>
      <c r="C262" s="157"/>
      <c r="D262" s="157"/>
      <c r="E262" s="157"/>
      <c r="F262" s="157"/>
      <c r="G262" s="157"/>
      <c r="H262" s="157"/>
      <c r="I262" s="157"/>
      <c r="J262" s="15" t="str">
        <f t="shared" si="97"/>
        <v/>
      </c>
      <c r="K262" s="15" t="str">
        <f t="shared" si="98"/>
        <v/>
      </c>
      <c r="L262" s="15" t="str">
        <f t="shared" si="99"/>
        <v/>
      </c>
      <c r="M262" s="15" t="str">
        <f t="shared" si="100"/>
        <v/>
      </c>
      <c r="N262" s="15" t="str">
        <f t="shared" si="101"/>
        <v/>
      </c>
      <c r="O262" s="15" t="str">
        <f t="shared" si="102"/>
        <v/>
      </c>
      <c r="P262" s="15" t="str">
        <f t="shared" si="103"/>
        <v/>
      </c>
      <c r="Q262" s="15" t="str">
        <f t="shared" si="104"/>
        <v/>
      </c>
      <c r="R262" s="25" t="str">
        <f t="shared" si="105"/>
        <v/>
      </c>
      <c r="S262" s="25" t="str">
        <f t="shared" si="106"/>
        <v/>
      </c>
      <c r="T262" s="25" t="str">
        <f t="shared" si="107"/>
        <v/>
      </c>
      <c r="U262" s="25" t="str">
        <f t="shared" si="108"/>
        <v/>
      </c>
      <c r="V262" s="74"/>
    </row>
    <row r="263" spans="1:27" s="64" customFormat="1" hidden="1" x14ac:dyDescent="0.25">
      <c r="A263" s="28" t="str">
        <f t="shared" si="96"/>
        <v/>
      </c>
      <c r="B263" s="157"/>
      <c r="C263" s="157"/>
      <c r="D263" s="157"/>
      <c r="E263" s="157"/>
      <c r="F263" s="157"/>
      <c r="G263" s="157"/>
      <c r="H263" s="157"/>
      <c r="I263" s="157"/>
      <c r="J263" s="15" t="str">
        <f t="shared" si="97"/>
        <v/>
      </c>
      <c r="K263" s="15" t="str">
        <f t="shared" si="98"/>
        <v/>
      </c>
      <c r="L263" s="15" t="str">
        <f t="shared" si="99"/>
        <v/>
      </c>
      <c r="M263" s="15" t="str">
        <f t="shared" si="100"/>
        <v/>
      </c>
      <c r="N263" s="15" t="str">
        <f t="shared" si="101"/>
        <v/>
      </c>
      <c r="O263" s="15" t="str">
        <f t="shared" si="102"/>
        <v/>
      </c>
      <c r="P263" s="15" t="str">
        <f t="shared" si="103"/>
        <v/>
      </c>
      <c r="Q263" s="15" t="str">
        <f t="shared" si="104"/>
        <v/>
      </c>
      <c r="R263" s="25" t="str">
        <f t="shared" si="105"/>
        <v/>
      </c>
      <c r="S263" s="25" t="str">
        <f t="shared" si="106"/>
        <v/>
      </c>
      <c r="T263" s="25" t="str">
        <f t="shared" si="107"/>
        <v/>
      </c>
      <c r="U263" s="25" t="str">
        <f t="shared" si="108"/>
        <v/>
      </c>
      <c r="V263" s="74"/>
    </row>
    <row r="264" spans="1:27" hidden="1" x14ac:dyDescent="0.25">
      <c r="A264" s="28" t="str">
        <f t="shared" si="96"/>
        <v/>
      </c>
      <c r="B264" s="157"/>
      <c r="C264" s="157"/>
      <c r="D264" s="157"/>
      <c r="E264" s="157"/>
      <c r="F264" s="157"/>
      <c r="G264" s="157"/>
      <c r="H264" s="157"/>
      <c r="I264" s="157"/>
      <c r="J264" s="15" t="str">
        <f t="shared" si="97"/>
        <v/>
      </c>
      <c r="K264" s="15" t="str">
        <f t="shared" si="98"/>
        <v/>
      </c>
      <c r="L264" s="15" t="str">
        <f t="shared" si="99"/>
        <v/>
      </c>
      <c r="M264" s="15" t="str">
        <f t="shared" si="100"/>
        <v/>
      </c>
      <c r="N264" s="15" t="str">
        <f t="shared" si="101"/>
        <v/>
      </c>
      <c r="O264" s="15" t="str">
        <f t="shared" si="102"/>
        <v/>
      </c>
      <c r="P264" s="15" t="str">
        <f t="shared" si="103"/>
        <v/>
      </c>
      <c r="Q264" s="15" t="str">
        <f t="shared" si="104"/>
        <v/>
      </c>
      <c r="R264" s="25" t="str">
        <f t="shared" si="105"/>
        <v/>
      </c>
      <c r="S264" s="25" t="str">
        <f t="shared" si="106"/>
        <v/>
      </c>
      <c r="T264" s="25" t="str">
        <f t="shared" si="107"/>
        <v/>
      </c>
      <c r="U264" s="25" t="str">
        <f t="shared" si="108"/>
        <v/>
      </c>
      <c r="V264" s="76"/>
      <c r="W264" s="71"/>
      <c r="X264" s="71"/>
      <c r="Y264" s="71"/>
      <c r="Z264" s="71"/>
      <c r="AA264" s="71"/>
    </row>
    <row r="265" spans="1:27" hidden="1" x14ac:dyDescent="0.25">
      <c r="A265" s="28" t="str">
        <f t="shared" si="96"/>
        <v/>
      </c>
      <c r="B265" s="157"/>
      <c r="C265" s="157"/>
      <c r="D265" s="157"/>
      <c r="E265" s="157"/>
      <c r="F265" s="157"/>
      <c r="G265" s="157"/>
      <c r="H265" s="157"/>
      <c r="I265" s="157"/>
      <c r="J265" s="15" t="str">
        <f t="shared" si="97"/>
        <v/>
      </c>
      <c r="K265" s="15" t="str">
        <f t="shared" si="98"/>
        <v/>
      </c>
      <c r="L265" s="15" t="str">
        <f t="shared" si="99"/>
        <v/>
      </c>
      <c r="M265" s="15" t="str">
        <f t="shared" si="100"/>
        <v/>
      </c>
      <c r="N265" s="15" t="str">
        <f t="shared" si="101"/>
        <v/>
      </c>
      <c r="O265" s="15" t="str">
        <f t="shared" si="102"/>
        <v/>
      </c>
      <c r="P265" s="15" t="str">
        <f t="shared" si="103"/>
        <v/>
      </c>
      <c r="Q265" s="15" t="str">
        <f t="shared" si="104"/>
        <v/>
      </c>
      <c r="R265" s="25" t="str">
        <f t="shared" si="105"/>
        <v/>
      </c>
      <c r="S265" s="25" t="str">
        <f t="shared" si="106"/>
        <v/>
      </c>
      <c r="T265" s="25" t="str">
        <f t="shared" si="107"/>
        <v/>
      </c>
      <c r="U265" s="25" t="str">
        <f t="shared" si="108"/>
        <v/>
      </c>
      <c r="V265" s="76"/>
      <c r="W265" s="71"/>
      <c r="X265" s="71"/>
      <c r="Y265" s="71"/>
      <c r="Z265" s="71"/>
      <c r="AA265" s="71"/>
    </row>
    <row r="266" spans="1:27" hidden="1" x14ac:dyDescent="0.25">
      <c r="A266" s="28" t="str">
        <f t="shared" si="96"/>
        <v/>
      </c>
      <c r="B266" s="157"/>
      <c r="C266" s="157"/>
      <c r="D266" s="157"/>
      <c r="E266" s="157"/>
      <c r="F266" s="157"/>
      <c r="G266" s="157"/>
      <c r="H266" s="157"/>
      <c r="I266" s="157"/>
      <c r="J266" s="15" t="str">
        <f t="shared" si="97"/>
        <v/>
      </c>
      <c r="K266" s="15" t="str">
        <f t="shared" si="98"/>
        <v/>
      </c>
      <c r="L266" s="15" t="str">
        <f t="shared" si="99"/>
        <v/>
      </c>
      <c r="M266" s="15" t="str">
        <f t="shared" si="100"/>
        <v/>
      </c>
      <c r="N266" s="15" t="str">
        <f t="shared" si="101"/>
        <v/>
      </c>
      <c r="O266" s="15" t="str">
        <f t="shared" si="102"/>
        <v/>
      </c>
      <c r="P266" s="15" t="str">
        <f t="shared" si="103"/>
        <v/>
      </c>
      <c r="Q266" s="15" t="str">
        <f t="shared" si="104"/>
        <v/>
      </c>
      <c r="R266" s="25" t="str">
        <f t="shared" si="105"/>
        <v/>
      </c>
      <c r="S266" s="25" t="str">
        <f t="shared" si="106"/>
        <v/>
      </c>
      <c r="T266" s="25" t="str">
        <f t="shared" si="107"/>
        <v/>
      </c>
      <c r="U266" s="25" t="str">
        <f t="shared" si="108"/>
        <v/>
      </c>
      <c r="V266" s="76"/>
      <c r="W266" s="71"/>
      <c r="X266" s="71"/>
      <c r="Y266" s="71"/>
      <c r="Z266" s="71"/>
      <c r="AA266" s="71"/>
    </row>
    <row r="267" spans="1:27" hidden="1" x14ac:dyDescent="0.25">
      <c r="A267" s="28" t="str">
        <f t="shared" si="96"/>
        <v/>
      </c>
      <c r="B267" s="157"/>
      <c r="C267" s="157"/>
      <c r="D267" s="157"/>
      <c r="E267" s="157"/>
      <c r="F267" s="157"/>
      <c r="G267" s="157"/>
      <c r="H267" s="157"/>
      <c r="I267" s="157"/>
      <c r="J267" s="15" t="str">
        <f t="shared" si="97"/>
        <v/>
      </c>
      <c r="K267" s="15" t="str">
        <f t="shared" si="98"/>
        <v/>
      </c>
      <c r="L267" s="15" t="str">
        <f t="shared" si="99"/>
        <v/>
      </c>
      <c r="M267" s="15" t="str">
        <f t="shared" si="100"/>
        <v/>
      </c>
      <c r="N267" s="15" t="str">
        <f t="shared" si="101"/>
        <v/>
      </c>
      <c r="O267" s="15" t="str">
        <f t="shared" si="102"/>
        <v/>
      </c>
      <c r="P267" s="15" t="str">
        <f t="shared" si="103"/>
        <v/>
      </c>
      <c r="Q267" s="15" t="str">
        <f t="shared" si="104"/>
        <v/>
      </c>
      <c r="R267" s="25" t="str">
        <f t="shared" si="105"/>
        <v/>
      </c>
      <c r="S267" s="25" t="str">
        <f t="shared" si="106"/>
        <v/>
      </c>
      <c r="T267" s="25" t="str">
        <f t="shared" si="107"/>
        <v/>
      </c>
      <c r="U267" s="25" t="str">
        <f t="shared" si="108"/>
        <v/>
      </c>
      <c r="V267" s="76"/>
      <c r="W267" s="71"/>
      <c r="X267" s="71"/>
      <c r="Y267" s="71"/>
      <c r="Z267" s="71"/>
      <c r="AA267" s="71"/>
    </row>
    <row r="268" spans="1:27" hidden="1" x14ac:dyDescent="0.25">
      <c r="A268" s="28" t="str">
        <f t="shared" si="96"/>
        <v/>
      </c>
      <c r="B268" s="157"/>
      <c r="C268" s="157"/>
      <c r="D268" s="157"/>
      <c r="E268" s="157"/>
      <c r="F268" s="157"/>
      <c r="G268" s="157"/>
      <c r="H268" s="157"/>
      <c r="I268" s="157"/>
      <c r="J268" s="15" t="str">
        <f t="shared" si="97"/>
        <v/>
      </c>
      <c r="K268" s="15" t="str">
        <f t="shared" si="98"/>
        <v/>
      </c>
      <c r="L268" s="15" t="str">
        <f t="shared" si="99"/>
        <v/>
      </c>
      <c r="M268" s="15" t="str">
        <f t="shared" si="100"/>
        <v/>
      </c>
      <c r="N268" s="15" t="str">
        <f t="shared" si="101"/>
        <v/>
      </c>
      <c r="O268" s="15" t="str">
        <f t="shared" si="102"/>
        <v/>
      </c>
      <c r="P268" s="15" t="str">
        <f t="shared" si="103"/>
        <v/>
      </c>
      <c r="Q268" s="15" t="str">
        <f t="shared" si="104"/>
        <v/>
      </c>
      <c r="R268" s="25" t="str">
        <f t="shared" si="105"/>
        <v/>
      </c>
      <c r="S268" s="25" t="str">
        <f t="shared" si="106"/>
        <v/>
      </c>
      <c r="T268" s="25" t="str">
        <f t="shared" si="107"/>
        <v/>
      </c>
      <c r="U268" s="25" t="str">
        <f t="shared" si="108"/>
        <v/>
      </c>
      <c r="V268" s="76"/>
      <c r="W268" s="71"/>
      <c r="X268" s="71"/>
      <c r="Y268" s="71"/>
      <c r="Z268" s="71"/>
      <c r="AA268" s="71"/>
    </row>
    <row r="269" spans="1:27" hidden="1" x14ac:dyDescent="0.25">
      <c r="A269" s="28" t="str">
        <f t="shared" si="96"/>
        <v/>
      </c>
      <c r="B269" s="157"/>
      <c r="C269" s="157"/>
      <c r="D269" s="157"/>
      <c r="E269" s="157"/>
      <c r="F269" s="157"/>
      <c r="G269" s="157"/>
      <c r="H269" s="157"/>
      <c r="I269" s="157"/>
      <c r="J269" s="15" t="str">
        <f t="shared" si="97"/>
        <v/>
      </c>
      <c r="K269" s="15" t="str">
        <f t="shared" si="98"/>
        <v/>
      </c>
      <c r="L269" s="15" t="str">
        <f t="shared" si="99"/>
        <v/>
      </c>
      <c r="M269" s="15" t="str">
        <f t="shared" si="100"/>
        <v/>
      </c>
      <c r="N269" s="15" t="str">
        <f t="shared" si="101"/>
        <v/>
      </c>
      <c r="O269" s="15" t="str">
        <f t="shared" si="102"/>
        <v/>
      </c>
      <c r="P269" s="15" t="str">
        <f t="shared" si="103"/>
        <v/>
      </c>
      <c r="Q269" s="15" t="str">
        <f t="shared" si="104"/>
        <v/>
      </c>
      <c r="R269" s="25" t="str">
        <f t="shared" si="105"/>
        <v/>
      </c>
      <c r="S269" s="25" t="str">
        <f t="shared" si="106"/>
        <v/>
      </c>
      <c r="T269" s="25" t="str">
        <f t="shared" si="107"/>
        <v/>
      </c>
      <c r="U269" s="25" t="str">
        <f t="shared" si="108"/>
        <v/>
      </c>
      <c r="V269" s="76"/>
      <c r="W269" s="71"/>
      <c r="X269" s="71"/>
      <c r="Y269" s="71"/>
      <c r="Z269" s="71"/>
      <c r="AA269" s="71"/>
    </row>
    <row r="270" spans="1:27" hidden="1" x14ac:dyDescent="0.25">
      <c r="A270" s="28" t="str">
        <f t="shared" si="96"/>
        <v/>
      </c>
      <c r="B270" s="157"/>
      <c r="C270" s="157"/>
      <c r="D270" s="157"/>
      <c r="E270" s="157"/>
      <c r="F270" s="157"/>
      <c r="G270" s="157"/>
      <c r="H270" s="157"/>
      <c r="I270" s="157"/>
      <c r="J270" s="15" t="str">
        <f t="shared" si="97"/>
        <v/>
      </c>
      <c r="K270" s="15" t="str">
        <f t="shared" si="98"/>
        <v/>
      </c>
      <c r="L270" s="15" t="str">
        <f t="shared" si="99"/>
        <v/>
      </c>
      <c r="M270" s="15" t="str">
        <f t="shared" si="100"/>
        <v/>
      </c>
      <c r="N270" s="15" t="str">
        <f t="shared" si="101"/>
        <v/>
      </c>
      <c r="O270" s="15" t="str">
        <f t="shared" si="102"/>
        <v/>
      </c>
      <c r="P270" s="15" t="str">
        <f t="shared" si="103"/>
        <v/>
      </c>
      <c r="Q270" s="15" t="str">
        <f t="shared" si="104"/>
        <v/>
      </c>
      <c r="R270" s="25" t="str">
        <f t="shared" si="105"/>
        <v/>
      </c>
      <c r="S270" s="25" t="str">
        <f t="shared" si="106"/>
        <v/>
      </c>
      <c r="T270" s="25" t="str">
        <f t="shared" si="107"/>
        <v/>
      </c>
      <c r="U270" s="25" t="str">
        <f t="shared" si="108"/>
        <v/>
      </c>
      <c r="V270" s="76"/>
      <c r="W270" s="71"/>
      <c r="X270" s="71"/>
      <c r="Y270" s="71"/>
      <c r="Z270" s="71"/>
      <c r="AA270" s="71"/>
    </row>
    <row r="271" spans="1:27" hidden="1" x14ac:dyDescent="0.25">
      <c r="A271" s="28" t="str">
        <f t="shared" si="96"/>
        <v/>
      </c>
      <c r="B271" s="157"/>
      <c r="C271" s="157"/>
      <c r="D271" s="157"/>
      <c r="E271" s="157"/>
      <c r="F271" s="157"/>
      <c r="G271" s="157"/>
      <c r="H271" s="157"/>
      <c r="I271" s="157"/>
      <c r="J271" s="15" t="str">
        <f t="shared" si="97"/>
        <v/>
      </c>
      <c r="K271" s="15" t="str">
        <f t="shared" si="98"/>
        <v/>
      </c>
      <c r="L271" s="15" t="str">
        <f t="shared" si="99"/>
        <v/>
      </c>
      <c r="M271" s="15" t="str">
        <f t="shared" si="100"/>
        <v/>
      </c>
      <c r="N271" s="15" t="str">
        <f t="shared" si="101"/>
        <v/>
      </c>
      <c r="O271" s="15" t="str">
        <f t="shared" si="102"/>
        <v/>
      </c>
      <c r="P271" s="15" t="str">
        <f t="shared" si="103"/>
        <v/>
      </c>
      <c r="Q271" s="15" t="str">
        <f t="shared" si="104"/>
        <v/>
      </c>
      <c r="R271" s="25" t="str">
        <f t="shared" si="105"/>
        <v/>
      </c>
      <c r="S271" s="25" t="str">
        <f t="shared" si="106"/>
        <v/>
      </c>
      <c r="T271" s="25" t="str">
        <f t="shared" si="107"/>
        <v/>
      </c>
      <c r="U271" s="25" t="str">
        <f t="shared" si="108"/>
        <v/>
      </c>
      <c r="V271" s="76"/>
      <c r="W271" s="71"/>
      <c r="X271" s="71"/>
      <c r="Y271" s="71"/>
      <c r="Z271" s="71"/>
      <c r="AA271" s="71"/>
    </row>
    <row r="272" spans="1:27" hidden="1" x14ac:dyDescent="0.25">
      <c r="A272" s="28" t="str">
        <f t="shared" si="96"/>
        <v/>
      </c>
      <c r="B272" s="157"/>
      <c r="C272" s="157"/>
      <c r="D272" s="157"/>
      <c r="E272" s="157"/>
      <c r="F272" s="157"/>
      <c r="G272" s="157"/>
      <c r="H272" s="157"/>
      <c r="I272" s="157"/>
      <c r="J272" s="15" t="str">
        <f t="shared" si="97"/>
        <v/>
      </c>
      <c r="K272" s="15" t="str">
        <f t="shared" si="98"/>
        <v/>
      </c>
      <c r="L272" s="15" t="str">
        <f t="shared" si="99"/>
        <v/>
      </c>
      <c r="M272" s="15" t="str">
        <f t="shared" si="100"/>
        <v/>
      </c>
      <c r="N272" s="15" t="str">
        <f t="shared" si="101"/>
        <v/>
      </c>
      <c r="O272" s="15" t="str">
        <f t="shared" si="102"/>
        <v/>
      </c>
      <c r="P272" s="15" t="str">
        <f t="shared" si="103"/>
        <v/>
      </c>
      <c r="Q272" s="15" t="str">
        <f t="shared" si="104"/>
        <v/>
      </c>
      <c r="R272" s="25" t="str">
        <f t="shared" si="105"/>
        <v/>
      </c>
      <c r="S272" s="25" t="str">
        <f t="shared" si="106"/>
        <v/>
      </c>
      <c r="T272" s="25" t="str">
        <f t="shared" si="107"/>
        <v/>
      </c>
      <c r="U272" s="25" t="str">
        <f t="shared" si="108"/>
        <v/>
      </c>
      <c r="V272" s="76"/>
      <c r="W272" s="71"/>
      <c r="X272" s="71"/>
      <c r="Y272" s="71"/>
      <c r="Z272" s="71"/>
      <c r="AA272" s="71"/>
    </row>
    <row r="273" spans="1:27" s="43" customFormat="1" hidden="1" x14ac:dyDescent="0.25">
      <c r="A273" s="28" t="str">
        <f t="shared" si="96"/>
        <v/>
      </c>
      <c r="B273" s="157"/>
      <c r="C273" s="157"/>
      <c r="D273" s="157"/>
      <c r="E273" s="157"/>
      <c r="F273" s="157"/>
      <c r="G273" s="157"/>
      <c r="H273" s="157"/>
      <c r="I273" s="157"/>
      <c r="J273" s="15" t="str">
        <f t="shared" si="97"/>
        <v/>
      </c>
      <c r="K273" s="15" t="str">
        <f t="shared" si="98"/>
        <v/>
      </c>
      <c r="L273" s="15" t="str">
        <f t="shared" si="99"/>
        <v/>
      </c>
      <c r="M273" s="15" t="str">
        <f t="shared" si="100"/>
        <v/>
      </c>
      <c r="N273" s="15" t="str">
        <f t="shared" si="101"/>
        <v/>
      </c>
      <c r="O273" s="15" t="str">
        <f t="shared" si="102"/>
        <v/>
      </c>
      <c r="P273" s="15" t="str">
        <f t="shared" si="103"/>
        <v/>
      </c>
      <c r="Q273" s="15" t="str">
        <f t="shared" si="104"/>
        <v/>
      </c>
      <c r="R273" s="25" t="str">
        <f t="shared" si="105"/>
        <v/>
      </c>
      <c r="S273" s="25" t="str">
        <f t="shared" si="106"/>
        <v/>
      </c>
      <c r="T273" s="25" t="str">
        <f t="shared" si="107"/>
        <v/>
      </c>
      <c r="U273" s="25" t="str">
        <f t="shared" si="108"/>
        <v/>
      </c>
      <c r="V273" s="76"/>
      <c r="W273" s="71"/>
      <c r="X273" s="71"/>
      <c r="Y273" s="71"/>
      <c r="Z273" s="71"/>
      <c r="AA273" s="71"/>
    </row>
    <row r="274" spans="1:27" s="43" customFormat="1" hidden="1" x14ac:dyDescent="0.25">
      <c r="A274" s="28" t="str">
        <f t="shared" si="96"/>
        <v/>
      </c>
      <c r="B274" s="157"/>
      <c r="C274" s="157"/>
      <c r="D274" s="157"/>
      <c r="E274" s="157"/>
      <c r="F274" s="157"/>
      <c r="G274" s="157"/>
      <c r="H274" s="157"/>
      <c r="I274" s="157"/>
      <c r="J274" s="15" t="str">
        <f t="shared" si="97"/>
        <v/>
      </c>
      <c r="K274" s="15" t="str">
        <f t="shared" si="98"/>
        <v/>
      </c>
      <c r="L274" s="15" t="str">
        <f t="shared" si="99"/>
        <v/>
      </c>
      <c r="M274" s="15" t="str">
        <f t="shared" si="100"/>
        <v/>
      </c>
      <c r="N274" s="15" t="str">
        <f t="shared" si="101"/>
        <v/>
      </c>
      <c r="O274" s="15" t="str">
        <f t="shared" si="102"/>
        <v/>
      </c>
      <c r="P274" s="15" t="str">
        <f t="shared" si="103"/>
        <v/>
      </c>
      <c r="Q274" s="15" t="str">
        <f t="shared" si="104"/>
        <v/>
      </c>
      <c r="R274" s="25" t="str">
        <f t="shared" si="105"/>
        <v/>
      </c>
      <c r="S274" s="25" t="str">
        <f t="shared" si="106"/>
        <v/>
      </c>
      <c r="T274" s="25" t="str">
        <f t="shared" si="107"/>
        <v/>
      </c>
      <c r="U274" s="25" t="str">
        <f t="shared" si="108"/>
        <v/>
      </c>
      <c r="V274" s="76"/>
      <c r="W274" s="71"/>
      <c r="X274" s="71"/>
      <c r="Y274" s="71"/>
      <c r="Z274" s="71"/>
      <c r="AA274" s="71"/>
    </row>
    <row r="275" spans="1:27" s="43" customFormat="1" hidden="1" x14ac:dyDescent="0.25">
      <c r="A275" s="28" t="str">
        <f t="shared" si="96"/>
        <v/>
      </c>
      <c r="B275" s="157"/>
      <c r="C275" s="157"/>
      <c r="D275" s="157"/>
      <c r="E275" s="157"/>
      <c r="F275" s="157"/>
      <c r="G275" s="157"/>
      <c r="H275" s="157"/>
      <c r="I275" s="157"/>
      <c r="J275" s="15" t="str">
        <f t="shared" si="97"/>
        <v/>
      </c>
      <c r="K275" s="15" t="str">
        <f t="shared" si="98"/>
        <v/>
      </c>
      <c r="L275" s="15" t="str">
        <f t="shared" si="99"/>
        <v/>
      </c>
      <c r="M275" s="15" t="str">
        <f t="shared" si="100"/>
        <v/>
      </c>
      <c r="N275" s="15" t="str">
        <f t="shared" si="101"/>
        <v/>
      </c>
      <c r="O275" s="15" t="str">
        <f t="shared" si="102"/>
        <v/>
      </c>
      <c r="P275" s="15" t="str">
        <f t="shared" si="103"/>
        <v/>
      </c>
      <c r="Q275" s="15" t="str">
        <f t="shared" si="104"/>
        <v/>
      </c>
      <c r="R275" s="25" t="str">
        <f t="shared" si="105"/>
        <v/>
      </c>
      <c r="S275" s="25" t="str">
        <f t="shared" si="106"/>
        <v/>
      </c>
      <c r="T275" s="25" t="str">
        <f t="shared" si="107"/>
        <v/>
      </c>
      <c r="U275" s="25" t="str">
        <f t="shared" si="108"/>
        <v/>
      </c>
      <c r="V275" s="76"/>
      <c r="W275" s="71"/>
      <c r="X275" s="71"/>
      <c r="Y275" s="71"/>
      <c r="Z275" s="71"/>
      <c r="AA275" s="71"/>
    </row>
    <row r="276" spans="1:27" hidden="1" x14ac:dyDescent="0.25">
      <c r="A276" s="28" t="str">
        <f t="shared" si="96"/>
        <v/>
      </c>
      <c r="B276" s="157"/>
      <c r="C276" s="157"/>
      <c r="D276" s="157"/>
      <c r="E276" s="157"/>
      <c r="F276" s="157"/>
      <c r="G276" s="157"/>
      <c r="H276" s="157"/>
      <c r="I276" s="157"/>
      <c r="J276" s="15" t="str">
        <f t="shared" si="97"/>
        <v/>
      </c>
      <c r="K276" s="15" t="str">
        <f t="shared" si="98"/>
        <v/>
      </c>
      <c r="L276" s="15" t="str">
        <f t="shared" si="99"/>
        <v/>
      </c>
      <c r="M276" s="15" t="str">
        <f t="shared" si="100"/>
        <v/>
      </c>
      <c r="N276" s="15" t="str">
        <f t="shared" si="101"/>
        <v/>
      </c>
      <c r="O276" s="15" t="str">
        <f t="shared" si="102"/>
        <v/>
      </c>
      <c r="P276" s="15" t="str">
        <f t="shared" si="103"/>
        <v/>
      </c>
      <c r="Q276" s="15" t="str">
        <f t="shared" si="104"/>
        <v/>
      </c>
      <c r="R276" s="25" t="str">
        <f t="shared" si="105"/>
        <v/>
      </c>
      <c r="S276" s="25" t="str">
        <f t="shared" si="106"/>
        <v/>
      </c>
      <c r="T276" s="25" t="str">
        <f t="shared" si="107"/>
        <v/>
      </c>
      <c r="U276" s="25" t="str">
        <f t="shared" si="108"/>
        <v/>
      </c>
      <c r="V276" s="78"/>
      <c r="W276" s="69"/>
      <c r="X276" s="69"/>
      <c r="Y276" s="69"/>
      <c r="Z276" s="69"/>
      <c r="AA276" s="69"/>
    </row>
    <row r="277" spans="1:27" hidden="1" x14ac:dyDescent="0.25">
      <c r="A277" s="28" t="str">
        <f t="shared" si="96"/>
        <v/>
      </c>
      <c r="B277" s="157"/>
      <c r="C277" s="157"/>
      <c r="D277" s="157"/>
      <c r="E277" s="157"/>
      <c r="F277" s="157"/>
      <c r="G277" s="157"/>
      <c r="H277" s="157"/>
      <c r="I277" s="157"/>
      <c r="J277" s="15" t="str">
        <f t="shared" si="97"/>
        <v/>
      </c>
      <c r="K277" s="15" t="str">
        <f t="shared" si="98"/>
        <v/>
      </c>
      <c r="L277" s="15" t="str">
        <f t="shared" si="99"/>
        <v/>
      </c>
      <c r="M277" s="15" t="str">
        <f t="shared" si="100"/>
        <v/>
      </c>
      <c r="N277" s="15" t="str">
        <f t="shared" si="101"/>
        <v/>
      </c>
      <c r="O277" s="15" t="str">
        <f t="shared" si="102"/>
        <v/>
      </c>
      <c r="P277" s="15" t="str">
        <f t="shared" si="103"/>
        <v/>
      </c>
      <c r="Q277" s="15" t="str">
        <f t="shared" si="104"/>
        <v/>
      </c>
      <c r="R277" s="25" t="str">
        <f t="shared" si="105"/>
        <v/>
      </c>
      <c r="S277" s="25" t="str">
        <f t="shared" si="106"/>
        <v/>
      </c>
      <c r="T277" s="25" t="str">
        <f t="shared" si="107"/>
        <v/>
      </c>
      <c r="U277" s="25" t="str">
        <f t="shared" si="108"/>
        <v/>
      </c>
      <c r="V277" s="78"/>
      <c r="W277" s="69"/>
      <c r="X277" s="69"/>
      <c r="Y277" s="69"/>
      <c r="Z277" s="69"/>
      <c r="AA277" s="69"/>
    </row>
    <row r="278" spans="1:27" x14ac:dyDescent="0.25">
      <c r="A278" s="62" t="s">
        <v>28</v>
      </c>
      <c r="B278" s="156"/>
      <c r="C278" s="156"/>
      <c r="D278" s="156"/>
      <c r="E278" s="156"/>
      <c r="F278" s="156"/>
      <c r="G278" s="156"/>
      <c r="H278" s="156"/>
      <c r="I278" s="156"/>
      <c r="J278" s="18">
        <f t="shared" ref="J278:Q278" si="109">SUM(J247:J277)</f>
        <v>65</v>
      </c>
      <c r="K278" s="18">
        <f t="shared" si="109"/>
        <v>24</v>
      </c>
      <c r="L278" s="18">
        <f t="shared" si="109"/>
        <v>6</v>
      </c>
      <c r="M278" s="18">
        <f t="shared" si="109"/>
        <v>21</v>
      </c>
      <c r="N278" s="18">
        <f t="shared" si="109"/>
        <v>3</v>
      </c>
      <c r="O278" s="18">
        <f t="shared" si="109"/>
        <v>54</v>
      </c>
      <c r="P278" s="18">
        <f t="shared" si="109"/>
        <v>63</v>
      </c>
      <c r="Q278" s="18">
        <f t="shared" si="109"/>
        <v>117</v>
      </c>
      <c r="R278" s="62">
        <f>COUNTIF(R247:R277,"E")</f>
        <v>7</v>
      </c>
      <c r="S278" s="62">
        <f>COUNTIF(S247:S277,"C")</f>
        <v>6</v>
      </c>
      <c r="T278" s="62">
        <f>COUNTIF(T247:T277,"VP")</f>
        <v>1</v>
      </c>
      <c r="U278" s="63">
        <f>COUNTA(U247:U260)</f>
        <v>14</v>
      </c>
      <c r="V278" s="78"/>
      <c r="W278" s="69"/>
      <c r="X278" s="69"/>
      <c r="Y278" s="69"/>
      <c r="Z278" s="69"/>
      <c r="AA278" s="69"/>
    </row>
    <row r="279" spans="1:27" ht="18" customHeight="1" x14ac:dyDescent="0.25">
      <c r="A279" s="231" t="s">
        <v>76</v>
      </c>
      <c r="B279" s="231"/>
      <c r="C279" s="231"/>
      <c r="D279" s="231"/>
      <c r="E279" s="231"/>
      <c r="F279" s="231"/>
      <c r="G279" s="231"/>
      <c r="H279" s="231"/>
      <c r="I279" s="231"/>
      <c r="J279" s="231"/>
      <c r="K279" s="231"/>
      <c r="L279" s="231"/>
      <c r="M279" s="231"/>
      <c r="N279" s="231"/>
      <c r="O279" s="231"/>
      <c r="P279" s="231"/>
      <c r="Q279" s="231"/>
      <c r="R279" s="231"/>
      <c r="S279" s="231"/>
      <c r="T279" s="231"/>
      <c r="U279" s="231"/>
      <c r="V279" s="82"/>
      <c r="W279" s="81"/>
      <c r="X279" s="81"/>
      <c r="Y279" s="81"/>
      <c r="Z279" s="81"/>
      <c r="AA279" s="81"/>
    </row>
    <row r="280" spans="1:27" x14ac:dyDescent="0.25">
      <c r="A280" s="28" t="str">
        <f t="shared" ref="A280:A286" si="110">IF(ISNA(INDEX($A$38:$U$204,MATCH($B280,$B$38:$B$204,0),1)),"",INDEX($A$38:$U$204,MATCH($B280,$B$38:$B$204,0),1))</f>
        <v>MLM5014</v>
      </c>
      <c r="B280" s="157" t="s">
        <v>186</v>
      </c>
      <c r="C280" s="157"/>
      <c r="D280" s="157"/>
      <c r="E280" s="157"/>
      <c r="F280" s="157"/>
      <c r="G280" s="157"/>
      <c r="H280" s="157"/>
      <c r="I280" s="157"/>
      <c r="J280" s="15">
        <f t="shared" ref="J280:J286" si="111">IF(ISNA(INDEX($A$38:$U$204,MATCH($B280,$B$38:$B$204,0),10)),"",INDEX($A$38:$U$204,MATCH($B280,$B$38:$B$204,0),10))</f>
        <v>7</v>
      </c>
      <c r="K280" s="15">
        <f t="shared" ref="K280:K286" si="112">IF(ISNA(INDEX($A$38:$U$204,MATCH($B280,$B$38:$B$204,0),11)),"",INDEX($A$38:$U$204,MATCH($B280,$B$38:$B$204,0),11))</f>
        <v>2</v>
      </c>
      <c r="L280" s="15">
        <f t="shared" ref="L280:L286" si="113">IF(ISNA(INDEX($A$38:$U$204,MATCH($B280,$B$38:$B$204,0),12)),"",INDEX($A$38:$U$204,MATCH($B280,$B$38:$B$204,0),12))</f>
        <v>1</v>
      </c>
      <c r="M280" s="15">
        <f t="shared" ref="M280:M286" si="114">IF(ISNA(INDEX($A$38:$U$204,MATCH($B280,$B$38:$B$204,0),13)),"",INDEX($A$38:$U$204,MATCH($B280,$B$38:$B$204,0),13))</f>
        <v>1</v>
      </c>
      <c r="N280" s="15">
        <f t="shared" ref="N280:N286" si="115">IF(ISNA(INDEX($A$38:$U$204,MATCH($B280,$B$38:$B$204,0),14)),"",INDEX($A$38:$U$204,MATCH($B280,$B$38:$B$204,0),14))</f>
        <v>1</v>
      </c>
      <c r="O280" s="15">
        <f t="shared" ref="O280:O286" si="116">IF(ISNA(INDEX($A$38:$U$204,MATCH($B280,$B$38:$B$204,0),15)),"",INDEX($A$38:$U$204,MATCH($B280,$B$38:$B$204,0),15))</f>
        <v>5</v>
      </c>
      <c r="P280" s="15">
        <f t="shared" ref="P280:P286" si="117">IF(ISNA(INDEX($A$38:$U$204,MATCH($B280,$B$38:$B$204,0),16)),"",INDEX($A$38:$U$204,MATCH($B280,$B$38:$B$204,0),16))</f>
        <v>10</v>
      </c>
      <c r="Q280" s="15">
        <f t="shared" ref="Q280:Q286" si="118">IF(ISNA(INDEX($A$38:$U$204,MATCH($B280,$B$38:$B$204,0),17)),"",INDEX($A$38:$U$204,MATCH($B280,$B$38:$B$204,0),17))</f>
        <v>15</v>
      </c>
      <c r="R280" s="25" t="str">
        <f t="shared" ref="R280:R286" si="119">IF(ISNA(INDEX($A$38:$U$204,MATCH($B280,$B$38:$B$204,0),18)),"",INDEX($A$38:$U$204,MATCH($B280,$B$38:$B$204,0),18))</f>
        <v>E</v>
      </c>
      <c r="S280" s="25">
        <f t="shared" ref="S280:S286" si="120">IF(ISNA(INDEX($A$38:$U$204,MATCH($B280,$B$38:$B$204,0),19)),"",INDEX($A$38:$U$204,MATCH($B280,$B$38:$B$204,0),19))</f>
        <v>0</v>
      </c>
      <c r="T280" s="25">
        <f t="shared" ref="T280:T286" si="121">IF(ISNA(INDEX($A$38:$U$204,MATCH($B280,$B$38:$B$204,0),20)),"",INDEX($A$38:$U$204,MATCH($B280,$B$38:$B$204,0),20))</f>
        <v>0</v>
      </c>
      <c r="U280" s="25" t="str">
        <f t="shared" ref="U280:U286" si="122">IF(ISNA(INDEX($A$38:$U$204,MATCH($B280,$B$38:$B$204,0),21)),"",INDEX($A$38:$U$204,MATCH($B280,$B$38:$B$204,0),21))</f>
        <v>DS</v>
      </c>
      <c r="V280" s="82"/>
      <c r="W280" s="81"/>
      <c r="X280" s="81"/>
      <c r="Y280" s="81"/>
      <c r="Z280" s="81"/>
      <c r="AA280" s="81"/>
    </row>
    <row r="281" spans="1:27" s="64" customFormat="1" x14ac:dyDescent="0.25">
      <c r="A281" s="28" t="str">
        <f t="shared" si="110"/>
        <v>MLM2001</v>
      </c>
      <c r="B281" s="157" t="s">
        <v>188</v>
      </c>
      <c r="C281" s="157"/>
      <c r="D281" s="157"/>
      <c r="E281" s="157"/>
      <c r="F281" s="157"/>
      <c r="G281" s="157"/>
      <c r="H281" s="157"/>
      <c r="I281" s="157"/>
      <c r="J281" s="15">
        <f t="shared" si="111"/>
        <v>2</v>
      </c>
      <c r="K281" s="15">
        <f t="shared" si="112"/>
        <v>0</v>
      </c>
      <c r="L281" s="15">
        <f t="shared" si="113"/>
        <v>0</v>
      </c>
      <c r="M281" s="15">
        <f t="shared" si="114"/>
        <v>0</v>
      </c>
      <c r="N281" s="15">
        <f t="shared" si="115"/>
        <v>2</v>
      </c>
      <c r="O281" s="15">
        <f t="shared" si="116"/>
        <v>2</v>
      </c>
      <c r="P281" s="15">
        <f t="shared" si="117"/>
        <v>2</v>
      </c>
      <c r="Q281" s="15">
        <f t="shared" si="118"/>
        <v>4</v>
      </c>
      <c r="R281" s="25">
        <f t="shared" si="119"/>
        <v>0</v>
      </c>
      <c r="S281" s="25" t="str">
        <f t="shared" si="120"/>
        <v>C</v>
      </c>
      <c r="T281" s="25">
        <f t="shared" si="121"/>
        <v>0</v>
      </c>
      <c r="U281" s="25" t="str">
        <f t="shared" si="122"/>
        <v>DS</v>
      </c>
      <c r="V281" s="82"/>
      <c r="W281" s="81"/>
      <c r="X281" s="81"/>
      <c r="Y281" s="81"/>
      <c r="Z281" s="81"/>
      <c r="AA281" s="81"/>
    </row>
    <row r="282" spans="1:27" s="64" customFormat="1" x14ac:dyDescent="0.25">
      <c r="A282" s="28" t="str">
        <f t="shared" si="110"/>
        <v>MLX7103</v>
      </c>
      <c r="B282" s="157" t="s">
        <v>190</v>
      </c>
      <c r="C282" s="157"/>
      <c r="D282" s="157"/>
      <c r="E282" s="157"/>
      <c r="F282" s="157"/>
      <c r="G282" s="157"/>
      <c r="H282" s="157"/>
      <c r="I282" s="157"/>
      <c r="J282" s="15">
        <f t="shared" si="111"/>
        <v>6</v>
      </c>
      <c r="K282" s="15">
        <f t="shared" si="112"/>
        <v>2</v>
      </c>
      <c r="L282" s="15">
        <f t="shared" si="113"/>
        <v>0</v>
      </c>
      <c r="M282" s="15">
        <f t="shared" si="114"/>
        <v>1</v>
      </c>
      <c r="N282" s="15">
        <f t="shared" si="115"/>
        <v>1</v>
      </c>
      <c r="O282" s="15">
        <f t="shared" si="116"/>
        <v>4</v>
      </c>
      <c r="P282" s="15">
        <f t="shared" si="117"/>
        <v>9</v>
      </c>
      <c r="Q282" s="15">
        <f t="shared" si="118"/>
        <v>13</v>
      </c>
      <c r="R282" s="25" t="str">
        <f t="shared" si="119"/>
        <v>E</v>
      </c>
      <c r="S282" s="25">
        <f t="shared" si="120"/>
        <v>0</v>
      </c>
      <c r="T282" s="25">
        <f t="shared" si="121"/>
        <v>0</v>
      </c>
      <c r="U282" s="25" t="str">
        <f t="shared" si="122"/>
        <v>DS</v>
      </c>
      <c r="V282" s="82"/>
      <c r="W282" s="81"/>
      <c r="X282" s="81"/>
      <c r="Y282" s="81"/>
      <c r="Z282" s="81"/>
      <c r="AA282" s="81"/>
    </row>
    <row r="283" spans="1:27" s="64" customFormat="1" x14ac:dyDescent="0.25">
      <c r="A283" s="28" t="str">
        <f t="shared" si="110"/>
        <v>MLX7103</v>
      </c>
      <c r="B283" s="157" t="s">
        <v>191</v>
      </c>
      <c r="C283" s="157"/>
      <c r="D283" s="157"/>
      <c r="E283" s="157"/>
      <c r="F283" s="157"/>
      <c r="G283" s="157"/>
      <c r="H283" s="157"/>
      <c r="I283" s="157"/>
      <c r="J283" s="15">
        <f t="shared" si="111"/>
        <v>6</v>
      </c>
      <c r="K283" s="15">
        <f t="shared" si="112"/>
        <v>2</v>
      </c>
      <c r="L283" s="15">
        <f t="shared" si="113"/>
        <v>0</v>
      </c>
      <c r="M283" s="15">
        <f t="shared" si="114"/>
        <v>1</v>
      </c>
      <c r="N283" s="15">
        <f t="shared" si="115"/>
        <v>1</v>
      </c>
      <c r="O283" s="15">
        <f t="shared" si="116"/>
        <v>4</v>
      </c>
      <c r="P283" s="15">
        <f t="shared" si="117"/>
        <v>9</v>
      </c>
      <c r="Q283" s="15">
        <f t="shared" si="118"/>
        <v>13</v>
      </c>
      <c r="R283" s="25" t="str">
        <f t="shared" si="119"/>
        <v>E</v>
      </c>
      <c r="S283" s="25">
        <f t="shared" si="120"/>
        <v>0</v>
      </c>
      <c r="T283" s="25">
        <f t="shared" si="121"/>
        <v>0</v>
      </c>
      <c r="U283" s="25" t="str">
        <f t="shared" si="122"/>
        <v>DS</v>
      </c>
      <c r="V283" s="82"/>
      <c r="W283" s="81"/>
      <c r="X283" s="81"/>
      <c r="Y283" s="81"/>
      <c r="Z283" s="81"/>
      <c r="AA283" s="81"/>
    </row>
    <row r="284" spans="1:27" x14ac:dyDescent="0.25">
      <c r="A284" s="28" t="str">
        <f t="shared" si="110"/>
        <v>MLX7103</v>
      </c>
      <c r="B284" s="157" t="s">
        <v>192</v>
      </c>
      <c r="C284" s="157"/>
      <c r="D284" s="157"/>
      <c r="E284" s="157"/>
      <c r="F284" s="157"/>
      <c r="G284" s="157"/>
      <c r="H284" s="157"/>
      <c r="I284" s="157"/>
      <c r="J284" s="15">
        <f t="shared" si="111"/>
        <v>6</v>
      </c>
      <c r="K284" s="15">
        <f t="shared" si="112"/>
        <v>2</v>
      </c>
      <c r="L284" s="15">
        <f t="shared" si="113"/>
        <v>0</v>
      </c>
      <c r="M284" s="15">
        <f t="shared" si="114"/>
        <v>1</v>
      </c>
      <c r="N284" s="15">
        <f t="shared" si="115"/>
        <v>1</v>
      </c>
      <c r="O284" s="15">
        <f t="shared" si="116"/>
        <v>4</v>
      </c>
      <c r="P284" s="15">
        <f t="shared" si="117"/>
        <v>9</v>
      </c>
      <c r="Q284" s="15">
        <f t="shared" si="118"/>
        <v>13</v>
      </c>
      <c r="R284" s="25" t="str">
        <f t="shared" si="119"/>
        <v>E</v>
      </c>
      <c r="S284" s="25">
        <f t="shared" si="120"/>
        <v>0</v>
      </c>
      <c r="T284" s="25">
        <f t="shared" si="121"/>
        <v>0</v>
      </c>
      <c r="U284" s="25" t="str">
        <f t="shared" si="122"/>
        <v>DS</v>
      </c>
      <c r="V284" s="78"/>
      <c r="W284" s="69"/>
      <c r="X284" s="69"/>
      <c r="Y284" s="69"/>
      <c r="Z284" s="69"/>
      <c r="AA284" s="69"/>
    </row>
    <row r="285" spans="1:27" hidden="1" x14ac:dyDescent="0.25">
      <c r="A285" s="28" t="str">
        <f t="shared" si="110"/>
        <v/>
      </c>
      <c r="B285" s="157"/>
      <c r="C285" s="157"/>
      <c r="D285" s="157"/>
      <c r="E285" s="157"/>
      <c r="F285" s="157"/>
      <c r="G285" s="157"/>
      <c r="H285" s="157"/>
      <c r="I285" s="157"/>
      <c r="J285" s="15" t="str">
        <f t="shared" si="111"/>
        <v/>
      </c>
      <c r="K285" s="15" t="str">
        <f t="shared" si="112"/>
        <v/>
      </c>
      <c r="L285" s="15" t="str">
        <f t="shared" si="113"/>
        <v/>
      </c>
      <c r="M285" s="15" t="str">
        <f t="shared" si="114"/>
        <v/>
      </c>
      <c r="N285" s="15" t="str">
        <f t="shared" si="115"/>
        <v/>
      </c>
      <c r="O285" s="15" t="str">
        <f t="shared" si="116"/>
        <v/>
      </c>
      <c r="P285" s="15" t="str">
        <f t="shared" si="117"/>
        <v/>
      </c>
      <c r="Q285" s="15" t="str">
        <f t="shared" si="118"/>
        <v/>
      </c>
      <c r="R285" s="25" t="str">
        <f t="shared" si="119"/>
        <v/>
      </c>
      <c r="S285" s="25" t="str">
        <f t="shared" si="120"/>
        <v/>
      </c>
      <c r="T285" s="25" t="str">
        <f t="shared" si="121"/>
        <v/>
      </c>
      <c r="U285" s="25" t="str">
        <f t="shared" si="122"/>
        <v/>
      </c>
    </row>
    <row r="286" spans="1:27" hidden="1" x14ac:dyDescent="0.25">
      <c r="A286" s="28" t="str">
        <f t="shared" si="110"/>
        <v/>
      </c>
      <c r="B286" s="157"/>
      <c r="C286" s="157"/>
      <c r="D286" s="157"/>
      <c r="E286" s="157"/>
      <c r="F286" s="157"/>
      <c r="G286" s="157"/>
      <c r="H286" s="157"/>
      <c r="I286" s="157"/>
      <c r="J286" s="15" t="str">
        <f t="shared" si="111"/>
        <v/>
      </c>
      <c r="K286" s="15" t="str">
        <f t="shared" si="112"/>
        <v/>
      </c>
      <c r="L286" s="15" t="str">
        <f t="shared" si="113"/>
        <v/>
      </c>
      <c r="M286" s="15" t="str">
        <f t="shared" si="114"/>
        <v/>
      </c>
      <c r="N286" s="15" t="str">
        <f t="shared" si="115"/>
        <v/>
      </c>
      <c r="O286" s="15" t="str">
        <f t="shared" si="116"/>
        <v/>
      </c>
      <c r="P286" s="15" t="str">
        <f t="shared" si="117"/>
        <v/>
      </c>
      <c r="Q286" s="15" t="str">
        <f t="shared" si="118"/>
        <v/>
      </c>
      <c r="R286" s="25" t="str">
        <f t="shared" si="119"/>
        <v/>
      </c>
      <c r="S286" s="25" t="str">
        <f t="shared" si="120"/>
        <v/>
      </c>
      <c r="T286" s="25" t="str">
        <f t="shared" si="121"/>
        <v/>
      </c>
      <c r="U286" s="25" t="str">
        <f t="shared" si="122"/>
        <v/>
      </c>
    </row>
    <row r="287" spans="1:27" x14ac:dyDescent="0.25">
      <c r="A287" s="17" t="s">
        <v>28</v>
      </c>
      <c r="B287" s="231"/>
      <c r="C287" s="231"/>
      <c r="D287" s="231"/>
      <c r="E287" s="231"/>
      <c r="F287" s="231"/>
      <c r="G287" s="231"/>
      <c r="H287" s="231"/>
      <c r="I287" s="231"/>
      <c r="J287" s="18">
        <f t="shared" ref="J287:Q287" si="123">SUM(J280:J286)</f>
        <v>27</v>
      </c>
      <c r="K287" s="18">
        <f t="shared" si="123"/>
        <v>8</v>
      </c>
      <c r="L287" s="18">
        <f t="shared" si="123"/>
        <v>1</v>
      </c>
      <c r="M287" s="18">
        <f t="shared" si="123"/>
        <v>4</v>
      </c>
      <c r="N287" s="18">
        <f t="shared" ref="N287" si="124">SUM(N280:N286)</f>
        <v>6</v>
      </c>
      <c r="O287" s="18">
        <f t="shared" si="123"/>
        <v>19</v>
      </c>
      <c r="P287" s="18">
        <f t="shared" si="123"/>
        <v>39</v>
      </c>
      <c r="Q287" s="18">
        <f t="shared" si="123"/>
        <v>58</v>
      </c>
      <c r="R287" s="17">
        <f>COUNTIF(R280:R286,"E")</f>
        <v>4</v>
      </c>
      <c r="S287" s="17">
        <f>COUNTIF(S280:S286,"C")</f>
        <v>1</v>
      </c>
      <c r="T287" s="17">
        <f>COUNTIF(T280:T286,"VP")</f>
        <v>0</v>
      </c>
      <c r="U287" s="42">
        <f>COUNTA(U280:U284)</f>
        <v>5</v>
      </c>
    </row>
    <row r="288" spans="1:27" ht="30" customHeight="1" x14ac:dyDescent="0.25">
      <c r="A288" s="228" t="s">
        <v>113</v>
      </c>
      <c r="B288" s="229"/>
      <c r="C288" s="229"/>
      <c r="D288" s="229"/>
      <c r="E288" s="229"/>
      <c r="F288" s="229"/>
      <c r="G288" s="229"/>
      <c r="H288" s="229"/>
      <c r="I288" s="230"/>
      <c r="J288" s="18">
        <f t="shared" ref="J288:T288" si="125">SUM(J278,J287)</f>
        <v>92</v>
      </c>
      <c r="K288" s="18">
        <f t="shared" si="125"/>
        <v>32</v>
      </c>
      <c r="L288" s="18">
        <f t="shared" si="125"/>
        <v>7</v>
      </c>
      <c r="M288" s="18">
        <f t="shared" si="125"/>
        <v>25</v>
      </c>
      <c r="N288" s="18">
        <f t="shared" ref="N288" si="126">SUM(N278,N287)</f>
        <v>9</v>
      </c>
      <c r="O288" s="18">
        <f t="shared" si="125"/>
        <v>73</v>
      </c>
      <c r="P288" s="18">
        <f t="shared" si="125"/>
        <v>102</v>
      </c>
      <c r="Q288" s="18">
        <f t="shared" si="125"/>
        <v>175</v>
      </c>
      <c r="R288" s="18">
        <f t="shared" si="125"/>
        <v>11</v>
      </c>
      <c r="S288" s="18">
        <f t="shared" si="125"/>
        <v>7</v>
      </c>
      <c r="T288" s="18">
        <f t="shared" si="125"/>
        <v>1</v>
      </c>
      <c r="U288" s="57">
        <f>SUM(U278,U287)</f>
        <v>19</v>
      </c>
    </row>
    <row r="289" spans="1:27" ht="13.5" customHeight="1" x14ac:dyDescent="0.25">
      <c r="A289" s="211" t="s">
        <v>53</v>
      </c>
      <c r="B289" s="212"/>
      <c r="C289" s="212"/>
      <c r="D289" s="212"/>
      <c r="E289" s="212"/>
      <c r="F289" s="212"/>
      <c r="G289" s="212"/>
      <c r="H289" s="212"/>
      <c r="I289" s="212"/>
      <c r="J289" s="213"/>
      <c r="K289" s="18">
        <f t="shared" ref="K289:Q289" si="127">K278*14+K287*12</f>
        <v>432</v>
      </c>
      <c r="L289" s="18">
        <f t="shared" si="127"/>
        <v>96</v>
      </c>
      <c r="M289" s="18">
        <f t="shared" si="127"/>
        <v>342</v>
      </c>
      <c r="N289" s="18">
        <f t="shared" ref="N289" si="128">N278*14+N287*12</f>
        <v>114</v>
      </c>
      <c r="O289" s="18">
        <f t="shared" si="127"/>
        <v>984</v>
      </c>
      <c r="P289" s="18">
        <f t="shared" si="127"/>
        <v>1350</v>
      </c>
      <c r="Q289" s="18">
        <f t="shared" si="127"/>
        <v>2334</v>
      </c>
      <c r="R289" s="232"/>
      <c r="S289" s="233"/>
      <c r="T289" s="233"/>
      <c r="U289" s="234"/>
    </row>
    <row r="290" spans="1:27" ht="16.5" customHeight="1" x14ac:dyDescent="0.25">
      <c r="A290" s="214"/>
      <c r="B290" s="215"/>
      <c r="C290" s="215"/>
      <c r="D290" s="215"/>
      <c r="E290" s="215"/>
      <c r="F290" s="215"/>
      <c r="G290" s="215"/>
      <c r="H290" s="215"/>
      <c r="I290" s="215"/>
      <c r="J290" s="216"/>
      <c r="K290" s="238">
        <f>SUM(K289:N289)</f>
        <v>984</v>
      </c>
      <c r="L290" s="239"/>
      <c r="M290" s="239"/>
      <c r="N290" s="240"/>
      <c r="O290" s="238">
        <f>SUM(O289:P289)</f>
        <v>2334</v>
      </c>
      <c r="P290" s="239"/>
      <c r="Q290" s="240"/>
      <c r="R290" s="235"/>
      <c r="S290" s="236"/>
      <c r="T290" s="236"/>
      <c r="U290" s="237"/>
    </row>
    <row r="291" spans="1:27" ht="21.75" customHeight="1" x14ac:dyDescent="0.25">
      <c r="A291" s="304" t="s">
        <v>112</v>
      </c>
      <c r="B291" s="305"/>
      <c r="C291" s="305"/>
      <c r="D291" s="305"/>
      <c r="E291" s="305"/>
      <c r="F291" s="305"/>
      <c r="G291" s="305"/>
      <c r="H291" s="305"/>
      <c r="I291" s="305"/>
      <c r="J291" s="306"/>
      <c r="K291" s="199">
        <f>U288/SUM(U51,U66,U82,U94,U110,U126)</f>
        <v>0.47499999999999998</v>
      </c>
      <c r="L291" s="200"/>
      <c r="M291" s="200"/>
      <c r="N291" s="200"/>
      <c r="O291" s="200"/>
      <c r="P291" s="200"/>
      <c r="Q291" s="200"/>
      <c r="R291" s="200"/>
      <c r="S291" s="200"/>
      <c r="T291" s="200"/>
      <c r="U291" s="201"/>
    </row>
    <row r="292" spans="1:27" s="56" customFormat="1" ht="22.5" customHeight="1" x14ac:dyDescent="0.25">
      <c r="A292" s="153" t="s">
        <v>114</v>
      </c>
      <c r="B292" s="154"/>
      <c r="C292" s="154"/>
      <c r="D292" s="154"/>
      <c r="E292" s="154"/>
      <c r="F292" s="154"/>
      <c r="G292" s="154"/>
      <c r="H292" s="154"/>
      <c r="I292" s="154"/>
      <c r="J292" s="155"/>
      <c r="K292" s="199">
        <f>K290/(SUM(O51,O66,O82,O94,O110)*14+O126*12)</f>
        <v>0.46901811248808389</v>
      </c>
      <c r="L292" s="200"/>
      <c r="M292" s="200"/>
      <c r="N292" s="200"/>
      <c r="O292" s="200"/>
      <c r="P292" s="200"/>
      <c r="Q292" s="200"/>
      <c r="R292" s="200"/>
      <c r="S292" s="200"/>
      <c r="T292" s="200"/>
      <c r="U292" s="201"/>
    </row>
    <row r="294" spans="1:27" ht="22.5" customHeight="1" x14ac:dyDescent="0.25">
      <c r="A294" s="231" t="s">
        <v>74</v>
      </c>
      <c r="B294" s="252"/>
      <c r="C294" s="252"/>
      <c r="D294" s="252"/>
      <c r="E294" s="252"/>
      <c r="F294" s="252"/>
      <c r="G294" s="252"/>
      <c r="H294" s="252"/>
      <c r="I294" s="252"/>
      <c r="J294" s="252"/>
      <c r="K294" s="252"/>
      <c r="L294" s="252"/>
      <c r="M294" s="252"/>
      <c r="N294" s="252"/>
      <c r="O294" s="252"/>
      <c r="P294" s="252"/>
      <c r="Q294" s="252"/>
      <c r="R294" s="252"/>
      <c r="S294" s="252"/>
      <c r="T294" s="252"/>
      <c r="U294" s="252"/>
    </row>
    <row r="295" spans="1:27" ht="23.25" customHeight="1" x14ac:dyDescent="0.25">
      <c r="A295" s="231" t="s">
        <v>30</v>
      </c>
      <c r="B295" s="231" t="s">
        <v>29</v>
      </c>
      <c r="C295" s="231"/>
      <c r="D295" s="231"/>
      <c r="E295" s="231"/>
      <c r="F295" s="231"/>
      <c r="G295" s="231"/>
      <c r="H295" s="231"/>
      <c r="I295" s="231"/>
      <c r="J295" s="177" t="s">
        <v>43</v>
      </c>
      <c r="K295" s="177" t="s">
        <v>27</v>
      </c>
      <c r="L295" s="177"/>
      <c r="M295" s="177"/>
      <c r="N295" s="177"/>
      <c r="O295" s="177" t="s">
        <v>44</v>
      </c>
      <c r="P295" s="177"/>
      <c r="Q295" s="177"/>
      <c r="R295" s="177" t="s">
        <v>26</v>
      </c>
      <c r="S295" s="177"/>
      <c r="T295" s="177"/>
      <c r="U295" s="177" t="s">
        <v>25</v>
      </c>
    </row>
    <row r="296" spans="1:27" ht="18" customHeight="1" x14ac:dyDescent="0.25">
      <c r="A296" s="231"/>
      <c r="B296" s="231"/>
      <c r="C296" s="231"/>
      <c r="D296" s="231"/>
      <c r="E296" s="231"/>
      <c r="F296" s="231"/>
      <c r="G296" s="231"/>
      <c r="H296" s="231"/>
      <c r="I296" s="231"/>
      <c r="J296" s="177"/>
      <c r="K296" s="61" t="s">
        <v>31</v>
      </c>
      <c r="L296" s="61" t="s">
        <v>32</v>
      </c>
      <c r="M296" s="61" t="s">
        <v>33</v>
      </c>
      <c r="N296" s="61" t="s">
        <v>110</v>
      </c>
      <c r="O296" s="61" t="s">
        <v>37</v>
      </c>
      <c r="P296" s="61" t="s">
        <v>8</v>
      </c>
      <c r="Q296" s="61" t="s">
        <v>34</v>
      </c>
      <c r="R296" s="61" t="s">
        <v>35</v>
      </c>
      <c r="S296" s="61" t="s">
        <v>31</v>
      </c>
      <c r="T296" s="61" t="s">
        <v>36</v>
      </c>
      <c r="U296" s="177"/>
    </row>
    <row r="297" spans="1:27" ht="19.5" customHeight="1" x14ac:dyDescent="0.25">
      <c r="A297" s="231" t="s">
        <v>62</v>
      </c>
      <c r="B297" s="231"/>
      <c r="C297" s="231"/>
      <c r="D297" s="231"/>
      <c r="E297" s="231"/>
      <c r="F297" s="231"/>
      <c r="G297" s="231"/>
      <c r="H297" s="231"/>
      <c r="I297" s="231"/>
      <c r="J297" s="231"/>
      <c r="K297" s="231"/>
      <c r="L297" s="231"/>
      <c r="M297" s="231"/>
      <c r="N297" s="231"/>
      <c r="O297" s="231"/>
      <c r="P297" s="231"/>
      <c r="Q297" s="231"/>
      <c r="R297" s="231"/>
      <c r="S297" s="231"/>
      <c r="T297" s="231"/>
      <c r="U297" s="231"/>
    </row>
    <row r="298" spans="1:27" x14ac:dyDescent="0.25">
      <c r="A298" s="28" t="str">
        <f t="shared" ref="A298:A314" si="129">IF(ISNA(INDEX($A$38:$U$204,MATCH($B298,$B$38:$B$204,0),1)),"",INDEX($A$38:$U$204,MATCH($B298,$B$38:$B$204,0),1))</f>
        <v>MLM0020</v>
      </c>
      <c r="B298" s="157" t="s">
        <v>129</v>
      </c>
      <c r="C298" s="157"/>
      <c r="D298" s="157"/>
      <c r="E298" s="157"/>
      <c r="F298" s="157"/>
      <c r="G298" s="157"/>
      <c r="H298" s="157"/>
      <c r="I298" s="157"/>
      <c r="J298" s="15">
        <f t="shared" ref="J298:J314" si="130">IF(ISNA(INDEX($A$38:$U$204,MATCH($B298,$B$38:$B$204,0),10)),"",INDEX($A$38:$U$204,MATCH($B298,$B$38:$B$204,0),10))</f>
        <v>5</v>
      </c>
      <c r="K298" s="15">
        <f t="shared" ref="K298:K314" si="131">IF(ISNA(INDEX($A$38:$U$204,MATCH($B298,$B$38:$B$204,0),11)),"",INDEX($A$38:$U$204,MATCH($B298,$B$38:$B$204,0),11))</f>
        <v>2</v>
      </c>
      <c r="L298" s="15">
        <f t="shared" ref="L298:L314" si="132">IF(ISNA(INDEX($A$38:$U$204,MATCH($B298,$B$38:$B$204,0),12)),"",INDEX($A$38:$U$204,MATCH($B298,$B$38:$B$204,0),12))</f>
        <v>2</v>
      </c>
      <c r="M298" s="15">
        <f t="shared" ref="M298:M314" si="133">IF(ISNA(INDEX($A$38:$U$204,MATCH($B298,$B$38:$B$204,0),13)),"",INDEX($A$38:$U$204,MATCH($B298,$B$38:$B$204,0),13))</f>
        <v>0</v>
      </c>
      <c r="N298" s="15">
        <f t="shared" ref="N298:N314" si="134">IF(ISNA(INDEX($A$38:$U$204,MATCH($B298,$B$38:$B$204,0),14)),"",INDEX($A$38:$U$204,MATCH($B298,$B$38:$B$204,0),14))</f>
        <v>0</v>
      </c>
      <c r="O298" s="15">
        <f t="shared" ref="O298:O314" si="135">IF(ISNA(INDEX($A$38:$U$204,MATCH($B298,$B$38:$B$204,0),15)),"",INDEX($A$38:$U$204,MATCH($B298,$B$38:$B$204,0),15))</f>
        <v>4</v>
      </c>
      <c r="P298" s="15">
        <f t="shared" ref="P298:P314" si="136">IF(ISNA(INDEX($A$38:$U$204,MATCH($B298,$B$38:$B$204,0),16)),"",INDEX($A$38:$U$204,MATCH($B298,$B$38:$B$204,0),16))</f>
        <v>5</v>
      </c>
      <c r="Q298" s="15">
        <f t="shared" ref="Q298:Q314" si="137">IF(ISNA(INDEX($A$38:$U$204,MATCH($B298,$B$38:$B$204,0),17)),"",INDEX($A$38:$U$204,MATCH($B298,$B$38:$B$204,0),17))</f>
        <v>9</v>
      </c>
      <c r="R298" s="25">
        <f t="shared" ref="R298:R314" si="138">IF(ISNA(INDEX($A$38:$U$204,MATCH($B298,$B$38:$B$204,0),18)),"",INDEX($A$38:$U$204,MATCH($B298,$B$38:$B$204,0),18))</f>
        <v>0</v>
      </c>
      <c r="S298" s="25">
        <f t="shared" ref="S298:S314" si="139">IF(ISNA(INDEX($A$38:$U$204,MATCH($B298,$B$38:$B$204,0),19)),"",INDEX($A$38:$U$204,MATCH($B298,$B$38:$B$204,0),19))</f>
        <v>0</v>
      </c>
      <c r="T298" s="25" t="str">
        <f t="shared" ref="T298:T314" si="140">IF(ISNA(INDEX($A$38:$U$204,MATCH($B298,$B$38:$B$204,0),20)),"",INDEX($A$38:$U$204,MATCH($B298,$B$38:$B$204,0),20))</f>
        <v>VP</v>
      </c>
      <c r="U298" s="25" t="str">
        <f t="shared" ref="U298:U314" si="141">IF(ISNA(INDEX($A$38:$U$204,MATCH($B298,$B$38:$B$204,0),21)),"",INDEX($A$38:$U$204,MATCH($B298,$B$38:$B$204,0),21))</f>
        <v>DC</v>
      </c>
      <c r="V298" s="76"/>
      <c r="W298" s="71"/>
      <c r="X298" s="71"/>
      <c r="Y298" s="71"/>
      <c r="Z298" s="71"/>
      <c r="AA298" s="71"/>
    </row>
    <row r="299" spans="1:27" x14ac:dyDescent="0.25">
      <c r="A299" s="28" t="str">
        <f t="shared" si="129"/>
        <v>MLM0002</v>
      </c>
      <c r="B299" s="157" t="s">
        <v>131</v>
      </c>
      <c r="C299" s="157"/>
      <c r="D299" s="157"/>
      <c r="E299" s="157"/>
      <c r="F299" s="157"/>
      <c r="G299" s="157"/>
      <c r="H299" s="157"/>
      <c r="I299" s="157"/>
      <c r="J299" s="15">
        <f t="shared" si="130"/>
        <v>5</v>
      </c>
      <c r="K299" s="15">
        <f t="shared" si="131"/>
        <v>2</v>
      </c>
      <c r="L299" s="15">
        <f t="shared" si="132"/>
        <v>2</v>
      </c>
      <c r="M299" s="15">
        <f t="shared" si="133"/>
        <v>0</v>
      </c>
      <c r="N299" s="15">
        <f t="shared" si="134"/>
        <v>0</v>
      </c>
      <c r="O299" s="15">
        <f t="shared" si="135"/>
        <v>4</v>
      </c>
      <c r="P299" s="15">
        <f t="shared" si="136"/>
        <v>5</v>
      </c>
      <c r="Q299" s="15">
        <f t="shared" si="137"/>
        <v>9</v>
      </c>
      <c r="R299" s="25">
        <f t="shared" si="138"/>
        <v>0</v>
      </c>
      <c r="S299" s="25">
        <f t="shared" si="139"/>
        <v>0</v>
      </c>
      <c r="T299" s="25" t="str">
        <f t="shared" si="140"/>
        <v>VP</v>
      </c>
      <c r="U299" s="25" t="str">
        <f t="shared" si="141"/>
        <v>DC</v>
      </c>
      <c r="V299" s="76"/>
      <c r="W299" s="71"/>
      <c r="X299" s="71"/>
      <c r="Y299" s="71"/>
      <c r="Z299" s="71"/>
      <c r="AA299" s="71"/>
    </row>
    <row r="300" spans="1:27" x14ac:dyDescent="0.25">
      <c r="A300" s="28" t="str">
        <f t="shared" si="129"/>
        <v>YLU0011</v>
      </c>
      <c r="B300" s="157" t="s">
        <v>78</v>
      </c>
      <c r="C300" s="157"/>
      <c r="D300" s="157"/>
      <c r="E300" s="157"/>
      <c r="F300" s="157"/>
      <c r="G300" s="157"/>
      <c r="H300" s="157"/>
      <c r="I300" s="157"/>
      <c r="J300" s="15">
        <f t="shared" si="130"/>
        <v>2</v>
      </c>
      <c r="K300" s="15">
        <f t="shared" si="131"/>
        <v>0</v>
      </c>
      <c r="L300" s="15">
        <f t="shared" si="132"/>
        <v>2</v>
      </c>
      <c r="M300" s="15">
        <f t="shared" si="133"/>
        <v>0</v>
      </c>
      <c r="N300" s="15">
        <f t="shared" si="134"/>
        <v>0</v>
      </c>
      <c r="O300" s="15">
        <f t="shared" si="135"/>
        <v>2</v>
      </c>
      <c r="P300" s="15">
        <f t="shared" si="136"/>
        <v>2</v>
      </c>
      <c r="Q300" s="15">
        <f t="shared" si="137"/>
        <v>4</v>
      </c>
      <c r="R300" s="25">
        <f t="shared" si="138"/>
        <v>0</v>
      </c>
      <c r="S300" s="25">
        <f t="shared" si="139"/>
        <v>0</v>
      </c>
      <c r="T300" s="25" t="str">
        <f t="shared" si="140"/>
        <v>VP</v>
      </c>
      <c r="U300" s="25" t="str">
        <f t="shared" si="141"/>
        <v>DC</v>
      </c>
      <c r="V300" s="76"/>
      <c r="W300" s="71"/>
      <c r="X300" s="71"/>
      <c r="Y300" s="71"/>
      <c r="Z300" s="71"/>
      <c r="AA300" s="71"/>
    </row>
    <row r="301" spans="1:27" x14ac:dyDescent="0.25">
      <c r="A301" s="28" t="str">
        <f t="shared" si="129"/>
        <v>MLM0014</v>
      </c>
      <c r="B301" s="157" t="s">
        <v>147</v>
      </c>
      <c r="C301" s="157"/>
      <c r="D301" s="157"/>
      <c r="E301" s="157"/>
      <c r="F301" s="157"/>
      <c r="G301" s="157"/>
      <c r="H301" s="157"/>
      <c r="I301" s="157"/>
      <c r="J301" s="15">
        <f t="shared" si="130"/>
        <v>6</v>
      </c>
      <c r="K301" s="15">
        <f t="shared" si="131"/>
        <v>2</v>
      </c>
      <c r="L301" s="15">
        <f t="shared" si="132"/>
        <v>2</v>
      </c>
      <c r="M301" s="15">
        <f t="shared" si="133"/>
        <v>0</v>
      </c>
      <c r="N301" s="15">
        <f t="shared" si="134"/>
        <v>0</v>
      </c>
      <c r="O301" s="15">
        <f t="shared" si="135"/>
        <v>4</v>
      </c>
      <c r="P301" s="15">
        <f t="shared" si="136"/>
        <v>7</v>
      </c>
      <c r="Q301" s="15">
        <f t="shared" si="137"/>
        <v>11</v>
      </c>
      <c r="R301" s="25">
        <f t="shared" si="138"/>
        <v>0</v>
      </c>
      <c r="S301" s="25">
        <f t="shared" si="139"/>
        <v>0</v>
      </c>
      <c r="T301" s="25" t="str">
        <f t="shared" si="140"/>
        <v>VP</v>
      </c>
      <c r="U301" s="25" t="str">
        <f t="shared" si="141"/>
        <v>DC</v>
      </c>
      <c r="V301" s="76"/>
      <c r="W301" s="71"/>
      <c r="X301" s="71"/>
      <c r="Y301" s="71"/>
      <c r="Z301" s="71"/>
      <c r="AA301" s="71"/>
    </row>
    <row r="302" spans="1:27" x14ac:dyDescent="0.25">
      <c r="A302" s="28" t="str">
        <f t="shared" si="129"/>
        <v>YLU0012</v>
      </c>
      <c r="B302" s="157" t="s">
        <v>79</v>
      </c>
      <c r="C302" s="157"/>
      <c r="D302" s="157"/>
      <c r="E302" s="157"/>
      <c r="F302" s="157"/>
      <c r="G302" s="157"/>
      <c r="H302" s="157"/>
      <c r="I302" s="157"/>
      <c r="J302" s="15">
        <f t="shared" si="130"/>
        <v>2</v>
      </c>
      <c r="K302" s="15">
        <f t="shared" si="131"/>
        <v>0</v>
      </c>
      <c r="L302" s="15">
        <f t="shared" si="132"/>
        <v>2</v>
      </c>
      <c r="M302" s="15">
        <f t="shared" si="133"/>
        <v>0</v>
      </c>
      <c r="N302" s="15">
        <f t="shared" si="134"/>
        <v>0</v>
      </c>
      <c r="O302" s="15">
        <f t="shared" si="135"/>
        <v>2</v>
      </c>
      <c r="P302" s="15">
        <f t="shared" si="136"/>
        <v>2</v>
      </c>
      <c r="Q302" s="15">
        <f t="shared" si="137"/>
        <v>4</v>
      </c>
      <c r="R302" s="25">
        <f t="shared" si="138"/>
        <v>0</v>
      </c>
      <c r="S302" s="25">
        <f t="shared" si="139"/>
        <v>0</v>
      </c>
      <c r="T302" s="25" t="str">
        <f t="shared" si="140"/>
        <v>VP</v>
      </c>
      <c r="U302" s="25" t="str">
        <f t="shared" si="141"/>
        <v>DC</v>
      </c>
      <c r="V302" s="76"/>
      <c r="W302" s="71"/>
      <c r="X302" s="71"/>
      <c r="Y302" s="71"/>
      <c r="Z302" s="71"/>
      <c r="AA302" s="71"/>
    </row>
    <row r="303" spans="1:27" x14ac:dyDescent="0.25">
      <c r="A303" s="28" t="str">
        <f t="shared" si="129"/>
        <v>LLU0013</v>
      </c>
      <c r="B303" s="157" t="s">
        <v>261</v>
      </c>
      <c r="C303" s="157"/>
      <c r="D303" s="157"/>
      <c r="E303" s="157"/>
      <c r="F303" s="157"/>
      <c r="G303" s="157"/>
      <c r="H303" s="157"/>
      <c r="I303" s="157"/>
      <c r="J303" s="15">
        <f t="shared" si="130"/>
        <v>3</v>
      </c>
      <c r="K303" s="15">
        <f t="shared" si="131"/>
        <v>0</v>
      </c>
      <c r="L303" s="15">
        <f t="shared" si="132"/>
        <v>2</v>
      </c>
      <c r="M303" s="15">
        <f t="shared" si="133"/>
        <v>0</v>
      </c>
      <c r="N303" s="15">
        <f t="shared" si="134"/>
        <v>0</v>
      </c>
      <c r="O303" s="15">
        <f t="shared" si="135"/>
        <v>2</v>
      </c>
      <c r="P303" s="15">
        <f t="shared" si="136"/>
        <v>3</v>
      </c>
      <c r="Q303" s="15">
        <f t="shared" si="137"/>
        <v>5</v>
      </c>
      <c r="R303" s="25">
        <f t="shared" si="138"/>
        <v>0</v>
      </c>
      <c r="S303" s="25" t="str">
        <f t="shared" si="139"/>
        <v>C</v>
      </c>
      <c r="T303" s="25">
        <f t="shared" si="140"/>
        <v>0</v>
      </c>
      <c r="U303" s="25" t="str">
        <f t="shared" si="141"/>
        <v>DC</v>
      </c>
      <c r="V303" s="76"/>
      <c r="W303" s="71"/>
      <c r="X303" s="71"/>
      <c r="Y303" s="71"/>
      <c r="Z303" s="71"/>
      <c r="AA303" s="71"/>
    </row>
    <row r="304" spans="1:27" x14ac:dyDescent="0.25">
      <c r="A304" s="28" t="str">
        <f t="shared" si="129"/>
        <v>MLM0010</v>
      </c>
      <c r="B304" s="157" t="s">
        <v>171</v>
      </c>
      <c r="C304" s="157"/>
      <c r="D304" s="157"/>
      <c r="E304" s="157"/>
      <c r="F304" s="157"/>
      <c r="G304" s="157"/>
      <c r="H304" s="157"/>
      <c r="I304" s="157"/>
      <c r="J304" s="15">
        <f t="shared" si="130"/>
        <v>5</v>
      </c>
      <c r="K304" s="15">
        <f t="shared" si="131"/>
        <v>2</v>
      </c>
      <c r="L304" s="15">
        <f t="shared" si="132"/>
        <v>1</v>
      </c>
      <c r="M304" s="15">
        <f t="shared" si="133"/>
        <v>1</v>
      </c>
      <c r="N304" s="15">
        <f t="shared" si="134"/>
        <v>0</v>
      </c>
      <c r="O304" s="15">
        <f t="shared" si="135"/>
        <v>4</v>
      </c>
      <c r="P304" s="15">
        <f t="shared" si="136"/>
        <v>5</v>
      </c>
      <c r="Q304" s="15">
        <f t="shared" si="137"/>
        <v>9</v>
      </c>
      <c r="R304" s="25" t="str">
        <f t="shared" si="138"/>
        <v>E</v>
      </c>
      <c r="S304" s="25">
        <f t="shared" si="139"/>
        <v>0</v>
      </c>
      <c r="T304" s="25">
        <f t="shared" si="140"/>
        <v>0</v>
      </c>
      <c r="U304" s="25" t="str">
        <f t="shared" si="141"/>
        <v>DC</v>
      </c>
      <c r="V304" s="76"/>
      <c r="W304" s="71"/>
      <c r="X304" s="71"/>
      <c r="Y304" s="71"/>
      <c r="Z304" s="71"/>
      <c r="AA304" s="71"/>
    </row>
    <row r="305" spans="1:27" x14ac:dyDescent="0.25">
      <c r="A305" s="28" t="str">
        <f t="shared" si="129"/>
        <v>LLU0014</v>
      </c>
      <c r="B305" s="157" t="s">
        <v>263</v>
      </c>
      <c r="C305" s="157"/>
      <c r="D305" s="157"/>
      <c r="E305" s="157"/>
      <c r="F305" s="157"/>
      <c r="G305" s="157"/>
      <c r="H305" s="157"/>
      <c r="I305" s="157"/>
      <c r="J305" s="15">
        <f t="shared" si="130"/>
        <v>3</v>
      </c>
      <c r="K305" s="15">
        <f t="shared" si="131"/>
        <v>0</v>
      </c>
      <c r="L305" s="15">
        <f t="shared" si="132"/>
        <v>2</v>
      </c>
      <c r="M305" s="15">
        <f t="shared" si="133"/>
        <v>0</v>
      </c>
      <c r="N305" s="15">
        <f t="shared" si="134"/>
        <v>0</v>
      </c>
      <c r="O305" s="15">
        <f t="shared" si="135"/>
        <v>2</v>
      </c>
      <c r="P305" s="15">
        <f t="shared" si="136"/>
        <v>3</v>
      </c>
      <c r="Q305" s="15">
        <f t="shared" si="137"/>
        <v>5</v>
      </c>
      <c r="R305" s="25">
        <f t="shared" si="138"/>
        <v>0</v>
      </c>
      <c r="S305" s="25" t="str">
        <f t="shared" si="139"/>
        <v>C</v>
      </c>
      <c r="T305" s="25">
        <f t="shared" si="140"/>
        <v>0</v>
      </c>
      <c r="U305" s="25" t="str">
        <f t="shared" si="141"/>
        <v>DC</v>
      </c>
      <c r="V305" s="76"/>
      <c r="W305" s="71"/>
      <c r="X305" s="71"/>
      <c r="Y305" s="71"/>
      <c r="Z305" s="71"/>
      <c r="AA305" s="71"/>
    </row>
    <row r="306" spans="1:27" hidden="1" x14ac:dyDescent="0.25">
      <c r="A306" s="28" t="str">
        <f t="shared" si="129"/>
        <v/>
      </c>
      <c r="B306" s="157"/>
      <c r="C306" s="157"/>
      <c r="D306" s="157"/>
      <c r="E306" s="157"/>
      <c r="F306" s="157"/>
      <c r="G306" s="157"/>
      <c r="H306" s="157"/>
      <c r="I306" s="157"/>
      <c r="J306" s="15" t="str">
        <f t="shared" si="130"/>
        <v/>
      </c>
      <c r="K306" s="15" t="str">
        <f t="shared" si="131"/>
        <v/>
      </c>
      <c r="L306" s="15" t="str">
        <f t="shared" si="132"/>
        <v/>
      </c>
      <c r="M306" s="15" t="str">
        <f t="shared" si="133"/>
        <v/>
      </c>
      <c r="N306" s="15" t="str">
        <f t="shared" si="134"/>
        <v/>
      </c>
      <c r="O306" s="15" t="str">
        <f t="shared" si="135"/>
        <v/>
      </c>
      <c r="P306" s="15" t="str">
        <f t="shared" si="136"/>
        <v/>
      </c>
      <c r="Q306" s="15" t="str">
        <f t="shared" si="137"/>
        <v/>
      </c>
      <c r="R306" s="25" t="str">
        <f t="shared" si="138"/>
        <v/>
      </c>
      <c r="S306" s="25" t="str">
        <f t="shared" si="139"/>
        <v/>
      </c>
      <c r="T306" s="25" t="str">
        <f t="shared" si="140"/>
        <v/>
      </c>
      <c r="U306" s="25" t="str">
        <f t="shared" si="141"/>
        <v/>
      </c>
      <c r="V306" s="76"/>
      <c r="W306" s="71"/>
      <c r="X306" s="71"/>
      <c r="Y306" s="71"/>
      <c r="Z306" s="71"/>
      <c r="AA306" s="71"/>
    </row>
    <row r="307" spans="1:27" hidden="1" x14ac:dyDescent="0.25">
      <c r="A307" s="28" t="str">
        <f t="shared" si="129"/>
        <v/>
      </c>
      <c r="B307" s="157"/>
      <c r="C307" s="157"/>
      <c r="D307" s="157"/>
      <c r="E307" s="157"/>
      <c r="F307" s="157"/>
      <c r="G307" s="157"/>
      <c r="H307" s="157"/>
      <c r="I307" s="157"/>
      <c r="J307" s="15" t="str">
        <f t="shared" si="130"/>
        <v/>
      </c>
      <c r="K307" s="15" t="str">
        <f t="shared" si="131"/>
        <v/>
      </c>
      <c r="L307" s="15" t="str">
        <f t="shared" si="132"/>
        <v/>
      </c>
      <c r="M307" s="15" t="str">
        <f t="shared" si="133"/>
        <v/>
      </c>
      <c r="N307" s="15" t="str">
        <f t="shared" si="134"/>
        <v/>
      </c>
      <c r="O307" s="15" t="str">
        <f t="shared" si="135"/>
        <v/>
      </c>
      <c r="P307" s="15" t="str">
        <f t="shared" si="136"/>
        <v/>
      </c>
      <c r="Q307" s="15" t="str">
        <f t="shared" si="137"/>
        <v/>
      </c>
      <c r="R307" s="25" t="str">
        <f t="shared" si="138"/>
        <v/>
      </c>
      <c r="S307" s="25" t="str">
        <f t="shared" si="139"/>
        <v/>
      </c>
      <c r="T307" s="25" t="str">
        <f t="shared" si="140"/>
        <v/>
      </c>
      <c r="U307" s="25" t="str">
        <f t="shared" si="141"/>
        <v/>
      </c>
      <c r="V307" s="76"/>
      <c r="W307" s="71"/>
      <c r="X307" s="71"/>
      <c r="Y307" s="71"/>
      <c r="Z307" s="71"/>
      <c r="AA307" s="71"/>
    </row>
    <row r="308" spans="1:27" hidden="1" x14ac:dyDescent="0.25">
      <c r="A308" s="28" t="str">
        <f t="shared" si="129"/>
        <v/>
      </c>
      <c r="B308" s="157"/>
      <c r="C308" s="157"/>
      <c r="D308" s="157"/>
      <c r="E308" s="157"/>
      <c r="F308" s="157"/>
      <c r="G308" s="157"/>
      <c r="H308" s="157"/>
      <c r="I308" s="157"/>
      <c r="J308" s="15" t="str">
        <f t="shared" si="130"/>
        <v/>
      </c>
      <c r="K308" s="15" t="str">
        <f t="shared" si="131"/>
        <v/>
      </c>
      <c r="L308" s="15" t="str">
        <f t="shared" si="132"/>
        <v/>
      </c>
      <c r="M308" s="15" t="str">
        <f t="shared" si="133"/>
        <v/>
      </c>
      <c r="N308" s="15" t="str">
        <f t="shared" si="134"/>
        <v/>
      </c>
      <c r="O308" s="15" t="str">
        <f t="shared" si="135"/>
        <v/>
      </c>
      <c r="P308" s="15" t="str">
        <f t="shared" si="136"/>
        <v/>
      </c>
      <c r="Q308" s="15" t="str">
        <f t="shared" si="137"/>
        <v/>
      </c>
      <c r="R308" s="25" t="str">
        <f t="shared" si="138"/>
        <v/>
      </c>
      <c r="S308" s="25" t="str">
        <f t="shared" si="139"/>
        <v/>
      </c>
      <c r="T308" s="25" t="str">
        <f t="shared" si="140"/>
        <v/>
      </c>
      <c r="U308" s="25" t="str">
        <f t="shared" si="141"/>
        <v/>
      </c>
      <c r="V308" s="76"/>
      <c r="W308" s="71"/>
      <c r="X308" s="71"/>
      <c r="Y308" s="71"/>
      <c r="Z308" s="71"/>
      <c r="AA308" s="71"/>
    </row>
    <row r="309" spans="1:27" hidden="1" x14ac:dyDescent="0.25">
      <c r="A309" s="28" t="str">
        <f t="shared" si="129"/>
        <v/>
      </c>
      <c r="B309" s="157"/>
      <c r="C309" s="157"/>
      <c r="D309" s="157"/>
      <c r="E309" s="157"/>
      <c r="F309" s="157"/>
      <c r="G309" s="157"/>
      <c r="H309" s="157"/>
      <c r="I309" s="157"/>
      <c r="J309" s="15" t="str">
        <f t="shared" si="130"/>
        <v/>
      </c>
      <c r="K309" s="15" t="str">
        <f t="shared" si="131"/>
        <v/>
      </c>
      <c r="L309" s="15" t="str">
        <f t="shared" si="132"/>
        <v/>
      </c>
      <c r="M309" s="15" t="str">
        <f t="shared" si="133"/>
        <v/>
      </c>
      <c r="N309" s="15" t="str">
        <f t="shared" si="134"/>
        <v/>
      </c>
      <c r="O309" s="15" t="str">
        <f t="shared" si="135"/>
        <v/>
      </c>
      <c r="P309" s="15" t="str">
        <f t="shared" si="136"/>
        <v/>
      </c>
      <c r="Q309" s="15" t="str">
        <f t="shared" si="137"/>
        <v/>
      </c>
      <c r="R309" s="25" t="str">
        <f t="shared" si="138"/>
        <v/>
      </c>
      <c r="S309" s="25" t="str">
        <f t="shared" si="139"/>
        <v/>
      </c>
      <c r="T309" s="25" t="str">
        <f t="shared" si="140"/>
        <v/>
      </c>
      <c r="U309" s="25" t="str">
        <f t="shared" si="141"/>
        <v/>
      </c>
      <c r="V309" s="76"/>
      <c r="W309" s="71"/>
      <c r="X309" s="71"/>
      <c r="Y309" s="71"/>
      <c r="Z309" s="71"/>
      <c r="AA309" s="71"/>
    </row>
    <row r="310" spans="1:27" hidden="1" x14ac:dyDescent="0.25">
      <c r="A310" s="28" t="str">
        <f t="shared" si="129"/>
        <v/>
      </c>
      <c r="B310" s="157"/>
      <c r="C310" s="157"/>
      <c r="D310" s="157"/>
      <c r="E310" s="157"/>
      <c r="F310" s="157"/>
      <c r="G310" s="157"/>
      <c r="H310" s="157"/>
      <c r="I310" s="157"/>
      <c r="J310" s="15" t="str">
        <f t="shared" si="130"/>
        <v/>
      </c>
      <c r="K310" s="15" t="str">
        <f t="shared" si="131"/>
        <v/>
      </c>
      <c r="L310" s="15" t="str">
        <f t="shared" si="132"/>
        <v/>
      </c>
      <c r="M310" s="15" t="str">
        <f t="shared" si="133"/>
        <v/>
      </c>
      <c r="N310" s="15" t="str">
        <f t="shared" si="134"/>
        <v/>
      </c>
      <c r="O310" s="15" t="str">
        <f t="shared" si="135"/>
        <v/>
      </c>
      <c r="P310" s="15" t="str">
        <f t="shared" si="136"/>
        <v/>
      </c>
      <c r="Q310" s="15" t="str">
        <f t="shared" si="137"/>
        <v/>
      </c>
      <c r="R310" s="25" t="str">
        <f t="shared" si="138"/>
        <v/>
      </c>
      <c r="S310" s="25" t="str">
        <f t="shared" si="139"/>
        <v/>
      </c>
      <c r="T310" s="25" t="str">
        <f t="shared" si="140"/>
        <v/>
      </c>
      <c r="U310" s="25" t="str">
        <f t="shared" si="141"/>
        <v/>
      </c>
      <c r="V310" s="76"/>
      <c r="W310" s="71"/>
      <c r="X310" s="71"/>
      <c r="Y310" s="71"/>
      <c r="Z310" s="71"/>
      <c r="AA310" s="71"/>
    </row>
    <row r="311" spans="1:27" hidden="1" x14ac:dyDescent="0.25">
      <c r="A311" s="28" t="str">
        <f t="shared" si="129"/>
        <v/>
      </c>
      <c r="B311" s="157"/>
      <c r="C311" s="157"/>
      <c r="D311" s="157"/>
      <c r="E311" s="157"/>
      <c r="F311" s="157"/>
      <c r="G311" s="157"/>
      <c r="H311" s="157"/>
      <c r="I311" s="157"/>
      <c r="J311" s="15" t="str">
        <f t="shared" si="130"/>
        <v/>
      </c>
      <c r="K311" s="15" t="str">
        <f t="shared" si="131"/>
        <v/>
      </c>
      <c r="L311" s="15" t="str">
        <f t="shared" si="132"/>
        <v/>
      </c>
      <c r="M311" s="15" t="str">
        <f t="shared" si="133"/>
        <v/>
      </c>
      <c r="N311" s="15" t="str">
        <f t="shared" si="134"/>
        <v/>
      </c>
      <c r="O311" s="15" t="str">
        <f t="shared" si="135"/>
        <v/>
      </c>
      <c r="P311" s="15" t="str">
        <f t="shared" si="136"/>
        <v/>
      </c>
      <c r="Q311" s="15" t="str">
        <f t="shared" si="137"/>
        <v/>
      </c>
      <c r="R311" s="25" t="str">
        <f t="shared" si="138"/>
        <v/>
      </c>
      <c r="S311" s="25" t="str">
        <f t="shared" si="139"/>
        <v/>
      </c>
      <c r="T311" s="25" t="str">
        <f t="shared" si="140"/>
        <v/>
      </c>
      <c r="U311" s="25" t="str">
        <f t="shared" si="141"/>
        <v/>
      </c>
      <c r="V311" s="78"/>
      <c r="W311" s="69"/>
      <c r="X311" s="69"/>
      <c r="Y311" s="69"/>
      <c r="Z311" s="69"/>
      <c r="AA311" s="69"/>
    </row>
    <row r="312" spans="1:27" hidden="1" x14ac:dyDescent="0.25">
      <c r="A312" s="28" t="str">
        <f t="shared" si="129"/>
        <v/>
      </c>
      <c r="B312" s="157"/>
      <c r="C312" s="157"/>
      <c r="D312" s="157"/>
      <c r="E312" s="157"/>
      <c r="F312" s="157"/>
      <c r="G312" s="157"/>
      <c r="H312" s="157"/>
      <c r="I312" s="157"/>
      <c r="J312" s="15" t="str">
        <f t="shared" si="130"/>
        <v/>
      </c>
      <c r="K312" s="15" t="str">
        <f t="shared" si="131"/>
        <v/>
      </c>
      <c r="L312" s="15" t="str">
        <f t="shared" si="132"/>
        <v/>
      </c>
      <c r="M312" s="15" t="str">
        <f t="shared" si="133"/>
        <v/>
      </c>
      <c r="N312" s="15" t="str">
        <f t="shared" si="134"/>
        <v/>
      </c>
      <c r="O312" s="15" t="str">
        <f t="shared" si="135"/>
        <v/>
      </c>
      <c r="P312" s="15" t="str">
        <f t="shared" si="136"/>
        <v/>
      </c>
      <c r="Q312" s="15" t="str">
        <f t="shared" si="137"/>
        <v/>
      </c>
      <c r="R312" s="25" t="str">
        <f t="shared" si="138"/>
        <v/>
      </c>
      <c r="S312" s="25" t="str">
        <f t="shared" si="139"/>
        <v/>
      </c>
      <c r="T312" s="25" t="str">
        <f t="shared" si="140"/>
        <v/>
      </c>
      <c r="U312" s="25" t="str">
        <f t="shared" si="141"/>
        <v/>
      </c>
      <c r="V312" s="78"/>
      <c r="W312" s="69"/>
      <c r="X312" s="69"/>
      <c r="Y312" s="69"/>
      <c r="Z312" s="69"/>
      <c r="AA312" s="69"/>
    </row>
    <row r="313" spans="1:27" hidden="1" x14ac:dyDescent="0.25">
      <c r="A313" s="28" t="str">
        <f t="shared" si="129"/>
        <v/>
      </c>
      <c r="B313" s="157"/>
      <c r="C313" s="157"/>
      <c r="D313" s="157"/>
      <c r="E313" s="157"/>
      <c r="F313" s="157"/>
      <c r="G313" s="157"/>
      <c r="H313" s="157"/>
      <c r="I313" s="157"/>
      <c r="J313" s="15" t="str">
        <f t="shared" si="130"/>
        <v/>
      </c>
      <c r="K313" s="15" t="str">
        <f t="shared" si="131"/>
        <v/>
      </c>
      <c r="L313" s="15" t="str">
        <f t="shared" si="132"/>
        <v/>
      </c>
      <c r="M313" s="15" t="str">
        <f t="shared" si="133"/>
        <v/>
      </c>
      <c r="N313" s="15" t="str">
        <f t="shared" si="134"/>
        <v/>
      </c>
      <c r="O313" s="15" t="str">
        <f t="shared" si="135"/>
        <v/>
      </c>
      <c r="P313" s="15" t="str">
        <f t="shared" si="136"/>
        <v/>
      </c>
      <c r="Q313" s="15" t="str">
        <f t="shared" si="137"/>
        <v/>
      </c>
      <c r="R313" s="25" t="str">
        <f t="shared" si="138"/>
        <v/>
      </c>
      <c r="S313" s="25" t="str">
        <f t="shared" si="139"/>
        <v/>
      </c>
      <c r="T313" s="25" t="str">
        <f t="shared" si="140"/>
        <v/>
      </c>
      <c r="U313" s="25" t="str">
        <f t="shared" si="141"/>
        <v/>
      </c>
      <c r="V313" s="78"/>
      <c r="W313" s="69"/>
      <c r="X313" s="69"/>
      <c r="Y313" s="69"/>
      <c r="Z313" s="69"/>
      <c r="AA313" s="69"/>
    </row>
    <row r="314" spans="1:27" hidden="1" x14ac:dyDescent="0.25">
      <c r="A314" s="28" t="str">
        <f t="shared" si="129"/>
        <v/>
      </c>
      <c r="B314" s="157"/>
      <c r="C314" s="157"/>
      <c r="D314" s="157"/>
      <c r="E314" s="157"/>
      <c r="F314" s="157"/>
      <c r="G314" s="157"/>
      <c r="H314" s="157"/>
      <c r="I314" s="157"/>
      <c r="J314" s="15" t="str">
        <f t="shared" si="130"/>
        <v/>
      </c>
      <c r="K314" s="15" t="str">
        <f t="shared" si="131"/>
        <v/>
      </c>
      <c r="L314" s="15" t="str">
        <f t="shared" si="132"/>
        <v/>
      </c>
      <c r="M314" s="15" t="str">
        <f t="shared" si="133"/>
        <v/>
      </c>
      <c r="N314" s="15" t="str">
        <f t="shared" si="134"/>
        <v/>
      </c>
      <c r="O314" s="15" t="str">
        <f t="shared" si="135"/>
        <v/>
      </c>
      <c r="P314" s="15" t="str">
        <f t="shared" si="136"/>
        <v/>
      </c>
      <c r="Q314" s="15" t="str">
        <f t="shared" si="137"/>
        <v/>
      </c>
      <c r="R314" s="25" t="str">
        <f t="shared" si="138"/>
        <v/>
      </c>
      <c r="S314" s="25" t="str">
        <f t="shared" si="139"/>
        <v/>
      </c>
      <c r="T314" s="25" t="str">
        <f t="shared" si="140"/>
        <v/>
      </c>
      <c r="U314" s="25" t="str">
        <f t="shared" si="141"/>
        <v/>
      </c>
      <c r="V314" s="78"/>
      <c r="W314" s="69"/>
      <c r="X314" s="69"/>
      <c r="Y314" s="69"/>
      <c r="Z314" s="69"/>
      <c r="AA314" s="69"/>
    </row>
    <row r="315" spans="1:27" x14ac:dyDescent="0.25">
      <c r="A315" s="62" t="s">
        <v>28</v>
      </c>
      <c r="B315" s="156"/>
      <c r="C315" s="156"/>
      <c r="D315" s="156"/>
      <c r="E315" s="156"/>
      <c r="F315" s="156"/>
      <c r="G315" s="156"/>
      <c r="H315" s="156"/>
      <c r="I315" s="156"/>
      <c r="J315" s="18">
        <f t="shared" ref="J315:Q315" si="142">SUM(J298:J314)</f>
        <v>31</v>
      </c>
      <c r="K315" s="18">
        <f t="shared" si="142"/>
        <v>8</v>
      </c>
      <c r="L315" s="18">
        <f t="shared" si="142"/>
        <v>15</v>
      </c>
      <c r="M315" s="18">
        <f t="shared" si="142"/>
        <v>1</v>
      </c>
      <c r="N315" s="18">
        <f t="shared" si="142"/>
        <v>0</v>
      </c>
      <c r="O315" s="18">
        <f t="shared" si="142"/>
        <v>24</v>
      </c>
      <c r="P315" s="18">
        <f t="shared" si="142"/>
        <v>32</v>
      </c>
      <c r="Q315" s="18">
        <f t="shared" si="142"/>
        <v>56</v>
      </c>
      <c r="R315" s="62">
        <f>COUNTIF(R298:R314,"E")</f>
        <v>1</v>
      </c>
      <c r="S315" s="62">
        <f>COUNTIF(S298:S314,"C")</f>
        <v>2</v>
      </c>
      <c r="T315" s="62">
        <f>COUNTIF(T298:T314,"VP")</f>
        <v>5</v>
      </c>
      <c r="U315" s="63">
        <f>COUNTA(U298:U305)</f>
        <v>8</v>
      </c>
      <c r="V315" s="78"/>
      <c r="W315" s="69"/>
      <c r="X315" s="69"/>
      <c r="Y315" s="69"/>
      <c r="Z315" s="69"/>
      <c r="AA315" s="69"/>
    </row>
    <row r="316" spans="1:27" x14ac:dyDescent="0.25">
      <c r="A316" s="231" t="s">
        <v>76</v>
      </c>
      <c r="B316" s="231"/>
      <c r="C316" s="231"/>
      <c r="D316" s="231"/>
      <c r="E316" s="231"/>
      <c r="F316" s="231"/>
      <c r="G316" s="231"/>
      <c r="H316" s="231"/>
      <c r="I316" s="231"/>
      <c r="J316" s="231"/>
      <c r="K316" s="231"/>
      <c r="L316" s="231"/>
      <c r="M316" s="231"/>
      <c r="N316" s="231"/>
      <c r="O316" s="231"/>
      <c r="P316" s="231"/>
      <c r="Q316" s="231"/>
      <c r="R316" s="231"/>
      <c r="S316" s="231"/>
      <c r="T316" s="231"/>
      <c r="U316" s="231"/>
      <c r="V316" s="82"/>
      <c r="W316" s="81"/>
      <c r="X316" s="81"/>
      <c r="Y316" s="81"/>
      <c r="Z316" s="81"/>
      <c r="AA316" s="81"/>
    </row>
    <row r="317" spans="1:27" x14ac:dyDescent="0.25">
      <c r="A317" s="28" t="str">
        <f>IF(ISNA(INDEX($A$38:$U$204,MATCH($B317,$B$38:$B$204,0),1)),"",INDEX($A$38:$U$204,MATCH($B317,$B$38:$B$204,0),1))</f>
        <v>MLX7104</v>
      </c>
      <c r="B317" s="157" t="s">
        <v>194</v>
      </c>
      <c r="C317" s="157"/>
      <c r="D317" s="157"/>
      <c r="E317" s="157"/>
      <c r="F317" s="157"/>
      <c r="G317" s="157"/>
      <c r="H317" s="157"/>
      <c r="I317" s="157"/>
      <c r="J317" s="15">
        <f>IF(ISNA(INDEX($A$38:$U$204,MATCH($B317,$B$38:$B$204,0),10)),"",INDEX($A$38:$U$204,MATCH($B317,$B$38:$B$204,0),10))</f>
        <v>3</v>
      </c>
      <c r="K317" s="15">
        <f>IF(ISNA(INDEX($A$38:$U$204,MATCH($B317,$B$38:$B$204,0),11)),"",INDEX($A$38:$U$204,MATCH($B317,$B$38:$B$204,0),11))</f>
        <v>2</v>
      </c>
      <c r="L317" s="15">
        <f>IF(ISNA(INDEX($A$38:$U$204,MATCH($B317,$B$38:$B$204,0),12)),"",INDEX($A$38:$U$204,MATCH($B317,$B$38:$B$204,0),12))</f>
        <v>0</v>
      </c>
      <c r="M317" s="15">
        <f>IF(ISNA(INDEX($A$38:$U$204,MATCH($B317,$B$38:$B$204,0),13)),"",INDEX($A$38:$U$204,MATCH($B317,$B$38:$B$204,0),13))</f>
        <v>0</v>
      </c>
      <c r="N317" s="15">
        <f>IF(ISNA(INDEX($A$38:$U$204,MATCH($B317,$B$38:$B$204,0),14)),"",INDEX($A$38:$U$204,MATCH($B317,$B$38:$B$204,0),14))</f>
        <v>1</v>
      </c>
      <c r="O317" s="15">
        <f>IF(ISNA(INDEX($A$38:$U$204,MATCH($B317,$B$38:$B$204,0),15)),"",INDEX($A$38:$U$204,MATCH($B317,$B$38:$B$204,0),15))</f>
        <v>3</v>
      </c>
      <c r="P317" s="15">
        <f>IF(ISNA(INDEX($A$38:$U$204,MATCH($B317,$B$38:$B$204,0),16)),"",INDEX($A$38:$U$204,MATCH($B317,$B$38:$B$204,0),16))</f>
        <v>3</v>
      </c>
      <c r="Q317" s="15">
        <f>IF(ISNA(INDEX($A$38:$U$204,MATCH($B317,$B$38:$B$204,0),17)),"",INDEX($A$38:$U$204,MATCH($B317,$B$38:$B$204,0),17))</f>
        <v>6</v>
      </c>
      <c r="R317" s="25">
        <f>IF(ISNA(INDEX($A$38:$U$204,MATCH($B317,$B$38:$B$204,0),18)),"",INDEX($A$38:$U$204,MATCH($B317,$B$38:$B$204,0),18))</f>
        <v>0</v>
      </c>
      <c r="S317" s="25" t="str">
        <f>IF(ISNA(INDEX($A$38:$U$204,MATCH($B317,$B$38:$B$204,0),19)),"",INDEX($A$38:$U$204,MATCH($B317,$B$38:$B$204,0),19))</f>
        <v>C</v>
      </c>
      <c r="T317" s="25">
        <f>IF(ISNA(INDEX($A$38:$U$204,MATCH($B317,$B$38:$B$204,0),20)),"",INDEX($A$38:$U$204,MATCH($B317,$B$38:$B$204,0),20))</f>
        <v>0</v>
      </c>
      <c r="U317" s="25" t="str">
        <f>IF(ISNA(INDEX($A$38:$U$204,MATCH($B317,$B$38:$B$204,0),21)),"",INDEX($A$38:$U$204,MATCH($B317,$B$38:$B$204,0),21))</f>
        <v>DC</v>
      </c>
      <c r="V317" s="82"/>
      <c r="W317" s="81"/>
      <c r="X317" s="81"/>
      <c r="Y317" s="81"/>
      <c r="Z317" s="81"/>
      <c r="AA317" s="81"/>
    </row>
    <row r="318" spans="1:27" hidden="1" x14ac:dyDescent="0.25">
      <c r="A318" s="28" t="str">
        <f>IF(ISNA(INDEX($A$38:$U$204,MATCH($B318,$B$38:$B$204,0),1)),"",INDEX($A$38:$U$204,MATCH($B318,$B$38:$B$204,0),1))</f>
        <v/>
      </c>
      <c r="B318" s="157"/>
      <c r="C318" s="157"/>
      <c r="D318" s="157"/>
      <c r="E318" s="157"/>
      <c r="F318" s="157"/>
      <c r="G318" s="157"/>
      <c r="H318" s="157"/>
      <c r="I318" s="157"/>
      <c r="J318" s="15" t="str">
        <f>IF(ISNA(INDEX($A$38:$U$204,MATCH($B318,$B$38:$B$204,0),10)),"",INDEX($A$38:$U$204,MATCH($B318,$B$38:$B$204,0),10))</f>
        <v/>
      </c>
      <c r="K318" s="15" t="str">
        <f>IF(ISNA(INDEX($A$38:$U$204,MATCH($B318,$B$38:$B$204,0),11)),"",INDEX($A$38:$U$204,MATCH($B318,$B$38:$B$204,0),11))</f>
        <v/>
      </c>
      <c r="L318" s="15" t="str">
        <f>IF(ISNA(INDEX($A$38:$U$204,MATCH($B318,$B$38:$B$204,0),12)),"",INDEX($A$38:$U$204,MATCH($B318,$B$38:$B$204,0),12))</f>
        <v/>
      </c>
      <c r="M318" s="15" t="str">
        <f>IF(ISNA(INDEX($A$38:$U$204,MATCH($B318,$B$38:$B$204,0),13)),"",INDEX($A$38:$U$204,MATCH($B318,$B$38:$B$204,0),13))</f>
        <v/>
      </c>
      <c r="N318" s="15" t="str">
        <f>IF(ISNA(INDEX($A$38:$U$204,MATCH($B318,$B$38:$B$204,0),14)),"",INDEX($A$38:$U$204,MATCH($B318,$B$38:$B$204,0),14))</f>
        <v/>
      </c>
      <c r="O318" s="15" t="str">
        <f>IF(ISNA(INDEX($A$38:$U$204,MATCH($B318,$B$38:$B$204,0),15)),"",INDEX($A$38:$U$204,MATCH($B318,$B$38:$B$204,0),15))</f>
        <v/>
      </c>
      <c r="P318" s="15" t="str">
        <f>IF(ISNA(INDEX($A$38:$U$204,MATCH($B318,$B$38:$B$204,0),16)),"",INDEX($A$38:$U$204,MATCH($B318,$B$38:$B$204,0),16))</f>
        <v/>
      </c>
      <c r="Q318" s="15" t="str">
        <f>IF(ISNA(INDEX($A$38:$U$204,MATCH($B318,$B$38:$B$204,0),17)),"",INDEX($A$38:$U$204,MATCH($B318,$B$38:$B$204,0),17))</f>
        <v/>
      </c>
      <c r="R318" s="25" t="str">
        <f>IF(ISNA(INDEX($A$38:$U$204,MATCH($B318,$B$38:$B$204,0),18)),"",INDEX($A$38:$U$204,MATCH($B318,$B$38:$B$204,0),18))</f>
        <v/>
      </c>
      <c r="S318" s="25" t="str">
        <f>IF(ISNA(INDEX($A$38:$U$204,MATCH($B318,$B$38:$B$204,0),19)),"",INDEX($A$38:$U$204,MATCH($B318,$B$38:$B$204,0),19))</f>
        <v/>
      </c>
      <c r="T318" s="25" t="str">
        <f>IF(ISNA(INDEX($A$38:$U$204,MATCH($B318,$B$38:$B$204,0),20)),"",INDEX($A$38:$U$204,MATCH($B318,$B$38:$B$204,0),20))</f>
        <v/>
      </c>
      <c r="U318" s="25" t="str">
        <f>IF(ISNA(INDEX($A$38:$U$204,MATCH($B318,$B$38:$B$204,0),21)),"",INDEX($A$38:$U$204,MATCH($B318,$B$38:$B$204,0),21))</f>
        <v/>
      </c>
      <c r="V318" s="78"/>
      <c r="W318" s="69"/>
      <c r="X318" s="69"/>
      <c r="Y318" s="69"/>
      <c r="Z318" s="69"/>
      <c r="AA318" s="69"/>
    </row>
    <row r="319" spans="1:27" hidden="1" x14ac:dyDescent="0.25">
      <c r="A319" s="28" t="str">
        <f>IF(ISNA(INDEX($A$38:$U$204,MATCH($B319,$B$38:$B$204,0),1)),"",INDEX($A$38:$U$204,MATCH($B319,$B$38:$B$204,0),1))</f>
        <v/>
      </c>
      <c r="B319" s="157"/>
      <c r="C319" s="157"/>
      <c r="D319" s="157"/>
      <c r="E319" s="157"/>
      <c r="F319" s="157"/>
      <c r="G319" s="157"/>
      <c r="H319" s="157"/>
      <c r="I319" s="157"/>
      <c r="J319" s="15" t="str">
        <f>IF(ISNA(INDEX($A$38:$U$204,MATCH($B319,$B$38:$B$204,0),10)),"",INDEX($A$38:$U$204,MATCH($B319,$B$38:$B$204,0),10))</f>
        <v/>
      </c>
      <c r="K319" s="15" t="str">
        <f>IF(ISNA(INDEX($A$38:$U$204,MATCH($B319,$B$38:$B$204,0),11)),"",INDEX($A$38:$U$204,MATCH($B319,$B$38:$B$204,0),11))</f>
        <v/>
      </c>
      <c r="L319" s="15" t="str">
        <f>IF(ISNA(INDEX($A$38:$U$204,MATCH($B319,$B$38:$B$204,0),12)),"",INDEX($A$38:$U$204,MATCH($B319,$B$38:$B$204,0),12))</f>
        <v/>
      </c>
      <c r="M319" s="15" t="str">
        <f>IF(ISNA(INDEX($A$38:$U$204,MATCH($B319,$B$38:$B$204,0),13)),"",INDEX($A$38:$U$204,MATCH($B319,$B$38:$B$204,0),13))</f>
        <v/>
      </c>
      <c r="N319" s="15" t="str">
        <f>IF(ISNA(INDEX($A$38:$U$204,MATCH($B319,$B$38:$B$204,0),14)),"",INDEX($A$38:$U$204,MATCH($B319,$B$38:$B$204,0),14))</f>
        <v/>
      </c>
      <c r="O319" s="15" t="str">
        <f>IF(ISNA(INDEX($A$38:$U$204,MATCH($B319,$B$38:$B$204,0),15)),"",INDEX($A$38:$U$204,MATCH($B319,$B$38:$B$204,0),15))</f>
        <v/>
      </c>
      <c r="P319" s="15" t="str">
        <f>IF(ISNA(INDEX($A$38:$U$204,MATCH($B319,$B$38:$B$204,0),16)),"",INDEX($A$38:$U$204,MATCH($B319,$B$38:$B$204,0),16))</f>
        <v/>
      </c>
      <c r="Q319" s="15" t="str">
        <f>IF(ISNA(INDEX($A$38:$U$204,MATCH($B319,$B$38:$B$204,0),17)),"",INDEX($A$38:$U$204,MATCH($B319,$B$38:$B$204,0),17))</f>
        <v/>
      </c>
      <c r="R319" s="25" t="str">
        <f>IF(ISNA(INDEX($A$38:$U$204,MATCH($B319,$B$38:$B$204,0),18)),"",INDEX($A$38:$U$204,MATCH($B319,$B$38:$B$204,0),18))</f>
        <v/>
      </c>
      <c r="S319" s="25" t="str">
        <f>IF(ISNA(INDEX($A$38:$U$204,MATCH($B319,$B$38:$B$204,0),19)),"",INDEX($A$38:$U$204,MATCH($B319,$B$38:$B$204,0),19))</f>
        <v/>
      </c>
      <c r="T319" s="25" t="str">
        <f>IF(ISNA(INDEX($A$38:$U$204,MATCH($B319,$B$38:$B$204,0),20)),"",INDEX($A$38:$U$204,MATCH($B319,$B$38:$B$204,0),20))</f>
        <v/>
      </c>
      <c r="U319" s="25" t="str">
        <f>IF(ISNA(INDEX($A$38:$U$204,MATCH($B319,$B$38:$B$204,0),21)),"",INDEX($A$38:$U$204,MATCH($B319,$B$38:$B$204,0),21))</f>
        <v/>
      </c>
      <c r="V319" s="74"/>
    </row>
    <row r="320" spans="1:27" hidden="1" x14ac:dyDescent="0.25">
      <c r="A320" s="28" t="str">
        <f>IF(ISNA(INDEX($A$38:$U$204,MATCH($B320,$B$38:$B$204,0),1)),"",INDEX($A$38:$U$204,MATCH($B320,$B$38:$B$204,0),1))</f>
        <v/>
      </c>
      <c r="B320" s="157"/>
      <c r="C320" s="157"/>
      <c r="D320" s="157"/>
      <c r="E320" s="157"/>
      <c r="F320" s="157"/>
      <c r="G320" s="157"/>
      <c r="H320" s="157"/>
      <c r="I320" s="157"/>
      <c r="J320" s="15" t="str">
        <f>IF(ISNA(INDEX($A$38:$U$204,MATCH($B320,$B$38:$B$204,0),10)),"",INDEX($A$38:$U$204,MATCH($B320,$B$38:$B$204,0),10))</f>
        <v/>
      </c>
      <c r="K320" s="15" t="str">
        <f>IF(ISNA(INDEX($A$38:$U$204,MATCH($B320,$B$38:$B$204,0),11)),"",INDEX($A$38:$U$204,MATCH($B320,$B$38:$B$204,0),11))</f>
        <v/>
      </c>
      <c r="L320" s="15" t="str">
        <f>IF(ISNA(INDEX($A$38:$U$204,MATCH($B320,$B$38:$B$204,0),12)),"",INDEX($A$38:$U$204,MATCH($B320,$B$38:$B$204,0),12))</f>
        <v/>
      </c>
      <c r="M320" s="15" t="str">
        <f>IF(ISNA(INDEX($A$38:$U$204,MATCH($B320,$B$38:$B$204,0),13)),"",INDEX($A$38:$U$204,MATCH($B320,$B$38:$B$204,0),13))</f>
        <v/>
      </c>
      <c r="N320" s="15" t="str">
        <f>IF(ISNA(INDEX($A$38:$U$204,MATCH($B320,$B$38:$B$204,0),14)),"",INDEX($A$38:$U$204,MATCH($B320,$B$38:$B$204,0),14))</f>
        <v/>
      </c>
      <c r="O320" s="15" t="str">
        <f>IF(ISNA(INDEX($A$38:$U$204,MATCH($B320,$B$38:$B$204,0),15)),"",INDEX($A$38:$U$204,MATCH($B320,$B$38:$B$204,0),15))</f>
        <v/>
      </c>
      <c r="P320" s="15" t="str">
        <f>IF(ISNA(INDEX($A$38:$U$204,MATCH($B320,$B$38:$B$204,0),16)),"",INDEX($A$38:$U$204,MATCH($B320,$B$38:$B$204,0),16))</f>
        <v/>
      </c>
      <c r="Q320" s="15" t="str">
        <f>IF(ISNA(INDEX($A$38:$U$204,MATCH($B320,$B$38:$B$204,0),17)),"",INDEX($A$38:$U$204,MATCH($B320,$B$38:$B$204,0),17))</f>
        <v/>
      </c>
      <c r="R320" s="25" t="str">
        <f>IF(ISNA(INDEX($A$38:$U$204,MATCH($B320,$B$38:$B$204,0),18)),"",INDEX($A$38:$U$204,MATCH($B320,$B$38:$B$204,0),18))</f>
        <v/>
      </c>
      <c r="S320" s="25" t="str">
        <f>IF(ISNA(INDEX($A$38:$U$204,MATCH($B320,$B$38:$B$204,0),19)),"",INDEX($A$38:$U$204,MATCH($B320,$B$38:$B$204,0),19))</f>
        <v/>
      </c>
      <c r="T320" s="25" t="str">
        <f>IF(ISNA(INDEX($A$38:$U$204,MATCH($B320,$B$38:$B$204,0),20)),"",INDEX($A$38:$U$204,MATCH($B320,$B$38:$B$204,0),20))</f>
        <v/>
      </c>
      <c r="U320" s="25" t="str">
        <f>IF(ISNA(INDEX($A$38:$U$204,MATCH($B320,$B$38:$B$204,0),21)),"",INDEX($A$38:$U$204,MATCH($B320,$B$38:$B$204,0),21))</f>
        <v/>
      </c>
      <c r="V320" s="74"/>
    </row>
    <row r="321" spans="1:25" ht="15" customHeight="1" x14ac:dyDescent="0.25">
      <c r="A321" s="62" t="s">
        <v>28</v>
      </c>
      <c r="B321" s="231"/>
      <c r="C321" s="231"/>
      <c r="D321" s="231"/>
      <c r="E321" s="231"/>
      <c r="F321" s="231"/>
      <c r="G321" s="231"/>
      <c r="H321" s="231"/>
      <c r="I321" s="231"/>
      <c r="J321" s="18">
        <f t="shared" ref="J321:Q321" si="143">SUM(J317:J320)</f>
        <v>3</v>
      </c>
      <c r="K321" s="18">
        <f t="shared" si="143"/>
        <v>2</v>
      </c>
      <c r="L321" s="18">
        <f t="shared" si="143"/>
        <v>0</v>
      </c>
      <c r="M321" s="18">
        <f t="shared" si="143"/>
        <v>0</v>
      </c>
      <c r="N321" s="18">
        <f t="shared" ref="N321" si="144">SUM(N317:N320)</f>
        <v>1</v>
      </c>
      <c r="O321" s="18">
        <f t="shared" si="143"/>
        <v>3</v>
      </c>
      <c r="P321" s="18">
        <f t="shared" si="143"/>
        <v>3</v>
      </c>
      <c r="Q321" s="18">
        <f t="shared" si="143"/>
        <v>6</v>
      </c>
      <c r="R321" s="62">
        <f>COUNTIF(R317:R320,"E")</f>
        <v>0</v>
      </c>
      <c r="S321" s="62">
        <f>COUNTIF(S317:S320,"C")</f>
        <v>1</v>
      </c>
      <c r="T321" s="62">
        <f>COUNTIF(T317:T320,"VP")</f>
        <v>0</v>
      </c>
      <c r="U321" s="63">
        <f>COUNTA(U317:U317)</f>
        <v>1</v>
      </c>
      <c r="V321" s="74"/>
    </row>
    <row r="322" spans="1:25" ht="32.25" customHeight="1" x14ac:dyDescent="0.25">
      <c r="A322" s="228" t="s">
        <v>113</v>
      </c>
      <c r="B322" s="229"/>
      <c r="C322" s="229"/>
      <c r="D322" s="229"/>
      <c r="E322" s="229"/>
      <c r="F322" s="229"/>
      <c r="G322" s="229"/>
      <c r="H322" s="229"/>
      <c r="I322" s="230"/>
      <c r="J322" s="18">
        <f t="shared" ref="J322:T322" si="145">SUM(J315,J321)</f>
        <v>34</v>
      </c>
      <c r="K322" s="18">
        <f t="shared" si="145"/>
        <v>10</v>
      </c>
      <c r="L322" s="18">
        <f t="shared" si="145"/>
        <v>15</v>
      </c>
      <c r="M322" s="18">
        <f t="shared" si="145"/>
        <v>1</v>
      </c>
      <c r="N322" s="18">
        <f t="shared" ref="N322" si="146">SUM(N315,N321)</f>
        <v>1</v>
      </c>
      <c r="O322" s="18">
        <f t="shared" si="145"/>
        <v>27</v>
      </c>
      <c r="P322" s="18">
        <f t="shared" si="145"/>
        <v>35</v>
      </c>
      <c r="Q322" s="18">
        <f t="shared" si="145"/>
        <v>62</v>
      </c>
      <c r="R322" s="18">
        <f t="shared" si="145"/>
        <v>1</v>
      </c>
      <c r="S322" s="18">
        <f t="shared" si="145"/>
        <v>3</v>
      </c>
      <c r="T322" s="18">
        <f t="shared" si="145"/>
        <v>5</v>
      </c>
      <c r="U322" s="80">
        <f>SUM(U315,U321)</f>
        <v>9</v>
      </c>
      <c r="V322" s="74"/>
    </row>
    <row r="323" spans="1:25" ht="17.25" customHeight="1" x14ac:dyDescent="0.25">
      <c r="A323" s="211" t="s">
        <v>53</v>
      </c>
      <c r="B323" s="212"/>
      <c r="C323" s="212"/>
      <c r="D323" s="212"/>
      <c r="E323" s="212"/>
      <c r="F323" s="212"/>
      <c r="G323" s="212"/>
      <c r="H323" s="212"/>
      <c r="I323" s="212"/>
      <c r="J323" s="213"/>
      <c r="K323" s="18">
        <f t="shared" ref="K323:Q323" si="147">K315*14+K321*12</f>
        <v>136</v>
      </c>
      <c r="L323" s="18">
        <f t="shared" si="147"/>
        <v>210</v>
      </c>
      <c r="M323" s="18">
        <f t="shared" si="147"/>
        <v>14</v>
      </c>
      <c r="N323" s="18">
        <f t="shared" ref="N323" si="148">N315*14+N321*12</f>
        <v>12</v>
      </c>
      <c r="O323" s="18">
        <f t="shared" si="147"/>
        <v>372</v>
      </c>
      <c r="P323" s="18">
        <f t="shared" si="147"/>
        <v>484</v>
      </c>
      <c r="Q323" s="18">
        <f t="shared" si="147"/>
        <v>856</v>
      </c>
      <c r="R323" s="232"/>
      <c r="S323" s="233"/>
      <c r="T323" s="233"/>
      <c r="U323" s="234"/>
    </row>
    <row r="324" spans="1:25" ht="15" customHeight="1" x14ac:dyDescent="0.25">
      <c r="A324" s="214"/>
      <c r="B324" s="215"/>
      <c r="C324" s="215"/>
      <c r="D324" s="215"/>
      <c r="E324" s="215"/>
      <c r="F324" s="215"/>
      <c r="G324" s="215"/>
      <c r="H324" s="215"/>
      <c r="I324" s="215"/>
      <c r="J324" s="216"/>
      <c r="K324" s="238">
        <f>SUM(K323:N323)</f>
        <v>372</v>
      </c>
      <c r="L324" s="239"/>
      <c r="M324" s="239"/>
      <c r="N324" s="240"/>
      <c r="O324" s="238">
        <f>SUM(O323:P323)</f>
        <v>856</v>
      </c>
      <c r="P324" s="239"/>
      <c r="Q324" s="240"/>
      <c r="R324" s="235"/>
      <c r="S324" s="236"/>
      <c r="T324" s="236"/>
      <c r="U324" s="237"/>
    </row>
    <row r="325" spans="1:25" ht="19.5" customHeight="1" x14ac:dyDescent="0.25">
      <c r="A325" s="304" t="s">
        <v>112</v>
      </c>
      <c r="B325" s="305"/>
      <c r="C325" s="305"/>
      <c r="D325" s="305"/>
      <c r="E325" s="305"/>
      <c r="F325" s="305"/>
      <c r="G325" s="305"/>
      <c r="H325" s="305"/>
      <c r="I325" s="305"/>
      <c r="J325" s="306"/>
      <c r="K325" s="199">
        <f>U322/SUM(U51,U66,U82,U94,U110,U126)</f>
        <v>0.22500000000000001</v>
      </c>
      <c r="L325" s="200"/>
      <c r="M325" s="200"/>
      <c r="N325" s="200"/>
      <c r="O325" s="200"/>
      <c r="P325" s="200"/>
      <c r="Q325" s="200"/>
      <c r="R325" s="200"/>
      <c r="S325" s="200"/>
      <c r="T325" s="200"/>
      <c r="U325" s="201"/>
    </row>
    <row r="326" spans="1:25" ht="21.75" customHeight="1" x14ac:dyDescent="0.25">
      <c r="A326" s="153" t="s">
        <v>115</v>
      </c>
      <c r="B326" s="154"/>
      <c r="C326" s="154"/>
      <c r="D326" s="154"/>
      <c r="E326" s="154"/>
      <c r="F326" s="154"/>
      <c r="G326" s="154"/>
      <c r="H326" s="154"/>
      <c r="I326" s="154"/>
      <c r="J326" s="155"/>
      <c r="K326" s="199">
        <f>K324/(SUM(O51,O66,O82,O94,O110)*14+O126*12)</f>
        <v>0.17731172545281221</v>
      </c>
      <c r="L326" s="200"/>
      <c r="M326" s="200"/>
      <c r="N326" s="200"/>
      <c r="O326" s="200"/>
      <c r="P326" s="200"/>
      <c r="Q326" s="200"/>
      <c r="R326" s="200"/>
      <c r="S326" s="200"/>
      <c r="T326" s="200"/>
      <c r="U326" s="201"/>
    </row>
    <row r="327" spans="1:25" s="119" customFormat="1" x14ac:dyDescent="0.25">
      <c r="A327" s="146"/>
      <c r="B327" s="146"/>
      <c r="C327" s="146"/>
      <c r="D327" s="146"/>
      <c r="E327" s="146"/>
      <c r="F327" s="146"/>
      <c r="G327" s="146"/>
      <c r="H327" s="146"/>
      <c r="I327" s="146"/>
      <c r="J327" s="146"/>
      <c r="K327" s="147"/>
      <c r="L327" s="147"/>
      <c r="M327" s="147"/>
      <c r="N327" s="147"/>
      <c r="O327" s="147"/>
      <c r="P327" s="147"/>
      <c r="Q327" s="147"/>
      <c r="R327" s="147"/>
      <c r="S327" s="147"/>
      <c r="T327" s="147"/>
      <c r="U327" s="147"/>
    </row>
    <row r="328" spans="1:25" s="119" customFormat="1" x14ac:dyDescent="0.25">
      <c r="A328" s="146"/>
      <c r="B328" s="146"/>
      <c r="C328" s="146"/>
      <c r="D328" s="146"/>
      <c r="E328" s="146"/>
      <c r="F328" s="146"/>
      <c r="G328" s="146"/>
      <c r="H328" s="146"/>
      <c r="I328" s="146"/>
      <c r="J328" s="146"/>
      <c r="K328" s="147"/>
      <c r="L328" s="147"/>
      <c r="M328" s="147"/>
      <c r="N328" s="147"/>
      <c r="O328" s="147"/>
      <c r="P328" s="147"/>
      <c r="Q328" s="147"/>
      <c r="R328" s="147"/>
      <c r="S328" s="147"/>
      <c r="T328" s="147"/>
      <c r="U328" s="147"/>
    </row>
    <row r="330" spans="1:25" x14ac:dyDescent="0.25">
      <c r="A330" s="294" t="s">
        <v>77</v>
      </c>
      <c r="B330" s="294"/>
      <c r="V330" s="43"/>
    </row>
    <row r="331" spans="1:25" x14ac:dyDescent="0.25">
      <c r="A331" s="177" t="s">
        <v>30</v>
      </c>
      <c r="B331" s="245" t="s">
        <v>65</v>
      </c>
      <c r="C331" s="324"/>
      <c r="D331" s="324"/>
      <c r="E331" s="324"/>
      <c r="F331" s="324"/>
      <c r="G331" s="246"/>
      <c r="H331" s="245" t="s">
        <v>68</v>
      </c>
      <c r="I331" s="246"/>
      <c r="J331" s="249" t="s">
        <v>69</v>
      </c>
      <c r="K331" s="251"/>
      <c r="L331" s="251"/>
      <c r="M331" s="251"/>
      <c r="N331" s="251"/>
      <c r="O331" s="251"/>
      <c r="P331" s="250"/>
      <c r="Q331" s="245" t="s">
        <v>52</v>
      </c>
      <c r="R331" s="246"/>
      <c r="S331" s="249" t="s">
        <v>70</v>
      </c>
      <c r="T331" s="251"/>
      <c r="U331" s="250"/>
      <c r="V331" s="43"/>
      <c r="W331" s="43"/>
    </row>
    <row r="332" spans="1:25" x14ac:dyDescent="0.25">
      <c r="A332" s="177"/>
      <c r="B332" s="247"/>
      <c r="C332" s="325"/>
      <c r="D332" s="325"/>
      <c r="E332" s="325"/>
      <c r="F332" s="325"/>
      <c r="G332" s="248"/>
      <c r="H332" s="247"/>
      <c r="I332" s="248"/>
      <c r="J332" s="249" t="s">
        <v>37</v>
      </c>
      <c r="K332" s="250"/>
      <c r="L332" s="249" t="s">
        <v>8</v>
      </c>
      <c r="M332" s="251"/>
      <c r="N332" s="250"/>
      <c r="O332" s="249" t="s">
        <v>34</v>
      </c>
      <c r="P332" s="250"/>
      <c r="Q332" s="247"/>
      <c r="R332" s="248"/>
      <c r="S332" s="26" t="s">
        <v>71</v>
      </c>
      <c r="T332" s="26" t="s">
        <v>72</v>
      </c>
      <c r="U332" s="26" t="s">
        <v>73</v>
      </c>
    </row>
    <row r="333" spans="1:25" x14ac:dyDescent="0.25">
      <c r="A333" s="26">
        <v>1</v>
      </c>
      <c r="B333" s="249" t="s">
        <v>66</v>
      </c>
      <c r="C333" s="251"/>
      <c r="D333" s="251"/>
      <c r="E333" s="251"/>
      <c r="F333" s="251"/>
      <c r="G333" s="250"/>
      <c r="H333" s="384">
        <f>J333</f>
        <v>1764</v>
      </c>
      <c r="I333" s="384"/>
      <c r="J333" s="326">
        <f>(SUM(O51+O66+O82+O94+O110)*14+O126*12)-J334</f>
        <v>1764</v>
      </c>
      <c r="K333" s="328"/>
      <c r="L333" s="326">
        <f>(SUM(P51+P66+P82+P94+P110)*14+P126*12)-L334</f>
        <v>2216</v>
      </c>
      <c r="M333" s="327"/>
      <c r="N333" s="328"/>
      <c r="O333" s="326">
        <f>(SUM(Q51+Q66+Q82+Q94+Q110)*14+Q126*12)-O334</f>
        <v>3980</v>
      </c>
      <c r="P333" s="328"/>
      <c r="Q333" s="243">
        <f>H333/H335</f>
        <v>0.84080076263107717</v>
      </c>
      <c r="R333" s="244"/>
      <c r="S333" s="14">
        <f>J51+J66-S334</f>
        <v>60</v>
      </c>
      <c r="T333" s="14">
        <f>J82+J94-T334</f>
        <v>66</v>
      </c>
      <c r="U333" s="14">
        <f>J110+J126-U334</f>
        <v>31</v>
      </c>
      <c r="V333" s="126" t="s">
        <v>265</v>
      </c>
    </row>
    <row r="334" spans="1:25" ht="12.75" customHeight="1" x14ac:dyDescent="0.25">
      <c r="A334" s="26">
        <v>2</v>
      </c>
      <c r="B334" s="249" t="s">
        <v>67</v>
      </c>
      <c r="C334" s="251"/>
      <c r="D334" s="251"/>
      <c r="E334" s="251"/>
      <c r="F334" s="251"/>
      <c r="G334" s="250"/>
      <c r="H334" s="384">
        <f>J334</f>
        <v>334</v>
      </c>
      <c r="I334" s="384"/>
      <c r="J334" s="329">
        <f>O170</f>
        <v>334</v>
      </c>
      <c r="K334" s="381"/>
      <c r="L334" s="329">
        <f>P170</f>
        <v>500</v>
      </c>
      <c r="M334" s="330"/>
      <c r="N334" s="331"/>
      <c r="O334" s="241">
        <f>SUM(J334:M334)</f>
        <v>834</v>
      </c>
      <c r="P334" s="242"/>
      <c r="Q334" s="243">
        <f>H334/H335</f>
        <v>0.15919923736892277</v>
      </c>
      <c r="R334" s="244"/>
      <c r="S334" s="148">
        <v>4</v>
      </c>
      <c r="T334" s="13">
        <v>0</v>
      </c>
      <c r="U334" s="13">
        <v>29</v>
      </c>
      <c r="V334" s="253" t="str">
        <f>IF(O334=Q170,"Corect","Nu corespunde cu tabelul de opționale")</f>
        <v>Corect</v>
      </c>
      <c r="W334" s="254"/>
      <c r="X334" s="254"/>
      <c r="Y334" s="254"/>
    </row>
    <row r="335" spans="1:25" x14ac:dyDescent="0.25">
      <c r="A335" s="249" t="s">
        <v>28</v>
      </c>
      <c r="B335" s="251"/>
      <c r="C335" s="251"/>
      <c r="D335" s="251"/>
      <c r="E335" s="251"/>
      <c r="F335" s="251"/>
      <c r="G335" s="250"/>
      <c r="H335" s="177">
        <f>SUM(H333:I334)</f>
        <v>2098</v>
      </c>
      <c r="I335" s="177"/>
      <c r="J335" s="177">
        <f>SUM(J333:K334)</f>
        <v>2098</v>
      </c>
      <c r="K335" s="177"/>
      <c r="L335" s="158">
        <f>SUM(L333:N334)</f>
        <v>2716</v>
      </c>
      <c r="M335" s="159"/>
      <c r="N335" s="160"/>
      <c r="O335" s="158">
        <f>SUM(O333:P334)</f>
        <v>4814</v>
      </c>
      <c r="P335" s="160"/>
      <c r="Q335" s="382">
        <f>SUM(Q333:R334)</f>
        <v>1</v>
      </c>
      <c r="R335" s="383"/>
      <c r="S335" s="17">
        <f>SUM(S333:S334)</f>
        <v>64</v>
      </c>
      <c r="T335" s="17">
        <f>SUM(T333:T334)</f>
        <v>66</v>
      </c>
      <c r="U335" s="17">
        <f>SUM(U333:U334)</f>
        <v>60</v>
      </c>
    </row>
    <row r="336" spans="1:25" s="64" customFormat="1" x14ac:dyDescent="0.25">
      <c r="A336" s="89"/>
      <c r="B336" s="89"/>
      <c r="C336" s="89"/>
      <c r="D336" s="89"/>
      <c r="E336" s="89"/>
      <c r="F336" s="89"/>
      <c r="G336" s="89"/>
      <c r="H336" s="89"/>
      <c r="I336" s="89"/>
      <c r="J336" s="89"/>
      <c r="K336" s="89"/>
      <c r="L336" s="75"/>
      <c r="M336" s="75"/>
      <c r="N336" s="75"/>
      <c r="O336" s="75"/>
      <c r="P336" s="75"/>
      <c r="Q336" s="90"/>
      <c r="R336" s="90"/>
      <c r="S336" s="75"/>
      <c r="T336" s="75"/>
      <c r="U336" s="75"/>
    </row>
    <row r="337" spans="1:32" ht="19.5" customHeight="1" x14ac:dyDescent="0.25">
      <c r="A337" s="296" t="s">
        <v>97</v>
      </c>
      <c r="B337" s="296"/>
      <c r="C337" s="296"/>
      <c r="D337" s="296"/>
      <c r="E337" s="296"/>
      <c r="F337" s="296"/>
      <c r="G337" s="296"/>
      <c r="H337" s="296"/>
      <c r="I337" s="296"/>
      <c r="J337" s="296"/>
      <c r="K337" s="296"/>
      <c r="L337" s="296"/>
      <c r="M337" s="296"/>
      <c r="N337" s="296"/>
      <c r="O337" s="296"/>
      <c r="P337" s="296"/>
      <c r="Q337" s="296"/>
      <c r="R337" s="296"/>
      <c r="S337" s="296"/>
      <c r="T337" s="296"/>
      <c r="U337" s="296"/>
      <c r="V337" s="71"/>
      <c r="W337" s="71"/>
      <c r="X337" s="71"/>
      <c r="Y337" s="71"/>
      <c r="Z337" s="71"/>
      <c r="AA337" s="71"/>
      <c r="AB337" s="69"/>
      <c r="AC337" s="69"/>
      <c r="AD337" s="69"/>
      <c r="AE337" s="69"/>
      <c r="AF337" s="69"/>
    </row>
    <row r="338" spans="1:32" ht="5.25" customHeight="1" x14ac:dyDescent="0.25">
      <c r="V338" s="71"/>
      <c r="W338" s="71"/>
      <c r="X338" s="71"/>
      <c r="Y338" s="71"/>
      <c r="Z338" s="71"/>
      <c r="AA338" s="71"/>
      <c r="AB338" s="69"/>
      <c r="AC338" s="69"/>
      <c r="AD338" s="69"/>
      <c r="AE338" s="69"/>
      <c r="AF338" s="69"/>
    </row>
    <row r="339" spans="1:32" ht="17.25" customHeight="1" x14ac:dyDescent="0.25">
      <c r="A339" s="170" t="s">
        <v>82</v>
      </c>
      <c r="B339" s="171"/>
      <c r="C339" s="171"/>
      <c r="D339" s="171"/>
      <c r="E339" s="171"/>
      <c r="F339" s="171"/>
      <c r="G339" s="171"/>
      <c r="H339" s="171"/>
      <c r="I339" s="171"/>
      <c r="J339" s="171"/>
      <c r="K339" s="171"/>
      <c r="L339" s="171"/>
      <c r="M339" s="171"/>
      <c r="N339" s="171"/>
      <c r="O339" s="171"/>
      <c r="P339" s="171"/>
      <c r="Q339" s="171"/>
      <c r="R339" s="171"/>
      <c r="S339" s="171"/>
      <c r="T339" s="171"/>
      <c r="U339" s="172"/>
      <c r="V339" s="71"/>
      <c r="W339" s="71"/>
      <c r="X339" s="71"/>
      <c r="Y339" s="71"/>
      <c r="Z339" s="71"/>
      <c r="AA339" s="71"/>
      <c r="AB339" s="69"/>
      <c r="AC339" s="69"/>
      <c r="AD339" s="69"/>
      <c r="AE339" s="69"/>
      <c r="AF339" s="69"/>
    </row>
    <row r="340" spans="1:32" ht="26.25" customHeight="1" x14ac:dyDescent="0.25">
      <c r="A340" s="184" t="s">
        <v>30</v>
      </c>
      <c r="B340" s="203" t="s">
        <v>29</v>
      </c>
      <c r="C340" s="204"/>
      <c r="D340" s="204"/>
      <c r="E340" s="204"/>
      <c r="F340" s="204"/>
      <c r="G340" s="204"/>
      <c r="H340" s="204"/>
      <c r="I340" s="205"/>
      <c r="J340" s="182" t="s">
        <v>43</v>
      </c>
      <c r="K340" s="173" t="s">
        <v>27</v>
      </c>
      <c r="L340" s="174"/>
      <c r="M340" s="174"/>
      <c r="N340" s="175"/>
      <c r="O340" s="176" t="s">
        <v>44</v>
      </c>
      <c r="P340" s="322"/>
      <c r="Q340" s="322"/>
      <c r="R340" s="176" t="s">
        <v>26</v>
      </c>
      <c r="S340" s="176"/>
      <c r="T340" s="176"/>
      <c r="U340" s="176" t="s">
        <v>25</v>
      </c>
      <c r="V340" s="69"/>
      <c r="W340" s="83"/>
      <c r="X340" s="83"/>
      <c r="Y340" s="83"/>
      <c r="Z340" s="83"/>
      <c r="AA340" s="83"/>
      <c r="AB340" s="83"/>
      <c r="AC340" s="83"/>
      <c r="AD340" s="83"/>
      <c r="AE340" s="69"/>
      <c r="AF340" s="69"/>
    </row>
    <row r="341" spans="1:32" ht="12.75" customHeight="1" x14ac:dyDescent="0.25">
      <c r="A341" s="185"/>
      <c r="B341" s="206"/>
      <c r="C341" s="207"/>
      <c r="D341" s="207"/>
      <c r="E341" s="207"/>
      <c r="F341" s="207"/>
      <c r="G341" s="207"/>
      <c r="H341" s="207"/>
      <c r="I341" s="208"/>
      <c r="J341" s="183"/>
      <c r="K341" s="32" t="s">
        <v>31</v>
      </c>
      <c r="L341" s="32" t="s">
        <v>32</v>
      </c>
      <c r="M341" s="173" t="s">
        <v>33</v>
      </c>
      <c r="N341" s="175"/>
      <c r="O341" s="32" t="s">
        <v>37</v>
      </c>
      <c r="P341" s="32" t="s">
        <v>8</v>
      </c>
      <c r="Q341" s="32" t="s">
        <v>34</v>
      </c>
      <c r="R341" s="32" t="s">
        <v>35</v>
      </c>
      <c r="S341" s="32" t="s">
        <v>31</v>
      </c>
      <c r="T341" s="32" t="s">
        <v>36</v>
      </c>
      <c r="U341" s="176"/>
      <c r="V341" s="69"/>
      <c r="W341" s="83"/>
      <c r="X341" s="83"/>
      <c r="Y341" s="83"/>
      <c r="Z341" s="83"/>
      <c r="AA341" s="83"/>
      <c r="AB341" s="83"/>
      <c r="AC341" s="83"/>
      <c r="AD341" s="83"/>
      <c r="AE341" s="69"/>
      <c r="AF341" s="69"/>
    </row>
    <row r="342" spans="1:32" ht="15.75" customHeight="1" x14ac:dyDescent="0.25">
      <c r="A342" s="394" t="s">
        <v>55</v>
      </c>
      <c r="B342" s="394"/>
      <c r="C342" s="394"/>
      <c r="D342" s="394"/>
      <c r="E342" s="394"/>
      <c r="F342" s="394"/>
      <c r="G342" s="394"/>
      <c r="H342" s="394"/>
      <c r="I342" s="394"/>
      <c r="J342" s="394"/>
      <c r="K342" s="394"/>
      <c r="L342" s="394"/>
      <c r="M342" s="394"/>
      <c r="N342" s="394"/>
      <c r="O342" s="394"/>
      <c r="P342" s="394"/>
      <c r="Q342" s="394"/>
      <c r="R342" s="394"/>
      <c r="S342" s="394"/>
      <c r="T342" s="394"/>
      <c r="U342" s="394"/>
      <c r="V342" s="69"/>
      <c r="W342" s="83"/>
      <c r="X342" s="83"/>
      <c r="Y342" s="83"/>
      <c r="Z342" s="83"/>
      <c r="AA342" s="83"/>
      <c r="AB342" s="83"/>
      <c r="AC342" s="83"/>
      <c r="AD342" s="83"/>
      <c r="AE342" s="69"/>
      <c r="AF342" s="69"/>
    </row>
    <row r="343" spans="1:32" ht="15.75" customHeight="1" x14ac:dyDescent="0.25">
      <c r="A343" s="35" t="s">
        <v>83</v>
      </c>
      <c r="B343" s="395" t="s">
        <v>85</v>
      </c>
      <c r="C343" s="395"/>
      <c r="D343" s="395"/>
      <c r="E343" s="395"/>
      <c r="F343" s="395"/>
      <c r="G343" s="395"/>
      <c r="H343" s="395"/>
      <c r="I343" s="395"/>
      <c r="J343" s="36">
        <v>5</v>
      </c>
      <c r="K343" s="36">
        <v>2</v>
      </c>
      <c r="L343" s="36">
        <v>2</v>
      </c>
      <c r="M343" s="332">
        <v>0</v>
      </c>
      <c r="N343" s="333"/>
      <c r="O343" s="37">
        <f>K343+L343+M343</f>
        <v>4</v>
      </c>
      <c r="P343" s="37">
        <f>Q343-O343</f>
        <v>5</v>
      </c>
      <c r="Q343" s="37">
        <f>ROUND(PRODUCT(J343,25)/14,0)</f>
        <v>9</v>
      </c>
      <c r="R343" s="36" t="s">
        <v>35</v>
      </c>
      <c r="S343" s="36"/>
      <c r="T343" s="38"/>
      <c r="U343" s="38" t="s">
        <v>98</v>
      </c>
      <c r="V343" s="69"/>
      <c r="W343" s="83"/>
      <c r="X343" s="83"/>
      <c r="Y343" s="83"/>
      <c r="Z343" s="83"/>
      <c r="AA343" s="83"/>
      <c r="AB343" s="83"/>
      <c r="AC343" s="83"/>
      <c r="AD343" s="83"/>
      <c r="AE343" s="69"/>
      <c r="AF343" s="69"/>
    </row>
    <row r="344" spans="1:32" ht="15.75" customHeight="1" x14ac:dyDescent="0.25">
      <c r="A344" s="385" t="s">
        <v>56</v>
      </c>
      <c r="B344" s="386"/>
      <c r="C344" s="386"/>
      <c r="D344" s="386"/>
      <c r="E344" s="386"/>
      <c r="F344" s="386"/>
      <c r="G344" s="386"/>
      <c r="H344" s="386"/>
      <c r="I344" s="386"/>
      <c r="J344" s="386"/>
      <c r="K344" s="386"/>
      <c r="L344" s="386"/>
      <c r="M344" s="386"/>
      <c r="N344" s="386"/>
      <c r="O344" s="386"/>
      <c r="P344" s="386"/>
      <c r="Q344" s="386"/>
      <c r="R344" s="386"/>
      <c r="S344" s="386"/>
      <c r="T344" s="386"/>
      <c r="U344" s="387"/>
      <c r="V344" s="69"/>
      <c r="W344" s="83"/>
      <c r="X344" s="83"/>
      <c r="Y344" s="83"/>
      <c r="Z344" s="83"/>
      <c r="AA344" s="83"/>
      <c r="AB344" s="83"/>
      <c r="AC344" s="83"/>
      <c r="AD344" s="83"/>
      <c r="AE344" s="69"/>
      <c r="AF344" s="69"/>
    </row>
    <row r="345" spans="1:32" ht="24.75" customHeight="1" x14ac:dyDescent="0.25">
      <c r="A345" s="35" t="s">
        <v>84</v>
      </c>
      <c r="B345" s="393" t="s">
        <v>266</v>
      </c>
      <c r="C345" s="340"/>
      <c r="D345" s="340"/>
      <c r="E345" s="340"/>
      <c r="F345" s="340"/>
      <c r="G345" s="340"/>
      <c r="H345" s="340"/>
      <c r="I345" s="341"/>
      <c r="J345" s="36">
        <v>5</v>
      </c>
      <c r="K345" s="36">
        <v>2</v>
      </c>
      <c r="L345" s="36">
        <v>2</v>
      </c>
      <c r="M345" s="332">
        <v>0</v>
      </c>
      <c r="N345" s="333"/>
      <c r="O345" s="37">
        <f>K345+L345+M345</f>
        <v>4</v>
      </c>
      <c r="P345" s="37">
        <f>Q345-O345</f>
        <v>5</v>
      </c>
      <c r="Q345" s="37">
        <f>ROUND(PRODUCT(J345,25)/14,0)</f>
        <v>9</v>
      </c>
      <c r="R345" s="36" t="s">
        <v>35</v>
      </c>
      <c r="S345" s="36"/>
      <c r="T345" s="38"/>
      <c r="U345" s="38" t="s">
        <v>98</v>
      </c>
      <c r="V345" s="69"/>
      <c r="W345" s="83"/>
      <c r="X345" s="83"/>
      <c r="Y345" s="83"/>
      <c r="Z345" s="83"/>
      <c r="AA345" s="83"/>
      <c r="AB345" s="83"/>
      <c r="AC345" s="83"/>
      <c r="AD345" s="83"/>
      <c r="AE345" s="69"/>
      <c r="AF345" s="69"/>
    </row>
    <row r="346" spans="1:32" x14ac:dyDescent="0.25">
      <c r="A346" s="385" t="s">
        <v>57</v>
      </c>
      <c r="B346" s="386"/>
      <c r="C346" s="386"/>
      <c r="D346" s="386"/>
      <c r="E346" s="386"/>
      <c r="F346" s="386"/>
      <c r="G346" s="386"/>
      <c r="H346" s="386"/>
      <c r="I346" s="386"/>
      <c r="J346" s="386"/>
      <c r="K346" s="386"/>
      <c r="L346" s="386"/>
      <c r="M346" s="386"/>
      <c r="N346" s="386"/>
      <c r="O346" s="386"/>
      <c r="P346" s="386"/>
      <c r="Q346" s="386"/>
      <c r="R346" s="386"/>
      <c r="S346" s="386"/>
      <c r="T346" s="386"/>
      <c r="U346" s="387"/>
      <c r="V346" s="69"/>
      <c r="W346" s="83"/>
      <c r="X346" s="83"/>
      <c r="Y346" s="83"/>
      <c r="Z346" s="83"/>
      <c r="AA346" s="83"/>
      <c r="AB346" s="83"/>
      <c r="AC346" s="83"/>
      <c r="AD346" s="83"/>
      <c r="AE346" s="69"/>
      <c r="AF346" s="69"/>
    </row>
    <row r="347" spans="1:32" ht="26.25" customHeight="1" x14ac:dyDescent="0.25">
      <c r="A347" s="35" t="s">
        <v>86</v>
      </c>
      <c r="B347" s="393" t="s">
        <v>267</v>
      </c>
      <c r="C347" s="340"/>
      <c r="D347" s="340"/>
      <c r="E347" s="340"/>
      <c r="F347" s="340"/>
      <c r="G347" s="340"/>
      <c r="H347" s="340"/>
      <c r="I347" s="341"/>
      <c r="J347" s="36">
        <v>5</v>
      </c>
      <c r="K347" s="36">
        <v>2</v>
      </c>
      <c r="L347" s="36">
        <v>2</v>
      </c>
      <c r="M347" s="332">
        <v>0</v>
      </c>
      <c r="N347" s="333"/>
      <c r="O347" s="37">
        <f>K347+L347+M347</f>
        <v>4</v>
      </c>
      <c r="P347" s="37">
        <f>Q347-O347</f>
        <v>5</v>
      </c>
      <c r="Q347" s="37">
        <f>ROUND(PRODUCT(J347,25)/14,0)</f>
        <v>9</v>
      </c>
      <c r="R347" s="36" t="s">
        <v>35</v>
      </c>
      <c r="S347" s="36"/>
      <c r="T347" s="38"/>
      <c r="U347" s="38" t="s">
        <v>98</v>
      </c>
      <c r="V347" s="69"/>
      <c r="W347" s="83"/>
      <c r="X347" s="83"/>
      <c r="Y347" s="83"/>
      <c r="Z347" s="83"/>
      <c r="AA347" s="83"/>
      <c r="AB347" s="83"/>
      <c r="AC347" s="83"/>
      <c r="AD347" s="83"/>
      <c r="AE347" s="69"/>
      <c r="AF347" s="69"/>
    </row>
    <row r="348" spans="1:32" ht="14.4" x14ac:dyDescent="0.25">
      <c r="A348" s="150" t="s">
        <v>58</v>
      </c>
      <c r="B348" s="337"/>
      <c r="C348" s="337"/>
      <c r="D348" s="337"/>
      <c r="E348" s="337"/>
      <c r="F348" s="337"/>
      <c r="G348" s="337"/>
      <c r="H348" s="337"/>
      <c r="I348" s="337"/>
      <c r="J348" s="337"/>
      <c r="K348" s="337"/>
      <c r="L348" s="337"/>
      <c r="M348" s="337"/>
      <c r="N348" s="337"/>
      <c r="O348" s="337"/>
      <c r="P348" s="337"/>
      <c r="Q348" s="337"/>
      <c r="R348" s="337"/>
      <c r="S348" s="337"/>
      <c r="T348" s="337"/>
      <c r="U348" s="338"/>
      <c r="V348" s="380" t="s">
        <v>117</v>
      </c>
      <c r="W348" s="380"/>
      <c r="X348" s="380"/>
      <c r="Y348" s="380"/>
      <c r="Z348" s="92"/>
      <c r="AA348" s="68"/>
      <c r="AB348" s="83"/>
      <c r="AC348" s="83"/>
      <c r="AD348" s="83"/>
      <c r="AE348" s="69"/>
      <c r="AF348" s="69"/>
    </row>
    <row r="349" spans="1:32" s="34" customFormat="1" ht="23.25" customHeight="1" x14ac:dyDescent="0.3">
      <c r="A349" s="35" t="s">
        <v>87</v>
      </c>
      <c r="B349" s="334" t="s">
        <v>248</v>
      </c>
      <c r="C349" s="335"/>
      <c r="D349" s="335"/>
      <c r="E349" s="335"/>
      <c r="F349" s="335"/>
      <c r="G349" s="335"/>
      <c r="H349" s="335"/>
      <c r="I349" s="336"/>
      <c r="J349" s="36">
        <v>5</v>
      </c>
      <c r="K349" s="36">
        <v>2</v>
      </c>
      <c r="L349" s="36">
        <v>2</v>
      </c>
      <c r="M349" s="332">
        <v>0</v>
      </c>
      <c r="N349" s="333"/>
      <c r="O349" s="37">
        <f>K349+L349+M349</f>
        <v>4</v>
      </c>
      <c r="P349" s="37">
        <f>Q349-O349</f>
        <v>5</v>
      </c>
      <c r="Q349" s="37">
        <f>ROUND(PRODUCT(J349,25)/14,0)</f>
        <v>9</v>
      </c>
      <c r="R349" s="36" t="s">
        <v>35</v>
      </c>
      <c r="S349" s="36"/>
      <c r="T349" s="38"/>
      <c r="U349" s="40" t="s">
        <v>99</v>
      </c>
      <c r="V349" s="380"/>
      <c r="W349" s="380"/>
      <c r="X349" s="380"/>
      <c r="Y349" s="380"/>
      <c r="Z349" s="92"/>
      <c r="AA349" s="68"/>
      <c r="AB349" s="83"/>
      <c r="AC349" s="83"/>
      <c r="AD349" s="83"/>
      <c r="AE349" s="91"/>
      <c r="AF349" s="91"/>
    </row>
    <row r="350" spans="1:32" ht="15" customHeight="1" x14ac:dyDescent="0.25">
      <c r="A350" s="150" t="s">
        <v>59</v>
      </c>
      <c r="B350" s="337"/>
      <c r="C350" s="337"/>
      <c r="D350" s="337"/>
      <c r="E350" s="337"/>
      <c r="F350" s="337"/>
      <c r="G350" s="337"/>
      <c r="H350" s="337"/>
      <c r="I350" s="337"/>
      <c r="J350" s="337"/>
      <c r="K350" s="337"/>
      <c r="L350" s="337"/>
      <c r="M350" s="337"/>
      <c r="N350" s="337"/>
      <c r="O350" s="337"/>
      <c r="P350" s="337"/>
      <c r="Q350" s="337"/>
      <c r="R350" s="337"/>
      <c r="S350" s="337"/>
      <c r="T350" s="337"/>
      <c r="U350" s="338"/>
      <c r="V350" s="377" t="s">
        <v>120</v>
      </c>
      <c r="W350" s="378"/>
      <c r="X350" s="378"/>
      <c r="Y350" s="379"/>
      <c r="Z350" s="92"/>
      <c r="AA350" s="68"/>
      <c r="AB350" s="83"/>
      <c r="AC350" s="83"/>
      <c r="AD350" s="83"/>
      <c r="AE350" s="69"/>
      <c r="AF350" s="69"/>
    </row>
    <row r="351" spans="1:32" ht="17.25" customHeight="1" x14ac:dyDescent="0.25">
      <c r="A351" s="35" t="s">
        <v>88</v>
      </c>
      <c r="B351" s="339" t="s">
        <v>89</v>
      </c>
      <c r="C351" s="340"/>
      <c r="D351" s="340"/>
      <c r="E351" s="340"/>
      <c r="F351" s="340"/>
      <c r="G351" s="340"/>
      <c r="H351" s="340"/>
      <c r="I351" s="341"/>
      <c r="J351" s="36">
        <v>2</v>
      </c>
      <c r="K351" s="36">
        <v>1</v>
      </c>
      <c r="L351" s="36">
        <v>1</v>
      </c>
      <c r="M351" s="332">
        <v>0</v>
      </c>
      <c r="N351" s="333"/>
      <c r="O351" s="37">
        <f>K351+L351+M351</f>
        <v>2</v>
      </c>
      <c r="P351" s="37">
        <f>Q351-O351</f>
        <v>2</v>
      </c>
      <c r="Q351" s="37">
        <f>ROUND(PRODUCT(J351,25)/14,0)</f>
        <v>4</v>
      </c>
      <c r="R351" s="36"/>
      <c r="S351" s="36" t="s">
        <v>31</v>
      </c>
      <c r="T351" s="38"/>
      <c r="U351" s="40" t="s">
        <v>99</v>
      </c>
      <c r="V351" s="375">
        <f>K240+K291+K325</f>
        <v>0.99999999999999989</v>
      </c>
      <c r="W351" s="375"/>
      <c r="X351" s="375"/>
      <c r="Y351" s="375"/>
      <c r="Z351" s="391" t="s">
        <v>118</v>
      </c>
      <c r="AA351" s="392"/>
      <c r="AB351" s="83"/>
      <c r="AC351" s="83"/>
      <c r="AD351" s="83"/>
      <c r="AE351" s="69"/>
      <c r="AF351" s="69"/>
    </row>
    <row r="352" spans="1:32" ht="17.25" customHeight="1" x14ac:dyDescent="0.25">
      <c r="A352" s="35" t="s">
        <v>91</v>
      </c>
      <c r="B352" s="339" t="s">
        <v>90</v>
      </c>
      <c r="C352" s="340"/>
      <c r="D352" s="340"/>
      <c r="E352" s="340"/>
      <c r="F352" s="340"/>
      <c r="G352" s="340"/>
      <c r="H352" s="340"/>
      <c r="I352" s="341"/>
      <c r="J352" s="36">
        <v>3</v>
      </c>
      <c r="K352" s="36">
        <v>0</v>
      </c>
      <c r="L352" s="36">
        <v>0</v>
      </c>
      <c r="M352" s="332">
        <v>3</v>
      </c>
      <c r="N352" s="333"/>
      <c r="O352" s="37">
        <f>K352+L352+M352</f>
        <v>3</v>
      </c>
      <c r="P352" s="37">
        <f t="shared" ref="P352" si="149">Q352-O352</f>
        <v>2</v>
      </c>
      <c r="Q352" s="37">
        <f t="shared" ref="Q352" si="150">ROUND(PRODUCT(J352,25)/14,0)</f>
        <v>5</v>
      </c>
      <c r="R352" s="36"/>
      <c r="S352" s="36" t="s">
        <v>31</v>
      </c>
      <c r="T352" s="38"/>
      <c r="U352" s="40" t="s">
        <v>99</v>
      </c>
      <c r="V352" s="375">
        <f>K241+K292+K326</f>
        <v>1</v>
      </c>
      <c r="W352" s="375"/>
      <c r="X352" s="375"/>
      <c r="Y352" s="375"/>
      <c r="Z352" s="388" t="s">
        <v>119</v>
      </c>
      <c r="AA352" s="389"/>
      <c r="AB352" s="83"/>
      <c r="AC352" s="83"/>
      <c r="AD352" s="83"/>
      <c r="AE352" s="69"/>
      <c r="AF352" s="69"/>
    </row>
    <row r="353" spans="1:32" x14ac:dyDescent="0.25">
      <c r="A353" s="385" t="s">
        <v>60</v>
      </c>
      <c r="B353" s="386"/>
      <c r="C353" s="386"/>
      <c r="D353" s="386"/>
      <c r="E353" s="386"/>
      <c r="F353" s="386"/>
      <c r="G353" s="386"/>
      <c r="H353" s="386"/>
      <c r="I353" s="386"/>
      <c r="J353" s="386"/>
      <c r="K353" s="386"/>
      <c r="L353" s="386"/>
      <c r="M353" s="386"/>
      <c r="N353" s="386"/>
      <c r="O353" s="386"/>
      <c r="P353" s="386"/>
      <c r="Q353" s="386"/>
      <c r="R353" s="386"/>
      <c r="S353" s="386"/>
      <c r="T353" s="386"/>
      <c r="U353" s="387"/>
      <c r="V353" s="376" t="str">
        <f>IF(V351=100%,"Corect",IF(V351&gt;100%,"Ați dublat unele discipline","Ați pierdut unele discipline"))</f>
        <v>Corect</v>
      </c>
      <c r="W353" s="376"/>
      <c r="X353" s="376"/>
      <c r="Y353" s="376"/>
      <c r="Z353" s="390"/>
      <c r="AA353" s="390"/>
      <c r="AB353" s="83"/>
      <c r="AC353" s="83"/>
      <c r="AD353" s="83"/>
      <c r="AE353" s="69"/>
      <c r="AF353" s="69"/>
    </row>
    <row r="354" spans="1:32" ht="17.25" customHeight="1" x14ac:dyDescent="0.25">
      <c r="A354" s="35" t="s">
        <v>92</v>
      </c>
      <c r="B354" s="339" t="s">
        <v>94</v>
      </c>
      <c r="C354" s="340"/>
      <c r="D354" s="340"/>
      <c r="E354" s="340"/>
      <c r="F354" s="340"/>
      <c r="G354" s="340"/>
      <c r="H354" s="340"/>
      <c r="I354" s="341"/>
      <c r="J354" s="36">
        <v>3</v>
      </c>
      <c r="K354" s="36">
        <v>1</v>
      </c>
      <c r="L354" s="36">
        <v>1</v>
      </c>
      <c r="M354" s="332">
        <v>0</v>
      </c>
      <c r="N354" s="333"/>
      <c r="O354" s="37">
        <f>K354+L354+M354</f>
        <v>2</v>
      </c>
      <c r="P354" s="37">
        <f>Q354-O354</f>
        <v>4</v>
      </c>
      <c r="Q354" s="37">
        <f>ROUND(PRODUCT(J354,25)/12,0)</f>
        <v>6</v>
      </c>
      <c r="R354" s="36" t="s">
        <v>35</v>
      </c>
      <c r="S354" s="36"/>
      <c r="T354" s="38"/>
      <c r="U354" s="38" t="s">
        <v>98</v>
      </c>
      <c r="V354" s="376" t="str">
        <f>IF(V352=100%,"Corect",IF(V352&gt;100%,"Ați dublat unele discipline","Ați pierdut unele discipline"))</f>
        <v>Corect</v>
      </c>
      <c r="W354" s="376"/>
      <c r="X354" s="376"/>
      <c r="Y354" s="376"/>
      <c r="Z354" s="93"/>
      <c r="AA354" s="94"/>
      <c r="AB354" s="83"/>
      <c r="AC354" s="83"/>
      <c r="AD354" s="83"/>
      <c r="AE354" s="69"/>
      <c r="AF354" s="69"/>
    </row>
    <row r="355" spans="1:32" ht="17.25" customHeight="1" x14ac:dyDescent="0.25">
      <c r="A355" s="35" t="s">
        <v>93</v>
      </c>
      <c r="B355" s="339" t="s">
        <v>95</v>
      </c>
      <c r="C355" s="340"/>
      <c r="D355" s="340"/>
      <c r="E355" s="340"/>
      <c r="F355" s="340"/>
      <c r="G355" s="340"/>
      <c r="H355" s="340"/>
      <c r="I355" s="341"/>
      <c r="J355" s="36">
        <v>2</v>
      </c>
      <c r="K355" s="36">
        <v>0</v>
      </c>
      <c r="L355" s="36">
        <v>0</v>
      </c>
      <c r="M355" s="332">
        <v>3</v>
      </c>
      <c r="N355" s="333"/>
      <c r="O355" s="37">
        <f>K355+L355+M355</f>
        <v>3</v>
      </c>
      <c r="P355" s="37">
        <f t="shared" ref="P355" si="151">Q355-O355</f>
        <v>1</v>
      </c>
      <c r="Q355" s="37">
        <f t="shared" ref="Q355" si="152">ROUND(PRODUCT(J355,25)/12,0)</f>
        <v>4</v>
      </c>
      <c r="R355" s="36"/>
      <c r="S355" s="36" t="s">
        <v>31</v>
      </c>
      <c r="T355" s="38"/>
      <c r="U355" s="40" t="s">
        <v>99</v>
      </c>
      <c r="V355" s="97"/>
      <c r="W355" s="97"/>
      <c r="X355" s="97"/>
      <c r="Y355" s="97"/>
      <c r="Z355" s="93"/>
      <c r="AA355" s="68"/>
      <c r="AB355" s="83"/>
      <c r="AC355" s="83"/>
      <c r="AD355" s="83"/>
      <c r="AE355" s="69"/>
      <c r="AF355" s="69"/>
    </row>
    <row r="356" spans="1:32" ht="21.75" customHeight="1" x14ac:dyDescent="0.25">
      <c r="A356" s="342" t="s">
        <v>81</v>
      </c>
      <c r="B356" s="343"/>
      <c r="C356" s="343"/>
      <c r="D356" s="343"/>
      <c r="E356" s="343"/>
      <c r="F356" s="343"/>
      <c r="G356" s="343"/>
      <c r="H356" s="343"/>
      <c r="I356" s="344"/>
      <c r="J356" s="39">
        <f>SUM(J343,J345,J347,J349,J351:J352,J354:J355)</f>
        <v>30</v>
      </c>
      <c r="K356" s="39">
        <f t="shared" ref="K356:Q356" si="153">SUM(K343,K345,K347,K349,K351:K352,K354:K355)</f>
        <v>10</v>
      </c>
      <c r="L356" s="39">
        <f t="shared" si="153"/>
        <v>10</v>
      </c>
      <c r="M356" s="352">
        <f t="shared" si="153"/>
        <v>6</v>
      </c>
      <c r="N356" s="354"/>
      <c r="O356" s="39">
        <f t="shared" si="153"/>
        <v>26</v>
      </c>
      <c r="P356" s="39">
        <f t="shared" si="153"/>
        <v>29</v>
      </c>
      <c r="Q356" s="39">
        <f t="shared" si="153"/>
        <v>55</v>
      </c>
      <c r="R356" s="39">
        <f>COUNTIF(R343,"E")+COUNTIF(R345,"E")+COUNTIF(R347,"E")+COUNTIF(R349,"E")+COUNTIF(R351:R352,"E")+COUNTIF(R354:R355,"E")</f>
        <v>5</v>
      </c>
      <c r="S356" s="39">
        <f>COUNTIF(S343,"C")+COUNTIF(S345,"C")+COUNTIF(S347,"C")+COUNTIF(S349,"C")+COUNTIF(S351:S352,"C")+COUNTIF(S354:S355,"C")</f>
        <v>3</v>
      </c>
      <c r="T356" s="39">
        <f>COUNTIF(T343,"VP")+COUNTIF(T345,"VP")+COUNTIF(T347,"VP")+COUNTIF(T349,"VP")+COUNTIF(T351:T352,"VP")+COUNTIF(T354:T355,"VP")</f>
        <v>0</v>
      </c>
      <c r="U356" s="96"/>
      <c r="V356" s="95"/>
      <c r="W356" s="95"/>
      <c r="X356" s="95"/>
      <c r="Y356" s="95"/>
      <c r="Z356" s="93"/>
      <c r="AA356" s="68"/>
      <c r="AB356" s="83"/>
      <c r="AC356" s="83"/>
      <c r="AD356" s="83"/>
      <c r="AE356" s="69"/>
      <c r="AF356" s="69"/>
    </row>
    <row r="357" spans="1:32" ht="17.25" customHeight="1" x14ac:dyDescent="0.25">
      <c r="A357" s="345" t="s">
        <v>53</v>
      </c>
      <c r="B357" s="346"/>
      <c r="C357" s="346"/>
      <c r="D357" s="346"/>
      <c r="E357" s="346"/>
      <c r="F357" s="346"/>
      <c r="G357" s="346"/>
      <c r="H357" s="346"/>
      <c r="I357" s="346"/>
      <c r="J357" s="347"/>
      <c r="K357" s="39">
        <f>SUM(K343,K345,K347,K349,K351,K352)*14+SUM(K354,K355)*12</f>
        <v>138</v>
      </c>
      <c r="L357" s="39">
        <f t="shared" ref="L357:Q357" si="154">SUM(L343,L345,L347,L349,L351,L352)*14+SUM(L354,L355)*12</f>
        <v>138</v>
      </c>
      <c r="M357" s="352">
        <f t="shared" si="154"/>
        <v>78</v>
      </c>
      <c r="N357" s="354"/>
      <c r="O357" s="39">
        <f t="shared" si="154"/>
        <v>354</v>
      </c>
      <c r="P357" s="39">
        <f t="shared" si="154"/>
        <v>396</v>
      </c>
      <c r="Q357" s="39">
        <f t="shared" si="154"/>
        <v>750</v>
      </c>
      <c r="R357" s="351"/>
      <c r="S357" s="351"/>
      <c r="T357" s="351"/>
      <c r="U357" s="351"/>
      <c r="V357" s="95"/>
      <c r="W357" s="95"/>
      <c r="X357" s="95"/>
      <c r="Y357" s="95"/>
      <c r="Z357" s="68"/>
      <c r="AA357" s="68"/>
      <c r="AB357" s="83"/>
      <c r="AC357" s="83"/>
      <c r="AD357" s="83"/>
      <c r="AE357" s="69"/>
      <c r="AF357" s="69"/>
    </row>
    <row r="358" spans="1:32" ht="14.25" customHeight="1" x14ac:dyDescent="0.25">
      <c r="A358" s="348"/>
      <c r="B358" s="349"/>
      <c r="C358" s="349"/>
      <c r="D358" s="349"/>
      <c r="E358" s="349"/>
      <c r="F358" s="349"/>
      <c r="G358" s="349"/>
      <c r="H358" s="349"/>
      <c r="I358" s="349"/>
      <c r="J358" s="350"/>
      <c r="K358" s="352">
        <f>SUM(K357:M357)</f>
        <v>354</v>
      </c>
      <c r="L358" s="353"/>
      <c r="M358" s="353"/>
      <c r="N358" s="354"/>
      <c r="O358" s="352">
        <f>SUM(O357:P357)</f>
        <v>750</v>
      </c>
      <c r="P358" s="353"/>
      <c r="Q358" s="354"/>
      <c r="R358" s="351"/>
      <c r="S358" s="351"/>
      <c r="T358" s="351"/>
      <c r="U358" s="351"/>
      <c r="V358" s="95"/>
      <c r="W358" s="95"/>
      <c r="X358" s="95"/>
      <c r="Y358" s="95"/>
      <c r="Z358" s="68"/>
      <c r="AA358" s="68"/>
      <c r="AB358" s="83"/>
      <c r="AC358" s="83"/>
      <c r="AD358" s="83"/>
      <c r="AE358" s="69"/>
      <c r="AF358" s="69"/>
    </row>
    <row r="359" spans="1:32" ht="8.25" customHeight="1" x14ac:dyDescent="0.25">
      <c r="V359" s="95"/>
      <c r="W359" s="95"/>
      <c r="X359" s="95"/>
      <c r="Y359" s="95"/>
      <c r="Z359" s="68"/>
      <c r="AA359" s="68"/>
      <c r="AB359" s="83"/>
      <c r="AC359" s="83"/>
      <c r="AD359" s="83"/>
      <c r="AE359" s="69"/>
      <c r="AF359" s="69"/>
    </row>
    <row r="360" spans="1:32" x14ac:dyDescent="0.25">
      <c r="A360" s="180" t="s">
        <v>100</v>
      </c>
      <c r="B360" s="180"/>
      <c r="C360" s="180"/>
      <c r="D360" s="180"/>
      <c r="E360" s="180"/>
      <c r="F360" s="180"/>
      <c r="G360" s="180"/>
      <c r="H360" s="180"/>
      <c r="I360" s="180"/>
      <c r="J360" s="180"/>
      <c r="K360" s="180"/>
      <c r="L360" s="180"/>
      <c r="M360" s="180"/>
      <c r="N360" s="180"/>
      <c r="O360" s="180"/>
      <c r="P360" s="180"/>
      <c r="Q360" s="180"/>
      <c r="R360" s="180"/>
      <c r="S360" s="180"/>
      <c r="T360" s="180"/>
      <c r="U360" s="180"/>
      <c r="V360" s="95"/>
      <c r="W360" s="95"/>
      <c r="X360" s="95"/>
      <c r="Y360" s="95"/>
      <c r="Z360" s="68"/>
      <c r="AA360" s="68"/>
      <c r="AB360" s="83"/>
      <c r="AC360" s="83"/>
      <c r="AD360" s="83"/>
      <c r="AE360" s="69"/>
      <c r="AF360" s="69"/>
    </row>
    <row r="361" spans="1:32" x14ac:dyDescent="0.25">
      <c r="V361" s="69"/>
      <c r="W361" s="69"/>
      <c r="X361" s="69"/>
      <c r="Y361" s="69"/>
      <c r="Z361" s="69"/>
      <c r="AA361" s="69"/>
      <c r="AB361" s="69"/>
      <c r="AC361" s="69"/>
      <c r="AD361" s="69"/>
      <c r="AE361" s="69"/>
      <c r="AF361" s="69"/>
    </row>
    <row r="362" spans="1:32" x14ac:dyDescent="0.25">
      <c r="V362" s="69"/>
      <c r="W362" s="69"/>
      <c r="X362" s="69"/>
      <c r="Y362" s="69"/>
      <c r="Z362" s="69"/>
      <c r="AA362" s="69"/>
      <c r="AB362" s="69"/>
      <c r="AC362" s="69"/>
      <c r="AD362" s="69"/>
      <c r="AE362" s="69"/>
      <c r="AF362" s="69"/>
    </row>
    <row r="363" spans="1:32" x14ac:dyDescent="0.25">
      <c r="V363" s="69"/>
      <c r="W363" s="69"/>
      <c r="X363" s="69"/>
      <c r="Y363" s="69"/>
      <c r="Z363" s="69"/>
      <c r="AA363" s="69"/>
      <c r="AB363" s="69"/>
      <c r="AC363" s="69"/>
      <c r="AD363" s="69"/>
      <c r="AE363" s="69"/>
      <c r="AF363" s="69"/>
    </row>
    <row r="364" spans="1:32" x14ac:dyDescent="0.25">
      <c r="V364" s="69"/>
      <c r="W364" s="69"/>
      <c r="X364" s="69"/>
      <c r="Y364" s="69"/>
      <c r="Z364" s="69"/>
      <c r="AA364" s="69"/>
      <c r="AB364" s="69"/>
      <c r="AC364" s="69"/>
      <c r="AD364" s="69"/>
      <c r="AE364" s="69"/>
      <c r="AF364" s="69"/>
    </row>
  </sheetData>
  <sheetProtection deleteColumns="0" deleteRows="0" selectLockedCells="1" selectUnlockedCells="1"/>
  <mergeCells count="497">
    <mergeCell ref="B145:U145"/>
    <mergeCell ref="B116:I116"/>
    <mergeCell ref="B126:I126"/>
    <mergeCell ref="B118:I118"/>
    <mergeCell ref="K129:N129"/>
    <mergeCell ref="B63:I63"/>
    <mergeCell ref="B80:I80"/>
    <mergeCell ref="O54:Q54"/>
    <mergeCell ref="R54:T54"/>
    <mergeCell ref="B54:I55"/>
    <mergeCell ref="B73:I73"/>
    <mergeCell ref="B74:I74"/>
    <mergeCell ref="B75:I75"/>
    <mergeCell ref="B61:I61"/>
    <mergeCell ref="B142:I142"/>
    <mergeCell ref="A84:U84"/>
    <mergeCell ref="R85:T85"/>
    <mergeCell ref="A85:A86"/>
    <mergeCell ref="J129:J130"/>
    <mergeCell ref="B91:I91"/>
    <mergeCell ref="K85:N85"/>
    <mergeCell ref="J85:J86"/>
    <mergeCell ref="O85:Q85"/>
    <mergeCell ref="B131:U131"/>
    <mergeCell ref="B135:U135"/>
    <mergeCell ref="Z352:AA352"/>
    <mergeCell ref="Z353:AA353"/>
    <mergeCell ref="Z351:AA351"/>
    <mergeCell ref="B249:I249"/>
    <mergeCell ref="B347:I347"/>
    <mergeCell ref="A340:A341"/>
    <mergeCell ref="B340:I341"/>
    <mergeCell ref="J340:J341"/>
    <mergeCell ref="O340:Q340"/>
    <mergeCell ref="R340:T340"/>
    <mergeCell ref="U340:U341"/>
    <mergeCell ref="A330:B330"/>
    <mergeCell ref="J335:K335"/>
    <mergeCell ref="O335:P335"/>
    <mergeCell ref="J333:K333"/>
    <mergeCell ref="O333:P333"/>
    <mergeCell ref="B298:I298"/>
    <mergeCell ref="B306:I306"/>
    <mergeCell ref="B307:I307"/>
    <mergeCell ref="B351:I351"/>
    <mergeCell ref="A342:U342"/>
    <mergeCell ref="B343:I343"/>
    <mergeCell ref="A344:U344"/>
    <mergeCell ref="B345:I345"/>
    <mergeCell ref="V352:Y352"/>
    <mergeCell ref="V353:Y353"/>
    <mergeCell ref="V354:Y354"/>
    <mergeCell ref="V350:Y350"/>
    <mergeCell ref="V351:Y351"/>
    <mergeCell ref="V348:Y349"/>
    <mergeCell ref="L335:N335"/>
    <mergeCell ref="L332:N332"/>
    <mergeCell ref="B334:G334"/>
    <mergeCell ref="B333:G333"/>
    <mergeCell ref="J334:K334"/>
    <mergeCell ref="Q335:R335"/>
    <mergeCell ref="H334:I334"/>
    <mergeCell ref="H335:I335"/>
    <mergeCell ref="A335:G335"/>
    <mergeCell ref="H331:I332"/>
    <mergeCell ref="A331:A332"/>
    <mergeCell ref="H333:I333"/>
    <mergeCell ref="B352:I352"/>
    <mergeCell ref="A353:U353"/>
    <mergeCell ref="B354:I354"/>
    <mergeCell ref="A350:U350"/>
    <mergeCell ref="A346:U346"/>
    <mergeCell ref="M349:N349"/>
    <mergeCell ref="O129:Q129"/>
    <mergeCell ref="S331:U331"/>
    <mergeCell ref="V51:X51"/>
    <mergeCell ref="B156:I156"/>
    <mergeCell ref="B103:I103"/>
    <mergeCell ref="A112:U112"/>
    <mergeCell ref="B117:I117"/>
    <mergeCell ref="B120:I120"/>
    <mergeCell ref="K239:N239"/>
    <mergeCell ref="B104:I104"/>
    <mergeCell ref="B105:I105"/>
    <mergeCell ref="B183:I183"/>
    <mergeCell ref="B184:I184"/>
    <mergeCell ref="B185:I185"/>
    <mergeCell ref="B180:I180"/>
    <mergeCell ref="B167:I167"/>
    <mergeCell ref="B162:I162"/>
    <mergeCell ref="B163:I163"/>
    <mergeCell ref="B164:I164"/>
    <mergeCell ref="B132:I132"/>
    <mergeCell ref="B189:I189"/>
    <mergeCell ref="B141:I141"/>
    <mergeCell ref="B147:I147"/>
    <mergeCell ref="B148:I148"/>
    <mergeCell ref="V3:Y3"/>
    <mergeCell ref="V4:Y4"/>
    <mergeCell ref="V5:Y5"/>
    <mergeCell ref="V6:Y6"/>
    <mergeCell ref="V7:Y7"/>
    <mergeCell ref="V8:Y8"/>
    <mergeCell ref="V32:W32"/>
    <mergeCell ref="V30:W30"/>
    <mergeCell ref="V31:W31"/>
    <mergeCell ref="V10:Y15"/>
    <mergeCell ref="B355:I355"/>
    <mergeCell ref="A356:I356"/>
    <mergeCell ref="A357:J358"/>
    <mergeCell ref="R357:U358"/>
    <mergeCell ref="O358:Q358"/>
    <mergeCell ref="M352:N352"/>
    <mergeCell ref="M354:N354"/>
    <mergeCell ref="M355:N355"/>
    <mergeCell ref="M356:N356"/>
    <mergeCell ref="M357:N357"/>
    <mergeCell ref="K358:N358"/>
    <mergeCell ref="M351:N351"/>
    <mergeCell ref="M343:N343"/>
    <mergeCell ref="M345:N345"/>
    <mergeCell ref="M347:N347"/>
    <mergeCell ref="B349:I349"/>
    <mergeCell ref="A348:U348"/>
    <mergeCell ref="A337:U337"/>
    <mergeCell ref="A339:U339"/>
    <mergeCell ref="K340:N340"/>
    <mergeCell ref="M341:N341"/>
    <mergeCell ref="K325:U325"/>
    <mergeCell ref="K326:U326"/>
    <mergeCell ref="A325:J325"/>
    <mergeCell ref="Q333:R333"/>
    <mergeCell ref="B331:G332"/>
    <mergeCell ref="L333:N333"/>
    <mergeCell ref="L334:N334"/>
    <mergeCell ref="B308:I308"/>
    <mergeCell ref="B318:I318"/>
    <mergeCell ref="A326:J326"/>
    <mergeCell ref="R323:U324"/>
    <mergeCell ref="O324:Q324"/>
    <mergeCell ref="B313:I313"/>
    <mergeCell ref="B314:I314"/>
    <mergeCell ref="B315:I315"/>
    <mergeCell ref="A316:U316"/>
    <mergeCell ref="B319:I319"/>
    <mergeCell ref="B320:I320"/>
    <mergeCell ref="B321:I321"/>
    <mergeCell ref="A322:I322"/>
    <mergeCell ref="A323:J324"/>
    <mergeCell ref="B317:I317"/>
    <mergeCell ref="K324:N324"/>
    <mergeCell ref="B301:I301"/>
    <mergeCell ref="B302:I302"/>
    <mergeCell ref="B303:I303"/>
    <mergeCell ref="B304:I304"/>
    <mergeCell ref="B309:I309"/>
    <mergeCell ref="B310:I310"/>
    <mergeCell ref="B311:I311"/>
    <mergeCell ref="B312:I312"/>
    <mergeCell ref="B305:I305"/>
    <mergeCell ref="B199:I199"/>
    <mergeCell ref="K210:N210"/>
    <mergeCell ref="B299:I299"/>
    <mergeCell ref="B300:I300"/>
    <mergeCell ref="R295:T295"/>
    <mergeCell ref="A295:A296"/>
    <mergeCell ref="B295:I296"/>
    <mergeCell ref="J295:J296"/>
    <mergeCell ref="K290:N290"/>
    <mergeCell ref="K295:N295"/>
    <mergeCell ref="A279:U279"/>
    <mergeCell ref="A291:J291"/>
    <mergeCell ref="A292:J292"/>
    <mergeCell ref="K291:U291"/>
    <mergeCell ref="K292:U292"/>
    <mergeCell ref="A288:I288"/>
    <mergeCell ref="O290:Q290"/>
    <mergeCell ref="U295:U296"/>
    <mergeCell ref="A294:U294"/>
    <mergeCell ref="O295:Q295"/>
    <mergeCell ref="A297:U297"/>
    <mergeCell ref="B285:I285"/>
    <mergeCell ref="B286:I286"/>
    <mergeCell ref="R289:U290"/>
    <mergeCell ref="U244:U245"/>
    <mergeCell ref="B274:I274"/>
    <mergeCell ref="B275:I275"/>
    <mergeCell ref="B280:I280"/>
    <mergeCell ref="B253:I253"/>
    <mergeCell ref="B257:I257"/>
    <mergeCell ref="B258:I258"/>
    <mergeCell ref="B256:I256"/>
    <mergeCell ref="B267:I267"/>
    <mergeCell ref="B273:I273"/>
    <mergeCell ref="B248:I248"/>
    <mergeCell ref="B277:I277"/>
    <mergeCell ref="R244:T244"/>
    <mergeCell ref="B278:I278"/>
    <mergeCell ref="B244:I245"/>
    <mergeCell ref="B265:I265"/>
    <mergeCell ref="B264:I264"/>
    <mergeCell ref="B287:I287"/>
    <mergeCell ref="B252:I252"/>
    <mergeCell ref="B260:I260"/>
    <mergeCell ref="B281:I281"/>
    <mergeCell ref="B282:I282"/>
    <mergeCell ref="B283:I283"/>
    <mergeCell ref="R210:T210"/>
    <mergeCell ref="K204:N204"/>
    <mergeCell ref="U210:U211"/>
    <mergeCell ref="J176:J177"/>
    <mergeCell ref="A178:U178"/>
    <mergeCell ref="A176:A177"/>
    <mergeCell ref="B176:I177"/>
    <mergeCell ref="O176:Q176"/>
    <mergeCell ref="R176:T176"/>
    <mergeCell ref="B191:I191"/>
    <mergeCell ref="A190:U190"/>
    <mergeCell ref="B181:I181"/>
    <mergeCell ref="B188:I188"/>
    <mergeCell ref="A209:U209"/>
    <mergeCell ref="A208:U208"/>
    <mergeCell ref="A205:J205"/>
    <mergeCell ref="K205:U205"/>
    <mergeCell ref="A206:J206"/>
    <mergeCell ref="K206:U206"/>
    <mergeCell ref="B192:I192"/>
    <mergeCell ref="A210:A211"/>
    <mergeCell ref="B210:I211"/>
    <mergeCell ref="J210:J211"/>
    <mergeCell ref="A198:U198"/>
    <mergeCell ref="A6:K6"/>
    <mergeCell ref="P5:R5"/>
    <mergeCell ref="P6:R6"/>
    <mergeCell ref="P3:R3"/>
    <mergeCell ref="P4:R4"/>
    <mergeCell ref="M4:O4"/>
    <mergeCell ref="B124:I124"/>
    <mergeCell ref="B107:I107"/>
    <mergeCell ref="B108:I108"/>
    <mergeCell ref="B115:I115"/>
    <mergeCell ref="J113:J114"/>
    <mergeCell ref="B121:I121"/>
    <mergeCell ref="B102:I102"/>
    <mergeCell ref="B100:I100"/>
    <mergeCell ref="B101:I101"/>
    <mergeCell ref="B119:I119"/>
    <mergeCell ref="B93:I93"/>
    <mergeCell ref="K97:N97"/>
    <mergeCell ref="B106:I106"/>
    <mergeCell ref="B109:I109"/>
    <mergeCell ref="A10:K10"/>
    <mergeCell ref="M6:O6"/>
    <mergeCell ref="B92:I92"/>
    <mergeCell ref="B94:I94"/>
    <mergeCell ref="A1:K1"/>
    <mergeCell ref="A3:K3"/>
    <mergeCell ref="M20:U20"/>
    <mergeCell ref="B47:I47"/>
    <mergeCell ref="B48:I48"/>
    <mergeCell ref="M1:U1"/>
    <mergeCell ref="M14:U14"/>
    <mergeCell ref="A4:K5"/>
    <mergeCell ref="A36:U36"/>
    <mergeCell ref="A20:K20"/>
    <mergeCell ref="A16:K16"/>
    <mergeCell ref="M3:O3"/>
    <mergeCell ref="M5:O5"/>
    <mergeCell ref="D28:F28"/>
    <mergeCell ref="A17:K17"/>
    <mergeCell ref="A2:K2"/>
    <mergeCell ref="M15:U15"/>
    <mergeCell ref="A7:K7"/>
    <mergeCell ref="A8:K8"/>
    <mergeCell ref="A9:K9"/>
    <mergeCell ref="M8:U11"/>
    <mergeCell ref="S3:U3"/>
    <mergeCell ref="S4:U4"/>
    <mergeCell ref="S5:U5"/>
    <mergeCell ref="A15:K15"/>
    <mergeCell ref="J39:J40"/>
    <mergeCell ref="A38:U38"/>
    <mergeCell ref="B39:I40"/>
    <mergeCell ref="M18:U18"/>
    <mergeCell ref="M16:U17"/>
    <mergeCell ref="I28:K28"/>
    <mergeCell ref="R39:T39"/>
    <mergeCell ref="A22:K25"/>
    <mergeCell ref="B28:C28"/>
    <mergeCell ref="H28:H29"/>
    <mergeCell ref="A27:G27"/>
    <mergeCell ref="U39:U40"/>
    <mergeCell ref="A19:K19"/>
    <mergeCell ref="M19:U19"/>
    <mergeCell ref="M21:U25"/>
    <mergeCell ref="M27:U32"/>
    <mergeCell ref="S6:U6"/>
    <mergeCell ref="A54:A55"/>
    <mergeCell ref="B51:I51"/>
    <mergeCell ref="B56:I56"/>
    <mergeCell ref="B57:I57"/>
    <mergeCell ref="B65:I65"/>
    <mergeCell ref="A11:K11"/>
    <mergeCell ref="A39:A40"/>
    <mergeCell ref="B43:I43"/>
    <mergeCell ref="B41:I41"/>
    <mergeCell ref="B42:I42"/>
    <mergeCell ref="B50:I50"/>
    <mergeCell ref="B64:I64"/>
    <mergeCell ref="B60:I60"/>
    <mergeCell ref="B46:I46"/>
    <mergeCell ref="B49:I49"/>
    <mergeCell ref="K39:N39"/>
    <mergeCell ref="G28:G29"/>
    <mergeCell ref="A13:K13"/>
    <mergeCell ref="A14:K14"/>
    <mergeCell ref="B44:I44"/>
    <mergeCell ref="B45:I45"/>
    <mergeCell ref="M13:U13"/>
    <mergeCell ref="O39:Q39"/>
    <mergeCell ref="A53:U53"/>
    <mergeCell ref="U85:U86"/>
    <mergeCell ref="B77:I77"/>
    <mergeCell ref="A68:U68"/>
    <mergeCell ref="J69:J70"/>
    <mergeCell ref="B72:I72"/>
    <mergeCell ref="B71:I71"/>
    <mergeCell ref="K69:N69"/>
    <mergeCell ref="K54:N54"/>
    <mergeCell ref="B78:I78"/>
    <mergeCell ref="B66:I66"/>
    <mergeCell ref="B58:I58"/>
    <mergeCell ref="B59:I59"/>
    <mergeCell ref="B62:I62"/>
    <mergeCell ref="J54:J55"/>
    <mergeCell ref="R69:T69"/>
    <mergeCell ref="B82:I82"/>
    <mergeCell ref="B85:I86"/>
    <mergeCell ref="U69:U70"/>
    <mergeCell ref="O69:Q69"/>
    <mergeCell ref="U54:U55"/>
    <mergeCell ref="B76:I76"/>
    <mergeCell ref="B81:I81"/>
    <mergeCell ref="B79:I79"/>
    <mergeCell ref="B168:I168"/>
    <mergeCell ref="B166:I166"/>
    <mergeCell ref="R129:T129"/>
    <mergeCell ref="B123:I123"/>
    <mergeCell ref="B153:I153"/>
    <mergeCell ref="B157:I157"/>
    <mergeCell ref="B158:I158"/>
    <mergeCell ref="B159:I159"/>
    <mergeCell ref="B110:I110"/>
    <mergeCell ref="B134:I134"/>
    <mergeCell ref="B146:I146"/>
    <mergeCell ref="B143:I143"/>
    <mergeCell ref="B154:I154"/>
    <mergeCell ref="B161:I161"/>
    <mergeCell ref="B133:I133"/>
    <mergeCell ref="K113:N113"/>
    <mergeCell ref="B113:I114"/>
    <mergeCell ref="B149:I149"/>
    <mergeCell ref="B150:I150"/>
    <mergeCell ref="B165:U165"/>
    <mergeCell ref="B137:I137"/>
    <mergeCell ref="B138:I138"/>
    <mergeCell ref="B139:I139"/>
    <mergeCell ref="B140:I140"/>
    <mergeCell ref="V334:Y334"/>
    <mergeCell ref="B193:I193"/>
    <mergeCell ref="A194:U194"/>
    <mergeCell ref="B195:I195"/>
    <mergeCell ref="B196:I196"/>
    <mergeCell ref="B197:I197"/>
    <mergeCell ref="B200:I200"/>
    <mergeCell ref="R203:U204"/>
    <mergeCell ref="O204:Q204"/>
    <mergeCell ref="O210:Q210"/>
    <mergeCell ref="B225:I225"/>
    <mergeCell ref="B229:I229"/>
    <mergeCell ref="B232:I232"/>
    <mergeCell ref="B234:I234"/>
    <mergeCell ref="A231:U231"/>
    <mergeCell ref="B247:I247"/>
    <mergeCell ref="B262:I262"/>
    <mergeCell ref="B263:I263"/>
    <mergeCell ref="A240:J240"/>
    <mergeCell ref="A289:J290"/>
    <mergeCell ref="B284:I284"/>
    <mergeCell ref="B268:I268"/>
    <mergeCell ref="B270:I270"/>
    <mergeCell ref="B271:I271"/>
    <mergeCell ref="A360:U360"/>
    <mergeCell ref="A237:I237"/>
    <mergeCell ref="B236:I236"/>
    <mergeCell ref="B233:I233"/>
    <mergeCell ref="A238:J239"/>
    <mergeCell ref="R238:U239"/>
    <mergeCell ref="O239:Q239"/>
    <mergeCell ref="B235:I235"/>
    <mergeCell ref="O334:P334"/>
    <mergeCell ref="Q334:R334"/>
    <mergeCell ref="Q331:R332"/>
    <mergeCell ref="J332:K332"/>
    <mergeCell ref="O332:P332"/>
    <mergeCell ref="J331:P331"/>
    <mergeCell ref="B250:I250"/>
    <mergeCell ref="B251:I251"/>
    <mergeCell ref="B259:I259"/>
    <mergeCell ref="B255:I255"/>
    <mergeCell ref="B254:I254"/>
    <mergeCell ref="A243:U243"/>
    <mergeCell ref="J244:J245"/>
    <mergeCell ref="O244:Q244"/>
    <mergeCell ref="A244:A245"/>
    <mergeCell ref="A246:U246"/>
    <mergeCell ref="K240:U240"/>
    <mergeCell ref="K241:U241"/>
    <mergeCell ref="A12:K12"/>
    <mergeCell ref="A69:A70"/>
    <mergeCell ref="B69:I70"/>
    <mergeCell ref="B201:I201"/>
    <mergeCell ref="A202:I202"/>
    <mergeCell ref="A203:J204"/>
    <mergeCell ref="O97:Q97"/>
    <mergeCell ref="R97:T97"/>
    <mergeCell ref="B99:I99"/>
    <mergeCell ref="B125:I125"/>
    <mergeCell ref="A128:U128"/>
    <mergeCell ref="B97:I98"/>
    <mergeCell ref="B136:I136"/>
    <mergeCell ref="A186:U186"/>
    <mergeCell ref="B187:I187"/>
    <mergeCell ref="B144:I144"/>
    <mergeCell ref="B90:I90"/>
    <mergeCell ref="A169:I169"/>
    <mergeCell ref="O113:Q113"/>
    <mergeCell ref="B87:I87"/>
    <mergeCell ref="B88:I88"/>
    <mergeCell ref="B155:U155"/>
    <mergeCell ref="K244:N244"/>
    <mergeCell ref="B261:I261"/>
    <mergeCell ref="B272:I272"/>
    <mergeCell ref="B269:I269"/>
    <mergeCell ref="B276:I276"/>
    <mergeCell ref="B266:I266"/>
    <mergeCell ref="R170:U171"/>
    <mergeCell ref="V66:X66"/>
    <mergeCell ref="V82:X82"/>
    <mergeCell ref="V94:X94"/>
    <mergeCell ref="V110:X110"/>
    <mergeCell ref="V126:X126"/>
    <mergeCell ref="A96:U96"/>
    <mergeCell ref="J97:J98"/>
    <mergeCell ref="A97:A98"/>
    <mergeCell ref="U97:U98"/>
    <mergeCell ref="B122:I122"/>
    <mergeCell ref="B129:I130"/>
    <mergeCell ref="B89:I89"/>
    <mergeCell ref="U129:U130"/>
    <mergeCell ref="A113:A114"/>
    <mergeCell ref="U113:U114"/>
    <mergeCell ref="R113:T113"/>
    <mergeCell ref="A129:A130"/>
    <mergeCell ref="A182:U182"/>
    <mergeCell ref="O171:Q171"/>
    <mergeCell ref="A172:J172"/>
    <mergeCell ref="A173:J173"/>
    <mergeCell ref="K172:U172"/>
    <mergeCell ref="K173:U173"/>
    <mergeCell ref="A175:U175"/>
    <mergeCell ref="K176:N176"/>
    <mergeCell ref="U176:U177"/>
    <mergeCell ref="B151:I151"/>
    <mergeCell ref="B152:I152"/>
    <mergeCell ref="B160:U160"/>
    <mergeCell ref="A241:J241"/>
    <mergeCell ref="B230:I230"/>
    <mergeCell ref="B222:I222"/>
    <mergeCell ref="B223:I223"/>
    <mergeCell ref="B213:I213"/>
    <mergeCell ref="A212:U212"/>
    <mergeCell ref="B214:I214"/>
    <mergeCell ref="B215:I215"/>
    <mergeCell ref="B216:I216"/>
    <mergeCell ref="B219:I219"/>
    <mergeCell ref="K171:N171"/>
    <mergeCell ref="B221:I221"/>
    <mergeCell ref="B218:I218"/>
    <mergeCell ref="B224:I224"/>
    <mergeCell ref="B217:I217"/>
    <mergeCell ref="B226:I226"/>
    <mergeCell ref="B227:I227"/>
    <mergeCell ref="B228:I228"/>
    <mergeCell ref="B220:I220"/>
    <mergeCell ref="A170:J171"/>
    <mergeCell ref="B179:I179"/>
  </mergeCells>
  <phoneticPr fontId="5" type="noConversion"/>
  <conditionalFormatting sqref="V334 L31:L32 V30:V32 V3:V8">
    <cfRule type="cellIs" dxfId="39" priority="173" operator="equal">
      <formula>"E bine"</formula>
    </cfRule>
  </conditionalFormatting>
  <conditionalFormatting sqref="V334 V30:V32 V3:V8">
    <cfRule type="cellIs" dxfId="38" priority="172" operator="equal">
      <formula>"NU e bine"</formula>
    </cfRule>
  </conditionalFormatting>
  <conditionalFormatting sqref="V30:W32 V3:V8">
    <cfRule type="cellIs" dxfId="37" priority="165" operator="equal">
      <formula>"Suma trebuie să fie 52"</formula>
    </cfRule>
    <cfRule type="cellIs" dxfId="36" priority="166" operator="equal">
      <formula>"Corect"</formula>
    </cfRule>
    <cfRule type="cellIs" dxfId="35" priority="167" operator="equal">
      <formula>SUM($B$30:$J$30)</formula>
    </cfRule>
    <cfRule type="cellIs" dxfId="34" priority="168" operator="lessThan">
      <formula>"(SUM(B28:K28)=52"</formula>
    </cfRule>
    <cfRule type="cellIs" dxfId="33" priority="169" operator="equal">
      <formula>52</formula>
    </cfRule>
    <cfRule type="cellIs" dxfId="32" priority="170" operator="equal">
      <formula>$K$30</formula>
    </cfRule>
    <cfRule type="cellIs" dxfId="31" priority="171" operator="equal">
      <formula>$B$30:$K$30=52</formula>
    </cfRule>
  </conditionalFormatting>
  <conditionalFormatting sqref="V334:W334 V30:W32 V3:V8">
    <cfRule type="cellIs" dxfId="30" priority="160" operator="equal">
      <formula>"Suma trebuie să fie 52"</formula>
    </cfRule>
    <cfRule type="cellIs" dxfId="29" priority="164" operator="equal">
      <formula>"Corect"</formula>
    </cfRule>
  </conditionalFormatting>
  <conditionalFormatting sqref="V334:Y334 V30:W32">
    <cfRule type="cellIs" dxfId="28" priority="163" operator="equal">
      <formula>"Corect"</formula>
    </cfRule>
  </conditionalFormatting>
  <conditionalFormatting sqref="V51:X51 V66:X66 V94:X94 V110:X110 V126:X126 V82:X82">
    <cfRule type="cellIs" dxfId="27" priority="161" operator="equal">
      <formula>"E trebuie să fie cel puțin egal cu C+VP"</formula>
    </cfRule>
    <cfRule type="cellIs" dxfId="26" priority="162" operator="equal">
      <formula>"Corect"</formula>
    </cfRule>
  </conditionalFormatting>
  <conditionalFormatting sqref="V334:W334">
    <cfRule type="cellIs" dxfId="25" priority="136" operator="equal">
      <formula>"Nu corespunde cu tabelul de opționale"</formula>
    </cfRule>
    <cfRule type="cellIs" dxfId="24" priority="139" operator="equal">
      <formula>"Suma trebuie să fie 52"</formula>
    </cfRule>
    <cfRule type="cellIs" dxfId="23" priority="140" operator="equal">
      <formula>"Corect"</formula>
    </cfRule>
    <cfRule type="cellIs" dxfId="22" priority="141" operator="equal">
      <formula>SUM($B$30:$J$30)</formula>
    </cfRule>
    <cfRule type="cellIs" dxfId="21" priority="142" operator="lessThan">
      <formula>"(SUM(B28:K28)=52"</formula>
    </cfRule>
    <cfRule type="cellIs" dxfId="20" priority="143" operator="equal">
      <formula>52</formula>
    </cfRule>
    <cfRule type="cellIs" dxfId="19" priority="144" operator="equal">
      <formula>$K$30</formula>
    </cfRule>
    <cfRule type="cellIs" dxfId="18" priority="145" operator="equal">
      <formula>$B$30:$K$30=52</formula>
    </cfRule>
  </conditionalFormatting>
  <conditionalFormatting sqref="V3:V8">
    <cfRule type="cellIs" dxfId="17" priority="124" operator="equal">
      <formula>"Trebuie alocate cel puțin 20 de ore pe săptămână"</formula>
    </cfRule>
  </conditionalFormatting>
  <conditionalFormatting sqref="V30:W30">
    <cfRule type="cellIs" dxfId="16" priority="26" operator="equal">
      <formula>"Correct"</formula>
    </cfRule>
  </conditionalFormatting>
  <conditionalFormatting sqref="V3:V8">
    <cfRule type="cellIs" dxfId="15" priority="16" operator="equal">
      <formula>"Suma trebuie să fie 52"</formula>
    </cfRule>
    <cfRule type="cellIs" dxfId="14" priority="17" operator="equal">
      <formula>"Corect"</formula>
    </cfRule>
    <cfRule type="cellIs" dxfId="13" priority="18" operator="equal">
      <formula>SUM($B$31:$J$31)</formula>
    </cfRule>
    <cfRule type="cellIs" dxfId="12" priority="19" operator="lessThan">
      <formula>"(SUM(B28:K28)=52"</formula>
    </cfRule>
    <cfRule type="cellIs" dxfId="11" priority="20" operator="equal">
      <formula>52</formula>
    </cfRule>
    <cfRule type="cellIs" dxfId="10" priority="21" operator="equal">
      <formula>$K$31</formula>
    </cfRule>
    <cfRule type="cellIs" dxfId="9" priority="22" operator="equal">
      <formula>$B$31:$K$31=52</formula>
    </cfRule>
  </conditionalFormatting>
  <conditionalFormatting sqref="V354">
    <cfRule type="cellIs" dxfId="8" priority="7" operator="equal">
      <formula>"Ați dublat unele discipline"</formula>
    </cfRule>
    <cfRule type="cellIs" dxfId="7" priority="8" operator="equal">
      <formula>"Ați pierdut unele discipline"</formula>
    </cfRule>
    <cfRule type="cellIs" dxfId="6" priority="9" operator="equal">
      <formula>"Corect"</formula>
    </cfRule>
  </conditionalFormatting>
  <conditionalFormatting sqref="V353">
    <cfRule type="cellIs" dxfId="5" priority="4" operator="equal">
      <formula>"Ați dublat unele discipline"</formula>
    </cfRule>
    <cfRule type="cellIs" dxfId="4" priority="5" operator="equal">
      <formula>"Ați pierdut unele discipline"</formula>
    </cfRule>
    <cfRule type="cellIs" dxfId="3" priority="6" operator="equal">
      <formula>"Corect"</formula>
    </cfRule>
  </conditionalFormatting>
  <conditionalFormatting sqref="V355">
    <cfRule type="cellIs" dxfId="2" priority="1" operator="equal">
      <formula>"Ați dublat unele discipline"</formula>
    </cfRule>
    <cfRule type="cellIs" dxfId="1" priority="2" operator="equal">
      <formula>"Ați pierdut unele discipline"</formula>
    </cfRule>
    <cfRule type="cellIs" dxfId="0" priority="3" operator="equal">
      <formula>"Corect"</formula>
    </cfRule>
  </conditionalFormatting>
  <dataValidations count="14">
    <dataValidation type="list" allowBlank="1" showInputMessage="1" showErrorMessage="1" sqref="S354:S355 S347 S351:S352 S343 S345 S349 S187:S189 S159 S61:S65 S191:S193 S195:S197 S199:S201 S106:S109 S77:S81 S121:S125 S47:S50 S166:S168 S185 S161:S164 S93" xr:uid="{00000000-0002-0000-0000-000000000000}">
      <formula1>$S$40</formula1>
    </dataValidation>
    <dataValidation type="list" allowBlank="1" showInputMessage="1" showErrorMessage="1" sqref="R354:R355 R347 R351:R352 R343 R345 R349 R187:R189 R159 R61:R65 R191:R193 R195:R197 R199:R201 R106:R109 R77:R81 R121:R125 R47:R50 R166:R168 R185 R161:R164 R93" xr:uid="{00000000-0002-0000-0000-000001000000}">
      <formula1>$R$40</formula1>
    </dataValidation>
    <dataValidation type="list" allowBlank="1" showInputMessage="1" showErrorMessage="1" sqref="T354:T355 T347 T351:T352 T343 T345 T349 T159 T187:T189 T191:T193 T195:T197 T199:T201 T106:T109 T185 T166:T168 T161:T164 T61:T65 T77:T81 T121:T125 T47:T50 T93" xr:uid="{00000000-0002-0000-0000-000002000000}">
      <formula1>$T$40</formula1>
    </dataValidation>
    <dataValidation type="list" allowBlank="1" showInputMessage="1" showErrorMessage="1" sqref="B317:I320 B232:I235 B214:I229 B280:I286 B248:I277 B299:I314" xr:uid="{00000000-0002-0000-0000-000003000000}">
      <formula1>$B$39:$B$204</formula1>
    </dataValidation>
    <dataValidation type="list" allowBlank="1" showInputMessage="1" showErrorMessage="1" sqref="U195:U197 U199:U201 U187:U189 U159 U166:U168 U191:U193 U106:U109 U161:U164 U61:U65 U77:U81 U185 U121:U125 U47:U50 U93" xr:uid="{00000000-0002-0000-0000-000004000000}">
      <formula1>$P$37:$T$37</formula1>
    </dataValidation>
    <dataValidation type="list" allowBlank="1" showInputMessage="1" showErrorMessage="1" sqref="B213:I213 B247:I247 B298:I298" xr:uid="{00000000-0002-0000-0000-000005000000}">
      <formula1>$B$38:$B$205</formula1>
    </dataValidation>
    <dataValidation type="list" allowBlank="1" showInputMessage="1" showErrorMessage="1" sqref="U41:U46 U56:U60 U71:U76 U87:U92 U99:U105 U115:U120 U132:U134 U183:U184 U146:U154 U156:U158 U179 U181 U136:U144" xr:uid="{00000000-0002-0000-0000-000006000000}">
      <formula1>$P$35:$T$35</formula1>
    </dataValidation>
    <dataValidation type="list" allowBlank="1" showInputMessage="1" showErrorMessage="1" sqref="T41:T46 T56:T60 T71:T76 T87:T92 T99:T105 T115:T120 T136:T144 T183:T184 T146:T154 T156:T158 T179 T181 T132:T134" xr:uid="{00000000-0002-0000-0000-000007000000}">
      <formula1>$T$38</formula1>
    </dataValidation>
    <dataValidation type="list" allowBlank="1" showInputMessage="1" showErrorMessage="1" sqref="R41:R46 R56:R60 R71:R76 R87:R92 R99:R105 R115:R120 R136:R144 R183:R184 R146:R154 R156:R158 R179 R181 R132:R134" xr:uid="{00000000-0002-0000-0000-000008000000}">
      <formula1>$R$38</formula1>
    </dataValidation>
    <dataValidation type="list" allowBlank="1" showInputMessage="1" showErrorMessage="1" sqref="S41:S46 S56:S60 S71:S76 S87:S92 S99:S105 S115:S120 S132:S134 S183:S184 S147:S154 S156:S158 S179 S181 S136:S144" xr:uid="{00000000-0002-0000-0000-000009000000}">
      <formula1>$S$38</formula1>
    </dataValidation>
    <dataValidation type="list" allowBlank="1" showInputMessage="1" showErrorMessage="1" sqref="S180" xr:uid="{00000000-0002-0000-0000-00000A000000}">
      <formula1>$S$39</formula1>
    </dataValidation>
    <dataValidation type="list" allowBlank="1" showInputMessage="1" showErrorMessage="1" sqref="R180" xr:uid="{00000000-0002-0000-0000-00000B000000}">
      <formula1>$R$39</formula1>
    </dataValidation>
    <dataValidation type="list" allowBlank="1" showInputMessage="1" showErrorMessage="1" sqref="T180" xr:uid="{00000000-0002-0000-0000-00000C000000}">
      <formula1>$T$39</formula1>
    </dataValidation>
    <dataValidation type="list" allowBlank="1" showInputMessage="1" showErrorMessage="1" sqref="U180" xr:uid="{00000000-0002-0000-0000-00000D000000}">
      <formula1>$P$36:$T$36</formula1>
    </dataValidation>
  </dataValidations>
  <pageMargins left="0.70866141732283505" right="0.70866141732283505" top="0.49803149600000002" bottom="0.74803149606299202" header="0.31496062992126" footer="0.31496062992126"/>
  <pageSetup paperSize="9" orientation="landscape" blackAndWhite="1" r:id="rId1"/>
  <headerFooter>
    <oddHeader>&amp;RPag. &amp;P</oddHeader>
    <oddFooter>&amp;LRECTOR,
Acad.Prof.univ.dr. Ioan Aurel POP&amp;CDECAN,
Prof. univ. dr. Adrian-Olimpiu PETRUȘEL&amp;RDIRECTOR DE DEPARTAMENT,
Conf. univ. dr. ANDRÁS Szilárd</oddFooter>
  </headerFooter>
  <ignoredErrors>
    <ignoredError sqref="M334"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BA436C8AF41D44994AA64A6708AB5AD" ma:contentTypeVersion="0" ma:contentTypeDescription="Create a new document." ma:contentTypeScope="" ma:versionID="1e145a0201785cf80eb881b8ccf1c55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BA416E9-C679-4E04-BFFA-E64C5BC8F3E2}">
  <ds:schemaRefs>
    <ds:schemaRef ds:uri="http://schemas.microsoft.com/sharepoint/v3/contenttype/forms"/>
  </ds:schemaRefs>
</ds:datastoreItem>
</file>

<file path=customXml/itemProps2.xml><?xml version="1.0" encoding="utf-8"?>
<ds:datastoreItem xmlns:ds="http://schemas.openxmlformats.org/officeDocument/2006/customXml" ds:itemID="{43B76617-72F1-499D-8276-45B9E584566A}">
  <ds:schemaRefs>
    <ds:schemaRef ds:uri="http://schemas.microsoft.com/office/2006/metadata/properties"/>
  </ds:schemaRefs>
</ds:datastoreItem>
</file>

<file path=customXml/itemProps3.xml><?xml version="1.0" encoding="utf-8"?>
<ds:datastoreItem xmlns:ds="http://schemas.openxmlformats.org/officeDocument/2006/customXml" ds:itemID="{3107A706-9362-4AEF-AB13-46C66CA75E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Ady-PC</cp:lastModifiedBy>
  <cp:lastPrinted>2019-01-29T12:18:20Z</cp:lastPrinted>
  <dcterms:created xsi:type="dcterms:W3CDTF">2013-06-27T08:19:59Z</dcterms:created>
  <dcterms:modified xsi:type="dcterms:W3CDTF">2019-04-24T08:21:24Z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0x010100DBA436C8AF41D44994AA64A6708AB5AD</vt:lpwstr>
  </property>
</Properties>
</file>