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backupFile="1"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4" i="1" l="1"/>
  <c r="M134" i="1"/>
  <c r="K134" i="1"/>
  <c r="S133" i="1"/>
  <c r="R133" i="1"/>
  <c r="Q133" i="1"/>
  <c r="K133" i="1"/>
  <c r="J133" i="1"/>
  <c r="T97" i="1"/>
  <c r="S97" i="1"/>
  <c r="R97" i="1"/>
  <c r="Q97" i="1"/>
  <c r="K97" i="1"/>
  <c r="L97" i="1"/>
  <c r="M97" i="1"/>
  <c r="J97" i="1"/>
  <c r="T81" i="1"/>
  <c r="S81" i="1"/>
  <c r="R81" i="1"/>
  <c r="Q81" i="1"/>
  <c r="K81" i="1"/>
  <c r="L81" i="1"/>
  <c r="M81" i="1"/>
  <c r="J81" i="1"/>
  <c r="T63" i="1"/>
  <c r="S63" i="1"/>
  <c r="R63" i="1"/>
  <c r="Q63" i="1"/>
  <c r="K63" i="1"/>
  <c r="L63" i="1"/>
  <c r="M63" i="1"/>
  <c r="J63" i="1"/>
  <c r="T47" i="1"/>
  <c r="S47" i="1"/>
  <c r="R47" i="1"/>
  <c r="Q47" i="1"/>
  <c r="K47" i="1"/>
  <c r="L47" i="1"/>
  <c r="M47" i="1"/>
  <c r="J47" i="1"/>
  <c r="K135" i="1" l="1"/>
  <c r="S262" i="1"/>
  <c r="R262" i="1"/>
  <c r="Q262" i="1"/>
  <c r="P262" i="1"/>
  <c r="O262" i="1"/>
  <c r="N262" i="1"/>
  <c r="M262" i="1"/>
  <c r="L262" i="1"/>
  <c r="K262" i="1"/>
  <c r="J262" i="1"/>
  <c r="A262" i="1"/>
  <c r="S261" i="1"/>
  <c r="R261" i="1"/>
  <c r="Q261" i="1"/>
  <c r="P261" i="1"/>
  <c r="O261" i="1"/>
  <c r="N261" i="1"/>
  <c r="M261" i="1"/>
  <c r="L261" i="1"/>
  <c r="K261" i="1"/>
  <c r="J261" i="1"/>
  <c r="A261" i="1"/>
  <c r="S260" i="1"/>
  <c r="R260" i="1"/>
  <c r="Q260" i="1"/>
  <c r="P260" i="1"/>
  <c r="O260" i="1"/>
  <c r="N260" i="1"/>
  <c r="M260" i="1"/>
  <c r="L260" i="1"/>
  <c r="K260" i="1"/>
  <c r="J260" i="1"/>
  <c r="A260" i="1"/>
  <c r="S259" i="1"/>
  <c r="R259" i="1"/>
  <c r="Q259" i="1"/>
  <c r="P259" i="1"/>
  <c r="O259" i="1"/>
  <c r="N259" i="1"/>
  <c r="M259" i="1"/>
  <c r="L259" i="1"/>
  <c r="K259" i="1"/>
  <c r="J259" i="1"/>
  <c r="A259" i="1"/>
  <c r="S256" i="1"/>
  <c r="R256" i="1"/>
  <c r="Q256" i="1"/>
  <c r="P256" i="1"/>
  <c r="O256" i="1"/>
  <c r="N256" i="1"/>
  <c r="M256" i="1"/>
  <c r="L256" i="1"/>
  <c r="K256" i="1"/>
  <c r="J256" i="1"/>
  <c r="A256" i="1"/>
  <c r="S255" i="1"/>
  <c r="R255" i="1"/>
  <c r="Q255" i="1"/>
  <c r="P255" i="1"/>
  <c r="O255" i="1"/>
  <c r="N255" i="1"/>
  <c r="M255" i="1"/>
  <c r="L255" i="1"/>
  <c r="K255" i="1"/>
  <c r="J255" i="1"/>
  <c r="A255" i="1"/>
  <c r="S254" i="1"/>
  <c r="R254" i="1"/>
  <c r="Q254" i="1"/>
  <c r="P254" i="1"/>
  <c r="O254" i="1"/>
  <c r="N254" i="1"/>
  <c r="M254" i="1"/>
  <c r="L254" i="1"/>
  <c r="K254" i="1"/>
  <c r="J254" i="1"/>
  <c r="A254" i="1"/>
  <c r="S253" i="1"/>
  <c r="R253" i="1"/>
  <c r="Q253" i="1"/>
  <c r="P253" i="1"/>
  <c r="O253" i="1"/>
  <c r="N253" i="1"/>
  <c r="M253" i="1"/>
  <c r="L253" i="1"/>
  <c r="K253" i="1"/>
  <c r="J253" i="1"/>
  <c r="A253" i="1"/>
  <c r="S252" i="1"/>
  <c r="R252" i="1"/>
  <c r="Q252" i="1"/>
  <c r="P252" i="1"/>
  <c r="O252" i="1"/>
  <c r="N252" i="1"/>
  <c r="M252" i="1"/>
  <c r="L252" i="1"/>
  <c r="K252" i="1"/>
  <c r="J252" i="1"/>
  <c r="A252" i="1"/>
  <c r="S251" i="1"/>
  <c r="R251" i="1"/>
  <c r="Q251" i="1"/>
  <c r="P251" i="1"/>
  <c r="O251" i="1"/>
  <c r="N251" i="1"/>
  <c r="M251" i="1"/>
  <c r="L251" i="1"/>
  <c r="K251" i="1"/>
  <c r="J251" i="1"/>
  <c r="A251" i="1"/>
  <c r="S250" i="1"/>
  <c r="R250" i="1"/>
  <c r="Q250" i="1"/>
  <c r="P250" i="1"/>
  <c r="O250" i="1"/>
  <c r="N250" i="1"/>
  <c r="M250" i="1"/>
  <c r="L250" i="1"/>
  <c r="K250" i="1"/>
  <c r="J250" i="1"/>
  <c r="A250" i="1"/>
  <c r="S249" i="1"/>
  <c r="R249" i="1"/>
  <c r="Q249" i="1"/>
  <c r="P249" i="1"/>
  <c r="O249" i="1"/>
  <c r="N249" i="1"/>
  <c r="M249" i="1"/>
  <c r="L249" i="1"/>
  <c r="K249" i="1"/>
  <c r="J249" i="1"/>
  <c r="A249" i="1"/>
  <c r="S248" i="1"/>
  <c r="R248" i="1"/>
  <c r="Q248" i="1"/>
  <c r="P248" i="1"/>
  <c r="O248" i="1"/>
  <c r="N248" i="1"/>
  <c r="M248" i="1"/>
  <c r="L248" i="1"/>
  <c r="K248" i="1"/>
  <c r="J248" i="1"/>
  <c r="A248" i="1"/>
  <c r="S247" i="1"/>
  <c r="R247" i="1"/>
  <c r="Q247" i="1"/>
  <c r="P247" i="1"/>
  <c r="O247" i="1"/>
  <c r="N247" i="1"/>
  <c r="M247" i="1"/>
  <c r="L247" i="1"/>
  <c r="K247" i="1"/>
  <c r="J247" i="1"/>
  <c r="A247" i="1"/>
  <c r="S246" i="1"/>
  <c r="R246" i="1"/>
  <c r="Q246" i="1"/>
  <c r="P246" i="1"/>
  <c r="O246" i="1"/>
  <c r="N246" i="1"/>
  <c r="M246" i="1"/>
  <c r="L246" i="1"/>
  <c r="K246" i="1"/>
  <c r="J246" i="1"/>
  <c r="A246" i="1"/>
  <c r="S245" i="1"/>
  <c r="R245" i="1"/>
  <c r="Q245" i="1"/>
  <c r="P245" i="1"/>
  <c r="O245" i="1"/>
  <c r="N245" i="1"/>
  <c r="M245" i="1"/>
  <c r="L245" i="1"/>
  <c r="K245" i="1"/>
  <c r="J245" i="1"/>
  <c r="A245" i="1"/>
  <c r="S244" i="1"/>
  <c r="R244" i="1"/>
  <c r="Q244" i="1"/>
  <c r="P244" i="1"/>
  <c r="O244" i="1"/>
  <c r="N244" i="1"/>
  <c r="M244" i="1"/>
  <c r="L244" i="1"/>
  <c r="K244" i="1"/>
  <c r="J244" i="1"/>
  <c r="A244" i="1"/>
  <c r="S243" i="1"/>
  <c r="R243" i="1"/>
  <c r="Q243" i="1"/>
  <c r="P243" i="1"/>
  <c r="O243" i="1"/>
  <c r="N243" i="1"/>
  <c r="M243" i="1"/>
  <c r="L243" i="1"/>
  <c r="K243" i="1"/>
  <c r="J243" i="1"/>
  <c r="A243" i="1"/>
  <c r="S242" i="1"/>
  <c r="R242" i="1"/>
  <c r="Q242" i="1"/>
  <c r="P242" i="1"/>
  <c r="O242" i="1"/>
  <c r="N242" i="1"/>
  <c r="M242" i="1"/>
  <c r="L242" i="1"/>
  <c r="K242" i="1"/>
  <c r="J242" i="1"/>
  <c r="A242" i="1"/>
  <c r="Q263" i="1" l="1"/>
  <c r="N263" i="1"/>
  <c r="S263" i="1"/>
  <c r="S257" i="1"/>
  <c r="O257" i="1"/>
  <c r="J263" i="1"/>
  <c r="O263" i="1"/>
  <c r="P263" i="1"/>
  <c r="L263" i="1"/>
  <c r="R263" i="1"/>
  <c r="K263" i="1"/>
  <c r="M263" i="1"/>
  <c r="L257" i="1"/>
  <c r="P257" i="1"/>
  <c r="K257" i="1"/>
  <c r="Q257" i="1"/>
  <c r="M257" i="1"/>
  <c r="R257" i="1"/>
  <c r="J257" i="1"/>
  <c r="N257" i="1"/>
  <c r="M294" i="1"/>
  <c r="L294" i="1"/>
  <c r="K294" i="1"/>
  <c r="S293" i="1"/>
  <c r="R293" i="1"/>
  <c r="Q293" i="1"/>
  <c r="M293" i="1"/>
  <c r="L293" i="1"/>
  <c r="K293" i="1"/>
  <c r="J293" i="1"/>
  <c r="P290" i="1"/>
  <c r="N290" i="1"/>
  <c r="P289" i="1"/>
  <c r="N289" i="1"/>
  <c r="P287" i="1"/>
  <c r="N287" i="1"/>
  <c r="P286" i="1"/>
  <c r="N286" i="1"/>
  <c r="P284" i="1"/>
  <c r="N284" i="1"/>
  <c r="P283" i="1"/>
  <c r="N283" i="1"/>
  <c r="O287" i="1" l="1"/>
  <c r="J264" i="1"/>
  <c r="P264" i="1"/>
  <c r="Q264" i="1"/>
  <c r="O264" i="1"/>
  <c r="O284" i="1"/>
  <c r="O289" i="1"/>
  <c r="S264" i="1"/>
  <c r="P265" i="1"/>
  <c r="O265" i="1"/>
  <c r="K265" i="1"/>
  <c r="M264" i="1"/>
  <c r="L264" i="1"/>
  <c r="L265" i="1"/>
  <c r="K295" i="1"/>
  <c r="R264" i="1"/>
  <c r="M265" i="1"/>
  <c r="K264" i="1"/>
  <c r="N264" i="1"/>
  <c r="N265" i="1"/>
  <c r="O290" i="1"/>
  <c r="P294" i="1"/>
  <c r="N293" i="1"/>
  <c r="O286" i="1"/>
  <c r="N294" i="1"/>
  <c r="O283" i="1"/>
  <c r="P293" i="1"/>
  <c r="K266" i="1" l="1"/>
  <c r="N266" i="1"/>
  <c r="O293" i="1"/>
  <c r="O294" i="1"/>
  <c r="N295" i="1" s="1"/>
  <c r="P125" i="1" l="1"/>
  <c r="P124" i="1"/>
  <c r="P123" i="1"/>
  <c r="P122" i="1"/>
  <c r="P121" i="1"/>
  <c r="P120" i="1"/>
  <c r="P86" i="1"/>
  <c r="R167" i="1" l="1"/>
  <c r="Q167" i="1"/>
  <c r="S167" i="1"/>
  <c r="M168" i="1" l="1"/>
  <c r="L168" i="1" l="1"/>
  <c r="K168" i="1"/>
  <c r="M167" i="1" l="1"/>
  <c r="L167" i="1"/>
  <c r="K167" i="1"/>
  <c r="J167" i="1"/>
  <c r="N86" i="1" l="1"/>
  <c r="O86" i="1" l="1"/>
  <c r="P149" i="1" l="1"/>
  <c r="N149" i="1"/>
  <c r="P144" i="1"/>
  <c r="N144" i="1"/>
  <c r="P166" i="1"/>
  <c r="N166" i="1"/>
  <c r="P165" i="1"/>
  <c r="N165" i="1"/>
  <c r="P164" i="1"/>
  <c r="N164" i="1"/>
  <c r="P163" i="1"/>
  <c r="N163" i="1"/>
  <c r="P162" i="1"/>
  <c r="N162" i="1"/>
  <c r="P161" i="1"/>
  <c r="N161" i="1"/>
  <c r="P159" i="1"/>
  <c r="N159" i="1"/>
  <c r="P158" i="1"/>
  <c r="N158" i="1"/>
  <c r="P157" i="1"/>
  <c r="N157" i="1"/>
  <c r="P156" i="1"/>
  <c r="N156" i="1"/>
  <c r="P155" i="1"/>
  <c r="N155" i="1"/>
  <c r="P154" i="1"/>
  <c r="N154" i="1"/>
  <c r="P152" i="1"/>
  <c r="N152" i="1"/>
  <c r="P151" i="1"/>
  <c r="N151" i="1"/>
  <c r="P150" i="1"/>
  <c r="N150" i="1"/>
  <c r="P148" i="1"/>
  <c r="N148" i="1"/>
  <c r="P146" i="1"/>
  <c r="N146" i="1"/>
  <c r="P145" i="1"/>
  <c r="N145" i="1"/>
  <c r="P143" i="1"/>
  <c r="N143" i="1"/>
  <c r="P142" i="1"/>
  <c r="N142" i="1"/>
  <c r="M133" i="1"/>
  <c r="L133" i="1"/>
  <c r="P132" i="1"/>
  <c r="N132" i="1"/>
  <c r="P131" i="1"/>
  <c r="N131" i="1"/>
  <c r="P130" i="1"/>
  <c r="N130" i="1"/>
  <c r="P129" i="1"/>
  <c r="N129" i="1"/>
  <c r="P128" i="1"/>
  <c r="N128" i="1"/>
  <c r="P127" i="1"/>
  <c r="N123" i="1"/>
  <c r="N122" i="1"/>
  <c r="N121" i="1"/>
  <c r="P116" i="1"/>
  <c r="N116" i="1"/>
  <c r="P115" i="1"/>
  <c r="N115" i="1"/>
  <c r="P114" i="1"/>
  <c r="N114" i="1"/>
  <c r="P110" i="1"/>
  <c r="N110" i="1"/>
  <c r="P109" i="1"/>
  <c r="N109" i="1"/>
  <c r="P108" i="1"/>
  <c r="N108" i="1"/>
  <c r="P96" i="1"/>
  <c r="P95" i="1"/>
  <c r="P94" i="1"/>
  <c r="P93" i="1"/>
  <c r="P92" i="1"/>
  <c r="P91" i="1"/>
  <c r="P90" i="1"/>
  <c r="P89" i="1"/>
  <c r="P88" i="1"/>
  <c r="P87" i="1"/>
  <c r="P46" i="1"/>
  <c r="N46" i="1"/>
  <c r="P62" i="1"/>
  <c r="N62" i="1"/>
  <c r="P97" i="1" l="1"/>
  <c r="N168" i="1"/>
  <c r="N167" i="1"/>
  <c r="P168" i="1"/>
  <c r="P167" i="1"/>
  <c r="O148" i="1"/>
  <c r="O156" i="1"/>
  <c r="O145" i="1"/>
  <c r="O151" i="1"/>
  <c r="O158" i="1"/>
  <c r="O149" i="1"/>
  <c r="K169" i="1"/>
  <c r="O150" i="1"/>
  <c r="O152" i="1"/>
  <c r="O157" i="1"/>
  <c r="O144" i="1"/>
  <c r="O155" i="1"/>
  <c r="O163" i="1"/>
  <c r="O164" i="1"/>
  <c r="O128" i="1"/>
  <c r="O129" i="1"/>
  <c r="O166" i="1"/>
  <c r="O159" i="1"/>
  <c r="O165" i="1"/>
  <c r="O130" i="1"/>
  <c r="O131" i="1"/>
  <c r="O132" i="1"/>
  <c r="O161" i="1"/>
  <c r="O143" i="1"/>
  <c r="O146" i="1"/>
  <c r="O154" i="1"/>
  <c r="O162" i="1"/>
  <c r="O142" i="1"/>
  <c r="O108" i="1"/>
  <c r="O109" i="1"/>
  <c r="O110" i="1"/>
  <c r="O114" i="1"/>
  <c r="O115" i="1"/>
  <c r="O116" i="1"/>
  <c r="O121" i="1"/>
  <c r="O122" i="1"/>
  <c r="O123" i="1"/>
  <c r="O62" i="1"/>
  <c r="O46" i="1"/>
  <c r="S231" i="1"/>
  <c r="R231" i="1"/>
  <c r="Q231" i="1"/>
  <c r="P231" i="1"/>
  <c r="O231" i="1"/>
  <c r="N231" i="1"/>
  <c r="M231" i="1"/>
  <c r="L231" i="1"/>
  <c r="K231" i="1"/>
  <c r="J231" i="1"/>
  <c r="A231" i="1"/>
  <c r="S230" i="1"/>
  <c r="R230" i="1"/>
  <c r="Q230" i="1"/>
  <c r="P230" i="1"/>
  <c r="M230" i="1"/>
  <c r="L230" i="1"/>
  <c r="K230" i="1"/>
  <c r="J230" i="1"/>
  <c r="A230" i="1"/>
  <c r="S229" i="1"/>
  <c r="R229" i="1"/>
  <c r="Q229" i="1"/>
  <c r="P229" i="1"/>
  <c r="M229" i="1"/>
  <c r="L229" i="1"/>
  <c r="K229" i="1"/>
  <c r="J229" i="1"/>
  <c r="A229" i="1"/>
  <c r="S228" i="1"/>
  <c r="R228" i="1"/>
  <c r="Q228" i="1"/>
  <c r="M228" i="1"/>
  <c r="L228" i="1"/>
  <c r="K228" i="1"/>
  <c r="J228" i="1"/>
  <c r="A228" i="1"/>
  <c r="S225" i="1"/>
  <c r="R225" i="1"/>
  <c r="Q225" i="1"/>
  <c r="P225" i="1"/>
  <c r="O225" i="1"/>
  <c r="N225" i="1"/>
  <c r="M225" i="1"/>
  <c r="L225" i="1"/>
  <c r="K225" i="1"/>
  <c r="J225" i="1"/>
  <c r="A225" i="1"/>
  <c r="S224" i="1"/>
  <c r="R224" i="1"/>
  <c r="Q224" i="1"/>
  <c r="P224" i="1"/>
  <c r="O224" i="1"/>
  <c r="N224" i="1"/>
  <c r="M224" i="1"/>
  <c r="L224" i="1"/>
  <c r="K224" i="1"/>
  <c r="J224" i="1"/>
  <c r="A224" i="1"/>
  <c r="S223" i="1"/>
  <c r="R223" i="1"/>
  <c r="Q223" i="1"/>
  <c r="P223" i="1"/>
  <c r="O223" i="1"/>
  <c r="N223" i="1"/>
  <c r="M223" i="1"/>
  <c r="L223" i="1"/>
  <c r="K223" i="1"/>
  <c r="J223" i="1"/>
  <c r="A223" i="1"/>
  <c r="S222" i="1"/>
  <c r="R222" i="1"/>
  <c r="Q222" i="1"/>
  <c r="P222" i="1"/>
  <c r="O222" i="1"/>
  <c r="N222" i="1"/>
  <c r="M222" i="1"/>
  <c r="L222" i="1"/>
  <c r="K222" i="1"/>
  <c r="J222" i="1"/>
  <c r="A222" i="1"/>
  <c r="S221" i="1"/>
  <c r="R221" i="1"/>
  <c r="Q221" i="1"/>
  <c r="P221" i="1"/>
  <c r="O221" i="1"/>
  <c r="N221" i="1"/>
  <c r="M221" i="1"/>
  <c r="L221" i="1"/>
  <c r="K221" i="1"/>
  <c r="J221" i="1"/>
  <c r="A221" i="1"/>
  <c r="S220" i="1"/>
  <c r="R220" i="1"/>
  <c r="Q220" i="1"/>
  <c r="P220" i="1"/>
  <c r="O220" i="1"/>
  <c r="N220" i="1"/>
  <c r="M220" i="1"/>
  <c r="L220" i="1"/>
  <c r="K220" i="1"/>
  <c r="J220" i="1"/>
  <c r="A220" i="1"/>
  <c r="S219" i="1"/>
  <c r="R219" i="1"/>
  <c r="Q219" i="1"/>
  <c r="P219" i="1"/>
  <c r="O219" i="1"/>
  <c r="N219" i="1"/>
  <c r="M219" i="1"/>
  <c r="L219" i="1"/>
  <c r="K219" i="1"/>
  <c r="J219" i="1"/>
  <c r="A219" i="1"/>
  <c r="S218" i="1"/>
  <c r="R218" i="1"/>
  <c r="Q218" i="1"/>
  <c r="P218" i="1"/>
  <c r="O218" i="1"/>
  <c r="N218" i="1"/>
  <c r="M218" i="1"/>
  <c r="L218" i="1"/>
  <c r="K218" i="1"/>
  <c r="J218" i="1"/>
  <c r="A218" i="1"/>
  <c r="S217" i="1"/>
  <c r="R217" i="1"/>
  <c r="Q217" i="1"/>
  <c r="P217" i="1"/>
  <c r="O217" i="1"/>
  <c r="N217" i="1"/>
  <c r="M217" i="1"/>
  <c r="L217" i="1"/>
  <c r="K217" i="1"/>
  <c r="J217" i="1"/>
  <c r="A217" i="1"/>
  <c r="S216" i="1"/>
  <c r="R216" i="1"/>
  <c r="Q216" i="1"/>
  <c r="M216" i="1"/>
  <c r="L216" i="1"/>
  <c r="K216" i="1"/>
  <c r="J216" i="1"/>
  <c r="A216" i="1"/>
  <c r="S215" i="1"/>
  <c r="R215" i="1"/>
  <c r="Q215" i="1"/>
  <c r="M215" i="1"/>
  <c r="L215" i="1"/>
  <c r="K215" i="1"/>
  <c r="J215" i="1"/>
  <c r="A215" i="1"/>
  <c r="S214" i="1"/>
  <c r="R214" i="1"/>
  <c r="Q214" i="1"/>
  <c r="M214" i="1"/>
  <c r="L214" i="1"/>
  <c r="K214" i="1"/>
  <c r="J214" i="1"/>
  <c r="A214" i="1"/>
  <c r="S213" i="1"/>
  <c r="R213" i="1"/>
  <c r="Q213" i="1"/>
  <c r="M213" i="1"/>
  <c r="L213" i="1"/>
  <c r="K213" i="1"/>
  <c r="J213" i="1"/>
  <c r="A213" i="1"/>
  <c r="S212" i="1"/>
  <c r="R212" i="1"/>
  <c r="Q212" i="1"/>
  <c r="M212" i="1"/>
  <c r="L212" i="1"/>
  <c r="K212" i="1"/>
  <c r="J212" i="1"/>
  <c r="S211" i="1"/>
  <c r="R211" i="1"/>
  <c r="Q211" i="1"/>
  <c r="M211" i="1"/>
  <c r="L211" i="1"/>
  <c r="K211" i="1"/>
  <c r="J211" i="1"/>
  <c r="A211" i="1"/>
  <c r="S197" i="1"/>
  <c r="R197" i="1"/>
  <c r="Q197" i="1"/>
  <c r="P197" i="1"/>
  <c r="O197" i="1"/>
  <c r="N197" i="1"/>
  <c r="M197" i="1"/>
  <c r="L197" i="1"/>
  <c r="K197" i="1"/>
  <c r="J197" i="1"/>
  <c r="A197" i="1"/>
  <c r="S196" i="1"/>
  <c r="R196" i="1"/>
  <c r="Q196" i="1"/>
  <c r="P196" i="1"/>
  <c r="O196" i="1"/>
  <c r="N196" i="1"/>
  <c r="M196" i="1"/>
  <c r="L196" i="1"/>
  <c r="K196" i="1"/>
  <c r="J196" i="1"/>
  <c r="A196" i="1"/>
  <c r="S195" i="1"/>
  <c r="R195" i="1"/>
  <c r="Q195" i="1"/>
  <c r="P195" i="1"/>
  <c r="O195" i="1"/>
  <c r="N195" i="1"/>
  <c r="M195" i="1"/>
  <c r="L195" i="1"/>
  <c r="K195" i="1"/>
  <c r="J195" i="1"/>
  <c r="A195" i="1"/>
  <c r="S194" i="1"/>
  <c r="R194" i="1"/>
  <c r="Q194" i="1"/>
  <c r="M194" i="1"/>
  <c r="L194" i="1"/>
  <c r="K194" i="1"/>
  <c r="J194" i="1"/>
  <c r="A194" i="1"/>
  <c r="L232" i="1" l="1"/>
  <c r="M232" i="1"/>
  <c r="K226" i="1"/>
  <c r="L226" i="1"/>
  <c r="J232" i="1"/>
  <c r="Q226" i="1"/>
  <c r="K232" i="1"/>
  <c r="K234" i="1" s="1"/>
  <c r="Q232" i="1"/>
  <c r="M226" i="1"/>
  <c r="J226" i="1"/>
  <c r="O168" i="1"/>
  <c r="N169" i="1" s="1"/>
  <c r="O167" i="1"/>
  <c r="Q177" i="1"/>
  <c r="R176" i="1"/>
  <c r="S176" i="1"/>
  <c r="L234" i="1" l="1"/>
  <c r="M234" i="1"/>
  <c r="J233" i="1"/>
  <c r="S191" i="1"/>
  <c r="R191" i="1"/>
  <c r="Q191" i="1"/>
  <c r="P191" i="1"/>
  <c r="O191" i="1"/>
  <c r="N191" i="1"/>
  <c r="M191" i="1"/>
  <c r="L191" i="1"/>
  <c r="K191" i="1"/>
  <c r="J191" i="1"/>
  <c r="A191" i="1"/>
  <c r="S190" i="1"/>
  <c r="R190" i="1"/>
  <c r="Q190" i="1"/>
  <c r="P190" i="1"/>
  <c r="O190" i="1"/>
  <c r="N190" i="1"/>
  <c r="M190" i="1"/>
  <c r="L190" i="1"/>
  <c r="K190" i="1"/>
  <c r="J190" i="1"/>
  <c r="A190" i="1"/>
  <c r="S189" i="1"/>
  <c r="R189" i="1"/>
  <c r="Q189" i="1"/>
  <c r="P189" i="1"/>
  <c r="O189" i="1"/>
  <c r="N189" i="1"/>
  <c r="M189" i="1"/>
  <c r="L189" i="1"/>
  <c r="K189" i="1"/>
  <c r="J189" i="1"/>
  <c r="A189" i="1"/>
  <c r="S188" i="1"/>
  <c r="R188" i="1"/>
  <c r="Q188" i="1"/>
  <c r="P188" i="1"/>
  <c r="O188" i="1"/>
  <c r="N188" i="1"/>
  <c r="M188" i="1"/>
  <c r="L188" i="1"/>
  <c r="K188" i="1"/>
  <c r="J188" i="1"/>
  <c r="A188" i="1"/>
  <c r="S187" i="1"/>
  <c r="R187" i="1"/>
  <c r="Q187" i="1"/>
  <c r="P187" i="1"/>
  <c r="O187" i="1"/>
  <c r="N187" i="1"/>
  <c r="M187" i="1"/>
  <c r="L187" i="1"/>
  <c r="K187" i="1"/>
  <c r="J187" i="1"/>
  <c r="A187" i="1"/>
  <c r="S186" i="1"/>
  <c r="R186" i="1"/>
  <c r="Q186" i="1"/>
  <c r="P186" i="1"/>
  <c r="O186" i="1"/>
  <c r="N186" i="1"/>
  <c r="M186" i="1"/>
  <c r="L186" i="1"/>
  <c r="K186" i="1"/>
  <c r="J186" i="1"/>
  <c r="A186" i="1"/>
  <c r="S185" i="1"/>
  <c r="R185" i="1"/>
  <c r="Q185" i="1"/>
  <c r="P185" i="1"/>
  <c r="O185" i="1"/>
  <c r="N185" i="1"/>
  <c r="M185" i="1"/>
  <c r="L185" i="1"/>
  <c r="K185" i="1"/>
  <c r="J185" i="1"/>
  <c r="A185" i="1"/>
  <c r="S184" i="1"/>
  <c r="R184" i="1"/>
  <c r="Q184" i="1"/>
  <c r="P184" i="1"/>
  <c r="O184" i="1"/>
  <c r="N184" i="1"/>
  <c r="M184" i="1"/>
  <c r="L184" i="1"/>
  <c r="K184" i="1"/>
  <c r="J184" i="1"/>
  <c r="A184" i="1"/>
  <c r="S183" i="1"/>
  <c r="R183" i="1"/>
  <c r="Q183" i="1"/>
  <c r="P183" i="1"/>
  <c r="O183" i="1"/>
  <c r="N183" i="1"/>
  <c r="M183" i="1"/>
  <c r="L183" i="1"/>
  <c r="K183" i="1"/>
  <c r="J183" i="1"/>
  <c r="A183" i="1"/>
  <c r="S182" i="1"/>
  <c r="R182" i="1"/>
  <c r="Q182" i="1"/>
  <c r="P182" i="1"/>
  <c r="O182" i="1"/>
  <c r="N182" i="1"/>
  <c r="M182" i="1"/>
  <c r="L182" i="1"/>
  <c r="K182" i="1"/>
  <c r="J182" i="1"/>
  <c r="A182" i="1"/>
  <c r="S181" i="1"/>
  <c r="R181" i="1"/>
  <c r="Q181" i="1"/>
  <c r="M181" i="1"/>
  <c r="L181" i="1"/>
  <c r="K181" i="1"/>
  <c r="J181" i="1"/>
  <c r="A181" i="1"/>
  <c r="S180" i="1"/>
  <c r="R180" i="1"/>
  <c r="Q180" i="1"/>
  <c r="M180" i="1"/>
  <c r="L180" i="1"/>
  <c r="K180" i="1"/>
  <c r="J180" i="1"/>
  <c r="S179" i="1"/>
  <c r="R179" i="1"/>
  <c r="Q179" i="1"/>
  <c r="M179" i="1"/>
  <c r="L179" i="1"/>
  <c r="K179" i="1"/>
  <c r="J179" i="1"/>
  <c r="A179" i="1"/>
  <c r="K235" i="1" l="1"/>
  <c r="A178" i="1"/>
  <c r="A177" i="1"/>
  <c r="S178" i="1"/>
  <c r="R178" i="1"/>
  <c r="Q178" i="1"/>
  <c r="M178" i="1"/>
  <c r="L178" i="1"/>
  <c r="K178" i="1"/>
  <c r="J178" i="1"/>
  <c r="S177" i="1"/>
  <c r="R177" i="1"/>
  <c r="M177" i="1"/>
  <c r="L177" i="1"/>
  <c r="K177" i="1"/>
  <c r="J177" i="1"/>
  <c r="Q176" i="1"/>
  <c r="M176" i="1"/>
  <c r="L176" i="1"/>
  <c r="K176" i="1"/>
  <c r="J176" i="1"/>
  <c r="A176" i="1"/>
  <c r="R192" i="1" l="1"/>
  <c r="Q192" i="1"/>
  <c r="J192" i="1"/>
  <c r="K192" i="1"/>
  <c r="K200" i="1" s="1"/>
  <c r="L192" i="1"/>
  <c r="L200" i="1" s="1"/>
  <c r="M192" i="1"/>
  <c r="M200" i="1" s="1"/>
  <c r="N39" i="1"/>
  <c r="P39" i="1"/>
  <c r="S232" i="1"/>
  <c r="R232" i="1"/>
  <c r="S226" i="1"/>
  <c r="R226" i="1"/>
  <c r="S198" i="1"/>
  <c r="R198" i="1"/>
  <c r="Q198" i="1"/>
  <c r="M198" i="1"/>
  <c r="L198" i="1"/>
  <c r="K198" i="1"/>
  <c r="J198" i="1"/>
  <c r="P113" i="1"/>
  <c r="P117" i="1"/>
  <c r="N106" i="1"/>
  <c r="N107" i="1"/>
  <c r="N125" i="1"/>
  <c r="N124" i="1"/>
  <c r="N127" i="1"/>
  <c r="O127" i="1" s="1"/>
  <c r="N117" i="1"/>
  <c r="P111" i="1"/>
  <c r="N111" i="1"/>
  <c r="N95" i="1"/>
  <c r="N94" i="1"/>
  <c r="P80" i="1"/>
  <c r="N80" i="1"/>
  <c r="P79" i="1"/>
  <c r="N79" i="1"/>
  <c r="P78" i="1"/>
  <c r="N78" i="1"/>
  <c r="P57" i="1"/>
  <c r="N57" i="1"/>
  <c r="P43" i="1"/>
  <c r="N43" i="1"/>
  <c r="P56" i="1"/>
  <c r="N56" i="1"/>
  <c r="P42" i="1"/>
  <c r="N42" i="1"/>
  <c r="N120" i="1"/>
  <c r="P118" i="1"/>
  <c r="N118" i="1"/>
  <c r="N113" i="1"/>
  <c r="P107" i="1"/>
  <c r="P106" i="1"/>
  <c r="N96" i="1"/>
  <c r="N93" i="1"/>
  <c r="N92" i="1"/>
  <c r="N91" i="1"/>
  <c r="N90" i="1"/>
  <c r="N89" i="1"/>
  <c r="N88" i="1"/>
  <c r="N230" i="1" s="1"/>
  <c r="N87" i="1"/>
  <c r="P77" i="1"/>
  <c r="N77" i="1"/>
  <c r="P76" i="1"/>
  <c r="N76" i="1"/>
  <c r="P75" i="1"/>
  <c r="N75" i="1"/>
  <c r="P74" i="1"/>
  <c r="N74" i="1"/>
  <c r="P73" i="1"/>
  <c r="N73" i="1"/>
  <c r="P72" i="1"/>
  <c r="P181" i="1" s="1"/>
  <c r="N72" i="1"/>
  <c r="N181" i="1" s="1"/>
  <c r="P71" i="1"/>
  <c r="P215" i="1" s="1"/>
  <c r="N71" i="1"/>
  <c r="N215" i="1" s="1"/>
  <c r="P70" i="1"/>
  <c r="N70" i="1"/>
  <c r="P61" i="1"/>
  <c r="N61" i="1"/>
  <c r="P60" i="1"/>
  <c r="N60" i="1"/>
  <c r="P59" i="1"/>
  <c r="N59" i="1"/>
  <c r="P58" i="1"/>
  <c r="N58" i="1"/>
  <c r="P55" i="1"/>
  <c r="P180" i="1" s="1"/>
  <c r="N55" i="1"/>
  <c r="N180" i="1" s="1"/>
  <c r="P54" i="1"/>
  <c r="P179" i="1" s="1"/>
  <c r="N54" i="1"/>
  <c r="N179" i="1" s="1"/>
  <c r="P53" i="1"/>
  <c r="P178" i="1" s="1"/>
  <c r="N53" i="1"/>
  <c r="N178" i="1" s="1"/>
  <c r="P52" i="1"/>
  <c r="N52" i="1"/>
  <c r="N45" i="1"/>
  <c r="N44" i="1"/>
  <c r="N41" i="1"/>
  <c r="N40" i="1"/>
  <c r="N38" i="1"/>
  <c r="N37" i="1"/>
  <c r="N212" i="1" s="1"/>
  <c r="N36" i="1"/>
  <c r="P41" i="1"/>
  <c r="P45" i="1"/>
  <c r="P44" i="1"/>
  <c r="P40" i="1"/>
  <c r="P38" i="1"/>
  <c r="P37" i="1"/>
  <c r="P212" i="1" s="1"/>
  <c r="P36" i="1"/>
  <c r="P47" i="1" l="1"/>
  <c r="P63" i="1"/>
  <c r="P81" i="1"/>
  <c r="N63" i="1"/>
  <c r="P134" i="1"/>
  <c r="K201" i="1"/>
  <c r="N214" i="1"/>
  <c r="N81" i="1"/>
  <c r="N229" i="1"/>
  <c r="N97" i="1"/>
  <c r="N47" i="1"/>
  <c r="N134" i="1"/>
  <c r="J274" i="1" s="1"/>
  <c r="R273" i="1"/>
  <c r="R275" i="1" s="1"/>
  <c r="S273" i="1"/>
  <c r="S275" i="1" s="1"/>
  <c r="P214" i="1"/>
  <c r="P213" i="1"/>
  <c r="N213" i="1"/>
  <c r="O106" i="1"/>
  <c r="O75" i="1"/>
  <c r="O107" i="1"/>
  <c r="N133" i="1"/>
  <c r="P133" i="1"/>
  <c r="S233" i="1"/>
  <c r="O44" i="1"/>
  <c r="O57" i="1"/>
  <c r="O53" i="1"/>
  <c r="O178" i="1" s="1"/>
  <c r="O54" i="1"/>
  <c r="O179" i="1" s="1"/>
  <c r="O55" i="1"/>
  <c r="O180" i="1" s="1"/>
  <c r="O59" i="1"/>
  <c r="O72" i="1"/>
  <c r="O181" i="1" s="1"/>
  <c r="O73" i="1"/>
  <c r="O113" i="1"/>
  <c r="M233" i="1"/>
  <c r="L233" i="1"/>
  <c r="Q233" i="1"/>
  <c r="R233" i="1"/>
  <c r="N228" i="1"/>
  <c r="N211" i="1"/>
  <c r="N194" i="1"/>
  <c r="N198" i="1" s="1"/>
  <c r="N176" i="1"/>
  <c r="P216" i="1"/>
  <c r="P177" i="1"/>
  <c r="O87" i="1"/>
  <c r="O89" i="1"/>
  <c r="O91" i="1"/>
  <c r="O93" i="1"/>
  <c r="O96" i="1"/>
  <c r="O120" i="1"/>
  <c r="O78" i="1"/>
  <c r="O79" i="1"/>
  <c r="O111" i="1"/>
  <c r="O124" i="1"/>
  <c r="O125" i="1"/>
  <c r="P228" i="1"/>
  <c r="P232" i="1" s="1"/>
  <c r="P211" i="1"/>
  <c r="P194" i="1"/>
  <c r="P198" i="1" s="1"/>
  <c r="P176" i="1"/>
  <c r="N216" i="1"/>
  <c r="N177" i="1"/>
  <c r="O39" i="1"/>
  <c r="O42" i="1"/>
  <c r="O36" i="1"/>
  <c r="O45" i="1"/>
  <c r="O41" i="1"/>
  <c r="M199" i="1"/>
  <c r="K199" i="1"/>
  <c r="R199" i="1"/>
  <c r="L199" i="1"/>
  <c r="Q199" i="1"/>
  <c r="S192" i="1"/>
  <c r="S199" i="1" s="1"/>
  <c r="O70" i="1"/>
  <c r="J199" i="1"/>
  <c r="O38" i="1"/>
  <c r="O40" i="1"/>
  <c r="O52" i="1"/>
  <c r="O37" i="1"/>
  <c r="O212" i="1" s="1"/>
  <c r="O58" i="1"/>
  <c r="O60" i="1"/>
  <c r="O61" i="1"/>
  <c r="O71" i="1"/>
  <c r="O215" i="1" s="1"/>
  <c r="O74" i="1"/>
  <c r="O76" i="1"/>
  <c r="O77" i="1"/>
  <c r="O88" i="1"/>
  <c r="O230" i="1" s="1"/>
  <c r="O90" i="1"/>
  <c r="O92" i="1"/>
  <c r="O118" i="1"/>
  <c r="O56" i="1"/>
  <c r="O43" i="1"/>
  <c r="O80" i="1"/>
  <c r="O94" i="1"/>
  <c r="O95" i="1"/>
  <c r="O117" i="1"/>
  <c r="K233" i="1"/>
  <c r="O47" i="1" l="1"/>
  <c r="N232" i="1"/>
  <c r="O134" i="1"/>
  <c r="L274" i="1" s="1"/>
  <c r="N274" i="1" s="1"/>
  <c r="O63" i="1"/>
  <c r="O229" i="1"/>
  <c r="O97" i="1"/>
  <c r="P192" i="1"/>
  <c r="P200" i="1" s="1"/>
  <c r="N192" i="1"/>
  <c r="N200" i="1" s="1"/>
  <c r="O81" i="1"/>
  <c r="P226" i="1"/>
  <c r="P234" i="1" s="1"/>
  <c r="J273" i="1"/>
  <c r="N226" i="1"/>
  <c r="H274" i="1"/>
  <c r="O213" i="1"/>
  <c r="O214" i="1"/>
  <c r="O133" i="1"/>
  <c r="O216" i="1"/>
  <c r="O177" i="1"/>
  <c r="O211" i="1"/>
  <c r="O228" i="1"/>
  <c r="O194" i="1"/>
  <c r="O198" i="1" s="1"/>
  <c r="O176" i="1"/>
  <c r="N199" i="1" l="1"/>
  <c r="O192" i="1"/>
  <c r="O200" i="1" s="1"/>
  <c r="O232" i="1"/>
  <c r="O226" i="1"/>
  <c r="N233" i="1"/>
  <c r="N234" i="1"/>
  <c r="N201" i="1"/>
  <c r="L273" i="1"/>
  <c r="L275" i="1" s="1"/>
  <c r="H273" i="1"/>
  <c r="J275" i="1"/>
  <c r="N135" i="1"/>
  <c r="P199" i="1"/>
  <c r="P233" i="1"/>
  <c r="O234" i="1" l="1"/>
  <c r="N235" i="1" s="1"/>
  <c r="O233" i="1"/>
  <c r="N273" i="1"/>
  <c r="N275" i="1" s="1"/>
  <c r="H275" i="1"/>
  <c r="P274" i="1" s="1"/>
  <c r="O199" i="1"/>
  <c r="P273" i="1" l="1"/>
  <c r="P275" i="1" s="1"/>
</calcChain>
</file>

<file path=xl/sharedStrings.xml><?xml version="1.0" encoding="utf-8"?>
<sst xmlns="http://schemas.openxmlformats.org/spreadsheetml/2006/main" count="462" uniqueCount="160">
  <si>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</si>
  <si>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</si>
  <si>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</si>
  <si>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</si>
  <si>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</si>
  <si>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</si>
  <si>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</si>
  <si>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</si>
  <si>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</si>
  <si>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</si>
  <si>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</si>
  <si>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</si>
  <si>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</si>
  <si>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</si>
  <si>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</si>
  <si>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</si>
  <si>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</si>
  <si>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</si>
  <si>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</si>
  <si>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</si>
  <si>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</si>
  <si>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</si>
  <si>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</si>
  <si>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</si>
  <si>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</si>
  <si>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</si>
  <si>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</si>
  <si>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</si>
  <si>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</si>
  <si>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LP</t>
  </si>
  <si>
    <t>T</t>
  </si>
  <si>
    <t>E</t>
  </si>
  <si>
    <t>VP</t>
  </si>
  <si>
    <t>F</t>
  </si>
  <si>
    <t>Semestrul I</t>
  </si>
  <si>
    <t>Semestrul II</t>
  </si>
  <si>
    <t>DF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</si>
  <si>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</si>
  <si>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</si>
  <si>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</si>
  <si>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</si>
  <si>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</si>
  <si>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</si>
  <si>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</si>
  <si>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</si>
  <si>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</si>
  <si>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%</t>
  </si>
  <si>
    <t xml:space="preserve">TOTAL ORE FIZICE / TOTAL ORE ALOCATE STUDIULUI </t>
  </si>
  <si>
    <t>DISCIPLINE FACULTATIVE</t>
  </si>
  <si>
    <t xml:space="preserve">Anexă la Planul de Învățământ specializarea / programul de studiu: 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</si>
  <si>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</si>
  <si>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</si>
  <si>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</si>
  <si>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</si>
  <si>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</si>
  <si>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</si>
  <si>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</si>
  <si>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</si>
  <si>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</si>
  <si>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</si>
  <si>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</si>
  <si>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</si>
  <si>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CURS FACULTATIV 1 (An I, Semestrul 1)</t>
  </si>
  <si>
    <t>CURS FACULTATIV  2 (An I, Semestrul 2)</t>
  </si>
  <si>
    <t>CURS FACULTATIV  3 (An II, Semestrul 3)</t>
  </si>
  <si>
    <t>CURS FACULTATIV  4 (An II, Semestrul 4)</t>
  </si>
  <si>
    <t>Semestrele 1 - 3 (14 săptămâni)</t>
  </si>
  <si>
    <t>Semestrul 4 (12 săptămâni)</t>
  </si>
  <si>
    <t>I. CERINŢE PENTRU OBŢINEREA DIPLOMEI DE MASTER</t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</si>
  <si>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</t>
    </r>
  </si>
  <si>
    <t xml:space="preserve">TOTAL CREDITE / ORE PE SĂPTĂMÂNĂ / EVALUĂRI </t>
  </si>
  <si>
    <t xml:space="preserve">PROGRAM DE STUDII PSIHOPEDAGOGICE </t>
  </si>
  <si>
    <t>An I, Semestrul 1</t>
  </si>
  <si>
    <t>An I, Semestrul 2</t>
  </si>
  <si>
    <t>An II, Semestrul 3</t>
  </si>
  <si>
    <t>An II, Semestrul 4</t>
  </si>
  <si>
    <t>Pentru a ocupa posturi didactice în învăţământul liceal, postliceal şi universitar, absolvenţii trebuie să posede Certificat de absolvire a Programului se studii psihopedagogice, Nivelul II, a Departamentului pentru pregătirea personalului didactic. Disciplinelor Departamentului li se repartizează 30 de credite (+ 5 credite aferente examenului de absolvire)</t>
  </si>
  <si>
    <t>DP</t>
  </si>
  <si>
    <t>DO</t>
  </si>
  <si>
    <t>DF – Discipline de extensie a pregătirii psihopedagogice fundamentale (obligatorii)</t>
  </si>
  <si>
    <t>DP – Discipline de extensie a pregătirii didactice şi practice de specialitate (obligatorii)</t>
  </si>
  <si>
    <t xml:space="preserve">DO - Discipline opţionale </t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</si>
  <si>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iunie-iulie (1 săptămână)
Proba: Prezentarea şi susţinerea lucrării de disertație - 10 credite
</t>
    </r>
  </si>
  <si>
    <t>CURS OPȚIONAL 4 (An II, Semestrul 4)- (COD PACHET aici)</t>
  </si>
  <si>
    <t>Titlul absolventului: MASTER</t>
  </si>
  <si>
    <t>DA</t>
  </si>
  <si>
    <t>DSIN</t>
  </si>
  <si>
    <t>DISCIPLINE DE SPECIALITATE  (DS)</t>
  </si>
  <si>
    <t>FACULTATEA DE MATEMATICĂ ȘI INFORMATICĂ</t>
  </si>
  <si>
    <t>Domeniul: INFORMATICĂ</t>
  </si>
  <si>
    <t>Limba de predare: MAGHIARĂ</t>
  </si>
  <si>
    <r>
      <rPr>
        <b/>
        <sz val="10"/>
        <color indexed="8"/>
        <rFont val="Times New Roman"/>
        <family val="1"/>
      </rPr>
      <t xml:space="preserve">84 </t>
    </r>
    <r>
      <rPr>
        <sz val="10"/>
        <color indexed="8"/>
        <rFont val="Times New Roman"/>
        <family val="1"/>
      </rPr>
      <t>de credite la disciplinele obligatorii;</t>
    </r>
  </si>
  <si>
    <t>Sem. 3: Se alege câte o disciplină din pachetele: MMX9901, MMX9902</t>
  </si>
  <si>
    <t>Sem. 4: Se alege  o disciplină din pachetul: MMX9904</t>
  </si>
  <si>
    <r>
      <rPr>
        <b/>
        <sz val="10"/>
        <color indexed="8"/>
        <rFont val="Times New Roman"/>
        <family val="1"/>
      </rPr>
      <t>VI.  UNIVERSITĂŢI EUROPENE DE REFERINŢĂ:</t>
    </r>
    <r>
      <rPr>
        <sz val="10"/>
        <color indexed="8"/>
        <rFont val="Times New Roman"/>
        <family val="1"/>
      </rPr>
      <t xml:space="preserve">
Planul de învăţământ urmează în proporţie de 60% planurile de învăţământ  ale ETH Zurich, University of Szeged, Univ. Paul Sabatier Toulouse III, Johannes Keppler Univ.Linz. 
Planul reflectă recomandările  Association of Computing Machinery şi IEEE Computer Society.  </t>
    </r>
    <r>
      <rPr>
        <sz val="10"/>
        <color indexed="8"/>
        <rFont val="Times New Roman"/>
        <family val="1"/>
      </rPr>
      <t xml:space="preserve">....................……………………..                                                                                                ……………............................................…………………….. </t>
    </r>
  </si>
  <si>
    <t>MMM8061</t>
  </si>
  <si>
    <t>MMM8062</t>
  </si>
  <si>
    <t>MMM8144</t>
  </si>
  <si>
    <t>MMM8145</t>
  </si>
  <si>
    <t>MMM8146</t>
  </si>
  <si>
    <t>MMM8064</t>
  </si>
  <si>
    <t>MME8072</t>
  </si>
  <si>
    <t>MMM8066</t>
  </si>
  <si>
    <t>MMX9901</t>
  </si>
  <si>
    <t>MMX9902</t>
  </si>
  <si>
    <t>MMX9916</t>
  </si>
  <si>
    <t>MMM9009</t>
  </si>
  <si>
    <t>MMM3402</t>
  </si>
  <si>
    <t>MMM8018</t>
  </si>
  <si>
    <t>MME8048</t>
  </si>
  <si>
    <t>MME8074</t>
  </si>
  <si>
    <t>MMM9012</t>
  </si>
  <si>
    <t>MMM9013</t>
  </si>
  <si>
    <t>CURS OPȚIONAL 1 (An II, Semestrul 3) - (MMX9901)</t>
  </si>
  <si>
    <t>CURS OPȚIONAL 2 (An II, Semestrul 3)- (MMX9902)</t>
  </si>
  <si>
    <t>PLAN DE ÎNVĂŢĂMÂNT  valabil începând din anul universitar 2020-2021</t>
  </si>
  <si>
    <t>Disciplină opțională 1/Opcionális tantárgy I./Optional discipline (1)</t>
  </si>
  <si>
    <t>Disciplină opțională 2/Opcionális tantárgy II./Optional discipline (2)</t>
  </si>
  <si>
    <t>Examen de absolvire: Nivelul II/II-es modul záróvizsga/Graduation exam: Level II</t>
  </si>
  <si>
    <t>MMM3150</t>
  </si>
  <si>
    <t>DISCIPLINE COMPLEMENTARE (DC)</t>
  </si>
  <si>
    <t>Semestrul  4 (12 săptămâni)</t>
  </si>
  <si>
    <t>CURS OPȚIONAL 3 (An II, Semestrul 4)- (MMX9903)</t>
  </si>
  <si>
    <t>Managementul proiectelor enterprise/Vállalati projektek menedzsmentje/Enterprise Project Management</t>
  </si>
  <si>
    <t>Metode agile şi strategii de dezvoltare enterprise/Agilis módszertanok vállalatirányítási rendszerekben/Agile Methods and Enterprise Development Strategies</t>
  </si>
  <si>
    <t>Proiectare bazată pe șabloane și componente/Mintákra és komponensekre alapozott szoftvertervezés/Design Based on Templates and Components</t>
  </si>
  <si>
    <t>XND1101</t>
  </si>
  <si>
    <t>XND1102</t>
  </si>
  <si>
    <t>XND1203</t>
  </si>
  <si>
    <t>XND1204</t>
  </si>
  <si>
    <t>XND2305</t>
  </si>
  <si>
    <t>XND2306</t>
  </si>
  <si>
    <t>Psihopedagogia adolescenţilor, tinerilor şi adulţilor/Serdülők, fiatalok és felnőttek pszichopedagógiája/Psycho-pedagogy of Teenagers, Youth and Adults</t>
  </si>
  <si>
    <t>Proiectarea şi managementul programelor educaţionale/Oktatási programok tervezése és menedzsmentje/Design and Management of Educational Programmes</t>
  </si>
  <si>
    <t>Didactica domeniului şi dezvoltării în didactica specialităţii (învăţământ liceal, postliceal, universitar)/A tudományterület didaktikája, szakmódszertan a líceumi, posztliceális és egyetemi oktatásban/Field Didactics and Developments in the Didactics of the Specialization (high school, post-high school, higher education)</t>
  </si>
  <si>
    <t>Metode avansate de gestionare a datelor/Korszerű adatkezelési módszerek/Advanced Methods for Data Management</t>
  </si>
  <si>
    <t>Metode şi instrumente pentru dezvoltarea sistemelor Enterprise/Vállalati szoftverfejlesztési módszerek és eszközök/Methods and Tools for Enterprise System Development</t>
  </si>
  <si>
    <t>Proiectare şi dezvoltare bazată pe modele/Modell alapú tervezés és fejlesztés/Model-Based Design and Development</t>
  </si>
  <si>
    <t>Etică și integritate academică, metodologia cercetării științifice/Etika és akadémiai integritás, a tudományos kutatás módszertana/Ethics and Academic Integrity, the Methodology of Scientific Research</t>
  </si>
  <si>
    <t>Practică de specialitate/Szakmai gyakorlat/Internship in Specialization</t>
  </si>
  <si>
    <t>Practică de cercetare/Kutatási projekt/Research Practice</t>
  </si>
  <si>
    <t>Curs opţional 1/Választható tárgy 1/Optional Course 1</t>
  </si>
  <si>
    <t>Curs opţional 2 (lb. engleză)/Választható tárgy 2 (angol nyelven)/Optional Course 2 (in English language)</t>
  </si>
  <si>
    <t>Curs opțional 3 (Practică)/Választható tárgy 3 (Szakgyakorlat)/Optional Course 3 (Internship)</t>
  </si>
  <si>
    <t>Elaborarea lucrării de disertaţie/Magiszteri dolgozat elkészítése/Elaboration of the Dissertation Thesis</t>
  </si>
  <si>
    <t>Dezvoltarea aplicaţiilor mobile (în engleză)/Mobilapplikációk fejlesztése (angol nyelven)/Mobile Application Development (in English language)</t>
  </si>
  <si>
    <t>Metrici software şi managementul calităţii/Szoftvermetrikák és minőségmenedzsment/Software Metrics and Quality Management</t>
  </si>
  <si>
    <t>Proiect de cercetare în inginerie software/Kutatási projekt/Research Project in Design and Development of Enterprise Applications</t>
  </si>
  <si>
    <t>Securitatea sistemelor de calcul/Számítási rendszerek biztonsága/Computer System Security</t>
  </si>
  <si>
    <t>Metode avansate de analiza datelor/Korszerű adatelemzési módszerek/Advanced Methods in Data Analysis</t>
  </si>
  <si>
    <t>Interacţiune om-calculator (în engleză)/Felhasználó-számítógép interakció (angol nyelven)/Human-computer interaction (in English language)</t>
  </si>
  <si>
    <t>Internetul obiectelor (lb. engleză)/Dolgok internetje (angol nyelven)/Internet of Things (in English language)</t>
  </si>
  <si>
    <t>Specializarea/Programul de studiu: PROIECTAREA ȘI DEZVOLTAREA APLICAȚIILOR ENTERPRISE/ENTERPRISE SOFTWARE DESIGN AND DEVELOPMENT/VÁLLALATI SZOFTVERTERVEZÉS ÉS -FEJLESZTÉS</t>
  </si>
  <si>
    <t>MMM8068</t>
  </si>
  <si>
    <t>Aplicații web scalabile și în timp real pentru sisteme distribuite/Skálázható valósidejű webalkalmazások osztott rendszerekben/Scalable real-time web applications for distributed systems</t>
  </si>
  <si>
    <t>În contul a cel mult o disciplină opţională studentul are dreptul să aleagă o disciplină de la alte specializări ale facultăţilor din Universitatea „Babeş-Bolyai”, respectând condiționările din planurile de învățământ ale respectivelor specializări şi numărul de credite alocat.</t>
  </si>
  <si>
    <t>UNIVERSITATEA BABEŞ-BOLYAI CLUJ-NAPOCA</t>
  </si>
  <si>
    <r>
      <rPr>
        <b/>
        <sz val="10"/>
        <color rgb="FF000000"/>
        <rFont val="Times New Roman"/>
        <family val="1"/>
      </rPr>
      <t>36</t>
    </r>
    <r>
      <rPr>
        <sz val="10"/>
        <color indexed="8"/>
        <rFont val="Times New Roman"/>
        <family val="1"/>
      </rPr>
      <t xml:space="preserve"> de credite la disciplinele opţionale;</t>
    </r>
  </si>
  <si>
    <t>MME8173  </t>
  </si>
  <si>
    <t>Practică pedagogică (în învăţământul liceal, postliceal şi universitar)/Pedagógiai gyakorlat (líceumi, posztliceális és egyetemi oktatás)/Pre-service Teaching Practice (at high school, post-high school, higher education level)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</si>
</sst>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1D222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338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2" fillId="3" borderId="1" xfId="1" applyFont="1" applyFill="1" applyBorder="1" applyAlignment="1" applyProtection="1">
      <alignment horizontal="left" vertical="center"/>
      <protection locked="0"/>
    </xf>
    <xf numFmtId="0" fontId="12" fillId="3" borderId="1" xfId="1" applyFont="1" applyFill="1" applyBorder="1" applyAlignment="1" applyProtection="1">
      <alignment horizontal="center" vertical="center"/>
      <protection locked="0"/>
    </xf>
    <xf numFmtId="1" fontId="12" fillId="3" borderId="1" xfId="1" applyNumberFormat="1" applyFont="1" applyFill="1" applyBorder="1" applyAlignment="1" applyProtection="1">
      <alignment horizontal="left" vertical="center"/>
      <protection locked="0"/>
    </xf>
    <xf numFmtId="1" fontId="1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>
      <protection locked="0"/>
    </xf>
    <xf numFmtId="1" fontId="1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1" applyFont="1" applyFill="1" applyBorder="1" applyAlignment="1" applyProtection="1">
      <alignment horizontal="left" vertical="center"/>
      <protection locked="0"/>
    </xf>
    <xf numFmtId="0" fontId="1" fillId="3" borderId="2" xfId="1" applyFont="1" applyFill="1" applyBorder="1" applyAlignment="1" applyProtection="1">
      <alignment horizontal="left" vertical="center"/>
      <protection locked="0"/>
    </xf>
    <xf numFmtId="0" fontId="1" fillId="3" borderId="5" xfId="1" applyFont="1" applyFill="1" applyBorder="1" applyAlignment="1" applyProtection="1">
      <alignment horizontal="left" vertical="center"/>
      <protection locked="0"/>
    </xf>
    <xf numFmtId="0" fontId="1" fillId="3" borderId="6" xfId="1" applyFont="1" applyFill="1" applyBorder="1" applyAlignment="1" applyProtection="1">
      <alignment horizontal="left" vertical="center"/>
      <protection locked="0"/>
    </xf>
    <xf numFmtId="0" fontId="1" fillId="3" borderId="1" xfId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 wrapText="1"/>
    </xf>
    <xf numFmtId="1" fontId="2" fillId="0" borderId="0" xfId="0" applyNumberFormat="1" applyFont="1" applyBorder="1" applyAlignment="1" applyProtection="1">
      <alignment horizontal="center" vertical="center"/>
    </xf>
    <xf numFmtId="1" fontId="2" fillId="0" borderId="0" xfId="0" applyNumberFormat="1" applyFont="1" applyBorder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1" fontId="1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/>
    </xf>
    <xf numFmtId="1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1" fontId="1" fillId="3" borderId="2" xfId="0" applyNumberFormat="1" applyFont="1" applyFill="1" applyBorder="1" applyAlignment="1" applyProtection="1">
      <alignment vertical="center"/>
      <protection locked="0"/>
    </xf>
    <xf numFmtId="1" fontId="1" fillId="3" borderId="5" xfId="0" applyNumberFormat="1" applyFont="1" applyFill="1" applyBorder="1" applyAlignment="1" applyProtection="1">
      <alignment vertical="center"/>
      <protection locked="0"/>
    </xf>
    <xf numFmtId="1" fontId="1" fillId="3" borderId="6" xfId="0" applyNumberFormat="1" applyFont="1" applyFill="1" applyBorder="1" applyAlignment="1" applyProtection="1">
      <alignment vertical="center"/>
      <protection locked="0"/>
    </xf>
    <xf numFmtId="1" fontId="2" fillId="0" borderId="2" xfId="0" applyNumberFormat="1" applyFont="1" applyBorder="1" applyAlignment="1" applyProtection="1">
      <alignment vertical="center"/>
      <protection locked="0"/>
    </xf>
    <xf numFmtId="1" fontId="2" fillId="0" borderId="5" xfId="0" applyNumberFormat="1" applyFont="1" applyBorder="1" applyAlignment="1" applyProtection="1">
      <alignment vertical="center"/>
      <protection locked="0"/>
    </xf>
    <xf numFmtId="1" fontId="2" fillId="0" borderId="6" xfId="0" applyNumberFormat="1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protection locked="0"/>
    </xf>
    <xf numFmtId="1" fontId="1" fillId="3" borderId="1" xfId="0" applyNumberFormat="1" applyFont="1" applyFill="1" applyBorder="1" applyAlignment="1" applyProtection="1">
      <alignment vertical="center"/>
      <protection locked="0"/>
    </xf>
    <xf numFmtId="1" fontId="1" fillId="0" borderId="5" xfId="0" applyNumberFormat="1" applyFont="1" applyBorder="1" applyAlignment="1" applyProtection="1">
      <alignment vertical="center"/>
      <protection locked="0"/>
    </xf>
    <xf numFmtId="1" fontId="1" fillId="0" borderId="6" xfId="0" applyNumberFormat="1" applyFont="1" applyBorder="1" applyAlignment="1" applyProtection="1">
      <alignment vertical="center"/>
      <protection locked="0"/>
    </xf>
    <xf numFmtId="0" fontId="2" fillId="0" borderId="2" xfId="0" applyNumberFormat="1" applyFont="1" applyBorder="1" applyAlignment="1" applyProtection="1">
      <alignment vertical="center"/>
      <protection locked="0"/>
    </xf>
    <xf numFmtId="0" fontId="2" fillId="0" borderId="5" xfId="0" applyNumberFormat="1" applyFont="1" applyBorder="1" applyAlignment="1" applyProtection="1">
      <alignment vertical="center"/>
      <protection locked="0"/>
    </xf>
    <xf numFmtId="0" fontId="2" fillId="0" borderId="6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vertical="center" wrapText="1"/>
    </xf>
    <xf numFmtId="0" fontId="2" fillId="0" borderId="11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vertical="center" wrapText="1"/>
    </xf>
    <xf numFmtId="2" fontId="1" fillId="0" borderId="9" xfId="0" applyNumberFormat="1" applyFont="1" applyBorder="1" applyAlignment="1" applyProtection="1">
      <alignment vertical="center"/>
    </xf>
    <xf numFmtId="2" fontId="1" fillId="0" borderId="4" xfId="0" applyNumberFormat="1" applyFont="1" applyBorder="1" applyAlignment="1" applyProtection="1">
      <alignment vertical="center"/>
    </xf>
    <xf numFmtId="2" fontId="1" fillId="0" borderId="10" xfId="0" applyNumberFormat="1" applyFont="1" applyBorder="1" applyAlignment="1" applyProtection="1">
      <alignment vertical="center"/>
    </xf>
    <xf numFmtId="2" fontId="1" fillId="0" borderId="11" xfId="0" applyNumberFormat="1" applyFont="1" applyBorder="1" applyAlignment="1" applyProtection="1">
      <alignment vertical="center"/>
    </xf>
    <xf numFmtId="2" fontId="1" fillId="0" borderId="7" xfId="0" applyNumberFormat="1" applyFont="1" applyBorder="1" applyAlignment="1" applyProtection="1">
      <alignment vertical="center"/>
    </xf>
    <xf numFmtId="2" fontId="1" fillId="0" borderId="8" xfId="0" applyNumberFormat="1" applyFont="1" applyBorder="1" applyAlignment="1" applyProtection="1">
      <alignment vertical="center"/>
    </xf>
    <xf numFmtId="1" fontId="2" fillId="0" borderId="2" xfId="0" applyNumberFormat="1" applyFont="1" applyBorder="1" applyAlignment="1" applyProtection="1">
      <alignment vertical="center"/>
    </xf>
    <xf numFmtId="1" fontId="2" fillId="0" borderId="5" xfId="0" applyNumberFormat="1" applyFont="1" applyBorder="1" applyAlignment="1" applyProtection="1">
      <alignment vertical="center"/>
    </xf>
    <xf numFmtId="1" fontId="2" fillId="0" borderId="6" xfId="0" applyNumberFormat="1" applyFont="1" applyBorder="1" applyAlignment="1" applyProtection="1">
      <alignment vertical="center"/>
    </xf>
    <xf numFmtId="1" fontId="2" fillId="0" borderId="2" xfId="0" applyNumberFormat="1" applyFont="1" applyBorder="1" applyAlignment="1" applyProtection="1"/>
    <xf numFmtId="1" fontId="2" fillId="0" borderId="5" xfId="0" applyNumberFormat="1" applyFont="1" applyBorder="1" applyAlignment="1" applyProtection="1"/>
    <xf numFmtId="1" fontId="2" fillId="0" borderId="6" xfId="0" applyNumberFormat="1" applyFont="1" applyBorder="1" applyAlignment="1" applyProtection="1"/>
    <xf numFmtId="0" fontId="15" fillId="3" borderId="0" xfId="0" applyFont="1" applyFill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2" fontId="1" fillId="0" borderId="9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1" fillId="4" borderId="1" xfId="0" applyNumberFormat="1" applyFont="1" applyFill="1" applyBorder="1" applyAlignment="1" applyProtection="1">
      <alignment horizontal="left" vertical="center" wrapText="1"/>
      <protection locked="0"/>
    </xf>
    <xf numFmtId="1" fontId="1" fillId="4" borderId="2" xfId="0" applyNumberFormat="1" applyFont="1" applyFill="1" applyBorder="1" applyAlignment="1" applyProtection="1">
      <alignment horizontal="left" vertical="center" wrapText="1"/>
      <protection locked="0"/>
    </xf>
    <xf numFmtId="1" fontId="1" fillId="4" borderId="5" xfId="0" applyNumberFormat="1" applyFont="1" applyFill="1" applyBorder="1" applyAlignment="1" applyProtection="1">
      <alignment horizontal="left" vertical="center" wrapText="1"/>
      <protection locked="0"/>
    </xf>
    <xf numFmtId="1" fontId="1" fillId="4" borderId="6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1" fillId="0" borderId="0" xfId="0" applyFont="1" applyAlignment="1" applyProtection="1">
      <alignment horizontal="left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1" fontId="1" fillId="0" borderId="5" xfId="0" applyNumberFormat="1" applyFont="1" applyBorder="1" applyAlignment="1" applyProtection="1">
      <alignment horizontal="center" vertical="center" wrapText="1"/>
      <protection locked="0"/>
    </xf>
    <xf numFmtId="1" fontId="1" fillId="0" borderId="6" xfId="0" applyNumberFormat="1" applyFont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2" fontId="1" fillId="4" borderId="9" xfId="0" applyNumberFormat="1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2" fontId="1" fillId="4" borderId="10" xfId="0" applyNumberFormat="1" applyFont="1" applyFill="1" applyBorder="1" applyAlignment="1">
      <alignment horizontal="center" vertical="center" wrapText="1"/>
    </xf>
    <xf numFmtId="2" fontId="1" fillId="4" borderId="11" xfId="0" applyNumberFormat="1" applyFont="1" applyFill="1" applyBorder="1" applyAlignment="1">
      <alignment horizontal="center" vertical="center" wrapText="1"/>
    </xf>
    <xf numFmtId="2" fontId="1" fillId="4" borderId="7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1" fontId="2" fillId="4" borderId="5" xfId="0" applyNumberFormat="1" applyFont="1" applyFill="1" applyBorder="1" applyAlignment="1">
      <alignment horizontal="center" vertical="center" wrapText="1"/>
    </xf>
    <xf numFmtId="1" fontId="2" fillId="4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9" fontId="7" fillId="0" borderId="2" xfId="0" applyNumberFormat="1" applyFont="1" applyBorder="1" applyAlignment="1" applyProtection="1">
      <alignment horizontal="center" vertical="center"/>
    </xf>
    <xf numFmtId="9" fontId="7" fillId="0" borderId="6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8" fillId="0" borderId="2" xfId="0" applyNumberFormat="1" applyFont="1" applyBorder="1" applyAlignment="1" applyProtection="1">
      <alignment horizontal="center"/>
    </xf>
    <xf numFmtId="9" fontId="8" fillId="0" borderId="6" xfId="0" applyNumberFormat="1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/>
    </xf>
    <xf numFmtId="1" fontId="1" fillId="0" borderId="6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2" fillId="0" borderId="7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2" fillId="0" borderId="5" xfId="0" applyFont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" fillId="3" borderId="2" xfId="1" applyFont="1" applyFill="1" applyBorder="1" applyAlignment="1" applyProtection="1">
      <alignment horizontal="left" vertical="center" wrapText="1"/>
      <protection locked="0"/>
    </xf>
    <xf numFmtId="0" fontId="12" fillId="3" borderId="5" xfId="1" applyFont="1" applyFill="1" applyBorder="1" applyAlignment="1" applyProtection="1">
      <alignment horizontal="left" vertical="center" wrapText="1"/>
      <protection locked="0"/>
    </xf>
    <xf numFmtId="0" fontId="12" fillId="3" borderId="6" xfId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5" borderId="0" xfId="0" applyFont="1" applyFill="1" applyAlignment="1" applyProtection="1">
      <alignment vertical="center"/>
      <protection locked="0"/>
    </xf>
    <xf numFmtId="0" fontId="13" fillId="3" borderId="2" xfId="1" applyFont="1" applyFill="1" applyBorder="1" applyAlignment="1" applyProtection="1">
      <alignment horizontal="left" vertical="center" wrapText="1"/>
      <protection locked="0"/>
    </xf>
    <xf numFmtId="0" fontId="13" fillId="3" borderId="5" xfId="1" applyFont="1" applyFill="1" applyBorder="1" applyAlignment="1" applyProtection="1">
      <alignment horizontal="left" vertical="center" wrapText="1"/>
      <protection locked="0"/>
    </xf>
    <xf numFmtId="0" fontId="13" fillId="3" borderId="6" xfId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3" fillId="5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0" fontId="1" fillId="3" borderId="2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3" borderId="6" xfId="0" applyFont="1" applyFill="1" applyBorder="1" applyAlignment="1" applyProtection="1">
      <alignment horizontal="left" vertical="top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1" fontId="1" fillId="3" borderId="1" xfId="1" applyNumberFormat="1" applyFont="1" applyFill="1" applyBorder="1" applyAlignment="1" applyProtection="1">
      <alignment horizontal="left" vertical="center" wrapText="1"/>
      <protection locked="0"/>
    </xf>
    <xf numFmtId="1" fontId="12" fillId="3" borderId="1" xfId="1" applyNumberFormat="1" applyFont="1" applyFill="1" applyBorder="1" applyAlignment="1" applyProtection="1">
      <alignment horizontal="left" vertical="center" wrapText="1"/>
      <protection locked="0"/>
    </xf>
    <xf numFmtId="1" fontId="1" fillId="3" borderId="1" xfId="1" applyNumberFormat="1" applyFont="1" applyFill="1" applyBorder="1" applyAlignment="1" applyProtection="1">
      <alignment horizontal="left" vertical="center"/>
      <protection locked="0"/>
    </xf>
    <xf numFmtId="1" fontId="12" fillId="3" borderId="1" xfId="1" applyNumberFormat="1" applyFont="1" applyFill="1" applyBorder="1" applyAlignment="1" applyProtection="1">
      <alignment horizontal="left" vertical="center"/>
      <protection locked="0"/>
    </xf>
    <xf numFmtId="0" fontId="1" fillId="3" borderId="2" xfId="1" applyFont="1" applyFill="1" applyBorder="1" applyAlignment="1" applyProtection="1">
      <alignment horizontal="left" vertical="center"/>
      <protection locked="0"/>
    </xf>
    <xf numFmtId="0" fontId="12" fillId="3" borderId="5" xfId="1" applyFont="1" applyFill="1" applyBorder="1" applyAlignment="1" applyProtection="1">
      <alignment horizontal="left" vertical="center"/>
      <protection locked="0"/>
    </xf>
    <xf numFmtId="0" fontId="12" fillId="3" borderId="6" xfId="1" applyFont="1" applyFill="1" applyBorder="1" applyAlignment="1" applyProtection="1">
      <alignment horizontal="left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ál_Sheet1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tabSelected="1" view="pageLayout" topLeftCell="A295" zoomScaleNormal="100" workbookViewId="0">
      <selection activeCell="D304" sqref="D304"/>
    </sheetView>
  </sheetViews>
  <sheetFormatPr defaultColWidth="9.140625" defaultRowHeight="12.75" x14ac:dyDescent="0.2"/>
  <cols>
    <col min="1" max="1" width="9.28515625" style="1" customWidth="1"/>
    <col min="2" max="2" width="7.140625" style="1" customWidth="1"/>
    <col min="3" max="3" width="7.28515625" style="1" customWidth="1"/>
    <col min="4" max="5" width="4.7109375" style="1" customWidth="1"/>
    <col min="6" max="6" width="4.5703125" style="1" customWidth="1"/>
    <col min="7" max="7" width="8.140625" style="1" customWidth="1"/>
    <col min="8" max="8" width="8.28515625" style="1" customWidth="1"/>
    <col min="9" max="9" width="5.85546875" style="1" customWidth="1"/>
    <col min="10" max="10" width="7.28515625" style="1" customWidth="1"/>
    <col min="11" max="11" width="5.7109375" style="1" customWidth="1"/>
    <col min="12" max="12" width="6.140625" style="1" customWidth="1"/>
    <col min="13" max="13" width="5.5703125" style="1" customWidth="1"/>
    <col min="14" max="18" width="6" style="1" customWidth="1"/>
    <col min="19" max="19" width="6.140625" style="1" customWidth="1"/>
    <col min="20" max="20" width="9.28515625" style="1" customWidth="1"/>
    <col min="21" max="16384" width="9.140625" style="1"/>
  </cols>
  <sheetData>
    <row r="1" spans="1:20" ht="15.75" customHeight="1" x14ac:dyDescent="0.2">
      <c r="A1" s="270" t="s">
        <v>115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M1" s="279" t="s">
        <v>18</v>
      </c>
      <c r="N1" s="279"/>
      <c r="O1" s="279"/>
      <c r="P1" s="279"/>
      <c r="Q1" s="279"/>
      <c r="R1" s="279"/>
      <c r="S1" s="279"/>
      <c r="T1" s="279"/>
    </row>
    <row r="2" spans="1:20" ht="6.75" customHeight="1" x14ac:dyDescent="0.2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</row>
    <row r="3" spans="1:20" ht="25.15" customHeight="1" x14ac:dyDescent="0.2">
      <c r="A3" s="271" t="s">
        <v>156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M3" s="285"/>
      <c r="N3" s="286"/>
      <c r="O3" s="289" t="s">
        <v>34</v>
      </c>
      <c r="P3" s="290"/>
      <c r="Q3" s="291"/>
      <c r="R3" s="289" t="s">
        <v>35</v>
      </c>
      <c r="S3" s="290"/>
      <c r="T3" s="291"/>
    </row>
    <row r="4" spans="1:20" ht="17.25" customHeight="1" x14ac:dyDescent="0.2">
      <c r="A4" s="281" t="s">
        <v>88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M4" s="287" t="s">
        <v>13</v>
      </c>
      <c r="N4" s="288"/>
      <c r="O4" s="299">
        <v>20</v>
      </c>
      <c r="P4" s="300"/>
      <c r="Q4" s="301"/>
      <c r="R4" s="299">
        <v>20</v>
      </c>
      <c r="S4" s="300"/>
      <c r="T4" s="301"/>
    </row>
    <row r="5" spans="1:20" ht="11.25" customHeight="1" x14ac:dyDescent="0.2">
      <c r="A5" s="281"/>
      <c r="B5" s="281"/>
      <c r="C5" s="281"/>
      <c r="D5" s="281"/>
      <c r="E5" s="281"/>
      <c r="F5" s="281"/>
      <c r="G5" s="281"/>
      <c r="H5" s="281"/>
      <c r="I5" s="281"/>
      <c r="J5" s="281"/>
      <c r="K5" s="281"/>
      <c r="M5" s="287" t="s">
        <v>14</v>
      </c>
      <c r="N5" s="288"/>
      <c r="O5" s="299">
        <v>20</v>
      </c>
      <c r="P5" s="300"/>
      <c r="Q5" s="301"/>
      <c r="R5" s="299">
        <v>25</v>
      </c>
      <c r="S5" s="300"/>
      <c r="T5" s="301"/>
    </row>
    <row r="6" spans="1:20" ht="11.25" customHeight="1" x14ac:dyDescent="0.2">
      <c r="A6" s="316" t="s">
        <v>89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M6" s="318"/>
      <c r="N6" s="318"/>
      <c r="O6" s="317"/>
      <c r="P6" s="317"/>
      <c r="Q6" s="317"/>
      <c r="R6" s="317"/>
      <c r="S6" s="317"/>
      <c r="T6" s="317"/>
    </row>
    <row r="7" spans="1:20" ht="46.9" customHeight="1" x14ac:dyDescent="0.2">
      <c r="A7" s="319" t="s">
        <v>152</v>
      </c>
      <c r="B7" s="319"/>
      <c r="C7" s="319"/>
      <c r="D7" s="319"/>
      <c r="E7" s="319"/>
      <c r="F7" s="319"/>
      <c r="G7" s="319"/>
      <c r="H7" s="319"/>
      <c r="I7" s="319"/>
      <c r="J7" s="319"/>
      <c r="K7" s="319"/>
    </row>
    <row r="8" spans="1:20" ht="18.75" customHeight="1" x14ac:dyDescent="0.2">
      <c r="A8" s="312" t="s">
        <v>90</v>
      </c>
      <c r="B8" s="312"/>
      <c r="C8" s="312"/>
      <c r="D8" s="312"/>
      <c r="E8" s="312"/>
      <c r="F8" s="312"/>
      <c r="G8" s="312"/>
      <c r="H8" s="312"/>
      <c r="I8" s="312"/>
      <c r="J8" s="312"/>
      <c r="K8" s="312"/>
      <c r="M8" s="310" t="s">
        <v>82</v>
      </c>
      <c r="N8" s="310"/>
      <c r="O8" s="310"/>
      <c r="P8" s="310"/>
      <c r="Q8" s="310"/>
      <c r="R8" s="310"/>
      <c r="S8" s="310"/>
      <c r="T8" s="310"/>
    </row>
    <row r="9" spans="1:20" ht="15" customHeight="1" x14ac:dyDescent="0.2">
      <c r="A9" s="284" t="s">
        <v>84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M9" s="310"/>
      <c r="N9" s="310"/>
      <c r="O9" s="310"/>
      <c r="P9" s="310"/>
      <c r="Q9" s="310"/>
      <c r="R9" s="310"/>
      <c r="S9" s="310"/>
      <c r="T9" s="310"/>
    </row>
    <row r="10" spans="1:20" ht="16.5" customHeight="1" x14ac:dyDescent="0.2">
      <c r="A10" s="284" t="s">
        <v>60</v>
      </c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M10" s="310"/>
      <c r="N10" s="310"/>
      <c r="O10" s="310"/>
      <c r="P10" s="310"/>
      <c r="Q10" s="310"/>
      <c r="R10" s="310"/>
      <c r="S10" s="310"/>
      <c r="T10" s="310"/>
    </row>
    <row r="11" spans="1:20" ht="12.75" customHeight="1" x14ac:dyDescent="0.2">
      <c r="A11" s="284" t="s">
        <v>16</v>
      </c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M11" s="310"/>
      <c r="N11" s="310"/>
      <c r="O11" s="310"/>
      <c r="P11" s="310"/>
      <c r="Q11" s="310"/>
      <c r="R11" s="310"/>
      <c r="S11" s="310"/>
      <c r="T11" s="310"/>
    </row>
    <row r="12" spans="1:20" ht="10.5" customHeight="1" x14ac:dyDescent="0.2">
      <c r="A12" s="284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M12" s="2"/>
      <c r="N12" s="2"/>
      <c r="O12" s="2"/>
      <c r="P12" s="2"/>
      <c r="Q12" s="2"/>
      <c r="R12" s="2"/>
    </row>
    <row r="13" spans="1:20" x14ac:dyDescent="0.2">
      <c r="A13" s="311" t="s">
        <v>68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  <c r="M13" s="320" t="s">
        <v>19</v>
      </c>
      <c r="N13" s="320"/>
      <c r="O13" s="320"/>
      <c r="P13" s="320"/>
      <c r="Q13" s="320"/>
      <c r="R13" s="320"/>
      <c r="S13" s="320"/>
      <c r="T13" s="320"/>
    </row>
    <row r="14" spans="1:20" ht="12.75" customHeight="1" x14ac:dyDescent="0.2">
      <c r="A14" s="311" t="s">
        <v>61</v>
      </c>
      <c r="B14" s="311"/>
      <c r="C14" s="311"/>
      <c r="D14" s="311"/>
      <c r="E14" s="311"/>
      <c r="F14" s="311"/>
      <c r="G14" s="311"/>
      <c r="H14" s="311"/>
      <c r="I14" s="311"/>
      <c r="J14" s="311"/>
      <c r="K14" s="311"/>
      <c r="M14" s="280" t="s">
        <v>92</v>
      </c>
      <c r="N14" s="280"/>
      <c r="O14" s="280"/>
      <c r="P14" s="280"/>
      <c r="Q14" s="280"/>
      <c r="R14" s="280"/>
      <c r="S14" s="280"/>
      <c r="T14" s="280"/>
    </row>
    <row r="15" spans="1:20" ht="12.75" customHeight="1" x14ac:dyDescent="0.2">
      <c r="A15" s="312" t="s">
        <v>91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12"/>
      <c r="M15" s="280" t="s">
        <v>93</v>
      </c>
      <c r="N15" s="280"/>
      <c r="O15" s="280"/>
      <c r="P15" s="280"/>
      <c r="Q15" s="280"/>
      <c r="R15" s="280"/>
      <c r="S15" s="280"/>
      <c r="T15" s="280"/>
    </row>
    <row r="16" spans="1:20" ht="12.75" customHeight="1" x14ac:dyDescent="0.2">
      <c r="A16" s="312" t="s">
        <v>157</v>
      </c>
      <c r="B16" s="312"/>
      <c r="C16" s="312"/>
      <c r="D16" s="312"/>
      <c r="E16" s="312"/>
      <c r="F16" s="312"/>
      <c r="G16" s="312"/>
      <c r="H16" s="312"/>
      <c r="I16" s="312"/>
      <c r="J16" s="312"/>
      <c r="K16" s="312"/>
      <c r="M16" s="280"/>
      <c r="N16" s="280"/>
      <c r="O16" s="280"/>
      <c r="P16" s="280"/>
      <c r="Q16" s="280"/>
      <c r="R16" s="280"/>
      <c r="S16" s="280"/>
      <c r="T16" s="280"/>
    </row>
    <row r="17" spans="1:20" ht="12.75" customHeight="1" x14ac:dyDescent="0.2">
      <c r="A17" s="284" t="s">
        <v>0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M17" s="275"/>
      <c r="N17" s="275"/>
      <c r="O17" s="275"/>
      <c r="P17" s="275"/>
      <c r="Q17" s="275"/>
      <c r="R17" s="275"/>
      <c r="S17" s="275"/>
      <c r="T17" s="275"/>
    </row>
    <row r="18" spans="1:20" ht="14.25" customHeight="1" x14ac:dyDescent="0.2">
      <c r="A18" s="284" t="s">
        <v>69</v>
      </c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M18" s="275"/>
      <c r="N18" s="275"/>
      <c r="O18" s="275"/>
      <c r="P18" s="275"/>
      <c r="Q18" s="275"/>
      <c r="R18" s="275"/>
      <c r="S18" s="275"/>
      <c r="T18" s="275"/>
    </row>
    <row r="19" spans="1:20" ht="7.9" customHeight="1" x14ac:dyDescent="0.2">
      <c r="A19" s="284"/>
      <c r="B19" s="284"/>
      <c r="C19" s="284"/>
      <c r="D19" s="284"/>
      <c r="E19" s="284"/>
      <c r="F19" s="284"/>
      <c r="G19" s="284"/>
      <c r="H19" s="284"/>
      <c r="I19" s="284"/>
      <c r="J19" s="284"/>
      <c r="K19" s="284"/>
      <c r="M19" s="275"/>
      <c r="N19" s="275"/>
      <c r="O19" s="275"/>
      <c r="P19" s="275"/>
      <c r="Q19" s="275"/>
      <c r="R19" s="275"/>
      <c r="S19" s="275"/>
      <c r="T19" s="275"/>
    </row>
    <row r="20" spans="1:20" ht="7.5" customHeight="1" x14ac:dyDescent="0.2">
      <c r="A20" s="310" t="s">
        <v>76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10"/>
      <c r="M20" s="2"/>
      <c r="N20" s="2"/>
      <c r="O20" s="2"/>
      <c r="P20" s="2"/>
      <c r="Q20" s="2"/>
      <c r="R20" s="2"/>
    </row>
    <row r="21" spans="1:20" ht="15" customHeight="1" x14ac:dyDescent="0.2">
      <c r="A21" s="310"/>
      <c r="B21" s="310"/>
      <c r="C21" s="310"/>
      <c r="D21" s="310"/>
      <c r="E21" s="310"/>
      <c r="F21" s="310"/>
      <c r="G21" s="310"/>
      <c r="H21" s="310"/>
      <c r="I21" s="310"/>
      <c r="J21" s="310"/>
      <c r="K21" s="310"/>
      <c r="M21" s="167" t="s">
        <v>155</v>
      </c>
      <c r="N21" s="167"/>
      <c r="O21" s="167"/>
      <c r="P21" s="167"/>
      <c r="Q21" s="167"/>
      <c r="R21" s="167"/>
      <c r="S21" s="167"/>
      <c r="T21" s="167"/>
    </row>
    <row r="22" spans="1:20" ht="15" customHeight="1" x14ac:dyDescent="0.2">
      <c r="A22" s="310"/>
      <c r="B22" s="310"/>
      <c r="C22" s="310"/>
      <c r="D22" s="310"/>
      <c r="E22" s="310"/>
      <c r="F22" s="310"/>
      <c r="G22" s="310"/>
      <c r="H22" s="310"/>
      <c r="I22" s="310"/>
      <c r="J22" s="310"/>
      <c r="K22" s="310"/>
      <c r="M22" s="167"/>
      <c r="N22" s="167"/>
      <c r="O22" s="167"/>
      <c r="P22" s="167"/>
      <c r="Q22" s="167"/>
      <c r="R22" s="167"/>
      <c r="S22" s="167"/>
      <c r="T22" s="167"/>
    </row>
    <row r="23" spans="1:20" ht="38.450000000000003" customHeight="1" x14ac:dyDescent="0.2">
      <c r="A23" s="310"/>
      <c r="B23" s="310"/>
      <c r="C23" s="310"/>
      <c r="D23" s="310"/>
      <c r="E23" s="310"/>
      <c r="F23" s="310"/>
      <c r="G23" s="310"/>
      <c r="H23" s="310"/>
      <c r="I23" s="310"/>
      <c r="J23" s="310"/>
      <c r="K23" s="310"/>
      <c r="M23" s="167"/>
      <c r="N23" s="167"/>
      <c r="O23" s="167"/>
      <c r="P23" s="167"/>
      <c r="Q23" s="167"/>
      <c r="R23" s="167"/>
      <c r="S23" s="167"/>
      <c r="T23" s="167"/>
    </row>
    <row r="24" spans="1:20" ht="6.6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M24" s="3"/>
      <c r="N24" s="3"/>
      <c r="O24" s="3"/>
      <c r="P24" s="3"/>
      <c r="Q24" s="3"/>
      <c r="R24" s="3"/>
    </row>
    <row r="25" spans="1:20" ht="13.15" customHeight="1" x14ac:dyDescent="0.2">
      <c r="A25" s="229" t="s">
        <v>15</v>
      </c>
      <c r="B25" s="229"/>
      <c r="C25" s="229"/>
      <c r="D25" s="229"/>
      <c r="E25" s="229"/>
      <c r="F25" s="229"/>
      <c r="G25" s="229"/>
      <c r="M25" s="167" t="s">
        <v>94</v>
      </c>
      <c r="N25" s="167"/>
      <c r="O25" s="167"/>
      <c r="P25" s="167"/>
      <c r="Q25" s="167"/>
      <c r="R25" s="167"/>
      <c r="S25" s="167"/>
      <c r="T25" s="167"/>
    </row>
    <row r="26" spans="1:20" ht="26.25" customHeight="1" x14ac:dyDescent="0.2">
      <c r="A26" s="4"/>
      <c r="B26" s="289" t="s">
        <v>1</v>
      </c>
      <c r="C26" s="291"/>
      <c r="D26" s="289" t="s">
        <v>2</v>
      </c>
      <c r="E26" s="290"/>
      <c r="F26" s="291"/>
      <c r="G26" s="296" t="s">
        <v>17</v>
      </c>
      <c r="H26" s="296" t="s">
        <v>9</v>
      </c>
      <c r="I26" s="289" t="s">
        <v>3</v>
      </c>
      <c r="J26" s="290"/>
      <c r="K26" s="291"/>
      <c r="M26" s="167"/>
      <c r="N26" s="167"/>
      <c r="O26" s="167"/>
      <c r="P26" s="167"/>
      <c r="Q26" s="167"/>
      <c r="R26" s="167"/>
      <c r="S26" s="167"/>
      <c r="T26" s="167"/>
    </row>
    <row r="27" spans="1:20" ht="14.25" customHeight="1" x14ac:dyDescent="0.2">
      <c r="A27" s="4"/>
      <c r="B27" s="5" t="s">
        <v>4</v>
      </c>
      <c r="C27" s="5" t="s">
        <v>5</v>
      </c>
      <c r="D27" s="5" t="s">
        <v>6</v>
      </c>
      <c r="E27" s="5" t="s">
        <v>7</v>
      </c>
      <c r="F27" s="5" t="s">
        <v>8</v>
      </c>
      <c r="G27" s="295"/>
      <c r="H27" s="295"/>
      <c r="I27" s="5" t="s">
        <v>10</v>
      </c>
      <c r="J27" s="5" t="s">
        <v>11</v>
      </c>
      <c r="K27" s="5" t="s">
        <v>12</v>
      </c>
      <c r="M27" s="167"/>
      <c r="N27" s="167"/>
      <c r="O27" s="167"/>
      <c r="P27" s="167"/>
      <c r="Q27" s="167"/>
      <c r="R27" s="167"/>
      <c r="S27" s="167"/>
      <c r="T27" s="167"/>
    </row>
    <row r="28" spans="1:20" ht="17.25" customHeight="1" x14ac:dyDescent="0.2">
      <c r="A28" s="6" t="s">
        <v>13</v>
      </c>
      <c r="B28" s="7">
        <v>14</v>
      </c>
      <c r="C28" s="7">
        <v>14</v>
      </c>
      <c r="D28" s="25">
        <v>3</v>
      </c>
      <c r="E28" s="25">
        <v>3</v>
      </c>
      <c r="F28" s="25">
        <v>2</v>
      </c>
      <c r="G28" s="25"/>
      <c r="H28" s="43"/>
      <c r="I28" s="25">
        <v>3</v>
      </c>
      <c r="J28" s="25">
        <v>1</v>
      </c>
      <c r="K28" s="25">
        <v>12</v>
      </c>
      <c r="M28" s="167"/>
      <c r="N28" s="167"/>
      <c r="O28" s="167"/>
      <c r="P28" s="167"/>
      <c r="Q28" s="167"/>
      <c r="R28" s="167"/>
      <c r="S28" s="167"/>
      <c r="T28" s="167"/>
    </row>
    <row r="29" spans="1:20" ht="15" customHeight="1" x14ac:dyDescent="0.2">
      <c r="A29" s="6" t="s">
        <v>14</v>
      </c>
      <c r="B29" s="7">
        <v>14</v>
      </c>
      <c r="C29" s="7">
        <v>12</v>
      </c>
      <c r="D29" s="25">
        <v>3</v>
      </c>
      <c r="E29" s="25">
        <v>3</v>
      </c>
      <c r="F29" s="25">
        <v>2</v>
      </c>
      <c r="G29" s="25">
        <v>2</v>
      </c>
      <c r="H29" s="25"/>
      <c r="I29" s="25">
        <v>3</v>
      </c>
      <c r="J29" s="25">
        <v>1</v>
      </c>
      <c r="K29" s="25">
        <v>12</v>
      </c>
      <c r="M29" s="167"/>
      <c r="N29" s="167"/>
      <c r="O29" s="167"/>
      <c r="P29" s="167"/>
      <c r="Q29" s="167"/>
      <c r="R29" s="167"/>
      <c r="S29" s="167"/>
      <c r="T29" s="167"/>
    </row>
    <row r="30" spans="1:20" ht="29.25" customHeight="1" x14ac:dyDescent="0.2">
      <c r="A30" s="38"/>
      <c r="B30" s="37"/>
      <c r="C30" s="37"/>
      <c r="D30" s="37"/>
      <c r="E30" s="37"/>
      <c r="F30" s="37"/>
      <c r="G30" s="37"/>
      <c r="H30" s="37"/>
      <c r="I30" s="37"/>
      <c r="J30" s="37"/>
      <c r="K30" s="39"/>
      <c r="M30" s="167"/>
      <c r="N30" s="167"/>
      <c r="O30" s="167"/>
      <c r="P30" s="167"/>
      <c r="Q30" s="167"/>
      <c r="R30" s="167"/>
      <c r="S30" s="167"/>
      <c r="T30" s="167"/>
    </row>
    <row r="31" spans="1:20" ht="13.9" customHeight="1" x14ac:dyDescent="0.2">
      <c r="A31" s="282" t="s">
        <v>20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</row>
    <row r="32" spans="1:20" ht="20.25" hidden="1" customHeight="1" x14ac:dyDescent="0.2">
      <c r="N32" s="9"/>
      <c r="O32" s="10" t="s">
        <v>36</v>
      </c>
      <c r="P32" s="10" t="s">
        <v>37</v>
      </c>
      <c r="Q32" s="10" t="s">
        <v>38</v>
      </c>
      <c r="R32" s="10" t="s">
        <v>85</v>
      </c>
      <c r="S32" s="10" t="s">
        <v>86</v>
      </c>
      <c r="T32" s="10"/>
    </row>
    <row r="33" spans="1:20" ht="20.25" customHeight="1" x14ac:dyDescent="0.2">
      <c r="A33" s="192" t="s">
        <v>41</v>
      </c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</row>
    <row r="34" spans="1:20" ht="27.75" customHeight="1" x14ac:dyDescent="0.2">
      <c r="A34" s="297" t="s">
        <v>26</v>
      </c>
      <c r="B34" s="302" t="s">
        <v>25</v>
      </c>
      <c r="C34" s="303"/>
      <c r="D34" s="303"/>
      <c r="E34" s="303"/>
      <c r="F34" s="303"/>
      <c r="G34" s="303"/>
      <c r="H34" s="303"/>
      <c r="I34" s="304"/>
      <c r="J34" s="296" t="s">
        <v>39</v>
      </c>
      <c r="K34" s="272" t="s">
        <v>23</v>
      </c>
      <c r="L34" s="273"/>
      <c r="M34" s="274"/>
      <c r="N34" s="272" t="s">
        <v>40</v>
      </c>
      <c r="O34" s="292"/>
      <c r="P34" s="293"/>
      <c r="Q34" s="272" t="s">
        <v>22</v>
      </c>
      <c r="R34" s="273"/>
      <c r="S34" s="274"/>
      <c r="T34" s="294" t="s">
        <v>21</v>
      </c>
    </row>
    <row r="35" spans="1:20" ht="15" customHeight="1" x14ac:dyDescent="0.2">
      <c r="A35" s="298"/>
      <c r="B35" s="305"/>
      <c r="C35" s="263"/>
      <c r="D35" s="263"/>
      <c r="E35" s="263"/>
      <c r="F35" s="263"/>
      <c r="G35" s="263"/>
      <c r="H35" s="263"/>
      <c r="I35" s="306"/>
      <c r="J35" s="295"/>
      <c r="K35" s="5" t="s">
        <v>27</v>
      </c>
      <c r="L35" s="5" t="s">
        <v>28</v>
      </c>
      <c r="M35" s="5" t="s">
        <v>29</v>
      </c>
      <c r="N35" s="5" t="s">
        <v>33</v>
      </c>
      <c r="O35" s="5" t="s">
        <v>6</v>
      </c>
      <c r="P35" s="5" t="s">
        <v>30</v>
      </c>
      <c r="Q35" s="5" t="s">
        <v>31</v>
      </c>
      <c r="R35" s="5" t="s">
        <v>27</v>
      </c>
      <c r="S35" s="5" t="s">
        <v>32</v>
      </c>
      <c r="T35" s="295"/>
    </row>
    <row r="36" spans="1:20" ht="28.5" customHeight="1" x14ac:dyDescent="0.2">
      <c r="A36" s="48" t="s">
        <v>95</v>
      </c>
      <c r="B36" s="307" t="s">
        <v>123</v>
      </c>
      <c r="C36" s="308"/>
      <c r="D36" s="308"/>
      <c r="E36" s="308"/>
      <c r="F36" s="308"/>
      <c r="G36" s="308"/>
      <c r="H36" s="308"/>
      <c r="I36" s="309"/>
      <c r="J36" s="49">
        <v>8</v>
      </c>
      <c r="K36" s="49">
        <v>2</v>
      </c>
      <c r="L36" s="49">
        <v>1</v>
      </c>
      <c r="M36" s="11">
        <v>2</v>
      </c>
      <c r="N36" s="18">
        <f>K36+L36+M36</f>
        <v>5</v>
      </c>
      <c r="O36" s="19">
        <f>P36-N36</f>
        <v>9</v>
      </c>
      <c r="P36" s="19">
        <f>ROUND(PRODUCT(J36,25)/14,0)</f>
        <v>14</v>
      </c>
      <c r="Q36" s="24" t="s">
        <v>31</v>
      </c>
      <c r="R36" s="11"/>
      <c r="S36" s="25"/>
      <c r="T36" s="11" t="s">
        <v>37</v>
      </c>
    </row>
    <row r="37" spans="1:20" ht="40.15" customHeight="1" x14ac:dyDescent="0.2">
      <c r="A37" s="48" t="s">
        <v>96</v>
      </c>
      <c r="B37" s="307" t="s">
        <v>124</v>
      </c>
      <c r="C37" s="308"/>
      <c r="D37" s="308"/>
      <c r="E37" s="308"/>
      <c r="F37" s="308"/>
      <c r="G37" s="308"/>
      <c r="H37" s="308"/>
      <c r="I37" s="309"/>
      <c r="J37" s="49">
        <v>8</v>
      </c>
      <c r="K37" s="49">
        <v>2</v>
      </c>
      <c r="L37" s="49">
        <v>1</v>
      </c>
      <c r="M37" s="11">
        <v>2</v>
      </c>
      <c r="N37" s="18">
        <f t="shared" ref="N37:N45" si="0">K37+L37+M37</f>
        <v>5</v>
      </c>
      <c r="O37" s="19">
        <f t="shared" ref="O37:O45" si="1">P37-N37</f>
        <v>9</v>
      </c>
      <c r="P37" s="19">
        <f t="shared" ref="P37:P45" si="2">ROUND(PRODUCT(J37,25)/14,0)</f>
        <v>14</v>
      </c>
      <c r="Q37" s="24" t="s">
        <v>31</v>
      </c>
      <c r="R37" s="11"/>
      <c r="S37" s="25"/>
      <c r="T37" s="11" t="s">
        <v>37</v>
      </c>
    </row>
    <row r="38" spans="1:20" ht="38.450000000000003" customHeight="1" x14ac:dyDescent="0.2">
      <c r="A38" s="48" t="s">
        <v>97</v>
      </c>
      <c r="B38" s="307" t="s">
        <v>125</v>
      </c>
      <c r="C38" s="308"/>
      <c r="D38" s="308"/>
      <c r="E38" s="308"/>
      <c r="F38" s="308"/>
      <c r="G38" s="308"/>
      <c r="H38" s="308"/>
      <c r="I38" s="309"/>
      <c r="J38" s="49">
        <v>7</v>
      </c>
      <c r="K38" s="49">
        <v>2</v>
      </c>
      <c r="L38" s="49">
        <v>1</v>
      </c>
      <c r="M38" s="11">
        <v>2</v>
      </c>
      <c r="N38" s="18">
        <f t="shared" si="0"/>
        <v>5</v>
      </c>
      <c r="O38" s="19">
        <f t="shared" si="1"/>
        <v>8</v>
      </c>
      <c r="P38" s="19">
        <f t="shared" si="2"/>
        <v>13</v>
      </c>
      <c r="Q38" s="24" t="s">
        <v>31</v>
      </c>
      <c r="R38" s="11"/>
      <c r="S38" s="25"/>
      <c r="T38" s="11" t="s">
        <v>36</v>
      </c>
    </row>
    <row r="39" spans="1:20" ht="28.9" customHeight="1" x14ac:dyDescent="0.2">
      <c r="A39" s="48" t="s">
        <v>98</v>
      </c>
      <c r="B39" s="313" t="s">
        <v>135</v>
      </c>
      <c r="C39" s="314"/>
      <c r="D39" s="314"/>
      <c r="E39" s="314"/>
      <c r="F39" s="314"/>
      <c r="G39" s="314"/>
      <c r="H39" s="314"/>
      <c r="I39" s="315"/>
      <c r="J39" s="49">
        <v>7</v>
      </c>
      <c r="K39" s="49">
        <v>2</v>
      </c>
      <c r="L39" s="49">
        <v>1</v>
      </c>
      <c r="M39" s="11">
        <v>2</v>
      </c>
      <c r="N39" s="18">
        <f t="shared" si="0"/>
        <v>5</v>
      </c>
      <c r="O39" s="19">
        <f t="shared" si="1"/>
        <v>8</v>
      </c>
      <c r="P39" s="19">
        <f t="shared" si="2"/>
        <v>13</v>
      </c>
      <c r="Q39" s="24" t="s">
        <v>31</v>
      </c>
      <c r="R39" s="11"/>
      <c r="S39" s="25"/>
      <c r="T39" s="11" t="s">
        <v>36</v>
      </c>
    </row>
    <row r="40" spans="1:20" ht="20.25" hidden="1" customHeight="1" x14ac:dyDescent="0.2">
      <c r="A40" s="31"/>
      <c r="B40" s="276"/>
      <c r="C40" s="277"/>
      <c r="D40" s="277"/>
      <c r="E40" s="277"/>
      <c r="F40" s="277"/>
      <c r="G40" s="277"/>
      <c r="H40" s="277"/>
      <c r="I40" s="278"/>
      <c r="J40" s="11">
        <v>0</v>
      </c>
      <c r="K40" s="11">
        <v>0</v>
      </c>
      <c r="L40" s="11">
        <v>0</v>
      </c>
      <c r="M40" s="11">
        <v>0</v>
      </c>
      <c r="N40" s="18">
        <f t="shared" si="0"/>
        <v>0</v>
      </c>
      <c r="O40" s="19">
        <f t="shared" si="1"/>
        <v>0</v>
      </c>
      <c r="P40" s="19">
        <f t="shared" si="2"/>
        <v>0</v>
      </c>
      <c r="Q40" s="24"/>
      <c r="R40" s="11"/>
      <c r="S40" s="25"/>
      <c r="T40" s="11"/>
    </row>
    <row r="41" spans="1:20" ht="20.25" hidden="1" customHeight="1" x14ac:dyDescent="0.2">
      <c r="A41" s="31"/>
      <c r="B41" s="276"/>
      <c r="C41" s="277"/>
      <c r="D41" s="277"/>
      <c r="E41" s="277"/>
      <c r="F41" s="277"/>
      <c r="G41" s="277"/>
      <c r="H41" s="277"/>
      <c r="I41" s="278"/>
      <c r="J41" s="11">
        <v>0</v>
      </c>
      <c r="K41" s="11">
        <v>0</v>
      </c>
      <c r="L41" s="11">
        <v>0</v>
      </c>
      <c r="M41" s="11">
        <v>0</v>
      </c>
      <c r="N41" s="18">
        <f t="shared" si="0"/>
        <v>0</v>
      </c>
      <c r="O41" s="19">
        <f t="shared" si="1"/>
        <v>0</v>
      </c>
      <c r="P41" s="19">
        <f t="shared" si="2"/>
        <v>0</v>
      </c>
      <c r="Q41" s="24"/>
      <c r="R41" s="11"/>
      <c r="S41" s="25"/>
      <c r="T41" s="11"/>
    </row>
    <row r="42" spans="1:20" ht="20.25" hidden="1" customHeight="1" x14ac:dyDescent="0.2">
      <c r="A42" s="31"/>
      <c r="B42" s="276"/>
      <c r="C42" s="277"/>
      <c r="D42" s="277"/>
      <c r="E42" s="277"/>
      <c r="F42" s="277"/>
      <c r="G42" s="277"/>
      <c r="H42" s="277"/>
      <c r="I42" s="278"/>
      <c r="J42" s="11">
        <v>0</v>
      </c>
      <c r="K42" s="11">
        <v>0</v>
      </c>
      <c r="L42" s="11">
        <v>0</v>
      </c>
      <c r="M42" s="11">
        <v>0</v>
      </c>
      <c r="N42" s="18">
        <f>K42+L42+M42</f>
        <v>0</v>
      </c>
      <c r="O42" s="19">
        <f>P42-N42</f>
        <v>0</v>
      </c>
      <c r="P42" s="19">
        <f>ROUND(PRODUCT(J42,25)/14,0)</f>
        <v>0</v>
      </c>
      <c r="Q42" s="24"/>
      <c r="R42" s="11"/>
      <c r="S42" s="25"/>
      <c r="T42" s="11"/>
    </row>
    <row r="43" spans="1:20" ht="20.25" hidden="1" customHeight="1" x14ac:dyDescent="0.2">
      <c r="A43" s="31"/>
      <c r="B43" s="276"/>
      <c r="C43" s="277"/>
      <c r="D43" s="277"/>
      <c r="E43" s="277"/>
      <c r="F43" s="277"/>
      <c r="G43" s="277"/>
      <c r="H43" s="277"/>
      <c r="I43" s="278"/>
      <c r="J43" s="11">
        <v>0</v>
      </c>
      <c r="K43" s="11">
        <v>0</v>
      </c>
      <c r="L43" s="11">
        <v>0</v>
      </c>
      <c r="M43" s="11">
        <v>0</v>
      </c>
      <c r="N43" s="18">
        <f>K43+L43+M43</f>
        <v>0</v>
      </c>
      <c r="O43" s="19">
        <f>P43-N43</f>
        <v>0</v>
      </c>
      <c r="P43" s="19">
        <f>ROUND(PRODUCT(J43,25)/14,0)</f>
        <v>0</v>
      </c>
      <c r="Q43" s="24"/>
      <c r="R43" s="11"/>
      <c r="S43" s="25"/>
      <c r="T43" s="11"/>
    </row>
    <row r="44" spans="1:20" ht="20.25" hidden="1" customHeight="1" x14ac:dyDescent="0.2">
      <c r="A44" s="31"/>
      <c r="B44" s="276"/>
      <c r="C44" s="277"/>
      <c r="D44" s="277"/>
      <c r="E44" s="277"/>
      <c r="F44" s="277"/>
      <c r="G44" s="277"/>
      <c r="H44" s="277"/>
      <c r="I44" s="278"/>
      <c r="J44" s="11">
        <v>0</v>
      </c>
      <c r="K44" s="11">
        <v>0</v>
      </c>
      <c r="L44" s="11">
        <v>0</v>
      </c>
      <c r="M44" s="11">
        <v>0</v>
      </c>
      <c r="N44" s="18">
        <f t="shared" si="0"/>
        <v>0</v>
      </c>
      <c r="O44" s="19">
        <f t="shared" si="1"/>
        <v>0</v>
      </c>
      <c r="P44" s="19">
        <f t="shared" si="2"/>
        <v>0</v>
      </c>
      <c r="Q44" s="24"/>
      <c r="R44" s="11"/>
      <c r="S44" s="25"/>
      <c r="T44" s="11"/>
    </row>
    <row r="45" spans="1:20" ht="20.25" hidden="1" customHeight="1" x14ac:dyDescent="0.2">
      <c r="A45" s="31"/>
      <c r="B45" s="276"/>
      <c r="C45" s="277"/>
      <c r="D45" s="277"/>
      <c r="E45" s="277"/>
      <c r="F45" s="277"/>
      <c r="G45" s="277"/>
      <c r="H45" s="277"/>
      <c r="I45" s="278"/>
      <c r="J45" s="11">
        <v>0</v>
      </c>
      <c r="K45" s="11">
        <v>0</v>
      </c>
      <c r="L45" s="11">
        <v>0</v>
      </c>
      <c r="M45" s="11">
        <v>0</v>
      </c>
      <c r="N45" s="18">
        <f t="shared" si="0"/>
        <v>0</v>
      </c>
      <c r="O45" s="19">
        <f t="shared" si="1"/>
        <v>0</v>
      </c>
      <c r="P45" s="19">
        <f t="shared" si="2"/>
        <v>0</v>
      </c>
      <c r="Q45" s="24"/>
      <c r="R45" s="11"/>
      <c r="S45" s="25"/>
      <c r="T45" s="11"/>
    </row>
    <row r="46" spans="1:20" ht="20.25" hidden="1" customHeight="1" x14ac:dyDescent="0.2">
      <c r="A46" s="34"/>
      <c r="B46" s="276"/>
      <c r="C46" s="277"/>
      <c r="D46" s="277"/>
      <c r="E46" s="277"/>
      <c r="F46" s="277"/>
      <c r="G46" s="277"/>
      <c r="H46" s="277"/>
      <c r="I46" s="278"/>
      <c r="J46" s="11">
        <v>0</v>
      </c>
      <c r="K46" s="11">
        <v>0</v>
      </c>
      <c r="L46" s="11">
        <v>0</v>
      </c>
      <c r="M46" s="11">
        <v>0</v>
      </c>
      <c r="N46" s="35">
        <f t="shared" ref="N46" si="3">K46+L46+M46</f>
        <v>0</v>
      </c>
      <c r="O46" s="19">
        <f t="shared" ref="O46" si="4">P46-N46</f>
        <v>0</v>
      </c>
      <c r="P46" s="19">
        <f t="shared" ref="P46" si="5">ROUND(PRODUCT(J46,25)/14,0)</f>
        <v>0</v>
      </c>
      <c r="Q46" s="24"/>
      <c r="R46" s="11"/>
      <c r="S46" s="25"/>
      <c r="T46" s="11"/>
    </row>
    <row r="47" spans="1:20" x14ac:dyDescent="0.2">
      <c r="A47" s="21" t="s">
        <v>24</v>
      </c>
      <c r="B47" s="199"/>
      <c r="C47" s="253"/>
      <c r="D47" s="253"/>
      <c r="E47" s="253"/>
      <c r="F47" s="253"/>
      <c r="G47" s="253"/>
      <c r="H47" s="253"/>
      <c r="I47" s="200"/>
      <c r="J47" s="21">
        <f>SUM(J36:J39)</f>
        <v>30</v>
      </c>
      <c r="K47" s="78">
        <f t="shared" ref="K47:P47" si="6">SUM(K36:K39)</f>
        <v>8</v>
      </c>
      <c r="L47" s="78">
        <f t="shared" si="6"/>
        <v>4</v>
      </c>
      <c r="M47" s="78">
        <f t="shared" si="6"/>
        <v>8</v>
      </c>
      <c r="N47" s="78">
        <f t="shared" si="6"/>
        <v>20</v>
      </c>
      <c r="O47" s="78">
        <f t="shared" si="6"/>
        <v>34</v>
      </c>
      <c r="P47" s="78">
        <f t="shared" si="6"/>
        <v>54</v>
      </c>
      <c r="Q47" s="21">
        <f>COUNTIF(Q36:Q39,"E")</f>
        <v>4</v>
      </c>
      <c r="R47" s="21">
        <f>COUNTIF(R36:R39,"C")</f>
        <v>0</v>
      </c>
      <c r="S47" s="21">
        <f>COUNTIF(S36:S39,"VP")</f>
        <v>0</v>
      </c>
      <c r="T47" s="47">
        <f>COUNTA(T36:T39)</f>
        <v>4</v>
      </c>
    </row>
    <row r="48" spans="1:20" ht="19.5" customHeight="1" x14ac:dyDescent="0.2"/>
    <row r="49" spans="1:20" ht="16.5" customHeight="1" x14ac:dyDescent="0.2">
      <c r="A49" s="192" t="s">
        <v>42</v>
      </c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</row>
    <row r="50" spans="1:20" ht="26.25" customHeight="1" x14ac:dyDescent="0.2">
      <c r="A50" s="297" t="s">
        <v>26</v>
      </c>
      <c r="B50" s="302" t="s">
        <v>25</v>
      </c>
      <c r="C50" s="303"/>
      <c r="D50" s="303"/>
      <c r="E50" s="303"/>
      <c r="F50" s="303"/>
      <c r="G50" s="303"/>
      <c r="H50" s="303"/>
      <c r="I50" s="304"/>
      <c r="J50" s="296" t="s">
        <v>39</v>
      </c>
      <c r="K50" s="272" t="s">
        <v>23</v>
      </c>
      <c r="L50" s="273"/>
      <c r="M50" s="274"/>
      <c r="N50" s="272" t="s">
        <v>40</v>
      </c>
      <c r="O50" s="292"/>
      <c r="P50" s="293"/>
      <c r="Q50" s="272" t="s">
        <v>22</v>
      </c>
      <c r="R50" s="273"/>
      <c r="S50" s="274"/>
      <c r="T50" s="294" t="s">
        <v>21</v>
      </c>
    </row>
    <row r="51" spans="1:20" ht="11.45" customHeight="1" x14ac:dyDescent="0.2">
      <c r="A51" s="298"/>
      <c r="B51" s="305"/>
      <c r="C51" s="263"/>
      <c r="D51" s="263"/>
      <c r="E51" s="263"/>
      <c r="F51" s="263"/>
      <c r="G51" s="263"/>
      <c r="H51" s="263"/>
      <c r="I51" s="306"/>
      <c r="J51" s="295"/>
      <c r="K51" s="5" t="s">
        <v>27</v>
      </c>
      <c r="L51" s="5" t="s">
        <v>28</v>
      </c>
      <c r="M51" s="5" t="s">
        <v>29</v>
      </c>
      <c r="N51" s="5" t="s">
        <v>33</v>
      </c>
      <c r="O51" s="5" t="s">
        <v>6</v>
      </c>
      <c r="P51" s="5" t="s">
        <v>30</v>
      </c>
      <c r="Q51" s="5" t="s">
        <v>31</v>
      </c>
      <c r="R51" s="5" t="s">
        <v>27</v>
      </c>
      <c r="S51" s="5" t="s">
        <v>32</v>
      </c>
      <c r="T51" s="295"/>
    </row>
    <row r="52" spans="1:20" ht="39.6" customHeight="1" x14ac:dyDescent="0.2">
      <c r="A52" s="48" t="s">
        <v>99</v>
      </c>
      <c r="B52" s="307" t="s">
        <v>136</v>
      </c>
      <c r="C52" s="308"/>
      <c r="D52" s="308"/>
      <c r="E52" s="308"/>
      <c r="F52" s="308"/>
      <c r="G52" s="308"/>
      <c r="H52" s="308"/>
      <c r="I52" s="309"/>
      <c r="J52" s="49">
        <v>8</v>
      </c>
      <c r="K52" s="49">
        <v>2</v>
      </c>
      <c r="L52" s="49">
        <v>1</v>
      </c>
      <c r="M52" s="11">
        <v>2</v>
      </c>
      <c r="N52" s="18">
        <f>K52+L52+M52</f>
        <v>5</v>
      </c>
      <c r="O52" s="19">
        <f>P52-N52</f>
        <v>9</v>
      </c>
      <c r="P52" s="19">
        <f>ROUND(PRODUCT(J52,25)/14,0)</f>
        <v>14</v>
      </c>
      <c r="Q52" s="24" t="s">
        <v>31</v>
      </c>
      <c r="R52" s="11"/>
      <c r="S52" s="25"/>
      <c r="T52" s="11" t="s">
        <v>37</v>
      </c>
    </row>
    <row r="53" spans="1:20" ht="49.5" customHeight="1" x14ac:dyDescent="0.2">
      <c r="A53" s="60" t="s">
        <v>153</v>
      </c>
      <c r="B53" s="307" t="s">
        <v>154</v>
      </c>
      <c r="C53" s="308"/>
      <c r="D53" s="308"/>
      <c r="E53" s="308"/>
      <c r="F53" s="308"/>
      <c r="G53" s="308"/>
      <c r="H53" s="308"/>
      <c r="I53" s="309"/>
      <c r="J53" s="49">
        <v>8</v>
      </c>
      <c r="K53" s="49">
        <v>2</v>
      </c>
      <c r="L53" s="49">
        <v>1</v>
      </c>
      <c r="M53" s="11">
        <v>2</v>
      </c>
      <c r="N53" s="18">
        <f t="shared" ref="N53:N61" si="7">K53+L53+M53</f>
        <v>5</v>
      </c>
      <c r="O53" s="19">
        <f t="shared" ref="O53:O61" si="8">P53-N53</f>
        <v>9</v>
      </c>
      <c r="P53" s="19">
        <f t="shared" ref="P53:P61" si="9">ROUND(PRODUCT(J53,25)/14,0)</f>
        <v>14</v>
      </c>
      <c r="Q53" s="24" t="s">
        <v>31</v>
      </c>
      <c r="R53" s="11"/>
      <c r="S53" s="25"/>
      <c r="T53" s="11" t="s">
        <v>36</v>
      </c>
    </row>
    <row r="54" spans="1:20" ht="27.6" customHeight="1" x14ac:dyDescent="0.2">
      <c r="A54" s="48" t="s">
        <v>100</v>
      </c>
      <c r="B54" s="307" t="s">
        <v>137</v>
      </c>
      <c r="C54" s="308"/>
      <c r="D54" s="308"/>
      <c r="E54" s="308"/>
      <c r="F54" s="308"/>
      <c r="G54" s="308"/>
      <c r="H54" s="308"/>
      <c r="I54" s="309"/>
      <c r="J54" s="49">
        <v>8</v>
      </c>
      <c r="K54" s="49">
        <v>2</v>
      </c>
      <c r="L54" s="49">
        <v>1</v>
      </c>
      <c r="M54" s="11">
        <v>2</v>
      </c>
      <c r="N54" s="18">
        <f t="shared" si="7"/>
        <v>5</v>
      </c>
      <c r="O54" s="19">
        <f t="shared" si="8"/>
        <v>9</v>
      </c>
      <c r="P54" s="19">
        <f t="shared" si="9"/>
        <v>14</v>
      </c>
      <c r="Q54" s="24" t="s">
        <v>31</v>
      </c>
      <c r="R54" s="11"/>
      <c r="S54" s="25"/>
      <c r="T54" s="11" t="s">
        <v>36</v>
      </c>
    </row>
    <row r="55" spans="1:20" ht="49.5" customHeight="1" x14ac:dyDescent="0.2">
      <c r="A55" s="60" t="s">
        <v>119</v>
      </c>
      <c r="B55" s="307" t="s">
        <v>138</v>
      </c>
      <c r="C55" s="308"/>
      <c r="D55" s="308"/>
      <c r="E55" s="308"/>
      <c r="F55" s="308"/>
      <c r="G55" s="308"/>
      <c r="H55" s="308"/>
      <c r="I55" s="309"/>
      <c r="J55" s="49">
        <v>6</v>
      </c>
      <c r="K55" s="49">
        <v>2</v>
      </c>
      <c r="L55" s="49">
        <v>1</v>
      </c>
      <c r="M55" s="11">
        <v>2</v>
      </c>
      <c r="N55" s="18">
        <f t="shared" si="7"/>
        <v>5</v>
      </c>
      <c r="O55" s="19">
        <f t="shared" si="8"/>
        <v>6</v>
      </c>
      <c r="P55" s="19">
        <f t="shared" si="9"/>
        <v>11</v>
      </c>
      <c r="Q55" s="24"/>
      <c r="R55" s="11" t="s">
        <v>27</v>
      </c>
      <c r="S55" s="25"/>
      <c r="T55" s="11" t="s">
        <v>36</v>
      </c>
    </row>
    <row r="56" spans="1:20" hidden="1" x14ac:dyDescent="0.2">
      <c r="A56" s="31"/>
      <c r="B56" s="276"/>
      <c r="C56" s="277"/>
      <c r="D56" s="277"/>
      <c r="E56" s="277"/>
      <c r="F56" s="277"/>
      <c r="G56" s="277"/>
      <c r="H56" s="277"/>
      <c r="I56" s="278"/>
      <c r="J56" s="11">
        <v>0</v>
      </c>
      <c r="K56" s="11">
        <v>0</v>
      </c>
      <c r="L56" s="11">
        <v>0</v>
      </c>
      <c r="M56" s="11">
        <v>0</v>
      </c>
      <c r="N56" s="18">
        <f>K56+L56+M56</f>
        <v>0</v>
      </c>
      <c r="O56" s="19">
        <f>P56-N56</f>
        <v>0</v>
      </c>
      <c r="P56" s="19">
        <f>ROUND(PRODUCT(J56,25)/14,0)</f>
        <v>0</v>
      </c>
      <c r="Q56" s="24"/>
      <c r="R56" s="11"/>
      <c r="S56" s="25"/>
      <c r="T56" s="11"/>
    </row>
    <row r="57" spans="1:20" hidden="1" x14ac:dyDescent="0.2">
      <c r="A57" s="31"/>
      <c r="B57" s="276"/>
      <c r="C57" s="277"/>
      <c r="D57" s="277"/>
      <c r="E57" s="277"/>
      <c r="F57" s="277"/>
      <c r="G57" s="277"/>
      <c r="H57" s="277"/>
      <c r="I57" s="278"/>
      <c r="J57" s="11">
        <v>0</v>
      </c>
      <c r="K57" s="11">
        <v>0</v>
      </c>
      <c r="L57" s="11">
        <v>0</v>
      </c>
      <c r="M57" s="11">
        <v>0</v>
      </c>
      <c r="N57" s="18">
        <f>K57+L57+M57</f>
        <v>0</v>
      </c>
      <c r="O57" s="19">
        <f>P57-N57</f>
        <v>0</v>
      </c>
      <c r="P57" s="19">
        <f>ROUND(PRODUCT(J57,25)/14,0)</f>
        <v>0</v>
      </c>
      <c r="Q57" s="24"/>
      <c r="R57" s="11"/>
      <c r="S57" s="25"/>
      <c r="T57" s="11"/>
    </row>
    <row r="58" spans="1:20" hidden="1" x14ac:dyDescent="0.2">
      <c r="A58" s="31"/>
      <c r="B58" s="276"/>
      <c r="C58" s="277"/>
      <c r="D58" s="277"/>
      <c r="E58" s="277"/>
      <c r="F58" s="277"/>
      <c r="G58" s="277"/>
      <c r="H58" s="277"/>
      <c r="I58" s="278"/>
      <c r="J58" s="11">
        <v>0</v>
      </c>
      <c r="K58" s="11">
        <v>0</v>
      </c>
      <c r="L58" s="11">
        <v>0</v>
      </c>
      <c r="M58" s="11">
        <v>0</v>
      </c>
      <c r="N58" s="18">
        <f t="shared" si="7"/>
        <v>0</v>
      </c>
      <c r="O58" s="19">
        <f t="shared" si="8"/>
        <v>0</v>
      </c>
      <c r="P58" s="19">
        <f t="shared" si="9"/>
        <v>0</v>
      </c>
      <c r="Q58" s="24"/>
      <c r="R58" s="11"/>
      <c r="S58" s="25"/>
      <c r="T58" s="11"/>
    </row>
    <row r="59" spans="1:20" hidden="1" x14ac:dyDescent="0.2">
      <c r="A59" s="31"/>
      <c r="B59" s="276"/>
      <c r="C59" s="277"/>
      <c r="D59" s="277"/>
      <c r="E59" s="277"/>
      <c r="F59" s="277"/>
      <c r="G59" s="277"/>
      <c r="H59" s="277"/>
      <c r="I59" s="278"/>
      <c r="J59" s="11">
        <v>0</v>
      </c>
      <c r="K59" s="11">
        <v>0</v>
      </c>
      <c r="L59" s="11">
        <v>0</v>
      </c>
      <c r="M59" s="11">
        <v>0</v>
      </c>
      <c r="N59" s="18">
        <f t="shared" si="7"/>
        <v>0</v>
      </c>
      <c r="O59" s="19">
        <f t="shared" si="8"/>
        <v>0</v>
      </c>
      <c r="P59" s="19">
        <f t="shared" si="9"/>
        <v>0</v>
      </c>
      <c r="Q59" s="24"/>
      <c r="R59" s="11"/>
      <c r="S59" s="25"/>
      <c r="T59" s="11"/>
    </row>
    <row r="60" spans="1:20" hidden="1" x14ac:dyDescent="0.2">
      <c r="A60" s="31"/>
      <c r="B60" s="276"/>
      <c r="C60" s="277"/>
      <c r="D60" s="277"/>
      <c r="E60" s="277"/>
      <c r="F60" s="277"/>
      <c r="G60" s="277"/>
      <c r="H60" s="277"/>
      <c r="I60" s="278"/>
      <c r="J60" s="11">
        <v>0</v>
      </c>
      <c r="K60" s="11">
        <v>0</v>
      </c>
      <c r="L60" s="11">
        <v>0</v>
      </c>
      <c r="M60" s="11">
        <v>0</v>
      </c>
      <c r="N60" s="18">
        <f t="shared" si="7"/>
        <v>0</v>
      </c>
      <c r="O60" s="19">
        <f t="shared" si="8"/>
        <v>0</v>
      </c>
      <c r="P60" s="19">
        <f t="shared" si="9"/>
        <v>0</v>
      </c>
      <c r="Q60" s="24"/>
      <c r="R60" s="11"/>
      <c r="S60" s="25"/>
      <c r="T60" s="11"/>
    </row>
    <row r="61" spans="1:20" hidden="1" x14ac:dyDescent="0.2">
      <c r="A61" s="31"/>
      <c r="B61" s="276"/>
      <c r="C61" s="277"/>
      <c r="D61" s="277"/>
      <c r="E61" s="277"/>
      <c r="F61" s="277"/>
      <c r="G61" s="277"/>
      <c r="H61" s="277"/>
      <c r="I61" s="278"/>
      <c r="J61" s="11">
        <v>0</v>
      </c>
      <c r="K61" s="11">
        <v>0</v>
      </c>
      <c r="L61" s="11">
        <v>0</v>
      </c>
      <c r="M61" s="11">
        <v>0</v>
      </c>
      <c r="N61" s="18">
        <f t="shared" si="7"/>
        <v>0</v>
      </c>
      <c r="O61" s="19">
        <f t="shared" si="8"/>
        <v>0</v>
      </c>
      <c r="P61" s="19">
        <f t="shared" si="9"/>
        <v>0</v>
      </c>
      <c r="Q61" s="24"/>
      <c r="R61" s="11"/>
      <c r="S61" s="25"/>
      <c r="T61" s="11"/>
    </row>
    <row r="62" spans="1:20" hidden="1" x14ac:dyDescent="0.2">
      <c r="A62" s="34"/>
      <c r="B62" s="276"/>
      <c r="C62" s="277"/>
      <c r="D62" s="277"/>
      <c r="E62" s="277"/>
      <c r="F62" s="277"/>
      <c r="G62" s="277"/>
      <c r="H62" s="277"/>
      <c r="I62" s="278"/>
      <c r="J62" s="11">
        <v>0</v>
      </c>
      <c r="K62" s="11">
        <v>0</v>
      </c>
      <c r="L62" s="11">
        <v>0</v>
      </c>
      <c r="M62" s="11">
        <v>0</v>
      </c>
      <c r="N62" s="35">
        <f t="shared" ref="N62" si="10">K62+L62+M62</f>
        <v>0</v>
      </c>
      <c r="O62" s="19">
        <f t="shared" ref="O62" si="11">P62-N62</f>
        <v>0</v>
      </c>
      <c r="P62" s="19">
        <f t="shared" ref="P62" si="12">ROUND(PRODUCT(J62,25)/14,0)</f>
        <v>0</v>
      </c>
      <c r="Q62" s="24"/>
      <c r="R62" s="11"/>
      <c r="S62" s="25"/>
      <c r="T62" s="11"/>
    </row>
    <row r="63" spans="1:20" x14ac:dyDescent="0.2">
      <c r="A63" s="21" t="s">
        <v>24</v>
      </c>
      <c r="B63" s="199"/>
      <c r="C63" s="253"/>
      <c r="D63" s="253"/>
      <c r="E63" s="253"/>
      <c r="F63" s="253"/>
      <c r="G63" s="253"/>
      <c r="H63" s="253"/>
      <c r="I63" s="200"/>
      <c r="J63" s="21">
        <f>SUM(J52:J55)</f>
        <v>30</v>
      </c>
      <c r="K63" s="78">
        <f t="shared" ref="K63:P63" si="13">SUM(K52:K55)</f>
        <v>8</v>
      </c>
      <c r="L63" s="78">
        <f t="shared" si="13"/>
        <v>4</v>
      </c>
      <c r="M63" s="78">
        <f t="shared" si="13"/>
        <v>8</v>
      </c>
      <c r="N63" s="78">
        <f t="shared" si="13"/>
        <v>20</v>
      </c>
      <c r="O63" s="78">
        <f t="shared" si="13"/>
        <v>33</v>
      </c>
      <c r="P63" s="78">
        <f t="shared" si="13"/>
        <v>53</v>
      </c>
      <c r="Q63" s="21">
        <f>COUNTIF(Q52:Q55,"E")</f>
        <v>3</v>
      </c>
      <c r="R63" s="21">
        <f>COUNTIF(R52:R55,"C")</f>
        <v>1</v>
      </c>
      <c r="S63" s="21">
        <f>COUNTIF(S52:S55,"VP")</f>
        <v>0</v>
      </c>
      <c r="T63" s="47">
        <f>COUNTA(T52:T55)</f>
        <v>4</v>
      </c>
    </row>
    <row r="64" spans="1:20" ht="11.25" customHeight="1" x14ac:dyDescent="0.2"/>
    <row r="65" spans="1:20" x14ac:dyDescent="0.2">
      <c r="B65" s="8"/>
      <c r="C65" s="8"/>
      <c r="D65" s="8"/>
      <c r="E65" s="8"/>
      <c r="F65" s="8"/>
      <c r="G65" s="8"/>
      <c r="M65" s="8"/>
      <c r="N65" s="8"/>
      <c r="O65" s="8"/>
      <c r="P65" s="8"/>
      <c r="Q65" s="8"/>
      <c r="R65" s="8"/>
      <c r="S65" s="8"/>
    </row>
    <row r="67" spans="1:20" ht="18" customHeight="1" x14ac:dyDescent="0.2">
      <c r="A67" s="192" t="s">
        <v>43</v>
      </c>
      <c r="B67" s="192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  <c r="S67" s="192"/>
      <c r="T67" s="192"/>
    </row>
    <row r="68" spans="1:20" ht="25.5" customHeight="1" x14ac:dyDescent="0.2">
      <c r="A68" s="297" t="s">
        <v>26</v>
      </c>
      <c r="B68" s="302" t="s">
        <v>25</v>
      </c>
      <c r="C68" s="303"/>
      <c r="D68" s="303"/>
      <c r="E68" s="303"/>
      <c r="F68" s="303"/>
      <c r="G68" s="303"/>
      <c r="H68" s="303"/>
      <c r="I68" s="304"/>
      <c r="J68" s="296" t="s">
        <v>39</v>
      </c>
      <c r="K68" s="272" t="s">
        <v>23</v>
      </c>
      <c r="L68" s="273"/>
      <c r="M68" s="274"/>
      <c r="N68" s="272" t="s">
        <v>40</v>
      </c>
      <c r="O68" s="292"/>
      <c r="P68" s="293"/>
      <c r="Q68" s="272" t="s">
        <v>22</v>
      </c>
      <c r="R68" s="273"/>
      <c r="S68" s="274"/>
      <c r="T68" s="294" t="s">
        <v>21</v>
      </c>
    </row>
    <row r="69" spans="1:20" ht="16.5" customHeight="1" x14ac:dyDescent="0.2">
      <c r="A69" s="298"/>
      <c r="B69" s="305"/>
      <c r="C69" s="263"/>
      <c r="D69" s="263"/>
      <c r="E69" s="263"/>
      <c r="F69" s="263"/>
      <c r="G69" s="263"/>
      <c r="H69" s="263"/>
      <c r="I69" s="306"/>
      <c r="J69" s="295"/>
      <c r="K69" s="5" t="s">
        <v>27</v>
      </c>
      <c r="L69" s="5" t="s">
        <v>28</v>
      </c>
      <c r="M69" s="5" t="s">
        <v>29</v>
      </c>
      <c r="N69" s="5" t="s">
        <v>33</v>
      </c>
      <c r="O69" s="5" t="s">
        <v>6</v>
      </c>
      <c r="P69" s="5" t="s">
        <v>30</v>
      </c>
      <c r="Q69" s="5" t="s">
        <v>31</v>
      </c>
      <c r="R69" s="5" t="s">
        <v>27</v>
      </c>
      <c r="S69" s="5" t="s">
        <v>32</v>
      </c>
      <c r="T69" s="295"/>
    </row>
    <row r="70" spans="1:20" ht="39" customHeight="1" x14ac:dyDescent="0.2">
      <c r="A70" s="48" t="s">
        <v>101</v>
      </c>
      <c r="B70" s="307" t="s">
        <v>145</v>
      </c>
      <c r="C70" s="308"/>
      <c r="D70" s="308"/>
      <c r="E70" s="308"/>
      <c r="F70" s="308"/>
      <c r="G70" s="308"/>
      <c r="H70" s="308"/>
      <c r="I70" s="309"/>
      <c r="J70" s="49">
        <v>8</v>
      </c>
      <c r="K70" s="49">
        <v>2</v>
      </c>
      <c r="L70" s="49">
        <v>1</v>
      </c>
      <c r="M70" s="11">
        <v>2</v>
      </c>
      <c r="N70" s="18">
        <f>K70+L70+M70</f>
        <v>5</v>
      </c>
      <c r="O70" s="19">
        <f>P70-N70</f>
        <v>9</v>
      </c>
      <c r="P70" s="19">
        <f>ROUND(PRODUCT(J70,25)/14,0)</f>
        <v>14</v>
      </c>
      <c r="Q70" s="24"/>
      <c r="R70" s="11"/>
      <c r="S70" s="25" t="s">
        <v>32</v>
      </c>
      <c r="T70" s="11" t="s">
        <v>37</v>
      </c>
    </row>
    <row r="71" spans="1:20" ht="33.75" customHeight="1" x14ac:dyDescent="0.2">
      <c r="A71" s="48" t="s">
        <v>102</v>
      </c>
      <c r="B71" s="307" t="s">
        <v>146</v>
      </c>
      <c r="C71" s="308"/>
      <c r="D71" s="308"/>
      <c r="E71" s="308"/>
      <c r="F71" s="308"/>
      <c r="G71" s="308"/>
      <c r="H71" s="308"/>
      <c r="I71" s="309"/>
      <c r="J71" s="49">
        <v>8</v>
      </c>
      <c r="K71" s="49">
        <v>2</v>
      </c>
      <c r="L71" s="49">
        <v>1</v>
      </c>
      <c r="M71" s="11">
        <v>2</v>
      </c>
      <c r="N71" s="18">
        <f t="shared" ref="N71:N77" si="14">K71+L71+M71</f>
        <v>5</v>
      </c>
      <c r="O71" s="19">
        <f t="shared" ref="O71:O77" si="15">P71-N71</f>
        <v>9</v>
      </c>
      <c r="P71" s="19">
        <f t="shared" ref="P71:P77" si="16">ROUND(PRODUCT(J71,25)/14,0)</f>
        <v>14</v>
      </c>
      <c r="Q71" s="24" t="s">
        <v>31</v>
      </c>
      <c r="R71" s="11"/>
      <c r="S71" s="25"/>
      <c r="T71" s="11" t="s">
        <v>37</v>
      </c>
    </row>
    <row r="72" spans="1:20" x14ac:dyDescent="0.2">
      <c r="A72" s="48" t="s">
        <v>103</v>
      </c>
      <c r="B72" s="330" t="s">
        <v>141</v>
      </c>
      <c r="C72" s="331"/>
      <c r="D72" s="331"/>
      <c r="E72" s="331"/>
      <c r="F72" s="331"/>
      <c r="G72" s="331"/>
      <c r="H72" s="331"/>
      <c r="I72" s="332"/>
      <c r="J72" s="49">
        <v>7</v>
      </c>
      <c r="K72" s="49">
        <v>2</v>
      </c>
      <c r="L72" s="49">
        <v>1</v>
      </c>
      <c r="M72" s="11">
        <v>2</v>
      </c>
      <c r="N72" s="18">
        <f t="shared" si="14"/>
        <v>5</v>
      </c>
      <c r="O72" s="19">
        <f t="shared" si="15"/>
        <v>8</v>
      </c>
      <c r="P72" s="19">
        <f t="shared" si="16"/>
        <v>13</v>
      </c>
      <c r="Q72" s="24" t="s">
        <v>31</v>
      </c>
      <c r="R72" s="11"/>
      <c r="S72" s="25"/>
      <c r="T72" s="11" t="s">
        <v>36</v>
      </c>
    </row>
    <row r="73" spans="1:20" ht="30" customHeight="1" x14ac:dyDescent="0.2">
      <c r="A73" s="48" t="s">
        <v>104</v>
      </c>
      <c r="B73" s="307" t="s">
        <v>142</v>
      </c>
      <c r="C73" s="308"/>
      <c r="D73" s="308"/>
      <c r="E73" s="308"/>
      <c r="F73" s="308"/>
      <c r="G73" s="308"/>
      <c r="H73" s="308"/>
      <c r="I73" s="309"/>
      <c r="J73" s="49">
        <v>7</v>
      </c>
      <c r="K73" s="49">
        <v>2</v>
      </c>
      <c r="L73" s="49">
        <v>1</v>
      </c>
      <c r="M73" s="11">
        <v>2</v>
      </c>
      <c r="N73" s="18">
        <f t="shared" si="14"/>
        <v>5</v>
      </c>
      <c r="O73" s="19">
        <f t="shared" si="15"/>
        <v>8</v>
      </c>
      <c r="P73" s="19">
        <f t="shared" si="16"/>
        <v>13</v>
      </c>
      <c r="Q73" s="24" t="s">
        <v>31</v>
      </c>
      <c r="R73" s="11"/>
      <c r="S73" s="25"/>
      <c r="T73" s="11" t="s">
        <v>37</v>
      </c>
    </row>
    <row r="74" spans="1:20" hidden="1" x14ac:dyDescent="0.2">
      <c r="A74" s="31"/>
      <c r="B74" s="276"/>
      <c r="C74" s="277"/>
      <c r="D74" s="277"/>
      <c r="E74" s="277"/>
      <c r="F74" s="277"/>
      <c r="G74" s="277"/>
      <c r="H74" s="277"/>
      <c r="I74" s="278"/>
      <c r="J74" s="11">
        <v>0</v>
      </c>
      <c r="K74" s="11">
        <v>0</v>
      </c>
      <c r="L74" s="11">
        <v>0</v>
      </c>
      <c r="M74" s="11">
        <v>0</v>
      </c>
      <c r="N74" s="18">
        <f t="shared" si="14"/>
        <v>0</v>
      </c>
      <c r="O74" s="19">
        <f t="shared" si="15"/>
        <v>0</v>
      </c>
      <c r="P74" s="19">
        <f t="shared" si="16"/>
        <v>0</v>
      </c>
      <c r="Q74" s="24"/>
      <c r="R74" s="11"/>
      <c r="S74" s="25"/>
      <c r="T74" s="11"/>
    </row>
    <row r="75" spans="1:20" hidden="1" x14ac:dyDescent="0.2">
      <c r="A75" s="31"/>
      <c r="B75" s="276"/>
      <c r="C75" s="277"/>
      <c r="D75" s="277"/>
      <c r="E75" s="277"/>
      <c r="F75" s="277"/>
      <c r="G75" s="277"/>
      <c r="H75" s="277"/>
      <c r="I75" s="278"/>
      <c r="J75" s="11">
        <v>0</v>
      </c>
      <c r="K75" s="11">
        <v>0</v>
      </c>
      <c r="L75" s="11">
        <v>0</v>
      </c>
      <c r="M75" s="11">
        <v>0</v>
      </c>
      <c r="N75" s="18">
        <f t="shared" si="14"/>
        <v>0</v>
      </c>
      <c r="O75" s="19">
        <f t="shared" si="15"/>
        <v>0</v>
      </c>
      <c r="P75" s="19">
        <f t="shared" si="16"/>
        <v>0</v>
      </c>
      <c r="Q75" s="24"/>
      <c r="R75" s="11"/>
      <c r="S75" s="25"/>
      <c r="T75" s="11"/>
    </row>
    <row r="76" spans="1:20" hidden="1" x14ac:dyDescent="0.2">
      <c r="A76" s="31"/>
      <c r="B76" s="276"/>
      <c r="C76" s="277"/>
      <c r="D76" s="277"/>
      <c r="E76" s="277"/>
      <c r="F76" s="277"/>
      <c r="G76" s="277"/>
      <c r="H76" s="277"/>
      <c r="I76" s="278"/>
      <c r="J76" s="11">
        <v>0</v>
      </c>
      <c r="K76" s="11">
        <v>0</v>
      </c>
      <c r="L76" s="11">
        <v>0</v>
      </c>
      <c r="M76" s="11">
        <v>0</v>
      </c>
      <c r="N76" s="18">
        <f t="shared" si="14"/>
        <v>0</v>
      </c>
      <c r="O76" s="19">
        <f t="shared" si="15"/>
        <v>0</v>
      </c>
      <c r="P76" s="19">
        <f t="shared" si="16"/>
        <v>0</v>
      </c>
      <c r="Q76" s="24"/>
      <c r="R76" s="11"/>
      <c r="S76" s="25"/>
      <c r="T76" s="11"/>
    </row>
    <row r="77" spans="1:20" hidden="1" x14ac:dyDescent="0.2">
      <c r="A77" s="31"/>
      <c r="B77" s="276"/>
      <c r="C77" s="277"/>
      <c r="D77" s="277"/>
      <c r="E77" s="277"/>
      <c r="F77" s="277"/>
      <c r="G77" s="277"/>
      <c r="H77" s="277"/>
      <c r="I77" s="278"/>
      <c r="J77" s="11">
        <v>0</v>
      </c>
      <c r="K77" s="11">
        <v>0</v>
      </c>
      <c r="L77" s="11">
        <v>0</v>
      </c>
      <c r="M77" s="11">
        <v>0</v>
      </c>
      <c r="N77" s="18">
        <f t="shared" si="14"/>
        <v>0</v>
      </c>
      <c r="O77" s="19">
        <f t="shared" si="15"/>
        <v>0</v>
      </c>
      <c r="P77" s="19">
        <f t="shared" si="16"/>
        <v>0</v>
      </c>
      <c r="Q77" s="24"/>
      <c r="R77" s="11"/>
      <c r="S77" s="25"/>
      <c r="T77" s="11"/>
    </row>
    <row r="78" spans="1:20" hidden="1" x14ac:dyDescent="0.2">
      <c r="A78" s="31"/>
      <c r="B78" s="276"/>
      <c r="C78" s="277"/>
      <c r="D78" s="277"/>
      <c r="E78" s="277"/>
      <c r="F78" s="277"/>
      <c r="G78" s="277"/>
      <c r="H78" s="277"/>
      <c r="I78" s="278"/>
      <c r="J78" s="11">
        <v>0</v>
      </c>
      <c r="K78" s="11">
        <v>0</v>
      </c>
      <c r="L78" s="11">
        <v>0</v>
      </c>
      <c r="M78" s="11">
        <v>0</v>
      </c>
      <c r="N78" s="18">
        <f>K78+L78+M78</f>
        <v>0</v>
      </c>
      <c r="O78" s="19">
        <f>P78-N78</f>
        <v>0</v>
      </c>
      <c r="P78" s="19">
        <f>ROUND(PRODUCT(J78,25)/14,0)</f>
        <v>0</v>
      </c>
      <c r="Q78" s="24"/>
      <c r="R78" s="11"/>
      <c r="S78" s="25"/>
      <c r="T78" s="11"/>
    </row>
    <row r="79" spans="1:20" hidden="1" x14ac:dyDescent="0.2">
      <c r="A79" s="31"/>
      <c r="B79" s="276"/>
      <c r="C79" s="277"/>
      <c r="D79" s="277"/>
      <c r="E79" s="277"/>
      <c r="F79" s="277"/>
      <c r="G79" s="277"/>
      <c r="H79" s="277"/>
      <c r="I79" s="278"/>
      <c r="J79" s="11">
        <v>0</v>
      </c>
      <c r="K79" s="11">
        <v>0</v>
      </c>
      <c r="L79" s="11">
        <v>0</v>
      </c>
      <c r="M79" s="11">
        <v>0</v>
      </c>
      <c r="N79" s="18">
        <f>K79+L79+M79</f>
        <v>0</v>
      </c>
      <c r="O79" s="19">
        <f>P79-N79</f>
        <v>0</v>
      </c>
      <c r="P79" s="19">
        <f>ROUND(PRODUCT(J79,25)/14,0)</f>
        <v>0</v>
      </c>
      <c r="Q79" s="24"/>
      <c r="R79" s="11"/>
      <c r="S79" s="25"/>
      <c r="T79" s="11"/>
    </row>
    <row r="80" spans="1:20" hidden="1" x14ac:dyDescent="0.2">
      <c r="A80" s="31"/>
      <c r="B80" s="276"/>
      <c r="C80" s="277"/>
      <c r="D80" s="277"/>
      <c r="E80" s="277"/>
      <c r="F80" s="277"/>
      <c r="G80" s="277"/>
      <c r="H80" s="277"/>
      <c r="I80" s="278"/>
      <c r="J80" s="11">
        <v>0</v>
      </c>
      <c r="K80" s="11">
        <v>0</v>
      </c>
      <c r="L80" s="11">
        <v>0</v>
      </c>
      <c r="M80" s="11">
        <v>0</v>
      </c>
      <c r="N80" s="18">
        <f>K80+L80+M80</f>
        <v>0</v>
      </c>
      <c r="O80" s="19">
        <f>P80-N80</f>
        <v>0</v>
      </c>
      <c r="P80" s="19">
        <f>ROUND(PRODUCT(J80,25)/14,0)</f>
        <v>0</v>
      </c>
      <c r="Q80" s="24"/>
      <c r="R80" s="11"/>
      <c r="S80" s="25"/>
      <c r="T80" s="11"/>
    </row>
    <row r="81" spans="1:20" x14ac:dyDescent="0.2">
      <c r="A81" s="21" t="s">
        <v>24</v>
      </c>
      <c r="B81" s="199"/>
      <c r="C81" s="253"/>
      <c r="D81" s="253"/>
      <c r="E81" s="253"/>
      <c r="F81" s="253"/>
      <c r="G81" s="253"/>
      <c r="H81" s="253"/>
      <c r="I81" s="200"/>
      <c r="J81" s="21">
        <f>SUM(J70:J73)</f>
        <v>30</v>
      </c>
      <c r="K81" s="78">
        <f t="shared" ref="K81:P81" si="17">SUM(K70:K73)</f>
        <v>8</v>
      </c>
      <c r="L81" s="78">
        <f t="shared" si="17"/>
        <v>4</v>
      </c>
      <c r="M81" s="78">
        <f t="shared" si="17"/>
        <v>8</v>
      </c>
      <c r="N81" s="78">
        <f t="shared" si="17"/>
        <v>20</v>
      </c>
      <c r="O81" s="78">
        <f t="shared" si="17"/>
        <v>34</v>
      </c>
      <c r="P81" s="78">
        <f t="shared" si="17"/>
        <v>54</v>
      </c>
      <c r="Q81" s="21">
        <f>COUNTIF(Q70:Q73,"E")</f>
        <v>3</v>
      </c>
      <c r="R81" s="21">
        <f>COUNTIF(R70:R73,"C")</f>
        <v>0</v>
      </c>
      <c r="S81" s="21">
        <f>COUNTIF(S70:S73,"VP")</f>
        <v>1</v>
      </c>
      <c r="T81" s="47">
        <f>COUNTA(T70:T73)</f>
        <v>4</v>
      </c>
    </row>
    <row r="82" spans="1:20" ht="50.25" customHeight="1" x14ac:dyDescent="0.2"/>
    <row r="83" spans="1:20" ht="18.75" customHeight="1" x14ac:dyDescent="0.2">
      <c r="A83" s="192" t="s">
        <v>44</v>
      </c>
      <c r="B83" s="192"/>
      <c r="C83" s="192"/>
      <c r="D83" s="192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  <c r="R83" s="192"/>
      <c r="S83" s="192"/>
      <c r="T83" s="192"/>
    </row>
    <row r="84" spans="1:20" ht="24.75" customHeight="1" x14ac:dyDescent="0.2">
      <c r="A84" s="297" t="s">
        <v>26</v>
      </c>
      <c r="B84" s="302" t="s">
        <v>25</v>
      </c>
      <c r="C84" s="303"/>
      <c r="D84" s="303"/>
      <c r="E84" s="303"/>
      <c r="F84" s="303"/>
      <c r="G84" s="303"/>
      <c r="H84" s="303"/>
      <c r="I84" s="304"/>
      <c r="J84" s="296" t="s">
        <v>39</v>
      </c>
      <c r="K84" s="272" t="s">
        <v>23</v>
      </c>
      <c r="L84" s="273"/>
      <c r="M84" s="274"/>
      <c r="N84" s="272" t="s">
        <v>40</v>
      </c>
      <c r="O84" s="292"/>
      <c r="P84" s="293"/>
      <c r="Q84" s="272" t="s">
        <v>22</v>
      </c>
      <c r="R84" s="273"/>
      <c r="S84" s="274"/>
      <c r="T84" s="294" t="s">
        <v>21</v>
      </c>
    </row>
    <row r="85" spans="1:20" x14ac:dyDescent="0.2">
      <c r="A85" s="298"/>
      <c r="B85" s="305"/>
      <c r="C85" s="263"/>
      <c r="D85" s="263"/>
      <c r="E85" s="263"/>
      <c r="F85" s="263"/>
      <c r="G85" s="263"/>
      <c r="H85" s="263"/>
      <c r="I85" s="306"/>
      <c r="J85" s="295"/>
      <c r="K85" s="5" t="s">
        <v>27</v>
      </c>
      <c r="L85" s="5" t="s">
        <v>28</v>
      </c>
      <c r="M85" s="5" t="s">
        <v>29</v>
      </c>
      <c r="N85" s="5" t="s">
        <v>33</v>
      </c>
      <c r="O85" s="5" t="s">
        <v>6</v>
      </c>
      <c r="P85" s="5" t="s">
        <v>30</v>
      </c>
      <c r="Q85" s="5" t="s">
        <v>31</v>
      </c>
      <c r="R85" s="5" t="s">
        <v>27</v>
      </c>
      <c r="S85" s="5" t="s">
        <v>32</v>
      </c>
      <c r="T85" s="295"/>
    </row>
    <row r="86" spans="1:20" ht="31.5" customHeight="1" x14ac:dyDescent="0.2">
      <c r="A86" s="48" t="s">
        <v>105</v>
      </c>
      <c r="B86" s="307" t="s">
        <v>143</v>
      </c>
      <c r="C86" s="308"/>
      <c r="D86" s="308"/>
      <c r="E86" s="308"/>
      <c r="F86" s="308"/>
      <c r="G86" s="308"/>
      <c r="H86" s="308"/>
      <c r="I86" s="309"/>
      <c r="J86" s="49">
        <v>22</v>
      </c>
      <c r="K86" s="49">
        <v>0</v>
      </c>
      <c r="L86" s="49">
        <v>0</v>
      </c>
      <c r="M86" s="11">
        <v>20</v>
      </c>
      <c r="N86" s="46">
        <f>K86+L86+M86</f>
        <v>20</v>
      </c>
      <c r="O86" s="19">
        <f>P86-N86</f>
        <v>26</v>
      </c>
      <c r="P86" s="19">
        <f>ROUND(PRODUCT(J86,25)/12,0)</f>
        <v>46</v>
      </c>
      <c r="Q86" s="24"/>
      <c r="R86" s="11"/>
      <c r="S86" s="25" t="s">
        <v>32</v>
      </c>
      <c r="T86" s="11" t="s">
        <v>37</v>
      </c>
    </row>
    <row r="87" spans="1:20" ht="40.5" customHeight="1" x14ac:dyDescent="0.2">
      <c r="A87" s="48" t="s">
        <v>106</v>
      </c>
      <c r="B87" s="313" t="s">
        <v>147</v>
      </c>
      <c r="C87" s="314"/>
      <c r="D87" s="314"/>
      <c r="E87" s="314"/>
      <c r="F87" s="314"/>
      <c r="G87" s="314"/>
      <c r="H87" s="314"/>
      <c r="I87" s="315"/>
      <c r="J87" s="49">
        <v>4</v>
      </c>
      <c r="K87" s="49">
        <v>0</v>
      </c>
      <c r="L87" s="49">
        <v>0</v>
      </c>
      <c r="M87" s="11">
        <v>3</v>
      </c>
      <c r="N87" s="18">
        <f t="shared" ref="N87:N93" si="18">K87+L87+M87</f>
        <v>3</v>
      </c>
      <c r="O87" s="19">
        <f t="shared" ref="O87:O93" si="19">P87-N87</f>
        <v>5</v>
      </c>
      <c r="P87" s="19">
        <f t="shared" ref="P87:P96" si="20">ROUND(PRODUCT(J87,25)/12,0)</f>
        <v>8</v>
      </c>
      <c r="Q87" s="24" t="s">
        <v>31</v>
      </c>
      <c r="R87" s="11"/>
      <c r="S87" s="25"/>
      <c r="T87" s="11" t="s">
        <v>37</v>
      </c>
    </row>
    <row r="88" spans="1:20" ht="33" customHeight="1" x14ac:dyDescent="0.2">
      <c r="A88" s="48" t="s">
        <v>107</v>
      </c>
      <c r="B88" s="307" t="s">
        <v>144</v>
      </c>
      <c r="C88" s="308"/>
      <c r="D88" s="308"/>
      <c r="E88" s="308"/>
      <c r="F88" s="308"/>
      <c r="G88" s="308"/>
      <c r="H88" s="308"/>
      <c r="I88" s="309"/>
      <c r="J88" s="49">
        <v>4</v>
      </c>
      <c r="K88" s="49">
        <v>0</v>
      </c>
      <c r="L88" s="49">
        <v>0</v>
      </c>
      <c r="M88" s="11">
        <v>2</v>
      </c>
      <c r="N88" s="18">
        <f t="shared" si="18"/>
        <v>2</v>
      </c>
      <c r="O88" s="19">
        <f t="shared" si="19"/>
        <v>6</v>
      </c>
      <c r="P88" s="19">
        <f t="shared" si="20"/>
        <v>8</v>
      </c>
      <c r="Q88" s="24" t="s">
        <v>31</v>
      </c>
      <c r="R88" s="11"/>
      <c r="S88" s="25"/>
      <c r="T88" s="11" t="s">
        <v>37</v>
      </c>
    </row>
    <row r="89" spans="1:20" hidden="1" x14ac:dyDescent="0.2">
      <c r="A89" s="31"/>
      <c r="B89" s="276"/>
      <c r="C89" s="277"/>
      <c r="D89" s="277"/>
      <c r="E89" s="277"/>
      <c r="F89" s="277"/>
      <c r="G89" s="277"/>
      <c r="H89" s="277"/>
      <c r="I89" s="278"/>
      <c r="J89" s="11">
        <v>0</v>
      </c>
      <c r="K89" s="11">
        <v>0</v>
      </c>
      <c r="L89" s="11">
        <v>0</v>
      </c>
      <c r="M89" s="11">
        <v>0</v>
      </c>
      <c r="N89" s="18">
        <f t="shared" si="18"/>
        <v>0</v>
      </c>
      <c r="O89" s="19">
        <f t="shared" si="19"/>
        <v>0</v>
      </c>
      <c r="P89" s="19">
        <f t="shared" si="20"/>
        <v>0</v>
      </c>
      <c r="Q89" s="24"/>
      <c r="R89" s="11"/>
      <c r="S89" s="25"/>
      <c r="T89" s="11"/>
    </row>
    <row r="90" spans="1:20" hidden="1" x14ac:dyDescent="0.2">
      <c r="A90" s="31"/>
      <c r="B90" s="276"/>
      <c r="C90" s="277"/>
      <c r="D90" s="277"/>
      <c r="E90" s="277"/>
      <c r="F90" s="277"/>
      <c r="G90" s="277"/>
      <c r="H90" s="277"/>
      <c r="I90" s="278"/>
      <c r="J90" s="11">
        <v>0</v>
      </c>
      <c r="K90" s="11">
        <v>0</v>
      </c>
      <c r="L90" s="11">
        <v>0</v>
      </c>
      <c r="M90" s="11">
        <v>0</v>
      </c>
      <c r="N90" s="18">
        <f t="shared" si="18"/>
        <v>0</v>
      </c>
      <c r="O90" s="19">
        <f t="shared" si="19"/>
        <v>0</v>
      </c>
      <c r="P90" s="19">
        <f t="shared" si="20"/>
        <v>0</v>
      </c>
      <c r="Q90" s="24"/>
      <c r="R90" s="11"/>
      <c r="S90" s="25"/>
      <c r="T90" s="11"/>
    </row>
    <row r="91" spans="1:20" hidden="1" x14ac:dyDescent="0.2">
      <c r="A91" s="31"/>
      <c r="B91" s="276"/>
      <c r="C91" s="277"/>
      <c r="D91" s="277"/>
      <c r="E91" s="277"/>
      <c r="F91" s="277"/>
      <c r="G91" s="277"/>
      <c r="H91" s="277"/>
      <c r="I91" s="278"/>
      <c r="J91" s="11">
        <v>0</v>
      </c>
      <c r="K91" s="11">
        <v>0</v>
      </c>
      <c r="L91" s="11">
        <v>0</v>
      </c>
      <c r="M91" s="11">
        <v>0</v>
      </c>
      <c r="N91" s="18">
        <f t="shared" si="18"/>
        <v>0</v>
      </c>
      <c r="O91" s="19">
        <f t="shared" si="19"/>
        <v>0</v>
      </c>
      <c r="P91" s="19">
        <f t="shared" si="20"/>
        <v>0</v>
      </c>
      <c r="Q91" s="24"/>
      <c r="R91" s="11"/>
      <c r="S91" s="25"/>
      <c r="T91" s="11"/>
    </row>
    <row r="92" spans="1:20" hidden="1" x14ac:dyDescent="0.2">
      <c r="A92" s="31"/>
      <c r="B92" s="276"/>
      <c r="C92" s="277"/>
      <c r="D92" s="277"/>
      <c r="E92" s="277"/>
      <c r="F92" s="277"/>
      <c r="G92" s="277"/>
      <c r="H92" s="277"/>
      <c r="I92" s="278"/>
      <c r="J92" s="11">
        <v>0</v>
      </c>
      <c r="K92" s="11">
        <v>0</v>
      </c>
      <c r="L92" s="11">
        <v>0</v>
      </c>
      <c r="M92" s="11">
        <v>0</v>
      </c>
      <c r="N92" s="18">
        <f t="shared" si="18"/>
        <v>0</v>
      </c>
      <c r="O92" s="19">
        <f t="shared" si="19"/>
        <v>0</v>
      </c>
      <c r="P92" s="19">
        <f t="shared" si="20"/>
        <v>0</v>
      </c>
      <c r="Q92" s="24"/>
      <c r="R92" s="11"/>
      <c r="S92" s="25"/>
      <c r="T92" s="11"/>
    </row>
    <row r="93" spans="1:20" hidden="1" x14ac:dyDescent="0.2">
      <c r="A93" s="31"/>
      <c r="B93" s="276"/>
      <c r="C93" s="277"/>
      <c r="D93" s="277"/>
      <c r="E93" s="277"/>
      <c r="F93" s="277"/>
      <c r="G93" s="277"/>
      <c r="H93" s="277"/>
      <c r="I93" s="278"/>
      <c r="J93" s="11">
        <v>0</v>
      </c>
      <c r="K93" s="11">
        <v>0</v>
      </c>
      <c r="L93" s="11">
        <v>0</v>
      </c>
      <c r="M93" s="11">
        <v>0</v>
      </c>
      <c r="N93" s="18">
        <f t="shared" si="18"/>
        <v>0</v>
      </c>
      <c r="O93" s="19">
        <f t="shared" si="19"/>
        <v>0</v>
      </c>
      <c r="P93" s="19">
        <f t="shared" si="20"/>
        <v>0</v>
      </c>
      <c r="Q93" s="24"/>
      <c r="R93" s="11"/>
      <c r="S93" s="25"/>
      <c r="T93" s="11"/>
    </row>
    <row r="94" spans="1:20" hidden="1" x14ac:dyDescent="0.2">
      <c r="A94" s="31"/>
      <c r="B94" s="276"/>
      <c r="C94" s="277"/>
      <c r="D94" s="277"/>
      <c r="E94" s="277"/>
      <c r="F94" s="277"/>
      <c r="G94" s="277"/>
      <c r="H94" s="277"/>
      <c r="I94" s="278"/>
      <c r="J94" s="11">
        <v>0</v>
      </c>
      <c r="K94" s="11">
        <v>0</v>
      </c>
      <c r="L94" s="11">
        <v>0</v>
      </c>
      <c r="M94" s="11">
        <v>0</v>
      </c>
      <c r="N94" s="18">
        <f>K94+L94+M94</f>
        <v>0</v>
      </c>
      <c r="O94" s="19">
        <f>P94-N94</f>
        <v>0</v>
      </c>
      <c r="P94" s="19">
        <f t="shared" si="20"/>
        <v>0</v>
      </c>
      <c r="Q94" s="24"/>
      <c r="R94" s="11"/>
      <c r="S94" s="25"/>
      <c r="T94" s="11"/>
    </row>
    <row r="95" spans="1:20" hidden="1" x14ac:dyDescent="0.2">
      <c r="A95" s="31"/>
      <c r="B95" s="276"/>
      <c r="C95" s="277"/>
      <c r="D95" s="277"/>
      <c r="E95" s="277"/>
      <c r="F95" s="277"/>
      <c r="G95" s="277"/>
      <c r="H95" s="277"/>
      <c r="I95" s="278"/>
      <c r="J95" s="11">
        <v>0</v>
      </c>
      <c r="K95" s="11">
        <v>0</v>
      </c>
      <c r="L95" s="11">
        <v>0</v>
      </c>
      <c r="M95" s="11">
        <v>0</v>
      </c>
      <c r="N95" s="18">
        <f>K95+L95+M95</f>
        <v>0</v>
      </c>
      <c r="O95" s="19">
        <f>P95-N95</f>
        <v>0</v>
      </c>
      <c r="P95" s="19">
        <f t="shared" si="20"/>
        <v>0</v>
      </c>
      <c r="Q95" s="24"/>
      <c r="R95" s="11"/>
      <c r="S95" s="25"/>
      <c r="T95" s="11"/>
    </row>
    <row r="96" spans="1:20" hidden="1" x14ac:dyDescent="0.2">
      <c r="A96" s="31"/>
      <c r="B96" s="322"/>
      <c r="C96" s="323"/>
      <c r="D96" s="323"/>
      <c r="E96" s="323"/>
      <c r="F96" s="323"/>
      <c r="G96" s="323"/>
      <c r="H96" s="323"/>
      <c r="I96" s="324"/>
      <c r="J96" s="11">
        <v>0</v>
      </c>
      <c r="K96" s="11">
        <v>0</v>
      </c>
      <c r="L96" s="11">
        <v>0</v>
      </c>
      <c r="M96" s="11">
        <v>0</v>
      </c>
      <c r="N96" s="18">
        <f>K96+L96+M96</f>
        <v>0</v>
      </c>
      <c r="O96" s="19">
        <f>P96-N96</f>
        <v>0</v>
      </c>
      <c r="P96" s="19">
        <f t="shared" si="20"/>
        <v>0</v>
      </c>
      <c r="Q96" s="24"/>
      <c r="R96" s="11"/>
      <c r="S96" s="25"/>
      <c r="T96" s="11"/>
    </row>
    <row r="97" spans="1:20" x14ac:dyDescent="0.2">
      <c r="A97" s="21" t="s">
        <v>24</v>
      </c>
      <c r="B97" s="199"/>
      <c r="C97" s="253"/>
      <c r="D97" s="253"/>
      <c r="E97" s="253"/>
      <c r="F97" s="253"/>
      <c r="G97" s="253"/>
      <c r="H97" s="253"/>
      <c r="I97" s="200"/>
      <c r="J97" s="21">
        <f>SUM(J86:J88)</f>
        <v>30</v>
      </c>
      <c r="K97" s="78">
        <f t="shared" ref="K97:P97" si="21">SUM(K86:K88)</f>
        <v>0</v>
      </c>
      <c r="L97" s="78">
        <f t="shared" si="21"/>
        <v>0</v>
      </c>
      <c r="M97" s="78">
        <f t="shared" si="21"/>
        <v>25</v>
      </c>
      <c r="N97" s="78">
        <f t="shared" si="21"/>
        <v>25</v>
      </c>
      <c r="O97" s="78">
        <f t="shared" si="21"/>
        <v>37</v>
      </c>
      <c r="P97" s="78">
        <f t="shared" si="21"/>
        <v>62</v>
      </c>
      <c r="Q97" s="21">
        <f>COUNTIF(Q86:Q88,"E")</f>
        <v>2</v>
      </c>
      <c r="R97" s="21">
        <f>COUNTIF(R86:R88,"C")</f>
        <v>0</v>
      </c>
      <c r="S97" s="21">
        <f>COUNTIF(S86:S88,"VP")</f>
        <v>1</v>
      </c>
      <c r="T97" s="47">
        <f>COUNTA(T86:T88)</f>
        <v>3</v>
      </c>
    </row>
    <row r="98" spans="1:20" ht="9" customHeight="1" x14ac:dyDescent="0.2"/>
    <row r="99" spans="1:20" x14ac:dyDescent="0.2">
      <c r="B99" s="2"/>
      <c r="C99" s="2"/>
      <c r="D99" s="2"/>
      <c r="E99" s="2"/>
      <c r="F99" s="2"/>
      <c r="G99" s="2"/>
      <c r="M99" s="8"/>
      <c r="N99" s="8"/>
      <c r="O99" s="8"/>
      <c r="P99" s="8"/>
      <c r="Q99" s="8"/>
      <c r="R99" s="8"/>
      <c r="S99" s="8"/>
    </row>
    <row r="100" spans="1:20" ht="21.75" customHeight="1" x14ac:dyDescent="0.2"/>
    <row r="101" spans="1:20" ht="20.25" customHeight="1" x14ac:dyDescent="0.2"/>
    <row r="102" spans="1:20" ht="19.5" customHeight="1" x14ac:dyDescent="0.2">
      <c r="A102" s="283" t="s">
        <v>45</v>
      </c>
      <c r="B102" s="283"/>
      <c r="C102" s="283"/>
      <c r="D102" s="283"/>
      <c r="E102" s="283"/>
      <c r="F102" s="283"/>
      <c r="G102" s="283"/>
      <c r="H102" s="283"/>
      <c r="I102" s="283"/>
      <c r="J102" s="283"/>
      <c r="K102" s="283"/>
      <c r="L102" s="283"/>
      <c r="M102" s="283"/>
      <c r="N102" s="283"/>
      <c r="O102" s="283"/>
      <c r="P102" s="283"/>
      <c r="Q102" s="283"/>
      <c r="R102" s="283"/>
      <c r="S102" s="283"/>
      <c r="T102" s="283"/>
    </row>
    <row r="103" spans="1:20" ht="27.75" customHeight="1" x14ac:dyDescent="0.2">
      <c r="A103" s="297" t="s">
        <v>26</v>
      </c>
      <c r="B103" s="302" t="s">
        <v>25</v>
      </c>
      <c r="C103" s="303"/>
      <c r="D103" s="303"/>
      <c r="E103" s="303"/>
      <c r="F103" s="303"/>
      <c r="G103" s="303"/>
      <c r="H103" s="303"/>
      <c r="I103" s="304"/>
      <c r="J103" s="296" t="s">
        <v>39</v>
      </c>
      <c r="K103" s="261" t="s">
        <v>23</v>
      </c>
      <c r="L103" s="261"/>
      <c r="M103" s="261"/>
      <c r="N103" s="261" t="s">
        <v>40</v>
      </c>
      <c r="O103" s="321"/>
      <c r="P103" s="321"/>
      <c r="Q103" s="261" t="s">
        <v>22</v>
      </c>
      <c r="R103" s="261"/>
      <c r="S103" s="261"/>
      <c r="T103" s="261" t="s">
        <v>21</v>
      </c>
    </row>
    <row r="104" spans="1:20" ht="12.75" customHeight="1" x14ac:dyDescent="0.2">
      <c r="A104" s="298"/>
      <c r="B104" s="305"/>
      <c r="C104" s="263"/>
      <c r="D104" s="263"/>
      <c r="E104" s="263"/>
      <c r="F104" s="263"/>
      <c r="G104" s="263"/>
      <c r="H104" s="263"/>
      <c r="I104" s="306"/>
      <c r="J104" s="295"/>
      <c r="K104" s="5" t="s">
        <v>27</v>
      </c>
      <c r="L104" s="5" t="s">
        <v>28</v>
      </c>
      <c r="M104" s="5" t="s">
        <v>29</v>
      </c>
      <c r="N104" s="5" t="s">
        <v>33</v>
      </c>
      <c r="O104" s="5" t="s">
        <v>6</v>
      </c>
      <c r="P104" s="5" t="s">
        <v>30</v>
      </c>
      <c r="Q104" s="5" t="s">
        <v>31</v>
      </c>
      <c r="R104" s="5" t="s">
        <v>27</v>
      </c>
      <c r="S104" s="5" t="s">
        <v>32</v>
      </c>
      <c r="T104" s="261"/>
    </row>
    <row r="105" spans="1:20" x14ac:dyDescent="0.2">
      <c r="A105" s="335" t="s">
        <v>113</v>
      </c>
      <c r="B105" s="336"/>
      <c r="C105" s="336"/>
      <c r="D105" s="336"/>
      <c r="E105" s="336"/>
      <c r="F105" s="336"/>
      <c r="G105" s="336"/>
      <c r="H105" s="336"/>
      <c r="I105" s="336"/>
      <c r="J105" s="336"/>
      <c r="K105" s="336"/>
      <c r="L105" s="336"/>
      <c r="M105" s="336"/>
      <c r="N105" s="336"/>
      <c r="O105" s="336"/>
      <c r="P105" s="336"/>
      <c r="Q105" s="336"/>
      <c r="R105" s="336"/>
      <c r="S105" s="336"/>
      <c r="T105" s="337"/>
    </row>
    <row r="106" spans="1:20" ht="28.5" customHeight="1" x14ac:dyDescent="0.2">
      <c r="A106" s="48" t="s">
        <v>108</v>
      </c>
      <c r="B106" s="307" t="s">
        <v>148</v>
      </c>
      <c r="C106" s="308"/>
      <c r="D106" s="308"/>
      <c r="E106" s="308"/>
      <c r="F106" s="308"/>
      <c r="G106" s="308"/>
      <c r="H106" s="308"/>
      <c r="I106" s="309"/>
      <c r="J106" s="49">
        <v>7</v>
      </c>
      <c r="K106" s="49">
        <v>2</v>
      </c>
      <c r="L106" s="26">
        <v>1</v>
      </c>
      <c r="M106" s="26">
        <v>2</v>
      </c>
      <c r="N106" s="19">
        <f>K106+L106+M106</f>
        <v>5</v>
      </c>
      <c r="O106" s="19">
        <f>P106-N106</f>
        <v>8</v>
      </c>
      <c r="P106" s="19">
        <f>ROUND(PRODUCT(J106,25)/14,0)</f>
        <v>13</v>
      </c>
      <c r="Q106" s="26" t="s">
        <v>31</v>
      </c>
      <c r="R106" s="26"/>
      <c r="S106" s="27"/>
      <c r="T106" s="11" t="s">
        <v>36</v>
      </c>
    </row>
    <row r="107" spans="1:20" ht="30" customHeight="1" x14ac:dyDescent="0.2">
      <c r="A107" s="48" t="s">
        <v>109</v>
      </c>
      <c r="B107" s="313" t="s">
        <v>149</v>
      </c>
      <c r="C107" s="314"/>
      <c r="D107" s="314"/>
      <c r="E107" s="314"/>
      <c r="F107" s="314"/>
      <c r="G107" s="314"/>
      <c r="H107" s="314"/>
      <c r="I107" s="315"/>
      <c r="J107" s="49">
        <v>7</v>
      </c>
      <c r="K107" s="49">
        <v>2</v>
      </c>
      <c r="L107" s="26">
        <v>1</v>
      </c>
      <c r="M107" s="26">
        <v>2</v>
      </c>
      <c r="N107" s="19">
        <f t="shared" ref="N107:N125" si="22">K107+L107+M107</f>
        <v>5</v>
      </c>
      <c r="O107" s="19">
        <f t="shared" ref="O107:O125" si="23">P107-N107</f>
        <v>8</v>
      </c>
      <c r="P107" s="19">
        <f t="shared" ref="P107:P118" si="24">ROUND(PRODUCT(J107,25)/14,0)</f>
        <v>13</v>
      </c>
      <c r="Q107" s="26" t="s">
        <v>31</v>
      </c>
      <c r="R107" s="26"/>
      <c r="S107" s="27"/>
      <c r="T107" s="11" t="s">
        <v>36</v>
      </c>
    </row>
    <row r="108" spans="1:20" hidden="1" x14ac:dyDescent="0.2">
      <c r="A108" s="36"/>
      <c r="B108" s="264"/>
      <c r="C108" s="265"/>
      <c r="D108" s="265"/>
      <c r="E108" s="265"/>
      <c r="F108" s="265"/>
      <c r="G108" s="265"/>
      <c r="H108" s="265"/>
      <c r="I108" s="266"/>
      <c r="J108" s="26">
        <v>0</v>
      </c>
      <c r="K108" s="26">
        <v>0</v>
      </c>
      <c r="L108" s="26">
        <v>0</v>
      </c>
      <c r="M108" s="26">
        <v>0</v>
      </c>
      <c r="N108" s="19">
        <f t="shared" ref="N108:N110" si="25">K108+L108+M108</f>
        <v>0</v>
      </c>
      <c r="O108" s="19">
        <f t="shared" ref="O108:O110" si="26">P108-N108</f>
        <v>0</v>
      </c>
      <c r="P108" s="19">
        <f t="shared" ref="P108:P110" si="27">ROUND(PRODUCT(J108,25)/14,0)</f>
        <v>0</v>
      </c>
      <c r="Q108" s="26"/>
      <c r="R108" s="26"/>
      <c r="S108" s="27"/>
      <c r="T108" s="11"/>
    </row>
    <row r="109" spans="1:20" hidden="1" x14ac:dyDescent="0.2">
      <c r="A109" s="36"/>
      <c r="B109" s="264"/>
      <c r="C109" s="265"/>
      <c r="D109" s="265"/>
      <c r="E109" s="265"/>
      <c r="F109" s="265"/>
      <c r="G109" s="265"/>
      <c r="H109" s="265"/>
      <c r="I109" s="266"/>
      <c r="J109" s="26">
        <v>0</v>
      </c>
      <c r="K109" s="26">
        <v>0</v>
      </c>
      <c r="L109" s="26">
        <v>0</v>
      </c>
      <c r="M109" s="26">
        <v>0</v>
      </c>
      <c r="N109" s="19">
        <f t="shared" si="25"/>
        <v>0</v>
      </c>
      <c r="O109" s="19">
        <f t="shared" si="26"/>
        <v>0</v>
      </c>
      <c r="P109" s="19">
        <f t="shared" si="27"/>
        <v>0</v>
      </c>
      <c r="Q109" s="26"/>
      <c r="R109" s="26"/>
      <c r="S109" s="27"/>
      <c r="T109" s="11"/>
    </row>
    <row r="110" spans="1:20" hidden="1" x14ac:dyDescent="0.2">
      <c r="A110" s="36"/>
      <c r="B110" s="264"/>
      <c r="C110" s="265"/>
      <c r="D110" s="265"/>
      <c r="E110" s="265"/>
      <c r="F110" s="265"/>
      <c r="G110" s="265"/>
      <c r="H110" s="265"/>
      <c r="I110" s="266"/>
      <c r="J110" s="26">
        <v>0</v>
      </c>
      <c r="K110" s="26">
        <v>0</v>
      </c>
      <c r="L110" s="26">
        <v>0</v>
      </c>
      <c r="M110" s="26">
        <v>0</v>
      </c>
      <c r="N110" s="19">
        <f t="shared" si="25"/>
        <v>0</v>
      </c>
      <c r="O110" s="19">
        <f t="shared" si="26"/>
        <v>0</v>
      </c>
      <c r="P110" s="19">
        <f t="shared" si="27"/>
        <v>0</v>
      </c>
      <c r="Q110" s="26"/>
      <c r="R110" s="26"/>
      <c r="S110" s="27"/>
      <c r="T110" s="11"/>
    </row>
    <row r="111" spans="1:20" hidden="1" x14ac:dyDescent="0.2">
      <c r="A111" s="32"/>
      <c r="B111" s="264"/>
      <c r="C111" s="265"/>
      <c r="D111" s="265"/>
      <c r="E111" s="265"/>
      <c r="F111" s="265"/>
      <c r="G111" s="265"/>
      <c r="H111" s="265"/>
      <c r="I111" s="266"/>
      <c r="J111" s="26">
        <v>0</v>
      </c>
      <c r="K111" s="26">
        <v>0</v>
      </c>
      <c r="L111" s="26">
        <v>0</v>
      </c>
      <c r="M111" s="26">
        <v>0</v>
      </c>
      <c r="N111" s="19">
        <f>K111+L111+M111</f>
        <v>0</v>
      </c>
      <c r="O111" s="19">
        <f>P111-N111</f>
        <v>0</v>
      </c>
      <c r="P111" s="19">
        <f>ROUND(PRODUCT(J111,25)/14,0)</f>
        <v>0</v>
      </c>
      <c r="Q111" s="26"/>
      <c r="R111" s="26"/>
      <c r="S111" s="27"/>
      <c r="T111" s="11"/>
    </row>
    <row r="112" spans="1:20" x14ac:dyDescent="0.2">
      <c r="A112" s="267" t="s">
        <v>114</v>
      </c>
      <c r="B112" s="268"/>
      <c r="C112" s="268"/>
      <c r="D112" s="268"/>
      <c r="E112" s="268"/>
      <c r="F112" s="268"/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9"/>
    </row>
    <row r="113" spans="1:20" ht="42.75" customHeight="1" x14ac:dyDescent="0.2">
      <c r="A113" s="48" t="s">
        <v>110</v>
      </c>
      <c r="B113" s="307" t="s">
        <v>150</v>
      </c>
      <c r="C113" s="308"/>
      <c r="D113" s="308"/>
      <c r="E113" s="308"/>
      <c r="F113" s="308"/>
      <c r="G113" s="308"/>
      <c r="H113" s="308"/>
      <c r="I113" s="309"/>
      <c r="J113" s="49">
        <v>7</v>
      </c>
      <c r="K113" s="49">
        <v>2</v>
      </c>
      <c r="L113" s="49">
        <v>1</v>
      </c>
      <c r="M113" s="26">
        <v>2</v>
      </c>
      <c r="N113" s="19">
        <f t="shared" si="22"/>
        <v>5</v>
      </c>
      <c r="O113" s="19">
        <f t="shared" si="23"/>
        <v>8</v>
      </c>
      <c r="P113" s="19">
        <f t="shared" si="24"/>
        <v>13</v>
      </c>
      <c r="Q113" s="26" t="s">
        <v>31</v>
      </c>
      <c r="R113" s="26"/>
      <c r="S113" s="27"/>
      <c r="T113" s="11" t="s">
        <v>37</v>
      </c>
    </row>
    <row r="114" spans="1:20" ht="27.75" customHeight="1" x14ac:dyDescent="0.2">
      <c r="A114" s="132" t="s">
        <v>158</v>
      </c>
      <c r="B114" s="313" t="s">
        <v>151</v>
      </c>
      <c r="C114" s="314"/>
      <c r="D114" s="314"/>
      <c r="E114" s="314"/>
      <c r="F114" s="314"/>
      <c r="G114" s="314"/>
      <c r="H114" s="314"/>
      <c r="I114" s="315"/>
      <c r="J114" s="49">
        <v>7</v>
      </c>
      <c r="K114" s="49">
        <v>2</v>
      </c>
      <c r="L114" s="49">
        <v>1</v>
      </c>
      <c r="M114" s="26">
        <v>2</v>
      </c>
      <c r="N114" s="19">
        <f t="shared" ref="N114:N116" si="28">K114+L114+M114</f>
        <v>5</v>
      </c>
      <c r="O114" s="19">
        <f t="shared" ref="O114:O116" si="29">P114-N114</f>
        <v>8</v>
      </c>
      <c r="P114" s="19">
        <f t="shared" ref="P114:P116" si="30">ROUND(PRODUCT(J114,25)/14,0)</f>
        <v>13</v>
      </c>
      <c r="Q114" s="26" t="s">
        <v>31</v>
      </c>
      <c r="R114" s="26"/>
      <c r="S114" s="27"/>
      <c r="T114" s="11" t="s">
        <v>37</v>
      </c>
    </row>
    <row r="115" spans="1:20" hidden="1" x14ac:dyDescent="0.2">
      <c r="A115" s="36"/>
      <c r="B115" s="264"/>
      <c r="C115" s="265"/>
      <c r="D115" s="265"/>
      <c r="E115" s="265"/>
      <c r="F115" s="265"/>
      <c r="G115" s="265"/>
      <c r="H115" s="265"/>
      <c r="I115" s="266"/>
      <c r="J115" s="26">
        <v>0</v>
      </c>
      <c r="K115" s="26">
        <v>0</v>
      </c>
      <c r="L115" s="26">
        <v>0</v>
      </c>
      <c r="M115" s="26">
        <v>0</v>
      </c>
      <c r="N115" s="19">
        <f t="shared" si="28"/>
        <v>0</v>
      </c>
      <c r="O115" s="19">
        <f t="shared" si="29"/>
        <v>0</v>
      </c>
      <c r="P115" s="19">
        <f t="shared" si="30"/>
        <v>0</v>
      </c>
      <c r="Q115" s="26"/>
      <c r="R115" s="26"/>
      <c r="S115" s="27"/>
      <c r="T115" s="11"/>
    </row>
    <row r="116" spans="1:20" hidden="1" x14ac:dyDescent="0.2">
      <c r="A116" s="36"/>
      <c r="B116" s="264"/>
      <c r="C116" s="265"/>
      <c r="D116" s="265"/>
      <c r="E116" s="265"/>
      <c r="F116" s="265"/>
      <c r="G116" s="265"/>
      <c r="H116" s="265"/>
      <c r="I116" s="266"/>
      <c r="J116" s="26">
        <v>0</v>
      </c>
      <c r="K116" s="26">
        <v>0</v>
      </c>
      <c r="L116" s="26">
        <v>0</v>
      </c>
      <c r="M116" s="26">
        <v>0</v>
      </c>
      <c r="N116" s="19">
        <f t="shared" si="28"/>
        <v>0</v>
      </c>
      <c r="O116" s="19">
        <f t="shared" si="29"/>
        <v>0</v>
      </c>
      <c r="P116" s="19">
        <f t="shared" si="30"/>
        <v>0</v>
      </c>
      <c r="Q116" s="26"/>
      <c r="R116" s="26"/>
      <c r="S116" s="27"/>
      <c r="T116" s="11"/>
    </row>
    <row r="117" spans="1:20" hidden="1" x14ac:dyDescent="0.2">
      <c r="A117" s="32"/>
      <c r="B117" s="264"/>
      <c r="C117" s="265"/>
      <c r="D117" s="265"/>
      <c r="E117" s="265"/>
      <c r="F117" s="265"/>
      <c r="G117" s="265"/>
      <c r="H117" s="265"/>
      <c r="I117" s="266"/>
      <c r="J117" s="26">
        <v>0</v>
      </c>
      <c r="K117" s="26">
        <v>0</v>
      </c>
      <c r="L117" s="26">
        <v>0</v>
      </c>
      <c r="M117" s="26">
        <v>0</v>
      </c>
      <c r="N117" s="19">
        <f>K117+L117+M117</f>
        <v>0</v>
      </c>
      <c r="O117" s="19">
        <f>P117-N117</f>
        <v>0</v>
      </c>
      <c r="P117" s="19">
        <f>ROUND(PRODUCT(J117,25)/14,0)</f>
        <v>0</v>
      </c>
      <c r="Q117" s="26"/>
      <c r="R117" s="26"/>
      <c r="S117" s="27"/>
      <c r="T117" s="11"/>
    </row>
    <row r="118" spans="1:20" hidden="1" x14ac:dyDescent="0.2">
      <c r="A118" s="32"/>
      <c r="B118" s="264"/>
      <c r="C118" s="265"/>
      <c r="D118" s="265"/>
      <c r="E118" s="265"/>
      <c r="F118" s="265"/>
      <c r="G118" s="265"/>
      <c r="H118" s="265"/>
      <c r="I118" s="266"/>
      <c r="J118" s="26">
        <v>0</v>
      </c>
      <c r="K118" s="26">
        <v>0</v>
      </c>
      <c r="L118" s="26">
        <v>0</v>
      </c>
      <c r="M118" s="26">
        <v>0</v>
      </c>
      <c r="N118" s="19">
        <f t="shared" si="22"/>
        <v>0</v>
      </c>
      <c r="O118" s="19">
        <f t="shared" si="23"/>
        <v>0</v>
      </c>
      <c r="P118" s="19">
        <f t="shared" si="24"/>
        <v>0</v>
      </c>
      <c r="Q118" s="26"/>
      <c r="R118" s="26"/>
      <c r="S118" s="27"/>
      <c r="T118" s="11"/>
    </row>
    <row r="119" spans="1:20" x14ac:dyDescent="0.2">
      <c r="A119" s="267" t="s">
        <v>122</v>
      </c>
      <c r="B119" s="268"/>
      <c r="C119" s="268"/>
      <c r="D119" s="268"/>
      <c r="E119" s="268"/>
      <c r="F119" s="268"/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9"/>
    </row>
    <row r="120" spans="1:20" ht="32.25" customHeight="1" x14ac:dyDescent="0.2">
      <c r="A120" s="50" t="s">
        <v>111</v>
      </c>
      <c r="B120" s="326" t="s">
        <v>139</v>
      </c>
      <c r="C120" s="327"/>
      <c r="D120" s="327"/>
      <c r="E120" s="327"/>
      <c r="F120" s="327"/>
      <c r="G120" s="327"/>
      <c r="H120" s="327"/>
      <c r="I120" s="327"/>
      <c r="J120" s="51">
        <v>22</v>
      </c>
      <c r="K120" s="51">
        <v>0</v>
      </c>
      <c r="L120" s="51">
        <v>0</v>
      </c>
      <c r="M120" s="26">
        <v>20</v>
      </c>
      <c r="N120" s="19">
        <f t="shared" si="22"/>
        <v>20</v>
      </c>
      <c r="O120" s="19">
        <f t="shared" si="23"/>
        <v>26</v>
      </c>
      <c r="P120" s="19">
        <f t="shared" ref="P120:P125" si="31">ROUND(PRODUCT(J120,25)/12,0)</f>
        <v>46</v>
      </c>
      <c r="Q120" s="26"/>
      <c r="R120" s="26"/>
      <c r="S120" s="27" t="s">
        <v>32</v>
      </c>
      <c r="T120" s="11" t="s">
        <v>37</v>
      </c>
    </row>
    <row r="121" spans="1:20" x14ac:dyDescent="0.2">
      <c r="A121" s="50" t="s">
        <v>112</v>
      </c>
      <c r="B121" s="328" t="s">
        <v>140</v>
      </c>
      <c r="C121" s="329"/>
      <c r="D121" s="329"/>
      <c r="E121" s="329"/>
      <c r="F121" s="329"/>
      <c r="G121" s="329"/>
      <c r="H121" s="329"/>
      <c r="I121" s="329"/>
      <c r="J121" s="51">
        <v>22</v>
      </c>
      <c r="K121" s="51">
        <v>0</v>
      </c>
      <c r="L121" s="51">
        <v>0</v>
      </c>
      <c r="M121" s="26">
        <v>20</v>
      </c>
      <c r="N121" s="19">
        <f t="shared" ref="N121:N123" si="32">K121+L121+M121</f>
        <v>20</v>
      </c>
      <c r="O121" s="19">
        <f t="shared" ref="O121:O123" si="33">P121-N121</f>
        <v>26</v>
      </c>
      <c r="P121" s="19">
        <f t="shared" si="31"/>
        <v>46</v>
      </c>
      <c r="Q121" s="26"/>
      <c r="R121" s="26"/>
      <c r="S121" s="27" t="s">
        <v>32</v>
      </c>
      <c r="T121" s="11" t="s">
        <v>37</v>
      </c>
    </row>
    <row r="122" spans="1:20" hidden="1" x14ac:dyDescent="0.2">
      <c r="A122" s="36"/>
      <c r="B122" s="264"/>
      <c r="C122" s="265"/>
      <c r="D122" s="265"/>
      <c r="E122" s="265"/>
      <c r="F122" s="265"/>
      <c r="G122" s="265"/>
      <c r="H122" s="265"/>
      <c r="I122" s="266"/>
      <c r="J122" s="26">
        <v>0</v>
      </c>
      <c r="K122" s="26">
        <v>0</v>
      </c>
      <c r="L122" s="26">
        <v>0</v>
      </c>
      <c r="M122" s="26">
        <v>0</v>
      </c>
      <c r="N122" s="19">
        <f t="shared" si="32"/>
        <v>0</v>
      </c>
      <c r="O122" s="19">
        <f t="shared" si="33"/>
        <v>0</v>
      </c>
      <c r="P122" s="19">
        <f t="shared" si="31"/>
        <v>0</v>
      </c>
      <c r="Q122" s="26"/>
      <c r="R122" s="26"/>
      <c r="S122" s="27"/>
      <c r="T122" s="11"/>
    </row>
    <row r="123" spans="1:20" hidden="1" x14ac:dyDescent="0.2">
      <c r="A123" s="36"/>
      <c r="B123" s="264"/>
      <c r="C123" s="265"/>
      <c r="D123" s="265"/>
      <c r="E123" s="265"/>
      <c r="F123" s="265"/>
      <c r="G123" s="265"/>
      <c r="H123" s="265"/>
      <c r="I123" s="266"/>
      <c r="J123" s="26">
        <v>0</v>
      </c>
      <c r="K123" s="26">
        <v>0</v>
      </c>
      <c r="L123" s="26">
        <v>0</v>
      </c>
      <c r="M123" s="26">
        <v>0</v>
      </c>
      <c r="N123" s="19">
        <f t="shared" si="32"/>
        <v>0</v>
      </c>
      <c r="O123" s="19">
        <f t="shared" si="33"/>
        <v>0</v>
      </c>
      <c r="P123" s="19">
        <f t="shared" si="31"/>
        <v>0</v>
      </c>
      <c r="Q123" s="26"/>
      <c r="R123" s="26"/>
      <c r="S123" s="27"/>
      <c r="T123" s="11"/>
    </row>
    <row r="124" spans="1:20" hidden="1" x14ac:dyDescent="0.2">
      <c r="A124" s="32"/>
      <c r="B124" s="264"/>
      <c r="C124" s="265"/>
      <c r="D124" s="265"/>
      <c r="E124" s="265"/>
      <c r="F124" s="265"/>
      <c r="G124" s="265"/>
      <c r="H124" s="265"/>
      <c r="I124" s="266"/>
      <c r="J124" s="26">
        <v>0</v>
      </c>
      <c r="K124" s="26">
        <v>0</v>
      </c>
      <c r="L124" s="26">
        <v>0</v>
      </c>
      <c r="M124" s="26">
        <v>0</v>
      </c>
      <c r="N124" s="19">
        <f t="shared" si="22"/>
        <v>0</v>
      </c>
      <c r="O124" s="19">
        <f t="shared" si="23"/>
        <v>0</v>
      </c>
      <c r="P124" s="19">
        <f t="shared" si="31"/>
        <v>0</v>
      </c>
      <c r="Q124" s="26"/>
      <c r="R124" s="26"/>
      <c r="S124" s="27"/>
      <c r="T124" s="11"/>
    </row>
    <row r="125" spans="1:20" hidden="1" x14ac:dyDescent="0.2">
      <c r="A125" s="32"/>
      <c r="B125" s="264"/>
      <c r="C125" s="265"/>
      <c r="D125" s="265"/>
      <c r="E125" s="265"/>
      <c r="F125" s="265"/>
      <c r="G125" s="265"/>
      <c r="H125" s="265"/>
      <c r="I125" s="266"/>
      <c r="J125" s="26">
        <v>0</v>
      </c>
      <c r="K125" s="26">
        <v>0</v>
      </c>
      <c r="L125" s="26">
        <v>0</v>
      </c>
      <c r="M125" s="26">
        <v>0</v>
      </c>
      <c r="N125" s="19">
        <f t="shared" si="22"/>
        <v>0</v>
      </c>
      <c r="O125" s="19">
        <f t="shared" si="23"/>
        <v>0</v>
      </c>
      <c r="P125" s="19">
        <f t="shared" si="31"/>
        <v>0</v>
      </c>
      <c r="Q125" s="26"/>
      <c r="R125" s="26"/>
      <c r="S125" s="27"/>
      <c r="T125" s="11"/>
    </row>
    <row r="126" spans="1:20" hidden="1" x14ac:dyDescent="0.2">
      <c r="A126" s="267" t="s">
        <v>83</v>
      </c>
      <c r="B126" s="333"/>
      <c r="C126" s="333"/>
      <c r="D126" s="333"/>
      <c r="E126" s="333"/>
      <c r="F126" s="333"/>
      <c r="G126" s="333"/>
      <c r="H126" s="333"/>
      <c r="I126" s="333"/>
      <c r="J126" s="333"/>
      <c r="K126" s="333"/>
      <c r="L126" s="333"/>
      <c r="M126" s="333"/>
      <c r="N126" s="333"/>
      <c r="O126" s="333"/>
      <c r="P126" s="333"/>
      <c r="Q126" s="333"/>
      <c r="R126" s="333"/>
      <c r="S126" s="333"/>
      <c r="T126" s="334"/>
    </row>
    <row r="127" spans="1:20" hidden="1" x14ac:dyDescent="0.2">
      <c r="A127" s="32"/>
      <c r="B127" s="325"/>
      <c r="C127" s="325"/>
      <c r="D127" s="325"/>
      <c r="E127" s="325"/>
      <c r="F127" s="325"/>
      <c r="G127" s="325"/>
      <c r="H127" s="325"/>
      <c r="I127" s="325"/>
      <c r="J127" s="26">
        <v>0</v>
      </c>
      <c r="K127" s="26">
        <v>0</v>
      </c>
      <c r="L127" s="26">
        <v>0</v>
      </c>
      <c r="M127" s="26">
        <v>0</v>
      </c>
      <c r="N127" s="19">
        <f t="shared" ref="N127:N132" si="34">K127+L127+M127</f>
        <v>0</v>
      </c>
      <c r="O127" s="19">
        <f t="shared" ref="O127:O132" si="35">P127-N127</f>
        <v>0</v>
      </c>
      <c r="P127" s="19">
        <f t="shared" ref="P127:P132" si="36">ROUND(PRODUCT(J127,25)/12,0)</f>
        <v>0</v>
      </c>
      <c r="Q127" s="26"/>
      <c r="R127" s="26"/>
      <c r="S127" s="27"/>
      <c r="T127" s="11"/>
    </row>
    <row r="128" spans="1:20" hidden="1" x14ac:dyDescent="0.2">
      <c r="A128" s="36"/>
      <c r="B128" s="325"/>
      <c r="C128" s="325"/>
      <c r="D128" s="325"/>
      <c r="E128" s="325"/>
      <c r="F128" s="325"/>
      <c r="G128" s="325"/>
      <c r="H128" s="325"/>
      <c r="I128" s="325"/>
      <c r="J128" s="26">
        <v>0</v>
      </c>
      <c r="K128" s="26">
        <v>0</v>
      </c>
      <c r="L128" s="26">
        <v>0</v>
      </c>
      <c r="M128" s="26">
        <v>0</v>
      </c>
      <c r="N128" s="19">
        <f t="shared" si="34"/>
        <v>0</v>
      </c>
      <c r="O128" s="19">
        <f t="shared" si="35"/>
        <v>0</v>
      </c>
      <c r="P128" s="19">
        <f t="shared" si="36"/>
        <v>0</v>
      </c>
      <c r="Q128" s="26"/>
      <c r="R128" s="26"/>
      <c r="S128" s="27"/>
      <c r="T128" s="11"/>
    </row>
    <row r="129" spans="1:20" hidden="1" x14ac:dyDescent="0.2">
      <c r="A129" s="36"/>
      <c r="B129" s="325"/>
      <c r="C129" s="325"/>
      <c r="D129" s="325"/>
      <c r="E129" s="325"/>
      <c r="F129" s="325"/>
      <c r="G129" s="325"/>
      <c r="H129" s="325"/>
      <c r="I129" s="325"/>
      <c r="J129" s="26">
        <v>0</v>
      </c>
      <c r="K129" s="26">
        <v>0</v>
      </c>
      <c r="L129" s="26">
        <v>0</v>
      </c>
      <c r="M129" s="26">
        <v>0</v>
      </c>
      <c r="N129" s="19">
        <f t="shared" si="34"/>
        <v>0</v>
      </c>
      <c r="O129" s="19">
        <f t="shared" si="35"/>
        <v>0</v>
      </c>
      <c r="P129" s="19">
        <f t="shared" si="36"/>
        <v>0</v>
      </c>
      <c r="Q129" s="26"/>
      <c r="R129" s="26"/>
      <c r="S129" s="27"/>
      <c r="T129" s="11"/>
    </row>
    <row r="130" spans="1:20" hidden="1" x14ac:dyDescent="0.2">
      <c r="A130" s="36"/>
      <c r="B130" s="325"/>
      <c r="C130" s="325"/>
      <c r="D130" s="325"/>
      <c r="E130" s="325"/>
      <c r="F130" s="325"/>
      <c r="G130" s="325"/>
      <c r="H130" s="325"/>
      <c r="I130" s="325"/>
      <c r="J130" s="26">
        <v>0</v>
      </c>
      <c r="K130" s="26">
        <v>0</v>
      </c>
      <c r="L130" s="26">
        <v>0</v>
      </c>
      <c r="M130" s="26">
        <v>0</v>
      </c>
      <c r="N130" s="19">
        <f t="shared" si="34"/>
        <v>0</v>
      </c>
      <c r="O130" s="19">
        <f t="shared" si="35"/>
        <v>0</v>
      </c>
      <c r="P130" s="19">
        <f t="shared" si="36"/>
        <v>0</v>
      </c>
      <c r="Q130" s="26"/>
      <c r="R130" s="26"/>
      <c r="S130" s="27"/>
      <c r="T130" s="11"/>
    </row>
    <row r="131" spans="1:20" hidden="1" x14ac:dyDescent="0.2">
      <c r="A131" s="36"/>
      <c r="B131" s="325"/>
      <c r="C131" s="325"/>
      <c r="D131" s="325"/>
      <c r="E131" s="325"/>
      <c r="F131" s="325"/>
      <c r="G131" s="325"/>
      <c r="H131" s="325"/>
      <c r="I131" s="325"/>
      <c r="J131" s="26">
        <v>0</v>
      </c>
      <c r="K131" s="26">
        <v>0</v>
      </c>
      <c r="L131" s="26">
        <v>0</v>
      </c>
      <c r="M131" s="26">
        <v>0</v>
      </c>
      <c r="N131" s="19">
        <f t="shared" si="34"/>
        <v>0</v>
      </c>
      <c r="O131" s="19">
        <f t="shared" si="35"/>
        <v>0</v>
      </c>
      <c r="P131" s="19">
        <f t="shared" si="36"/>
        <v>0</v>
      </c>
      <c r="Q131" s="26"/>
      <c r="R131" s="26"/>
      <c r="S131" s="27"/>
      <c r="T131" s="11"/>
    </row>
    <row r="132" spans="1:20" hidden="1" x14ac:dyDescent="0.2">
      <c r="A132" s="36"/>
      <c r="B132" s="325"/>
      <c r="C132" s="325"/>
      <c r="D132" s="325"/>
      <c r="E132" s="325"/>
      <c r="F132" s="325"/>
      <c r="G132" s="325"/>
      <c r="H132" s="325"/>
      <c r="I132" s="325"/>
      <c r="J132" s="26">
        <v>0</v>
      </c>
      <c r="K132" s="26">
        <v>0</v>
      </c>
      <c r="L132" s="26">
        <v>0</v>
      </c>
      <c r="M132" s="26">
        <v>0</v>
      </c>
      <c r="N132" s="19">
        <f t="shared" si="34"/>
        <v>0</v>
      </c>
      <c r="O132" s="19">
        <f t="shared" si="35"/>
        <v>0</v>
      </c>
      <c r="P132" s="19">
        <f t="shared" si="36"/>
        <v>0</v>
      </c>
      <c r="Q132" s="26"/>
      <c r="R132" s="26"/>
      <c r="S132" s="27"/>
      <c r="T132" s="11"/>
    </row>
    <row r="133" spans="1:20" ht="24.75" customHeight="1" x14ac:dyDescent="0.2">
      <c r="A133" s="232" t="s">
        <v>70</v>
      </c>
      <c r="B133" s="233"/>
      <c r="C133" s="233"/>
      <c r="D133" s="233"/>
      <c r="E133" s="233"/>
      <c r="F133" s="233"/>
      <c r="G133" s="233"/>
      <c r="H133" s="233"/>
      <c r="I133" s="234"/>
      <c r="J133" s="23">
        <f>SUM(J106,J113,J120,J127)</f>
        <v>36</v>
      </c>
      <c r="K133" s="23">
        <f>SUM(K106,K113,K120,K127)</f>
        <v>4</v>
      </c>
      <c r="L133" s="23">
        <f t="shared" ref="L133:P133" si="37">SUM(L106,L113,L120,L127)</f>
        <v>2</v>
      </c>
      <c r="M133" s="23">
        <f t="shared" si="37"/>
        <v>24</v>
      </c>
      <c r="N133" s="23">
        <f t="shared" si="37"/>
        <v>30</v>
      </c>
      <c r="O133" s="23">
        <f t="shared" si="37"/>
        <v>42</v>
      </c>
      <c r="P133" s="23">
        <f t="shared" si="37"/>
        <v>72</v>
      </c>
      <c r="Q133" s="23">
        <f>COUNTIF(Q106,"E")+COUNTIF(Q113,"E")+COUNTIF(Q120,"E")+COUNTIF(Q127,"E")</f>
        <v>2</v>
      </c>
      <c r="R133" s="23">
        <f>COUNTIF(R106,"C")+COUNTIF(R113,"C")+COUNTIF(R120,"C")+COUNTIF(R127,"C")</f>
        <v>0</v>
      </c>
      <c r="S133" s="23">
        <f>COUNTIF(S106,"VP")+COUNTIF(S113,"VP")+COUNTIF(S120,"VP")+COUNTIF(S127,"VP")</f>
        <v>1</v>
      </c>
      <c r="T133" s="28"/>
    </row>
    <row r="134" spans="1:20" ht="13.5" customHeight="1" x14ac:dyDescent="0.2">
      <c r="A134" s="237" t="s">
        <v>47</v>
      </c>
      <c r="B134" s="238"/>
      <c r="C134" s="238"/>
      <c r="D134" s="238"/>
      <c r="E134" s="238"/>
      <c r="F134" s="238"/>
      <c r="G134" s="238"/>
      <c r="H134" s="238"/>
      <c r="I134" s="238"/>
      <c r="J134" s="239"/>
      <c r="K134" s="23">
        <f>SUM(K106,K113)*14+K120*12</f>
        <v>56</v>
      </c>
      <c r="L134" s="23">
        <f t="shared" ref="L134:P134" si="38">SUM(L106,L113)*14+L120*12</f>
        <v>28</v>
      </c>
      <c r="M134" s="23">
        <f t="shared" si="38"/>
        <v>296</v>
      </c>
      <c r="N134" s="23">
        <f t="shared" si="38"/>
        <v>380</v>
      </c>
      <c r="O134" s="23">
        <f t="shared" si="38"/>
        <v>536</v>
      </c>
      <c r="P134" s="23">
        <f t="shared" si="38"/>
        <v>916</v>
      </c>
      <c r="Q134" s="243"/>
      <c r="R134" s="244"/>
      <c r="S134" s="244"/>
      <c r="T134" s="245"/>
    </row>
    <row r="135" spans="1:20" x14ac:dyDescent="0.2">
      <c r="A135" s="240"/>
      <c r="B135" s="241"/>
      <c r="C135" s="241"/>
      <c r="D135" s="241"/>
      <c r="E135" s="241"/>
      <c r="F135" s="241"/>
      <c r="G135" s="241"/>
      <c r="H135" s="241"/>
      <c r="I135" s="241"/>
      <c r="J135" s="242"/>
      <c r="K135" s="255">
        <f>SUM(K134:M134)</f>
        <v>380</v>
      </c>
      <c r="L135" s="256"/>
      <c r="M135" s="257"/>
      <c r="N135" s="258">
        <f>SUM(N134:O134)</f>
        <v>916</v>
      </c>
      <c r="O135" s="259"/>
      <c r="P135" s="260"/>
      <c r="Q135" s="246"/>
      <c r="R135" s="247"/>
      <c r="S135" s="247"/>
      <c r="T135" s="248"/>
    </row>
    <row r="136" spans="1:20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3"/>
      <c r="L136" s="13"/>
      <c r="M136" s="13"/>
      <c r="N136" s="14"/>
      <c r="O136" s="14"/>
      <c r="P136" s="14"/>
      <c r="Q136" s="15"/>
      <c r="R136" s="15"/>
      <c r="S136" s="15"/>
      <c r="T136" s="15"/>
    </row>
    <row r="137" spans="1:20" ht="13.15" hidden="1" customHeight="1" x14ac:dyDescent="0.2">
      <c r="A137" s="83"/>
      <c r="B137" s="86"/>
      <c r="C137" s="86"/>
      <c r="D137" s="86"/>
      <c r="E137" s="86"/>
      <c r="F137" s="86"/>
      <c r="G137" s="86"/>
      <c r="H137" s="83"/>
      <c r="I137" s="83"/>
      <c r="J137" s="83"/>
      <c r="K137" s="83"/>
      <c r="L137" s="83"/>
      <c r="M137" s="84"/>
      <c r="N137" s="84"/>
      <c r="O137" s="84"/>
      <c r="P137" s="84"/>
      <c r="Q137" s="84"/>
      <c r="R137" s="84"/>
      <c r="S137" s="84"/>
      <c r="T137" s="83"/>
    </row>
    <row r="138" spans="1:20" ht="15.75" hidden="1" customHeight="1" x14ac:dyDescent="0.2">
      <c r="A138" s="85" t="s">
        <v>48</v>
      </c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</row>
    <row r="139" spans="1:20" ht="28.5" hidden="1" customHeight="1" x14ac:dyDescent="0.2">
      <c r="A139" s="93" t="s">
        <v>26</v>
      </c>
      <c r="B139" s="95" t="s">
        <v>25</v>
      </c>
      <c r="C139" s="96"/>
      <c r="D139" s="96"/>
      <c r="E139" s="96"/>
      <c r="F139" s="96"/>
      <c r="G139" s="96"/>
      <c r="H139" s="96"/>
      <c r="I139" s="97"/>
      <c r="J139" s="101" t="s">
        <v>39</v>
      </c>
      <c r="K139" s="103" t="s">
        <v>23</v>
      </c>
      <c r="L139" s="103"/>
      <c r="M139" s="103"/>
      <c r="N139" s="103" t="s">
        <v>40</v>
      </c>
      <c r="O139" s="104"/>
      <c r="P139" s="104"/>
      <c r="Q139" s="103" t="s">
        <v>22</v>
      </c>
      <c r="R139" s="103"/>
      <c r="S139" s="103"/>
      <c r="T139" s="103" t="s">
        <v>21</v>
      </c>
    </row>
    <row r="140" spans="1:20" ht="21.75" hidden="1" customHeight="1" x14ac:dyDescent="0.2">
      <c r="A140" s="94"/>
      <c r="B140" s="98"/>
      <c r="C140" s="99"/>
      <c r="D140" s="99"/>
      <c r="E140" s="99"/>
      <c r="F140" s="99"/>
      <c r="G140" s="99"/>
      <c r="H140" s="99"/>
      <c r="I140" s="100"/>
      <c r="J140" s="102"/>
      <c r="K140" s="81" t="s">
        <v>27</v>
      </c>
      <c r="L140" s="81" t="s">
        <v>28</v>
      </c>
      <c r="M140" s="81" t="s">
        <v>29</v>
      </c>
      <c r="N140" s="81" t="s">
        <v>33</v>
      </c>
      <c r="O140" s="81" t="s">
        <v>6</v>
      </c>
      <c r="P140" s="81" t="s">
        <v>30</v>
      </c>
      <c r="Q140" s="81" t="s">
        <v>31</v>
      </c>
      <c r="R140" s="81" t="s">
        <v>27</v>
      </c>
      <c r="S140" s="81" t="s">
        <v>32</v>
      </c>
      <c r="T140" s="103"/>
    </row>
    <row r="141" spans="1:20" ht="16.5" hidden="1" customHeight="1" x14ac:dyDescent="0.2">
      <c r="A141" s="108" t="s">
        <v>62</v>
      </c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10"/>
    </row>
    <row r="142" spans="1:20" ht="15" hidden="1" customHeight="1" x14ac:dyDescent="0.2">
      <c r="A142" s="82"/>
      <c r="B142" s="87"/>
      <c r="C142" s="88"/>
      <c r="D142" s="88"/>
      <c r="E142" s="88"/>
      <c r="F142" s="88"/>
      <c r="G142" s="88"/>
      <c r="H142" s="88"/>
      <c r="I142" s="89"/>
      <c r="J142" s="26">
        <v>0</v>
      </c>
      <c r="K142" s="26">
        <v>0</v>
      </c>
      <c r="L142" s="26">
        <v>0</v>
      </c>
      <c r="M142" s="26">
        <v>0</v>
      </c>
      <c r="N142" s="19">
        <f>K142+L142+M142</f>
        <v>0</v>
      </c>
      <c r="O142" s="19">
        <f>P142-N142</f>
        <v>0</v>
      </c>
      <c r="P142" s="19">
        <f>ROUND(PRODUCT(J142,25)/14,0)</f>
        <v>0</v>
      </c>
      <c r="Q142" s="26"/>
      <c r="R142" s="26"/>
      <c r="S142" s="27"/>
      <c r="T142" s="11"/>
    </row>
    <row r="143" spans="1:20" ht="13.15" hidden="1" customHeight="1" x14ac:dyDescent="0.2">
      <c r="A143" s="82"/>
      <c r="B143" s="87"/>
      <c r="C143" s="88"/>
      <c r="D143" s="88"/>
      <c r="E143" s="88"/>
      <c r="F143" s="88"/>
      <c r="G143" s="88"/>
      <c r="H143" s="88"/>
      <c r="I143" s="89"/>
      <c r="J143" s="26">
        <v>0</v>
      </c>
      <c r="K143" s="26">
        <v>0</v>
      </c>
      <c r="L143" s="26">
        <v>0</v>
      </c>
      <c r="M143" s="26">
        <v>0</v>
      </c>
      <c r="N143" s="19">
        <f t="shared" ref="N143:N146" si="39">K143+L143+M143</f>
        <v>0</v>
      </c>
      <c r="O143" s="19">
        <f t="shared" ref="O143:O146" si="40">P143-N143</f>
        <v>0</v>
      </c>
      <c r="P143" s="19">
        <f t="shared" ref="P143:P146" si="41">ROUND(PRODUCT(J143,25)/14,0)</f>
        <v>0</v>
      </c>
      <c r="Q143" s="26"/>
      <c r="R143" s="26"/>
      <c r="S143" s="27"/>
      <c r="T143" s="11"/>
    </row>
    <row r="144" spans="1:20" ht="13.15" hidden="1" customHeight="1" x14ac:dyDescent="0.2">
      <c r="A144" s="82"/>
      <c r="B144" s="87"/>
      <c r="C144" s="88"/>
      <c r="D144" s="88"/>
      <c r="E144" s="88"/>
      <c r="F144" s="88"/>
      <c r="G144" s="88"/>
      <c r="H144" s="88"/>
      <c r="I144" s="89"/>
      <c r="J144" s="26">
        <v>0</v>
      </c>
      <c r="K144" s="26">
        <v>0</v>
      </c>
      <c r="L144" s="26">
        <v>0</v>
      </c>
      <c r="M144" s="26">
        <v>0</v>
      </c>
      <c r="N144" s="19">
        <f t="shared" ref="N144" si="42">K144+L144+M144</f>
        <v>0</v>
      </c>
      <c r="O144" s="19">
        <f t="shared" ref="O144" si="43">P144-N144</f>
        <v>0</v>
      </c>
      <c r="P144" s="19">
        <f t="shared" ref="P144" si="44">ROUND(PRODUCT(J144,25)/14,0)</f>
        <v>0</v>
      </c>
      <c r="Q144" s="26"/>
      <c r="R144" s="26"/>
      <c r="S144" s="27"/>
      <c r="T144" s="11"/>
    </row>
    <row r="145" spans="1:20" ht="13.15" hidden="1" customHeight="1" x14ac:dyDescent="0.2">
      <c r="A145" s="82"/>
      <c r="B145" s="87"/>
      <c r="C145" s="88"/>
      <c r="D145" s="88"/>
      <c r="E145" s="88"/>
      <c r="F145" s="88"/>
      <c r="G145" s="88"/>
      <c r="H145" s="88"/>
      <c r="I145" s="89"/>
      <c r="J145" s="26">
        <v>0</v>
      </c>
      <c r="K145" s="26">
        <v>0</v>
      </c>
      <c r="L145" s="26">
        <v>0</v>
      </c>
      <c r="M145" s="26">
        <v>0</v>
      </c>
      <c r="N145" s="19">
        <f t="shared" si="39"/>
        <v>0</v>
      </c>
      <c r="O145" s="19">
        <f t="shared" si="40"/>
        <v>0</v>
      </c>
      <c r="P145" s="19">
        <f t="shared" si="41"/>
        <v>0</v>
      </c>
      <c r="Q145" s="26"/>
      <c r="R145" s="26"/>
      <c r="S145" s="27"/>
      <c r="T145" s="11"/>
    </row>
    <row r="146" spans="1:20" ht="13.15" hidden="1" customHeight="1" x14ac:dyDescent="0.2">
      <c r="A146" s="82"/>
      <c r="B146" s="87"/>
      <c r="C146" s="88"/>
      <c r="D146" s="88"/>
      <c r="E146" s="88"/>
      <c r="F146" s="88"/>
      <c r="G146" s="88"/>
      <c r="H146" s="88"/>
      <c r="I146" s="89"/>
      <c r="J146" s="26">
        <v>0</v>
      </c>
      <c r="K146" s="26">
        <v>0</v>
      </c>
      <c r="L146" s="26">
        <v>0</v>
      </c>
      <c r="M146" s="26">
        <v>0</v>
      </c>
      <c r="N146" s="19">
        <f t="shared" si="39"/>
        <v>0</v>
      </c>
      <c r="O146" s="19">
        <f t="shared" si="40"/>
        <v>0</v>
      </c>
      <c r="P146" s="19">
        <f t="shared" si="41"/>
        <v>0</v>
      </c>
      <c r="Q146" s="26"/>
      <c r="R146" s="26"/>
      <c r="S146" s="27"/>
      <c r="T146" s="11"/>
    </row>
    <row r="147" spans="1:20" ht="13.15" hidden="1" customHeight="1" x14ac:dyDescent="0.2">
      <c r="A147" s="90" t="s">
        <v>63</v>
      </c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2"/>
    </row>
    <row r="148" spans="1:20" ht="13.15" hidden="1" customHeight="1" x14ac:dyDescent="0.2">
      <c r="A148" s="82"/>
      <c r="B148" s="87"/>
      <c r="C148" s="88"/>
      <c r="D148" s="88"/>
      <c r="E148" s="88"/>
      <c r="F148" s="88"/>
      <c r="G148" s="88"/>
      <c r="H148" s="88"/>
      <c r="I148" s="89"/>
      <c r="J148" s="26">
        <v>0</v>
      </c>
      <c r="K148" s="26">
        <v>0</v>
      </c>
      <c r="L148" s="26">
        <v>0</v>
      </c>
      <c r="M148" s="26">
        <v>0</v>
      </c>
      <c r="N148" s="19">
        <f t="shared" ref="N148:N152" si="45">K148+L148+M148</f>
        <v>0</v>
      </c>
      <c r="O148" s="19">
        <f t="shared" ref="O148:O152" si="46">P148-N148</f>
        <v>0</v>
      </c>
      <c r="P148" s="19">
        <f t="shared" ref="P148:P152" si="47">ROUND(PRODUCT(J148,25)/14,0)</f>
        <v>0</v>
      </c>
      <c r="Q148" s="26"/>
      <c r="R148" s="26"/>
      <c r="S148" s="27"/>
      <c r="T148" s="11"/>
    </row>
    <row r="149" spans="1:20" ht="13.15" hidden="1" customHeight="1" x14ac:dyDescent="0.2">
      <c r="A149" s="82"/>
      <c r="B149" s="87"/>
      <c r="C149" s="88"/>
      <c r="D149" s="88"/>
      <c r="E149" s="88"/>
      <c r="F149" s="88"/>
      <c r="G149" s="88"/>
      <c r="H149" s="88"/>
      <c r="I149" s="89"/>
      <c r="J149" s="26">
        <v>0</v>
      </c>
      <c r="K149" s="26">
        <v>0</v>
      </c>
      <c r="L149" s="26">
        <v>0</v>
      </c>
      <c r="M149" s="26">
        <v>0</v>
      </c>
      <c r="N149" s="19">
        <f t="shared" si="45"/>
        <v>0</v>
      </c>
      <c r="O149" s="19">
        <f t="shared" si="46"/>
        <v>0</v>
      </c>
      <c r="P149" s="19">
        <f t="shared" si="47"/>
        <v>0</v>
      </c>
      <c r="Q149" s="26"/>
      <c r="R149" s="26"/>
      <c r="S149" s="27"/>
      <c r="T149" s="11"/>
    </row>
    <row r="150" spans="1:20" ht="12.75" hidden="1" customHeight="1" x14ac:dyDescent="0.2">
      <c r="A150" s="82"/>
      <c r="B150" s="87"/>
      <c r="C150" s="88"/>
      <c r="D150" s="88"/>
      <c r="E150" s="88"/>
      <c r="F150" s="88"/>
      <c r="G150" s="88"/>
      <c r="H150" s="88"/>
      <c r="I150" s="89"/>
      <c r="J150" s="26">
        <v>0</v>
      </c>
      <c r="K150" s="26">
        <v>0</v>
      </c>
      <c r="L150" s="26">
        <v>0</v>
      </c>
      <c r="M150" s="26">
        <v>0</v>
      </c>
      <c r="N150" s="19">
        <f t="shared" si="45"/>
        <v>0</v>
      </c>
      <c r="O150" s="19">
        <f t="shared" si="46"/>
        <v>0</v>
      </c>
      <c r="P150" s="19">
        <f t="shared" si="47"/>
        <v>0</v>
      </c>
      <c r="Q150" s="26"/>
      <c r="R150" s="26"/>
      <c r="S150" s="27"/>
      <c r="T150" s="11"/>
    </row>
    <row r="151" spans="1:20" ht="13.15" hidden="1" customHeight="1" x14ac:dyDescent="0.2">
      <c r="A151" s="82"/>
      <c r="B151" s="87"/>
      <c r="C151" s="88"/>
      <c r="D151" s="88"/>
      <c r="E151" s="88"/>
      <c r="F151" s="88"/>
      <c r="G151" s="88"/>
      <c r="H151" s="88"/>
      <c r="I151" s="89"/>
      <c r="J151" s="26">
        <v>0</v>
      </c>
      <c r="K151" s="26">
        <v>0</v>
      </c>
      <c r="L151" s="26">
        <v>0</v>
      </c>
      <c r="M151" s="26">
        <v>0</v>
      </c>
      <c r="N151" s="19">
        <f t="shared" si="45"/>
        <v>0</v>
      </c>
      <c r="O151" s="19">
        <f t="shared" si="46"/>
        <v>0</v>
      </c>
      <c r="P151" s="19">
        <f t="shared" si="47"/>
        <v>0</v>
      </c>
      <c r="Q151" s="26"/>
      <c r="R151" s="26"/>
      <c r="S151" s="27"/>
      <c r="T151" s="11"/>
    </row>
    <row r="152" spans="1:20" ht="13.15" hidden="1" customHeight="1" x14ac:dyDescent="0.2">
      <c r="A152" s="82"/>
      <c r="B152" s="87"/>
      <c r="C152" s="88"/>
      <c r="D152" s="88"/>
      <c r="E152" s="88"/>
      <c r="F152" s="88"/>
      <c r="G152" s="88"/>
      <c r="H152" s="88"/>
      <c r="I152" s="89"/>
      <c r="J152" s="26">
        <v>0</v>
      </c>
      <c r="K152" s="26">
        <v>0</v>
      </c>
      <c r="L152" s="26">
        <v>0</v>
      </c>
      <c r="M152" s="26">
        <v>0</v>
      </c>
      <c r="N152" s="19">
        <f t="shared" si="45"/>
        <v>0</v>
      </c>
      <c r="O152" s="19">
        <f t="shared" si="46"/>
        <v>0</v>
      </c>
      <c r="P152" s="19">
        <f t="shared" si="47"/>
        <v>0</v>
      </c>
      <c r="Q152" s="26"/>
      <c r="R152" s="26"/>
      <c r="S152" s="27"/>
      <c r="T152" s="11"/>
    </row>
    <row r="153" spans="1:20" ht="13.15" hidden="1" customHeight="1" x14ac:dyDescent="0.2">
      <c r="A153" s="90" t="s">
        <v>64</v>
      </c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2"/>
    </row>
    <row r="154" spans="1:20" ht="13.15" hidden="1" customHeight="1" x14ac:dyDescent="0.2">
      <c r="A154" s="82"/>
      <c r="B154" s="87"/>
      <c r="C154" s="88"/>
      <c r="D154" s="88"/>
      <c r="E154" s="88"/>
      <c r="F154" s="88"/>
      <c r="G154" s="88"/>
      <c r="H154" s="88"/>
      <c r="I154" s="89"/>
      <c r="J154" s="26">
        <v>0</v>
      </c>
      <c r="K154" s="26">
        <v>0</v>
      </c>
      <c r="L154" s="26">
        <v>0</v>
      </c>
      <c r="M154" s="26">
        <v>0</v>
      </c>
      <c r="N154" s="19">
        <f t="shared" ref="N154:N159" si="48">K154+L154+M154</f>
        <v>0</v>
      </c>
      <c r="O154" s="19">
        <f t="shared" ref="O154:O159" si="49">P154-N154</f>
        <v>0</v>
      </c>
      <c r="P154" s="19">
        <f t="shared" ref="P154:P159" si="50">ROUND(PRODUCT(J154,25)/14,0)</f>
        <v>0</v>
      </c>
      <c r="Q154" s="26"/>
      <c r="R154" s="26"/>
      <c r="S154" s="27"/>
      <c r="T154" s="11"/>
    </row>
    <row r="155" spans="1:20" ht="13.15" hidden="1" customHeight="1" x14ac:dyDescent="0.2">
      <c r="A155" s="82"/>
      <c r="B155" s="87"/>
      <c r="C155" s="88"/>
      <c r="D155" s="88"/>
      <c r="E155" s="88"/>
      <c r="F155" s="88"/>
      <c r="G155" s="88"/>
      <c r="H155" s="88"/>
      <c r="I155" s="89"/>
      <c r="J155" s="26">
        <v>0</v>
      </c>
      <c r="K155" s="26">
        <v>0</v>
      </c>
      <c r="L155" s="26">
        <v>0</v>
      </c>
      <c r="M155" s="26">
        <v>0</v>
      </c>
      <c r="N155" s="19">
        <f t="shared" si="48"/>
        <v>0</v>
      </c>
      <c r="O155" s="19">
        <f t="shared" si="49"/>
        <v>0</v>
      </c>
      <c r="P155" s="19">
        <f t="shared" si="50"/>
        <v>0</v>
      </c>
      <c r="Q155" s="26"/>
      <c r="R155" s="26"/>
      <c r="S155" s="27"/>
      <c r="T155" s="11"/>
    </row>
    <row r="156" spans="1:20" ht="13.5" hidden="1" customHeight="1" x14ac:dyDescent="0.2">
      <c r="A156" s="82"/>
      <c r="B156" s="87"/>
      <c r="C156" s="88"/>
      <c r="D156" s="88"/>
      <c r="E156" s="88"/>
      <c r="F156" s="88"/>
      <c r="G156" s="88"/>
      <c r="H156" s="88"/>
      <c r="I156" s="89"/>
      <c r="J156" s="26">
        <v>0</v>
      </c>
      <c r="K156" s="26">
        <v>0</v>
      </c>
      <c r="L156" s="26">
        <v>0</v>
      </c>
      <c r="M156" s="26">
        <v>0</v>
      </c>
      <c r="N156" s="19">
        <f t="shared" si="48"/>
        <v>0</v>
      </c>
      <c r="O156" s="19">
        <f t="shared" si="49"/>
        <v>0</v>
      </c>
      <c r="P156" s="19">
        <f t="shared" si="50"/>
        <v>0</v>
      </c>
      <c r="Q156" s="26"/>
      <c r="R156" s="26"/>
      <c r="S156" s="27"/>
      <c r="T156" s="11"/>
    </row>
    <row r="157" spans="1:20" ht="13.15" hidden="1" customHeight="1" x14ac:dyDescent="0.2">
      <c r="A157" s="82"/>
      <c r="B157" s="87"/>
      <c r="C157" s="88"/>
      <c r="D157" s="88"/>
      <c r="E157" s="88"/>
      <c r="F157" s="88"/>
      <c r="G157" s="88"/>
      <c r="H157" s="88"/>
      <c r="I157" s="89"/>
      <c r="J157" s="26">
        <v>0</v>
      </c>
      <c r="K157" s="26">
        <v>0</v>
      </c>
      <c r="L157" s="26">
        <v>0</v>
      </c>
      <c r="M157" s="26">
        <v>0</v>
      </c>
      <c r="N157" s="19">
        <f t="shared" si="48"/>
        <v>0</v>
      </c>
      <c r="O157" s="19">
        <f t="shared" si="49"/>
        <v>0</v>
      </c>
      <c r="P157" s="19">
        <f t="shared" si="50"/>
        <v>0</v>
      </c>
      <c r="Q157" s="26"/>
      <c r="R157" s="26"/>
      <c r="S157" s="27"/>
      <c r="T157" s="11"/>
    </row>
    <row r="158" spans="1:20" ht="13.15" hidden="1" customHeight="1" x14ac:dyDescent="0.2">
      <c r="A158" s="82"/>
      <c r="B158" s="87"/>
      <c r="C158" s="88"/>
      <c r="D158" s="88"/>
      <c r="E158" s="88"/>
      <c r="F158" s="88"/>
      <c r="G158" s="88"/>
      <c r="H158" s="88"/>
      <c r="I158" s="89"/>
      <c r="J158" s="26">
        <v>0</v>
      </c>
      <c r="K158" s="26">
        <v>0</v>
      </c>
      <c r="L158" s="26">
        <v>0</v>
      </c>
      <c r="M158" s="26">
        <v>0</v>
      </c>
      <c r="N158" s="19">
        <f t="shared" si="48"/>
        <v>0</v>
      </c>
      <c r="O158" s="19">
        <f t="shared" si="49"/>
        <v>0</v>
      </c>
      <c r="P158" s="19">
        <f t="shared" si="50"/>
        <v>0</v>
      </c>
      <c r="Q158" s="26"/>
      <c r="R158" s="26"/>
      <c r="S158" s="27"/>
      <c r="T158" s="11"/>
    </row>
    <row r="159" spans="1:20" ht="13.15" hidden="1" customHeight="1" x14ac:dyDescent="0.2">
      <c r="A159" s="82"/>
      <c r="B159" s="87"/>
      <c r="C159" s="88"/>
      <c r="D159" s="88"/>
      <c r="E159" s="88"/>
      <c r="F159" s="88"/>
      <c r="G159" s="88"/>
      <c r="H159" s="88"/>
      <c r="I159" s="89"/>
      <c r="J159" s="26">
        <v>0</v>
      </c>
      <c r="K159" s="26">
        <v>0</v>
      </c>
      <c r="L159" s="26">
        <v>0</v>
      </c>
      <c r="M159" s="26">
        <v>0</v>
      </c>
      <c r="N159" s="19">
        <f t="shared" si="48"/>
        <v>0</v>
      </c>
      <c r="O159" s="19">
        <f t="shared" si="49"/>
        <v>0</v>
      </c>
      <c r="P159" s="19">
        <f t="shared" si="50"/>
        <v>0</v>
      </c>
      <c r="Q159" s="26"/>
      <c r="R159" s="26"/>
      <c r="S159" s="27"/>
      <c r="T159" s="11"/>
    </row>
    <row r="160" spans="1:20" ht="15.75" hidden="1" customHeight="1" x14ac:dyDescent="0.2">
      <c r="A160" s="90" t="s">
        <v>65</v>
      </c>
      <c r="B160" s="106"/>
      <c r="C160" s="106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7"/>
    </row>
    <row r="161" spans="1:20" ht="13.15" hidden="1" customHeight="1" x14ac:dyDescent="0.2">
      <c r="A161" s="82"/>
      <c r="B161" s="105"/>
      <c r="C161" s="105"/>
      <c r="D161" s="105"/>
      <c r="E161" s="105"/>
      <c r="F161" s="105"/>
      <c r="G161" s="105"/>
      <c r="H161" s="105"/>
      <c r="I161" s="105"/>
      <c r="J161" s="26">
        <v>0</v>
      </c>
      <c r="K161" s="26">
        <v>0</v>
      </c>
      <c r="L161" s="26">
        <v>0</v>
      </c>
      <c r="M161" s="26">
        <v>0</v>
      </c>
      <c r="N161" s="19">
        <f t="shared" ref="N161:N166" si="51">K161+L161+M161</f>
        <v>0</v>
      </c>
      <c r="O161" s="19">
        <f t="shared" ref="O161:O166" si="52">P161-N161</f>
        <v>0</v>
      </c>
      <c r="P161" s="19">
        <f t="shared" ref="P161:P166" si="53">ROUND(PRODUCT(J161,25)/12,0)</f>
        <v>0</v>
      </c>
      <c r="Q161" s="26"/>
      <c r="R161" s="26"/>
      <c r="S161" s="27"/>
      <c r="T161" s="11"/>
    </row>
    <row r="162" spans="1:20" ht="13.15" hidden="1" customHeight="1" x14ac:dyDescent="0.2">
      <c r="A162" s="82"/>
      <c r="B162" s="105"/>
      <c r="C162" s="105"/>
      <c r="D162" s="105"/>
      <c r="E162" s="105"/>
      <c r="F162" s="105"/>
      <c r="G162" s="105"/>
      <c r="H162" s="105"/>
      <c r="I162" s="105"/>
      <c r="J162" s="26">
        <v>0</v>
      </c>
      <c r="K162" s="26">
        <v>0</v>
      </c>
      <c r="L162" s="26">
        <v>0</v>
      </c>
      <c r="M162" s="26">
        <v>0</v>
      </c>
      <c r="N162" s="19">
        <f t="shared" si="51"/>
        <v>0</v>
      </c>
      <c r="O162" s="19">
        <f t="shared" si="52"/>
        <v>0</v>
      </c>
      <c r="P162" s="19">
        <f t="shared" si="53"/>
        <v>0</v>
      </c>
      <c r="Q162" s="26"/>
      <c r="R162" s="26"/>
      <c r="S162" s="27"/>
      <c r="T162" s="11"/>
    </row>
    <row r="163" spans="1:20" ht="13.15" hidden="1" customHeight="1" x14ac:dyDescent="0.2">
      <c r="A163" s="82"/>
      <c r="B163" s="105"/>
      <c r="C163" s="105"/>
      <c r="D163" s="105"/>
      <c r="E163" s="105"/>
      <c r="F163" s="105"/>
      <c r="G163" s="105"/>
      <c r="H163" s="105"/>
      <c r="I163" s="105"/>
      <c r="J163" s="26">
        <v>0</v>
      </c>
      <c r="K163" s="26">
        <v>0</v>
      </c>
      <c r="L163" s="26">
        <v>0</v>
      </c>
      <c r="M163" s="26">
        <v>0</v>
      </c>
      <c r="N163" s="19">
        <f t="shared" si="51"/>
        <v>0</v>
      </c>
      <c r="O163" s="19">
        <f t="shared" si="52"/>
        <v>0</v>
      </c>
      <c r="P163" s="19">
        <f t="shared" si="53"/>
        <v>0</v>
      </c>
      <c r="Q163" s="26"/>
      <c r="R163" s="26"/>
      <c r="S163" s="27"/>
      <c r="T163" s="11"/>
    </row>
    <row r="164" spans="1:20" ht="13.5" hidden="1" customHeight="1" x14ac:dyDescent="0.2">
      <c r="A164" s="82"/>
      <c r="B164" s="105"/>
      <c r="C164" s="105"/>
      <c r="D164" s="105"/>
      <c r="E164" s="105"/>
      <c r="F164" s="105"/>
      <c r="G164" s="105"/>
      <c r="H164" s="105"/>
      <c r="I164" s="105"/>
      <c r="J164" s="26">
        <v>0</v>
      </c>
      <c r="K164" s="26">
        <v>0</v>
      </c>
      <c r="L164" s="26">
        <v>0</v>
      </c>
      <c r="M164" s="26">
        <v>0</v>
      </c>
      <c r="N164" s="19">
        <f t="shared" si="51"/>
        <v>0</v>
      </c>
      <c r="O164" s="19">
        <f t="shared" si="52"/>
        <v>0</v>
      </c>
      <c r="P164" s="19">
        <f t="shared" si="53"/>
        <v>0</v>
      </c>
      <c r="Q164" s="26"/>
      <c r="R164" s="26"/>
      <c r="S164" s="27"/>
      <c r="T164" s="11"/>
    </row>
    <row r="165" spans="1:20" ht="14.25" hidden="1" customHeight="1" x14ac:dyDescent="0.2">
      <c r="A165" s="82"/>
      <c r="B165" s="105"/>
      <c r="C165" s="105"/>
      <c r="D165" s="105"/>
      <c r="E165" s="105"/>
      <c r="F165" s="105"/>
      <c r="G165" s="105"/>
      <c r="H165" s="105"/>
      <c r="I165" s="105"/>
      <c r="J165" s="26">
        <v>0</v>
      </c>
      <c r="K165" s="26">
        <v>0</v>
      </c>
      <c r="L165" s="26">
        <v>0</v>
      </c>
      <c r="M165" s="26">
        <v>0</v>
      </c>
      <c r="N165" s="19">
        <f t="shared" si="51"/>
        <v>0</v>
      </c>
      <c r="O165" s="19">
        <f t="shared" si="52"/>
        <v>0</v>
      </c>
      <c r="P165" s="19">
        <f t="shared" si="53"/>
        <v>0</v>
      </c>
      <c r="Q165" s="26"/>
      <c r="R165" s="26"/>
      <c r="S165" s="27"/>
      <c r="T165" s="11"/>
    </row>
    <row r="166" spans="1:20" ht="12.75" hidden="1" customHeight="1" x14ac:dyDescent="0.2">
      <c r="A166" s="82"/>
      <c r="B166" s="105"/>
      <c r="C166" s="105"/>
      <c r="D166" s="105"/>
      <c r="E166" s="105"/>
      <c r="F166" s="105"/>
      <c r="G166" s="105"/>
      <c r="H166" s="105"/>
      <c r="I166" s="105"/>
      <c r="J166" s="26">
        <v>0</v>
      </c>
      <c r="K166" s="26">
        <v>0</v>
      </c>
      <c r="L166" s="26">
        <v>0</v>
      </c>
      <c r="M166" s="26">
        <v>0</v>
      </c>
      <c r="N166" s="19">
        <f t="shared" si="51"/>
        <v>0</v>
      </c>
      <c r="O166" s="19">
        <f t="shared" si="52"/>
        <v>0</v>
      </c>
      <c r="P166" s="19">
        <f t="shared" si="53"/>
        <v>0</v>
      </c>
      <c r="Q166" s="26"/>
      <c r="R166" s="26"/>
      <c r="S166" s="27"/>
      <c r="T166" s="11"/>
    </row>
    <row r="167" spans="1:20" ht="29.25" hidden="1" customHeight="1" x14ac:dyDescent="0.2">
      <c r="A167" s="111" t="s">
        <v>70</v>
      </c>
      <c r="B167" s="112"/>
      <c r="C167" s="112"/>
      <c r="D167" s="112"/>
      <c r="E167" s="112"/>
      <c r="F167" s="112"/>
      <c r="G167" s="112"/>
      <c r="H167" s="112"/>
      <c r="I167" s="113"/>
      <c r="J167" s="23">
        <f t="shared" ref="J167:P167" si="54">SUM(J142,J143,J144,J145,J146,J148,J149,J150,J151,J152,J154,J155,J156,J157,J158,J159,J161,J162,J163,J164,J165,J166)</f>
        <v>0</v>
      </c>
      <c r="K167" s="23">
        <f t="shared" si="54"/>
        <v>0</v>
      </c>
      <c r="L167" s="23">
        <f t="shared" si="54"/>
        <v>0</v>
      </c>
      <c r="M167" s="23">
        <f t="shared" si="54"/>
        <v>0</v>
      </c>
      <c r="N167" s="23">
        <f t="shared" si="54"/>
        <v>0</v>
      </c>
      <c r="O167" s="23">
        <f t="shared" si="54"/>
        <v>0</v>
      </c>
      <c r="P167" s="23">
        <f t="shared" si="54"/>
        <v>0</v>
      </c>
      <c r="Q167" s="23">
        <f>COUNTIF(Q142:Q146,"E")+COUNTIF(Q148:Q152,"E")+COUNTIF(Q154:Q159,"E")+COUNTIF(Q161:Q166,"E")</f>
        <v>0</v>
      </c>
      <c r="R167" s="23">
        <f>COUNTIF(R142:R146,"C")+COUNTIF(R148:R152,"C")+COUNTIF(R154:R159,"C")+COUNTIF(R161:R166,"C")</f>
        <v>0</v>
      </c>
      <c r="S167" s="23">
        <f>COUNTIF(S142:S146,"VP")+COUNTIF(S148:S152,"VP")+COUNTIF(S154:S159,"VP")+COUNTIF(S161:S166,"VP")</f>
        <v>0</v>
      </c>
      <c r="T167" s="28"/>
    </row>
    <row r="168" spans="1:20" ht="15" hidden="1" customHeight="1" x14ac:dyDescent="0.2">
      <c r="A168" s="114" t="s">
        <v>47</v>
      </c>
      <c r="B168" s="115"/>
      <c r="C168" s="115"/>
      <c r="D168" s="115"/>
      <c r="E168" s="115"/>
      <c r="F168" s="115"/>
      <c r="G168" s="115"/>
      <c r="H168" s="115"/>
      <c r="I168" s="115"/>
      <c r="J168" s="116"/>
      <c r="K168" s="23">
        <f t="shared" ref="K168:P168" si="55">SUM(K142,K143,K144,K145,K146,K148,K149,K150,K151,K152,K154,K155,K156,K157,K158,K159)*14+SUM(K161,K162,K163,K164,K165,K166)*12</f>
        <v>0</v>
      </c>
      <c r="L168" s="23">
        <f t="shared" si="55"/>
        <v>0</v>
      </c>
      <c r="M168" s="23">
        <f t="shared" si="55"/>
        <v>0</v>
      </c>
      <c r="N168" s="23">
        <f t="shared" si="55"/>
        <v>0</v>
      </c>
      <c r="O168" s="23">
        <f t="shared" si="55"/>
        <v>0</v>
      </c>
      <c r="P168" s="23">
        <f t="shared" si="55"/>
        <v>0</v>
      </c>
      <c r="Q168" s="120"/>
      <c r="R168" s="121"/>
      <c r="S168" s="121"/>
      <c r="T168" s="122"/>
    </row>
    <row r="169" spans="1:20" ht="15" hidden="1" customHeight="1" x14ac:dyDescent="0.2">
      <c r="A169" s="117"/>
      <c r="B169" s="118"/>
      <c r="C169" s="118"/>
      <c r="D169" s="118"/>
      <c r="E169" s="118"/>
      <c r="F169" s="118"/>
      <c r="G169" s="118"/>
      <c r="H169" s="118"/>
      <c r="I169" s="118"/>
      <c r="J169" s="119"/>
      <c r="K169" s="126">
        <f>SUM(K168:M168)</f>
        <v>0</v>
      </c>
      <c r="L169" s="127"/>
      <c r="M169" s="128"/>
      <c r="N169" s="129">
        <f>SUM(N168:O168)</f>
        <v>0</v>
      </c>
      <c r="O169" s="130"/>
      <c r="P169" s="131"/>
      <c r="Q169" s="123"/>
      <c r="R169" s="124"/>
      <c r="S169" s="124"/>
      <c r="T169" s="125"/>
    </row>
    <row r="170" spans="1:20" ht="15" hidden="1" customHeight="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3"/>
      <c r="L170" s="13"/>
      <c r="M170" s="13"/>
      <c r="N170" s="16"/>
      <c r="O170" s="16"/>
      <c r="P170" s="16"/>
      <c r="Q170" s="16"/>
      <c r="R170" s="16"/>
      <c r="S170" s="16"/>
      <c r="T170" s="16"/>
    </row>
    <row r="171" spans="1:20" ht="24" customHeight="1" x14ac:dyDescent="0.2">
      <c r="A171" s="263" t="s">
        <v>49</v>
      </c>
      <c r="B171" s="263"/>
      <c r="C171" s="263"/>
      <c r="D171" s="263"/>
      <c r="E171" s="263"/>
      <c r="F171" s="263"/>
      <c r="G171" s="263"/>
      <c r="H171" s="263"/>
      <c r="I171" s="263"/>
      <c r="J171" s="263"/>
      <c r="K171" s="263"/>
      <c r="L171" s="263"/>
      <c r="M171" s="263"/>
      <c r="N171" s="263"/>
      <c r="O171" s="263"/>
      <c r="P171" s="263"/>
      <c r="Q171" s="263"/>
      <c r="R171" s="263"/>
      <c r="S171" s="263"/>
      <c r="T171" s="263"/>
    </row>
    <row r="172" spans="1:20" ht="16.5" customHeight="1" x14ac:dyDescent="0.2">
      <c r="A172" s="199" t="s">
        <v>50</v>
      </c>
      <c r="B172" s="253"/>
      <c r="C172" s="253"/>
      <c r="D172" s="253"/>
      <c r="E172" s="253"/>
      <c r="F172" s="253"/>
      <c r="G172" s="253"/>
      <c r="H172" s="253"/>
      <c r="I172" s="253"/>
      <c r="J172" s="253"/>
      <c r="K172" s="253"/>
      <c r="L172" s="253"/>
      <c r="M172" s="253"/>
      <c r="N172" s="253"/>
      <c r="O172" s="253"/>
      <c r="P172" s="253"/>
      <c r="Q172" s="253"/>
      <c r="R172" s="253"/>
      <c r="S172" s="253"/>
      <c r="T172" s="200"/>
    </row>
    <row r="173" spans="1:20" ht="34.5" customHeight="1" x14ac:dyDescent="0.2">
      <c r="A173" s="231" t="s">
        <v>26</v>
      </c>
      <c r="B173" s="231" t="s">
        <v>25</v>
      </c>
      <c r="C173" s="231"/>
      <c r="D173" s="231"/>
      <c r="E173" s="231"/>
      <c r="F173" s="231"/>
      <c r="G173" s="231"/>
      <c r="H173" s="231"/>
      <c r="I173" s="231"/>
      <c r="J173" s="230" t="s">
        <v>39</v>
      </c>
      <c r="K173" s="230" t="s">
        <v>23</v>
      </c>
      <c r="L173" s="230"/>
      <c r="M173" s="230"/>
      <c r="N173" s="230" t="s">
        <v>40</v>
      </c>
      <c r="O173" s="230"/>
      <c r="P173" s="230"/>
      <c r="Q173" s="230" t="s">
        <v>22</v>
      </c>
      <c r="R173" s="230"/>
      <c r="S173" s="230"/>
      <c r="T173" s="230" t="s">
        <v>21</v>
      </c>
    </row>
    <row r="174" spans="1:20" x14ac:dyDescent="0.2">
      <c r="A174" s="231"/>
      <c r="B174" s="231"/>
      <c r="C174" s="231"/>
      <c r="D174" s="231"/>
      <c r="E174" s="231"/>
      <c r="F174" s="231"/>
      <c r="G174" s="231"/>
      <c r="H174" s="231"/>
      <c r="I174" s="231"/>
      <c r="J174" s="230"/>
      <c r="K174" s="30" t="s">
        <v>27</v>
      </c>
      <c r="L174" s="30" t="s">
        <v>28</v>
      </c>
      <c r="M174" s="30" t="s">
        <v>29</v>
      </c>
      <c r="N174" s="30" t="s">
        <v>33</v>
      </c>
      <c r="O174" s="30" t="s">
        <v>6</v>
      </c>
      <c r="P174" s="30" t="s">
        <v>30</v>
      </c>
      <c r="Q174" s="30" t="s">
        <v>31</v>
      </c>
      <c r="R174" s="30" t="s">
        <v>27</v>
      </c>
      <c r="S174" s="30" t="s">
        <v>32</v>
      </c>
      <c r="T174" s="230"/>
    </row>
    <row r="175" spans="1:20" ht="17.25" customHeight="1" x14ac:dyDescent="0.2">
      <c r="A175" s="199" t="s">
        <v>66</v>
      </c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  <c r="L175" s="253"/>
      <c r="M175" s="253"/>
      <c r="N175" s="253"/>
      <c r="O175" s="253"/>
      <c r="P175" s="253"/>
      <c r="Q175" s="253"/>
      <c r="R175" s="253"/>
      <c r="S175" s="253"/>
      <c r="T175" s="200"/>
    </row>
    <row r="176" spans="1:20" ht="39.75" customHeight="1" x14ac:dyDescent="0.2">
      <c r="A176" s="33" t="str">
        <f>IF(ISNA(INDEX($A$33:$T$166,MATCH($B176,$B$33:$B$166,0),1)),"",INDEX($A$33:$T$166,MATCH($B176,$B$33:$B$166,0),1))</f>
        <v>MMM8144</v>
      </c>
      <c r="B176" s="235" t="s">
        <v>125</v>
      </c>
      <c r="C176" s="235"/>
      <c r="D176" s="235"/>
      <c r="E176" s="235"/>
      <c r="F176" s="235"/>
      <c r="G176" s="235"/>
      <c r="H176" s="235"/>
      <c r="I176" s="235"/>
      <c r="J176" s="19">
        <f t="shared" ref="J176:J191" si="56">IF(ISNA(INDEX($A$33:$T$166,MATCH($B176,$B$33:$B$166,0),10)),"",INDEX($A$33:$T$166,MATCH($B176,$B$33:$B$166,0),10))</f>
        <v>7</v>
      </c>
      <c r="K176" s="19">
        <f t="shared" ref="K176:K191" si="57">IF(ISNA(INDEX($A$33:$T$166,MATCH($B176,$B$33:$B$166,0),11)),"",INDEX($A$33:$T$166,MATCH($B176,$B$33:$B$166,0),11))</f>
        <v>2</v>
      </c>
      <c r="L176" s="19">
        <f t="shared" ref="L176:L191" si="58">IF(ISNA(INDEX($A$33:$T$166,MATCH($B176,$B$33:$B$166,0),12)),"",INDEX($A$33:$T$166,MATCH($B176,$B$33:$B$166,0),12))</f>
        <v>1</v>
      </c>
      <c r="M176" s="19">
        <f t="shared" ref="M176:M191" si="59">IF(ISNA(INDEX($A$33:$T$166,MATCH($B176,$B$33:$B$166,0),13)),"",INDEX($A$33:$T$166,MATCH($B176,$B$33:$B$166,0),13))</f>
        <v>2</v>
      </c>
      <c r="N176" s="19">
        <f t="shared" ref="N176:N191" si="60">IF(ISNA(INDEX($A$33:$T$166,MATCH($B176,$B$33:$B$166,0),14)),"",INDEX($A$33:$T$166,MATCH($B176,$B$33:$B$166,0),14))</f>
        <v>5</v>
      </c>
      <c r="O176" s="19">
        <f t="shared" ref="O176:O191" si="61">IF(ISNA(INDEX($A$33:$T$166,MATCH($B176,$B$33:$B$166,0),15)),"",INDEX($A$33:$T$166,MATCH($B176,$B$33:$B$166,0),15))</f>
        <v>8</v>
      </c>
      <c r="P176" s="19">
        <f t="shared" ref="P176:P191" si="62">IF(ISNA(INDEX($A$33:$T$166,MATCH($B176,$B$33:$B$166,0),16)),"",INDEX($A$33:$T$166,MATCH($B176,$B$33:$B$166,0),16))</f>
        <v>13</v>
      </c>
      <c r="Q176" s="29" t="str">
        <f t="shared" ref="Q176:Q191" si="63">IF(ISNA(INDEX($A$33:$T$166,MATCH($B176,$B$33:$B$166,0),17)),"",INDEX($A$33:$T$166,MATCH($B176,$B$33:$B$166,0),17))</f>
        <v>E</v>
      </c>
      <c r="R176" s="29">
        <f t="shared" ref="R176:R191" si="64">IF(ISNA(INDEX($A$33:$T$166,MATCH($B176,$B$33:$B$166,0),18)),"",INDEX($A$33:$T$166,MATCH($B176,$B$33:$B$166,0),18))</f>
        <v>0</v>
      </c>
      <c r="S176" s="29">
        <f t="shared" ref="S176:S191" si="65">IF(ISNA(INDEX($A$33:$T$166,MATCH($B176,$B$33:$B$166,0),19)),"",INDEX($A$33:$T$166,MATCH($B176,$B$33:$B$166,0),19))</f>
        <v>0</v>
      </c>
      <c r="T176" s="20" t="s">
        <v>36</v>
      </c>
    </row>
    <row r="177" spans="1:20" ht="32.25" customHeight="1" x14ac:dyDescent="0.2">
      <c r="A177" s="33" t="str">
        <f>IF(ISNA(INDEX($A$33:$T$166,MATCH($B177,$B$33:$B$166,0),1)),"",INDEX($A$33:$T$166,MATCH($B177,$B$33:$B$166,0),1))</f>
        <v>MMM8145</v>
      </c>
      <c r="B177" s="254" t="s">
        <v>135</v>
      </c>
      <c r="C177" s="254"/>
      <c r="D177" s="254"/>
      <c r="E177" s="254"/>
      <c r="F177" s="254"/>
      <c r="G177" s="254"/>
      <c r="H177" s="254"/>
      <c r="I177" s="254"/>
      <c r="J177" s="19">
        <f t="shared" si="56"/>
        <v>7</v>
      </c>
      <c r="K177" s="19">
        <f t="shared" si="57"/>
        <v>2</v>
      </c>
      <c r="L177" s="19">
        <f t="shared" si="58"/>
        <v>1</v>
      </c>
      <c r="M177" s="19">
        <f t="shared" si="59"/>
        <v>2</v>
      </c>
      <c r="N177" s="19">
        <f t="shared" si="60"/>
        <v>5</v>
      </c>
      <c r="O177" s="19">
        <f t="shared" si="61"/>
        <v>8</v>
      </c>
      <c r="P177" s="19">
        <f t="shared" si="62"/>
        <v>13</v>
      </c>
      <c r="Q177" s="29" t="str">
        <f t="shared" si="63"/>
        <v>E</v>
      </c>
      <c r="R177" s="29">
        <f t="shared" si="64"/>
        <v>0</v>
      </c>
      <c r="S177" s="29">
        <f t="shared" si="65"/>
        <v>0</v>
      </c>
      <c r="T177" s="20" t="s">
        <v>36</v>
      </c>
    </row>
    <row r="178" spans="1:20" ht="54.75" customHeight="1" x14ac:dyDescent="0.2">
      <c r="A178" s="33" t="str">
        <f>IF(ISNA(INDEX($A$33:$T$166,MATCH($B178,$B$33:$B$166,0),1)),"",INDEX($A$33:$T$166,MATCH($B178,$B$33:$B$166,0),1))</f>
        <v>MMM8068</v>
      </c>
      <c r="B178" s="235" t="s">
        <v>154</v>
      </c>
      <c r="C178" s="235"/>
      <c r="D178" s="235"/>
      <c r="E178" s="235"/>
      <c r="F178" s="235"/>
      <c r="G178" s="235"/>
      <c r="H178" s="235"/>
      <c r="I178" s="235"/>
      <c r="J178" s="19">
        <f t="shared" si="56"/>
        <v>8</v>
      </c>
      <c r="K178" s="19">
        <f t="shared" si="57"/>
        <v>2</v>
      </c>
      <c r="L178" s="19">
        <f t="shared" si="58"/>
        <v>1</v>
      </c>
      <c r="M178" s="19">
        <f t="shared" si="59"/>
        <v>2</v>
      </c>
      <c r="N178" s="19">
        <f t="shared" si="60"/>
        <v>5</v>
      </c>
      <c r="O178" s="19">
        <f t="shared" si="61"/>
        <v>9</v>
      </c>
      <c r="P178" s="19">
        <f t="shared" si="62"/>
        <v>14</v>
      </c>
      <c r="Q178" s="29" t="str">
        <f t="shared" si="63"/>
        <v>E</v>
      </c>
      <c r="R178" s="29">
        <f t="shared" si="64"/>
        <v>0</v>
      </c>
      <c r="S178" s="29">
        <f t="shared" si="65"/>
        <v>0</v>
      </c>
      <c r="T178" s="20" t="s">
        <v>36</v>
      </c>
    </row>
    <row r="179" spans="1:20" ht="34.5" customHeight="1" x14ac:dyDescent="0.2">
      <c r="A179" s="33" t="str">
        <f>IF(ISNA(INDEX($A$33:$T$166,MATCH($B179,$B$33:$B$166,0),1)),"",INDEX($A$33:$T$166,MATCH($B179,$B$33:$B$166,0),1))</f>
        <v>MMM8064</v>
      </c>
      <c r="B179" s="235" t="s">
        <v>137</v>
      </c>
      <c r="C179" s="235"/>
      <c r="D179" s="235"/>
      <c r="E179" s="235"/>
      <c r="F179" s="235"/>
      <c r="G179" s="235"/>
      <c r="H179" s="235"/>
      <c r="I179" s="235"/>
      <c r="J179" s="19">
        <f t="shared" si="56"/>
        <v>8</v>
      </c>
      <c r="K179" s="19">
        <f t="shared" si="57"/>
        <v>2</v>
      </c>
      <c r="L179" s="19">
        <f t="shared" si="58"/>
        <v>1</v>
      </c>
      <c r="M179" s="19">
        <f t="shared" si="59"/>
        <v>2</v>
      </c>
      <c r="N179" s="19">
        <f t="shared" si="60"/>
        <v>5</v>
      </c>
      <c r="O179" s="19">
        <f t="shared" si="61"/>
        <v>9</v>
      </c>
      <c r="P179" s="19">
        <f t="shared" si="62"/>
        <v>14</v>
      </c>
      <c r="Q179" s="29" t="str">
        <f t="shared" si="63"/>
        <v>E</v>
      </c>
      <c r="R179" s="29">
        <f t="shared" si="64"/>
        <v>0</v>
      </c>
      <c r="S179" s="29">
        <f t="shared" si="65"/>
        <v>0</v>
      </c>
      <c r="T179" s="20" t="s">
        <v>36</v>
      </c>
    </row>
    <row r="180" spans="1:20" ht="54.75" customHeight="1" x14ac:dyDescent="0.2">
      <c r="A180" s="33" t="s">
        <v>119</v>
      </c>
      <c r="B180" s="235" t="s">
        <v>138</v>
      </c>
      <c r="C180" s="235"/>
      <c r="D180" s="235"/>
      <c r="E180" s="235"/>
      <c r="F180" s="235"/>
      <c r="G180" s="235"/>
      <c r="H180" s="235"/>
      <c r="I180" s="235"/>
      <c r="J180" s="19">
        <f t="shared" si="56"/>
        <v>6</v>
      </c>
      <c r="K180" s="19">
        <f t="shared" si="57"/>
        <v>2</v>
      </c>
      <c r="L180" s="19">
        <f t="shared" si="58"/>
        <v>1</v>
      </c>
      <c r="M180" s="19">
        <f t="shared" si="59"/>
        <v>2</v>
      </c>
      <c r="N180" s="19">
        <f t="shared" si="60"/>
        <v>5</v>
      </c>
      <c r="O180" s="19">
        <f t="shared" si="61"/>
        <v>6</v>
      </c>
      <c r="P180" s="19">
        <f t="shared" si="62"/>
        <v>11</v>
      </c>
      <c r="Q180" s="29">
        <f t="shared" si="63"/>
        <v>0</v>
      </c>
      <c r="R180" s="29" t="str">
        <f t="shared" si="64"/>
        <v>C</v>
      </c>
      <c r="S180" s="29">
        <f t="shared" si="65"/>
        <v>0</v>
      </c>
      <c r="T180" s="20" t="s">
        <v>36</v>
      </c>
    </row>
    <row r="181" spans="1:20" x14ac:dyDescent="0.2">
      <c r="A181" s="33" t="str">
        <f t="shared" ref="A181:A191" si="66">IF(ISNA(INDEX($A$33:$T$166,MATCH($B181,$B$33:$B$166,0),1)),"",INDEX($A$33:$T$166,MATCH($B181,$B$33:$B$166,0),1))</f>
        <v>MMX9901</v>
      </c>
      <c r="B181" s="235" t="s">
        <v>141</v>
      </c>
      <c r="C181" s="235"/>
      <c r="D181" s="235"/>
      <c r="E181" s="235"/>
      <c r="F181" s="235"/>
      <c r="G181" s="235"/>
      <c r="H181" s="235"/>
      <c r="I181" s="235"/>
      <c r="J181" s="19">
        <f t="shared" si="56"/>
        <v>7</v>
      </c>
      <c r="K181" s="19">
        <f t="shared" si="57"/>
        <v>2</v>
      </c>
      <c r="L181" s="19">
        <f t="shared" si="58"/>
        <v>1</v>
      </c>
      <c r="M181" s="19">
        <f t="shared" si="59"/>
        <v>2</v>
      </c>
      <c r="N181" s="19">
        <f t="shared" si="60"/>
        <v>5</v>
      </c>
      <c r="O181" s="19">
        <f t="shared" si="61"/>
        <v>8</v>
      </c>
      <c r="P181" s="19">
        <f t="shared" si="62"/>
        <v>13</v>
      </c>
      <c r="Q181" s="29" t="str">
        <f t="shared" si="63"/>
        <v>E</v>
      </c>
      <c r="R181" s="29">
        <f t="shared" si="64"/>
        <v>0</v>
      </c>
      <c r="S181" s="29">
        <f t="shared" si="65"/>
        <v>0</v>
      </c>
      <c r="T181" s="20" t="s">
        <v>36</v>
      </c>
    </row>
    <row r="182" spans="1:20" hidden="1" x14ac:dyDescent="0.2">
      <c r="A182" s="33" t="str">
        <f t="shared" si="66"/>
        <v/>
      </c>
      <c r="B182" s="151"/>
      <c r="C182" s="151"/>
      <c r="D182" s="151"/>
      <c r="E182" s="151"/>
      <c r="F182" s="151"/>
      <c r="G182" s="151"/>
      <c r="H182" s="151"/>
      <c r="I182" s="151"/>
      <c r="J182" s="19" t="str">
        <f t="shared" si="56"/>
        <v/>
      </c>
      <c r="K182" s="19" t="str">
        <f t="shared" si="57"/>
        <v/>
      </c>
      <c r="L182" s="19" t="str">
        <f t="shared" si="58"/>
        <v/>
      </c>
      <c r="M182" s="19" t="str">
        <f t="shared" si="59"/>
        <v/>
      </c>
      <c r="N182" s="19" t="str">
        <f t="shared" si="60"/>
        <v/>
      </c>
      <c r="O182" s="19" t="str">
        <f t="shared" si="61"/>
        <v/>
      </c>
      <c r="P182" s="19" t="str">
        <f t="shared" si="62"/>
        <v/>
      </c>
      <c r="Q182" s="29" t="str">
        <f t="shared" si="63"/>
        <v/>
      </c>
      <c r="R182" s="29" t="str">
        <f t="shared" si="64"/>
        <v/>
      </c>
      <c r="S182" s="29" t="str">
        <f t="shared" si="65"/>
        <v/>
      </c>
      <c r="T182" s="20" t="s">
        <v>36</v>
      </c>
    </row>
    <row r="183" spans="1:20" hidden="1" x14ac:dyDescent="0.2">
      <c r="A183" s="33" t="str">
        <f t="shared" si="66"/>
        <v/>
      </c>
      <c r="B183" s="151"/>
      <c r="C183" s="151"/>
      <c r="D183" s="151"/>
      <c r="E183" s="151"/>
      <c r="F183" s="151"/>
      <c r="G183" s="151"/>
      <c r="H183" s="151"/>
      <c r="I183" s="151"/>
      <c r="J183" s="19" t="str">
        <f t="shared" si="56"/>
        <v/>
      </c>
      <c r="K183" s="19" t="str">
        <f t="shared" si="57"/>
        <v/>
      </c>
      <c r="L183" s="19" t="str">
        <f t="shared" si="58"/>
        <v/>
      </c>
      <c r="M183" s="19" t="str">
        <f t="shared" si="59"/>
        <v/>
      </c>
      <c r="N183" s="19" t="str">
        <f t="shared" si="60"/>
        <v/>
      </c>
      <c r="O183" s="19" t="str">
        <f t="shared" si="61"/>
        <v/>
      </c>
      <c r="P183" s="19" t="str">
        <f t="shared" si="62"/>
        <v/>
      </c>
      <c r="Q183" s="29" t="str">
        <f t="shared" si="63"/>
        <v/>
      </c>
      <c r="R183" s="29" t="str">
        <f t="shared" si="64"/>
        <v/>
      </c>
      <c r="S183" s="29" t="str">
        <f t="shared" si="65"/>
        <v/>
      </c>
      <c r="T183" s="20" t="s">
        <v>36</v>
      </c>
    </row>
    <row r="184" spans="1:20" hidden="1" x14ac:dyDescent="0.2">
      <c r="A184" s="33" t="str">
        <f t="shared" si="66"/>
        <v/>
      </c>
      <c r="B184" s="151"/>
      <c r="C184" s="151"/>
      <c r="D184" s="151"/>
      <c r="E184" s="151"/>
      <c r="F184" s="151"/>
      <c r="G184" s="151"/>
      <c r="H184" s="151"/>
      <c r="I184" s="151"/>
      <c r="J184" s="19" t="str">
        <f t="shared" si="56"/>
        <v/>
      </c>
      <c r="K184" s="19" t="str">
        <f t="shared" si="57"/>
        <v/>
      </c>
      <c r="L184" s="19" t="str">
        <f t="shared" si="58"/>
        <v/>
      </c>
      <c r="M184" s="19" t="str">
        <f t="shared" si="59"/>
        <v/>
      </c>
      <c r="N184" s="19" t="str">
        <f t="shared" si="60"/>
        <v/>
      </c>
      <c r="O184" s="19" t="str">
        <f t="shared" si="61"/>
        <v/>
      </c>
      <c r="P184" s="19" t="str">
        <f t="shared" si="62"/>
        <v/>
      </c>
      <c r="Q184" s="29" t="str">
        <f t="shared" si="63"/>
        <v/>
      </c>
      <c r="R184" s="29" t="str">
        <f t="shared" si="64"/>
        <v/>
      </c>
      <c r="S184" s="29" t="str">
        <f t="shared" si="65"/>
        <v/>
      </c>
      <c r="T184" s="20" t="s">
        <v>36</v>
      </c>
    </row>
    <row r="185" spans="1:20" hidden="1" x14ac:dyDescent="0.2">
      <c r="A185" s="33" t="str">
        <f t="shared" si="66"/>
        <v/>
      </c>
      <c r="B185" s="151"/>
      <c r="C185" s="151"/>
      <c r="D185" s="151"/>
      <c r="E185" s="151"/>
      <c r="F185" s="151"/>
      <c r="G185" s="151"/>
      <c r="H185" s="151"/>
      <c r="I185" s="151"/>
      <c r="J185" s="19" t="str">
        <f t="shared" si="56"/>
        <v/>
      </c>
      <c r="K185" s="19" t="str">
        <f t="shared" si="57"/>
        <v/>
      </c>
      <c r="L185" s="19" t="str">
        <f t="shared" si="58"/>
        <v/>
      </c>
      <c r="M185" s="19" t="str">
        <f t="shared" si="59"/>
        <v/>
      </c>
      <c r="N185" s="19" t="str">
        <f t="shared" si="60"/>
        <v/>
      </c>
      <c r="O185" s="19" t="str">
        <f t="shared" si="61"/>
        <v/>
      </c>
      <c r="P185" s="19" t="str">
        <f t="shared" si="62"/>
        <v/>
      </c>
      <c r="Q185" s="29" t="str">
        <f t="shared" si="63"/>
        <v/>
      </c>
      <c r="R185" s="29" t="str">
        <f t="shared" si="64"/>
        <v/>
      </c>
      <c r="S185" s="29" t="str">
        <f t="shared" si="65"/>
        <v/>
      </c>
      <c r="T185" s="20" t="s">
        <v>36</v>
      </c>
    </row>
    <row r="186" spans="1:20" hidden="1" x14ac:dyDescent="0.2">
      <c r="A186" s="33" t="str">
        <f t="shared" si="66"/>
        <v/>
      </c>
      <c r="B186" s="151"/>
      <c r="C186" s="151"/>
      <c r="D186" s="151"/>
      <c r="E186" s="151"/>
      <c r="F186" s="151"/>
      <c r="G186" s="151"/>
      <c r="H186" s="151"/>
      <c r="I186" s="151"/>
      <c r="J186" s="19" t="str">
        <f t="shared" si="56"/>
        <v/>
      </c>
      <c r="K186" s="19" t="str">
        <f t="shared" si="57"/>
        <v/>
      </c>
      <c r="L186" s="19" t="str">
        <f t="shared" si="58"/>
        <v/>
      </c>
      <c r="M186" s="19" t="str">
        <f t="shared" si="59"/>
        <v/>
      </c>
      <c r="N186" s="19" t="str">
        <f t="shared" si="60"/>
        <v/>
      </c>
      <c r="O186" s="19" t="str">
        <f t="shared" si="61"/>
        <v/>
      </c>
      <c r="P186" s="19" t="str">
        <f t="shared" si="62"/>
        <v/>
      </c>
      <c r="Q186" s="29" t="str">
        <f t="shared" si="63"/>
        <v/>
      </c>
      <c r="R186" s="29" t="str">
        <f t="shared" si="64"/>
        <v/>
      </c>
      <c r="S186" s="29" t="str">
        <f t="shared" si="65"/>
        <v/>
      </c>
      <c r="T186" s="20" t="s">
        <v>36</v>
      </c>
    </row>
    <row r="187" spans="1:20" hidden="1" x14ac:dyDescent="0.2">
      <c r="A187" s="33" t="str">
        <f t="shared" si="66"/>
        <v/>
      </c>
      <c r="B187" s="151"/>
      <c r="C187" s="151"/>
      <c r="D187" s="151"/>
      <c r="E187" s="151"/>
      <c r="F187" s="151"/>
      <c r="G187" s="151"/>
      <c r="H187" s="151"/>
      <c r="I187" s="151"/>
      <c r="J187" s="19" t="str">
        <f t="shared" si="56"/>
        <v/>
      </c>
      <c r="K187" s="19" t="str">
        <f t="shared" si="57"/>
        <v/>
      </c>
      <c r="L187" s="19" t="str">
        <f t="shared" si="58"/>
        <v/>
      </c>
      <c r="M187" s="19" t="str">
        <f t="shared" si="59"/>
        <v/>
      </c>
      <c r="N187" s="19" t="str">
        <f t="shared" si="60"/>
        <v/>
      </c>
      <c r="O187" s="19" t="str">
        <f t="shared" si="61"/>
        <v/>
      </c>
      <c r="P187" s="19" t="str">
        <f t="shared" si="62"/>
        <v/>
      </c>
      <c r="Q187" s="29" t="str">
        <f t="shared" si="63"/>
        <v/>
      </c>
      <c r="R187" s="29" t="str">
        <f t="shared" si="64"/>
        <v/>
      </c>
      <c r="S187" s="29" t="str">
        <f t="shared" si="65"/>
        <v/>
      </c>
      <c r="T187" s="20" t="s">
        <v>36</v>
      </c>
    </row>
    <row r="188" spans="1:20" hidden="1" x14ac:dyDescent="0.2">
      <c r="A188" s="33" t="str">
        <f t="shared" si="66"/>
        <v/>
      </c>
      <c r="B188" s="151"/>
      <c r="C188" s="151"/>
      <c r="D188" s="151"/>
      <c r="E188" s="151"/>
      <c r="F188" s="151"/>
      <c r="G188" s="151"/>
      <c r="H188" s="151"/>
      <c r="I188" s="151"/>
      <c r="J188" s="19" t="str">
        <f t="shared" si="56"/>
        <v/>
      </c>
      <c r="K188" s="19" t="str">
        <f t="shared" si="57"/>
        <v/>
      </c>
      <c r="L188" s="19" t="str">
        <f t="shared" si="58"/>
        <v/>
      </c>
      <c r="M188" s="19" t="str">
        <f t="shared" si="59"/>
        <v/>
      </c>
      <c r="N188" s="19" t="str">
        <f t="shared" si="60"/>
        <v/>
      </c>
      <c r="O188" s="19" t="str">
        <f t="shared" si="61"/>
        <v/>
      </c>
      <c r="P188" s="19" t="str">
        <f t="shared" si="62"/>
        <v/>
      </c>
      <c r="Q188" s="29" t="str">
        <f t="shared" si="63"/>
        <v/>
      </c>
      <c r="R188" s="29" t="str">
        <f t="shared" si="64"/>
        <v/>
      </c>
      <c r="S188" s="29" t="str">
        <f t="shared" si="65"/>
        <v/>
      </c>
      <c r="T188" s="20" t="s">
        <v>36</v>
      </c>
    </row>
    <row r="189" spans="1:20" hidden="1" x14ac:dyDescent="0.2">
      <c r="A189" s="33" t="str">
        <f t="shared" si="66"/>
        <v/>
      </c>
      <c r="B189" s="151"/>
      <c r="C189" s="151"/>
      <c r="D189" s="151"/>
      <c r="E189" s="151"/>
      <c r="F189" s="151"/>
      <c r="G189" s="151"/>
      <c r="H189" s="151"/>
      <c r="I189" s="151"/>
      <c r="J189" s="19" t="str">
        <f t="shared" si="56"/>
        <v/>
      </c>
      <c r="K189" s="19" t="str">
        <f t="shared" si="57"/>
        <v/>
      </c>
      <c r="L189" s="19" t="str">
        <f t="shared" si="58"/>
        <v/>
      </c>
      <c r="M189" s="19" t="str">
        <f t="shared" si="59"/>
        <v/>
      </c>
      <c r="N189" s="19" t="str">
        <f t="shared" si="60"/>
        <v/>
      </c>
      <c r="O189" s="19" t="str">
        <f t="shared" si="61"/>
        <v/>
      </c>
      <c r="P189" s="19" t="str">
        <f t="shared" si="62"/>
        <v/>
      </c>
      <c r="Q189" s="29" t="str">
        <f t="shared" si="63"/>
        <v/>
      </c>
      <c r="R189" s="29" t="str">
        <f t="shared" si="64"/>
        <v/>
      </c>
      <c r="S189" s="29" t="str">
        <f t="shared" si="65"/>
        <v/>
      </c>
      <c r="T189" s="20" t="s">
        <v>36</v>
      </c>
    </row>
    <row r="190" spans="1:20" hidden="1" x14ac:dyDescent="0.2">
      <c r="A190" s="33" t="str">
        <f t="shared" si="66"/>
        <v/>
      </c>
      <c r="B190" s="151"/>
      <c r="C190" s="151"/>
      <c r="D190" s="151"/>
      <c r="E190" s="151"/>
      <c r="F190" s="151"/>
      <c r="G190" s="151"/>
      <c r="H190" s="151"/>
      <c r="I190" s="151"/>
      <c r="J190" s="19" t="str">
        <f t="shared" si="56"/>
        <v/>
      </c>
      <c r="K190" s="19" t="str">
        <f t="shared" si="57"/>
        <v/>
      </c>
      <c r="L190" s="19" t="str">
        <f t="shared" si="58"/>
        <v/>
      </c>
      <c r="M190" s="19" t="str">
        <f t="shared" si="59"/>
        <v/>
      </c>
      <c r="N190" s="19" t="str">
        <f t="shared" si="60"/>
        <v/>
      </c>
      <c r="O190" s="19" t="str">
        <f t="shared" si="61"/>
        <v/>
      </c>
      <c r="P190" s="19" t="str">
        <f t="shared" si="62"/>
        <v/>
      </c>
      <c r="Q190" s="29" t="str">
        <f t="shared" si="63"/>
        <v/>
      </c>
      <c r="R190" s="29" t="str">
        <f t="shared" si="64"/>
        <v/>
      </c>
      <c r="S190" s="29" t="str">
        <f t="shared" si="65"/>
        <v/>
      </c>
      <c r="T190" s="20" t="s">
        <v>36</v>
      </c>
    </row>
    <row r="191" spans="1:20" hidden="1" x14ac:dyDescent="0.2">
      <c r="A191" s="33" t="str">
        <f t="shared" si="66"/>
        <v/>
      </c>
      <c r="B191" s="151"/>
      <c r="C191" s="151"/>
      <c r="D191" s="151"/>
      <c r="E191" s="151"/>
      <c r="F191" s="151"/>
      <c r="G191" s="151"/>
      <c r="H191" s="151"/>
      <c r="I191" s="151"/>
      <c r="J191" s="19" t="str">
        <f t="shared" si="56"/>
        <v/>
      </c>
      <c r="K191" s="19" t="str">
        <f t="shared" si="57"/>
        <v/>
      </c>
      <c r="L191" s="19" t="str">
        <f t="shared" si="58"/>
        <v/>
      </c>
      <c r="M191" s="19" t="str">
        <f t="shared" si="59"/>
        <v/>
      </c>
      <c r="N191" s="19" t="str">
        <f t="shared" si="60"/>
        <v/>
      </c>
      <c r="O191" s="19" t="str">
        <f t="shared" si="61"/>
        <v/>
      </c>
      <c r="P191" s="19" t="str">
        <f t="shared" si="62"/>
        <v/>
      </c>
      <c r="Q191" s="29" t="str">
        <f t="shared" si="63"/>
        <v/>
      </c>
      <c r="R191" s="29" t="str">
        <f t="shared" si="64"/>
        <v/>
      </c>
      <c r="S191" s="29" t="str">
        <f t="shared" si="65"/>
        <v/>
      </c>
      <c r="T191" s="20" t="s">
        <v>36</v>
      </c>
    </row>
    <row r="192" spans="1:20" x14ac:dyDescent="0.2">
      <c r="A192" s="21" t="s">
        <v>24</v>
      </c>
      <c r="B192" s="250"/>
      <c r="C192" s="251"/>
      <c r="D192" s="251"/>
      <c r="E192" s="251"/>
      <c r="F192" s="251"/>
      <c r="G192" s="251"/>
      <c r="H192" s="251"/>
      <c r="I192" s="252"/>
      <c r="J192" s="23">
        <f>IF(ISNA(SUM(J176:J181)),"",SUM(J176:J181))</f>
        <v>43</v>
      </c>
      <c r="K192" s="23">
        <f>SUM(K176:K181)</f>
        <v>12</v>
      </c>
      <c r="L192" s="23">
        <f t="shared" ref="L192:P192" si="67">SUM(L176:L181)</f>
        <v>6</v>
      </c>
      <c r="M192" s="23">
        <f t="shared" si="67"/>
        <v>12</v>
      </c>
      <c r="N192" s="23">
        <f t="shared" si="67"/>
        <v>30</v>
      </c>
      <c r="O192" s="23">
        <f t="shared" si="67"/>
        <v>48</v>
      </c>
      <c r="P192" s="23">
        <f t="shared" si="67"/>
        <v>78</v>
      </c>
      <c r="Q192" s="21">
        <f>COUNTIF(Q176:Q181,"E")</f>
        <v>5</v>
      </c>
      <c r="R192" s="21">
        <f>COUNTIF(R176:R181,"C")</f>
        <v>1</v>
      </c>
      <c r="S192" s="21">
        <f>COUNTIF(S176:S191,"VP")</f>
        <v>0</v>
      </c>
      <c r="T192" s="20"/>
    </row>
    <row r="193" spans="1:20" ht="17.25" hidden="1" customHeight="1" x14ac:dyDescent="0.2">
      <c r="A193" s="199" t="s">
        <v>67</v>
      </c>
      <c r="B193" s="253"/>
      <c r="C193" s="253"/>
      <c r="D193" s="253"/>
      <c r="E193" s="253"/>
      <c r="F193" s="253"/>
      <c r="G193" s="253"/>
      <c r="H193" s="253"/>
      <c r="I193" s="253"/>
      <c r="J193" s="253"/>
      <c r="K193" s="253"/>
      <c r="L193" s="253"/>
      <c r="M193" s="253"/>
      <c r="N193" s="253"/>
      <c r="O193" s="253"/>
      <c r="P193" s="253"/>
      <c r="Q193" s="253"/>
      <c r="R193" s="253"/>
      <c r="S193" s="253"/>
      <c r="T193" s="200"/>
    </row>
    <row r="194" spans="1:20" hidden="1" x14ac:dyDescent="0.2">
      <c r="A194" s="33" t="str">
        <f>IF(ISNA(INDEX($A$33:$T$166,MATCH($B194,$B$33:$B$166,0),1)),"",INDEX($A$33:$T$166,MATCH($B194,$B$33:$B$166,0),1))</f>
        <v/>
      </c>
      <c r="B194" s="151"/>
      <c r="C194" s="151"/>
      <c r="D194" s="151"/>
      <c r="E194" s="151"/>
      <c r="F194" s="151"/>
      <c r="G194" s="151"/>
      <c r="H194" s="151"/>
      <c r="I194" s="151"/>
      <c r="J194" s="19" t="str">
        <f>IF(ISNA(INDEX($A$33:$T$166,MATCH($B194,$B$33:$B$166,0),10)),"",INDEX($A$33:$T$166,MATCH($B194,$B$33:$B$166,0),10))</f>
        <v/>
      </c>
      <c r="K194" s="19" t="str">
        <f>IF(ISNA(INDEX($A$33:$T$166,MATCH($B194,$B$33:$B$166,0),11)),"",INDEX($A$33:$T$166,MATCH($B194,$B$33:$B$166,0),11))</f>
        <v/>
      </c>
      <c r="L194" s="19" t="str">
        <f>IF(ISNA(INDEX($A$33:$T$166,MATCH($B194,$B$33:$B$166,0),12)),"",INDEX($A$33:$T$166,MATCH($B194,$B$33:$B$166,0),12))</f>
        <v/>
      </c>
      <c r="M194" s="19" t="str">
        <f>IF(ISNA(INDEX($A$33:$T$166,MATCH($B194,$B$33:$B$166,0),13)),"",INDEX($A$33:$T$166,MATCH($B194,$B$33:$B$166,0),13))</f>
        <v/>
      </c>
      <c r="N194" s="19" t="str">
        <f>IF(ISNA(INDEX($A$33:$T$166,MATCH($B194,$B$33:$B$166,0),14)),"",INDEX($A$33:$T$166,MATCH($B194,$B$33:$B$166,0),14))</f>
        <v/>
      </c>
      <c r="O194" s="19" t="str">
        <f>IF(ISNA(INDEX($A$33:$T$166,MATCH($B194,$B$33:$B$166,0),15)),"",INDEX($A$33:$T$166,MATCH($B194,$B$33:$B$166,0),15))</f>
        <v/>
      </c>
      <c r="P194" s="19" t="str">
        <f>IF(ISNA(INDEX($A$33:$T$166,MATCH($B194,$B$33:$B$166,0),16)),"",INDEX($A$33:$T$166,MATCH($B194,$B$33:$B$166,0),16))</f>
        <v/>
      </c>
      <c r="Q194" s="29" t="str">
        <f>IF(ISNA(INDEX($A$33:$T$166,MATCH($B194,$B$33:$B$166,0),17)),"",INDEX($A$33:$T$166,MATCH($B194,$B$33:$B$166,0),17))</f>
        <v/>
      </c>
      <c r="R194" s="29" t="str">
        <f>IF(ISNA(INDEX($A$33:$T$166,MATCH($B194,$B$33:$B$166,0),18)),"",INDEX($A$33:$T$166,MATCH($B194,$B$33:$B$166,0),18))</f>
        <v/>
      </c>
      <c r="S194" s="29" t="str">
        <f>IF(ISNA(INDEX($A$33:$T$166,MATCH($B194,$B$33:$B$166,0),19)),"",INDEX($A$33:$T$166,MATCH($B194,$B$33:$B$166,0),19))</f>
        <v/>
      </c>
      <c r="T194" s="20" t="s">
        <v>36</v>
      </c>
    </row>
    <row r="195" spans="1:20" hidden="1" x14ac:dyDescent="0.2">
      <c r="A195" s="33" t="str">
        <f>IF(ISNA(INDEX($A$33:$T$166,MATCH($B195,$B$33:$B$166,0),1)),"",INDEX($A$33:$T$166,MATCH($B195,$B$33:$B$166,0),1))</f>
        <v/>
      </c>
      <c r="B195" s="151"/>
      <c r="C195" s="151"/>
      <c r="D195" s="151"/>
      <c r="E195" s="151"/>
      <c r="F195" s="151"/>
      <c r="G195" s="151"/>
      <c r="H195" s="151"/>
      <c r="I195" s="151"/>
      <c r="J195" s="19" t="str">
        <f>IF(ISNA(INDEX($A$33:$T$166,MATCH($B195,$B$33:$B$166,0),10)),"",INDEX($A$33:$T$166,MATCH($B195,$B$33:$B$166,0),10))</f>
        <v/>
      </c>
      <c r="K195" s="19" t="str">
        <f>IF(ISNA(INDEX($A$33:$T$166,MATCH($B195,$B$33:$B$166,0),11)),"",INDEX($A$33:$T$166,MATCH($B195,$B$33:$B$166,0),11))</f>
        <v/>
      </c>
      <c r="L195" s="19" t="str">
        <f>IF(ISNA(INDEX($A$33:$T$166,MATCH($B195,$B$33:$B$166,0),12)),"",INDEX($A$33:$T$166,MATCH($B195,$B$33:$B$166,0),12))</f>
        <v/>
      </c>
      <c r="M195" s="19" t="str">
        <f>IF(ISNA(INDEX($A$33:$T$166,MATCH($B195,$B$33:$B$166,0),13)),"",INDEX($A$33:$T$166,MATCH($B195,$B$33:$B$166,0),13))</f>
        <v/>
      </c>
      <c r="N195" s="19" t="str">
        <f>IF(ISNA(INDEX($A$33:$T$166,MATCH($B195,$B$33:$B$166,0),14)),"",INDEX($A$33:$T$166,MATCH($B195,$B$33:$B$166,0),14))</f>
        <v/>
      </c>
      <c r="O195" s="19" t="str">
        <f>IF(ISNA(INDEX($A$33:$T$166,MATCH($B195,$B$33:$B$166,0),15)),"",INDEX($A$33:$T$166,MATCH($B195,$B$33:$B$166,0),15))</f>
        <v/>
      </c>
      <c r="P195" s="19" t="str">
        <f>IF(ISNA(INDEX($A$33:$T$166,MATCH($B195,$B$33:$B$166,0),16)),"",INDEX($A$33:$T$166,MATCH($B195,$B$33:$B$166,0),16))</f>
        <v/>
      </c>
      <c r="Q195" s="29" t="str">
        <f>IF(ISNA(INDEX($A$33:$T$166,MATCH($B195,$B$33:$B$166,0),17)),"",INDEX($A$33:$T$166,MATCH($B195,$B$33:$B$166,0),17))</f>
        <v/>
      </c>
      <c r="R195" s="29" t="str">
        <f>IF(ISNA(INDEX($A$33:$T$166,MATCH($B195,$B$33:$B$166,0),18)),"",INDEX($A$33:$T$166,MATCH($B195,$B$33:$B$166,0),18))</f>
        <v/>
      </c>
      <c r="S195" s="29" t="str">
        <f>IF(ISNA(INDEX($A$33:$T$166,MATCH($B195,$B$33:$B$166,0),19)),"",INDEX($A$33:$T$166,MATCH($B195,$B$33:$B$166,0),19))</f>
        <v/>
      </c>
      <c r="T195" s="20" t="s">
        <v>36</v>
      </c>
    </row>
    <row r="196" spans="1:20" hidden="1" x14ac:dyDescent="0.2">
      <c r="A196" s="33" t="str">
        <f>IF(ISNA(INDEX($A$33:$T$166,MATCH($B196,$B$33:$B$166,0),1)),"",INDEX($A$33:$T$166,MATCH($B196,$B$33:$B$166,0),1))</f>
        <v/>
      </c>
      <c r="B196" s="151"/>
      <c r="C196" s="151"/>
      <c r="D196" s="151"/>
      <c r="E196" s="151"/>
      <c r="F196" s="151"/>
      <c r="G196" s="151"/>
      <c r="H196" s="151"/>
      <c r="I196" s="151"/>
      <c r="J196" s="19" t="str">
        <f>IF(ISNA(INDEX($A$33:$T$166,MATCH($B196,$B$33:$B$166,0),10)),"",INDEX($A$33:$T$166,MATCH($B196,$B$33:$B$166,0),10))</f>
        <v/>
      </c>
      <c r="K196" s="19" t="str">
        <f>IF(ISNA(INDEX($A$33:$T$166,MATCH($B196,$B$33:$B$166,0),11)),"",INDEX($A$33:$T$166,MATCH($B196,$B$33:$B$166,0),11))</f>
        <v/>
      </c>
      <c r="L196" s="19" t="str">
        <f>IF(ISNA(INDEX($A$33:$T$166,MATCH($B196,$B$33:$B$166,0),12)),"",INDEX($A$33:$T$166,MATCH($B196,$B$33:$B$166,0),12))</f>
        <v/>
      </c>
      <c r="M196" s="19" t="str">
        <f>IF(ISNA(INDEX($A$33:$T$166,MATCH($B196,$B$33:$B$166,0),13)),"",INDEX($A$33:$T$166,MATCH($B196,$B$33:$B$166,0),13))</f>
        <v/>
      </c>
      <c r="N196" s="19" t="str">
        <f>IF(ISNA(INDEX($A$33:$T$166,MATCH($B196,$B$33:$B$166,0),14)),"",INDEX($A$33:$T$166,MATCH($B196,$B$33:$B$166,0),14))</f>
        <v/>
      </c>
      <c r="O196" s="19" t="str">
        <f>IF(ISNA(INDEX($A$33:$T$166,MATCH($B196,$B$33:$B$166,0),15)),"",INDEX($A$33:$T$166,MATCH($B196,$B$33:$B$166,0),15))</f>
        <v/>
      </c>
      <c r="P196" s="19" t="str">
        <f>IF(ISNA(INDEX($A$33:$T$166,MATCH($B196,$B$33:$B$166,0),16)),"",INDEX($A$33:$T$166,MATCH($B196,$B$33:$B$166,0),16))</f>
        <v/>
      </c>
      <c r="Q196" s="29" t="str">
        <f>IF(ISNA(INDEX($A$33:$T$166,MATCH($B196,$B$33:$B$166,0),17)),"",INDEX($A$33:$T$166,MATCH($B196,$B$33:$B$166,0),17))</f>
        <v/>
      </c>
      <c r="R196" s="29" t="str">
        <f>IF(ISNA(INDEX($A$33:$T$166,MATCH($B196,$B$33:$B$166,0),18)),"",INDEX($A$33:$T$166,MATCH($B196,$B$33:$B$166,0),18))</f>
        <v/>
      </c>
      <c r="S196" s="29" t="str">
        <f>IF(ISNA(INDEX($A$33:$T$166,MATCH($B196,$B$33:$B$166,0),19)),"",INDEX($A$33:$T$166,MATCH($B196,$B$33:$B$166,0),19))</f>
        <v/>
      </c>
      <c r="T196" s="20" t="s">
        <v>36</v>
      </c>
    </row>
    <row r="197" spans="1:20" hidden="1" x14ac:dyDescent="0.2">
      <c r="A197" s="33" t="str">
        <f>IF(ISNA(INDEX($A$33:$T$166,MATCH($B197,$B$33:$B$166,0),1)),"",INDEX($A$33:$T$166,MATCH($B197,$B$33:$B$166,0),1))</f>
        <v/>
      </c>
      <c r="B197" s="151"/>
      <c r="C197" s="151"/>
      <c r="D197" s="151"/>
      <c r="E197" s="151"/>
      <c r="F197" s="151"/>
      <c r="G197" s="151"/>
      <c r="H197" s="151"/>
      <c r="I197" s="151"/>
      <c r="J197" s="19" t="str">
        <f>IF(ISNA(INDEX($A$33:$T$166,MATCH($B197,$B$33:$B$166,0),10)),"",INDEX($A$33:$T$166,MATCH($B197,$B$33:$B$166,0),10))</f>
        <v/>
      </c>
      <c r="K197" s="19" t="str">
        <f>IF(ISNA(INDEX($A$33:$T$166,MATCH($B197,$B$33:$B$166,0),11)),"",INDEX($A$33:$T$166,MATCH($B197,$B$33:$B$166,0),11))</f>
        <v/>
      </c>
      <c r="L197" s="19" t="str">
        <f>IF(ISNA(INDEX($A$33:$T$166,MATCH($B197,$B$33:$B$166,0),12)),"",INDEX($A$33:$T$166,MATCH($B197,$B$33:$B$166,0),12))</f>
        <v/>
      </c>
      <c r="M197" s="19" t="str">
        <f>IF(ISNA(INDEX($A$33:$T$166,MATCH($B197,$B$33:$B$166,0),13)),"",INDEX($A$33:$T$166,MATCH($B197,$B$33:$B$166,0),13))</f>
        <v/>
      </c>
      <c r="N197" s="19" t="str">
        <f>IF(ISNA(INDEX($A$33:$T$166,MATCH($B197,$B$33:$B$166,0),14)),"",INDEX($A$33:$T$166,MATCH($B197,$B$33:$B$166,0),14))</f>
        <v/>
      </c>
      <c r="O197" s="19" t="str">
        <f>IF(ISNA(INDEX($A$33:$T$166,MATCH($B197,$B$33:$B$166,0),15)),"",INDEX($A$33:$T$166,MATCH($B197,$B$33:$B$166,0),15))</f>
        <v/>
      </c>
      <c r="P197" s="19" t="str">
        <f>IF(ISNA(INDEX($A$33:$T$166,MATCH($B197,$B$33:$B$166,0),16)),"",INDEX($A$33:$T$166,MATCH($B197,$B$33:$B$166,0),16))</f>
        <v/>
      </c>
      <c r="Q197" s="29" t="str">
        <f>IF(ISNA(INDEX($A$33:$T$166,MATCH($B197,$B$33:$B$166,0),17)),"",INDEX($A$33:$T$166,MATCH($B197,$B$33:$B$166,0),17))</f>
        <v/>
      </c>
      <c r="R197" s="29" t="str">
        <f>IF(ISNA(INDEX($A$33:$T$166,MATCH($B197,$B$33:$B$166,0),18)),"",INDEX($A$33:$T$166,MATCH($B197,$B$33:$B$166,0),18))</f>
        <v/>
      </c>
      <c r="S197" s="29" t="str">
        <f>IF(ISNA(INDEX($A$33:$T$166,MATCH($B197,$B$33:$B$166,0),19)),"",INDEX($A$33:$T$166,MATCH($B197,$B$33:$B$166,0),19))</f>
        <v/>
      </c>
      <c r="T197" s="20" t="s">
        <v>36</v>
      </c>
    </row>
    <row r="198" spans="1:20" hidden="1" x14ac:dyDescent="0.2">
      <c r="A198" s="21" t="s">
        <v>24</v>
      </c>
      <c r="B198" s="231"/>
      <c r="C198" s="231"/>
      <c r="D198" s="231"/>
      <c r="E198" s="231"/>
      <c r="F198" s="231"/>
      <c r="G198" s="231"/>
      <c r="H198" s="231"/>
      <c r="I198" s="231"/>
      <c r="J198" s="23">
        <f t="shared" ref="J198:P198" si="68">SUM(J194:J197)</f>
        <v>0</v>
      </c>
      <c r="K198" s="23">
        <f t="shared" si="68"/>
        <v>0</v>
      </c>
      <c r="L198" s="23">
        <f t="shared" si="68"/>
        <v>0</v>
      </c>
      <c r="M198" s="23">
        <f t="shared" si="68"/>
        <v>0</v>
      </c>
      <c r="N198" s="23">
        <f t="shared" si="68"/>
        <v>0</v>
      </c>
      <c r="O198" s="23">
        <f t="shared" si="68"/>
        <v>0</v>
      </c>
      <c r="P198" s="23">
        <f t="shared" si="68"/>
        <v>0</v>
      </c>
      <c r="Q198" s="21">
        <f>COUNTIF(Q194:Q197,"E")</f>
        <v>0</v>
      </c>
      <c r="R198" s="21">
        <f>COUNTIF(R194:R197,"C")</f>
        <v>0</v>
      </c>
      <c r="S198" s="21">
        <f>COUNTIF(S194:S197,"VP")</f>
        <v>0</v>
      </c>
      <c r="T198" s="22"/>
    </row>
    <row r="199" spans="1:20" ht="27" customHeight="1" x14ac:dyDescent="0.2">
      <c r="A199" s="232" t="s">
        <v>70</v>
      </c>
      <c r="B199" s="233"/>
      <c r="C199" s="233"/>
      <c r="D199" s="233"/>
      <c r="E199" s="233"/>
      <c r="F199" s="233"/>
      <c r="G199" s="233"/>
      <c r="H199" s="233"/>
      <c r="I199" s="234"/>
      <c r="J199" s="23">
        <f t="shared" ref="J199:S199" si="69">SUM(J192,J198)</f>
        <v>43</v>
      </c>
      <c r="K199" s="23">
        <f t="shared" si="69"/>
        <v>12</v>
      </c>
      <c r="L199" s="23">
        <f t="shared" si="69"/>
        <v>6</v>
      </c>
      <c r="M199" s="23">
        <f t="shared" si="69"/>
        <v>12</v>
      </c>
      <c r="N199" s="23">
        <f t="shared" si="69"/>
        <v>30</v>
      </c>
      <c r="O199" s="23">
        <f t="shared" si="69"/>
        <v>48</v>
      </c>
      <c r="P199" s="23">
        <f t="shared" si="69"/>
        <v>78</v>
      </c>
      <c r="Q199" s="23">
        <f t="shared" si="69"/>
        <v>5</v>
      </c>
      <c r="R199" s="23">
        <f t="shared" si="69"/>
        <v>1</v>
      </c>
      <c r="S199" s="23">
        <f t="shared" si="69"/>
        <v>0</v>
      </c>
      <c r="T199" s="28"/>
    </row>
    <row r="200" spans="1:20" x14ac:dyDescent="0.2">
      <c r="A200" s="237" t="s">
        <v>47</v>
      </c>
      <c r="B200" s="238"/>
      <c r="C200" s="238"/>
      <c r="D200" s="238"/>
      <c r="E200" s="238"/>
      <c r="F200" s="238"/>
      <c r="G200" s="238"/>
      <c r="H200" s="238"/>
      <c r="I200" s="238"/>
      <c r="J200" s="239"/>
      <c r="K200" s="23">
        <f>K192*14</f>
        <v>168</v>
      </c>
      <c r="L200" s="23">
        <f t="shared" ref="L200:P200" si="70">L192*14</f>
        <v>84</v>
      </c>
      <c r="M200" s="23">
        <f t="shared" si="70"/>
        <v>168</v>
      </c>
      <c r="N200" s="23">
        <f t="shared" si="70"/>
        <v>420</v>
      </c>
      <c r="O200" s="23">
        <f t="shared" si="70"/>
        <v>672</v>
      </c>
      <c r="P200" s="23">
        <f t="shared" si="70"/>
        <v>1092</v>
      </c>
      <c r="Q200" s="243"/>
      <c r="R200" s="244"/>
      <c r="S200" s="244"/>
      <c r="T200" s="245"/>
    </row>
    <row r="201" spans="1:20" x14ac:dyDescent="0.2">
      <c r="A201" s="240"/>
      <c r="B201" s="241"/>
      <c r="C201" s="241"/>
      <c r="D201" s="241"/>
      <c r="E201" s="241"/>
      <c r="F201" s="241"/>
      <c r="G201" s="241"/>
      <c r="H201" s="241"/>
      <c r="I201" s="241"/>
      <c r="J201" s="242"/>
      <c r="K201" s="255">
        <f>SUM(K200:M200)</f>
        <v>420</v>
      </c>
      <c r="L201" s="256"/>
      <c r="M201" s="257"/>
      <c r="N201" s="258">
        <f>SUM(N200:O200)</f>
        <v>1092</v>
      </c>
      <c r="O201" s="259"/>
      <c r="P201" s="260"/>
      <c r="Q201" s="246"/>
      <c r="R201" s="247"/>
      <c r="S201" s="247"/>
      <c r="T201" s="248"/>
    </row>
    <row r="202" spans="1:20" s="83" customFormat="1" hidden="1" x14ac:dyDescent="0.2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8"/>
      <c r="L202" s="68"/>
      <c r="M202" s="68"/>
      <c r="N202" s="69"/>
      <c r="O202" s="69"/>
      <c r="P202" s="69"/>
      <c r="Q202" s="70"/>
      <c r="R202" s="70"/>
      <c r="S202" s="70"/>
      <c r="T202" s="70"/>
    </row>
    <row r="203" spans="1:20" s="83" customFormat="1" hidden="1" x14ac:dyDescent="0.2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8"/>
      <c r="L203" s="68"/>
      <c r="M203" s="68"/>
      <c r="N203" s="69"/>
      <c r="O203" s="69"/>
      <c r="P203" s="69"/>
      <c r="Q203" s="70"/>
      <c r="R203" s="70"/>
      <c r="S203" s="70"/>
      <c r="T203" s="70"/>
    </row>
    <row r="204" spans="1:20" s="83" customFormat="1" hidden="1" x14ac:dyDescent="0.2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8"/>
      <c r="L204" s="68"/>
      <c r="M204" s="68"/>
      <c r="N204" s="69"/>
      <c r="O204" s="69"/>
      <c r="P204" s="69"/>
      <c r="Q204" s="70"/>
      <c r="R204" s="70"/>
      <c r="S204" s="70"/>
      <c r="T204" s="70"/>
    </row>
    <row r="205" spans="1:20" hidden="1" x14ac:dyDescent="0.2"/>
    <row r="207" spans="1:20" ht="16.899999999999999" customHeight="1" x14ac:dyDescent="0.2">
      <c r="A207" s="261" t="s">
        <v>87</v>
      </c>
      <c r="B207" s="262"/>
      <c r="C207" s="262"/>
      <c r="D207" s="262"/>
      <c r="E207" s="262"/>
      <c r="F207" s="262"/>
      <c r="G207" s="262"/>
      <c r="H207" s="262"/>
      <c r="I207" s="262"/>
      <c r="J207" s="262"/>
      <c r="K207" s="262"/>
      <c r="L207" s="262"/>
      <c r="M207" s="262"/>
      <c r="N207" s="262"/>
      <c r="O207" s="262"/>
      <c r="P207" s="262"/>
      <c r="Q207" s="262"/>
      <c r="R207" s="262"/>
      <c r="S207" s="262"/>
      <c r="T207" s="262"/>
    </row>
    <row r="208" spans="1:20" ht="27.75" customHeight="1" x14ac:dyDescent="0.2">
      <c r="A208" s="231" t="s">
        <v>26</v>
      </c>
      <c r="B208" s="231" t="s">
        <v>25</v>
      </c>
      <c r="C208" s="231"/>
      <c r="D208" s="231"/>
      <c r="E208" s="231"/>
      <c r="F208" s="231"/>
      <c r="G208" s="231"/>
      <c r="H208" s="231"/>
      <c r="I208" s="231"/>
      <c r="J208" s="230" t="s">
        <v>39</v>
      </c>
      <c r="K208" s="230" t="s">
        <v>23</v>
      </c>
      <c r="L208" s="230"/>
      <c r="M208" s="230"/>
      <c r="N208" s="230" t="s">
        <v>40</v>
      </c>
      <c r="O208" s="230"/>
      <c r="P208" s="230"/>
      <c r="Q208" s="230" t="s">
        <v>22</v>
      </c>
      <c r="R208" s="230"/>
      <c r="S208" s="230"/>
      <c r="T208" s="230" t="s">
        <v>21</v>
      </c>
    </row>
    <row r="209" spans="1:20" ht="12" customHeight="1" x14ac:dyDescent="0.2">
      <c r="A209" s="231"/>
      <c r="B209" s="231"/>
      <c r="C209" s="231"/>
      <c r="D209" s="231"/>
      <c r="E209" s="231"/>
      <c r="F209" s="231"/>
      <c r="G209" s="231"/>
      <c r="H209" s="231"/>
      <c r="I209" s="231"/>
      <c r="J209" s="230"/>
      <c r="K209" s="30" t="s">
        <v>27</v>
      </c>
      <c r="L209" s="30" t="s">
        <v>28</v>
      </c>
      <c r="M209" s="30" t="s">
        <v>29</v>
      </c>
      <c r="N209" s="30" t="s">
        <v>33</v>
      </c>
      <c r="O209" s="30" t="s">
        <v>6</v>
      </c>
      <c r="P209" s="30" t="s">
        <v>30</v>
      </c>
      <c r="Q209" s="30" t="s">
        <v>31</v>
      </c>
      <c r="R209" s="30" t="s">
        <v>27</v>
      </c>
      <c r="S209" s="30" t="s">
        <v>32</v>
      </c>
      <c r="T209" s="230"/>
    </row>
    <row r="210" spans="1:20" ht="17.25" customHeight="1" x14ac:dyDescent="0.2">
      <c r="A210" s="199" t="s">
        <v>66</v>
      </c>
      <c r="B210" s="253"/>
      <c r="C210" s="253"/>
      <c r="D210" s="253"/>
      <c r="E210" s="253"/>
      <c r="F210" s="253"/>
      <c r="G210" s="253"/>
      <c r="H210" s="253"/>
      <c r="I210" s="253"/>
      <c r="J210" s="253"/>
      <c r="K210" s="253"/>
      <c r="L210" s="253"/>
      <c r="M210" s="253"/>
      <c r="N210" s="253"/>
      <c r="O210" s="253"/>
      <c r="P210" s="253"/>
      <c r="Q210" s="253"/>
      <c r="R210" s="253"/>
      <c r="S210" s="253"/>
      <c r="T210" s="200"/>
    </row>
    <row r="211" spans="1:20" ht="30.75" customHeight="1" x14ac:dyDescent="0.2">
      <c r="A211" s="33" t="str">
        <f t="shared" ref="A211:A225" si="71">IF(ISNA(INDEX($A$33:$T$166,MATCH($B211,$B$33:$B$166,0),1)),"",INDEX($A$33:$T$166,MATCH($B211,$B$33:$B$166,0),1))</f>
        <v>MMM8061</v>
      </c>
      <c r="B211" s="235" t="s">
        <v>123</v>
      </c>
      <c r="C211" s="235"/>
      <c r="D211" s="235"/>
      <c r="E211" s="235"/>
      <c r="F211" s="235"/>
      <c r="G211" s="235"/>
      <c r="H211" s="235"/>
      <c r="I211" s="235"/>
      <c r="J211" s="19">
        <f t="shared" ref="J211:J225" si="72">IF(ISNA(INDEX($A$33:$T$166,MATCH($B211,$B$33:$B$166,0),10)),"",INDEX($A$33:$T$166,MATCH($B211,$B$33:$B$166,0),10))</f>
        <v>8</v>
      </c>
      <c r="K211" s="19">
        <f t="shared" ref="K211:K225" si="73">IF(ISNA(INDEX($A$33:$T$166,MATCH($B211,$B$33:$B$166,0),11)),"",INDEX($A$33:$T$166,MATCH($B211,$B$33:$B$166,0),11))</f>
        <v>2</v>
      </c>
      <c r="L211" s="19">
        <f t="shared" ref="L211:L225" si="74">IF(ISNA(INDEX($A$33:$T$166,MATCH($B211,$B$33:$B$166,0),12)),"",INDEX($A$33:$T$166,MATCH($B211,$B$33:$B$166,0),12))</f>
        <v>1</v>
      </c>
      <c r="M211" s="19">
        <f t="shared" ref="M211:M225" si="75">IF(ISNA(INDEX($A$33:$T$166,MATCH($B211,$B$33:$B$166,0),13)),"",INDEX($A$33:$T$166,MATCH($B211,$B$33:$B$166,0),13))</f>
        <v>2</v>
      </c>
      <c r="N211" s="19">
        <f t="shared" ref="N211:N225" si="76">IF(ISNA(INDEX($A$33:$T$166,MATCH($B211,$B$33:$B$166,0),14)),"",INDEX($A$33:$T$166,MATCH($B211,$B$33:$B$166,0),14))</f>
        <v>5</v>
      </c>
      <c r="O211" s="19">
        <f t="shared" ref="O211:O225" si="77">IF(ISNA(INDEX($A$33:$T$166,MATCH($B211,$B$33:$B$166,0),15)),"",INDEX($A$33:$T$166,MATCH($B211,$B$33:$B$166,0),15))</f>
        <v>9</v>
      </c>
      <c r="P211" s="19">
        <f t="shared" ref="P211:P225" si="78">IF(ISNA(INDEX($A$33:$T$166,MATCH($B211,$B$33:$B$166,0),16)),"",INDEX($A$33:$T$166,MATCH($B211,$B$33:$B$166,0),16))</f>
        <v>14</v>
      </c>
      <c r="Q211" s="29" t="str">
        <f t="shared" ref="Q211:Q225" si="79">IF(ISNA(INDEX($A$33:$T$166,MATCH($B211,$B$33:$B$166,0),17)),"",INDEX($A$33:$T$166,MATCH($B211,$B$33:$B$166,0),17))</f>
        <v>E</v>
      </c>
      <c r="R211" s="29">
        <f t="shared" ref="R211:R225" si="80">IF(ISNA(INDEX($A$33:$T$166,MATCH($B211,$B$33:$B$166,0),18)),"",INDEX($A$33:$T$166,MATCH($B211,$B$33:$B$166,0),18))</f>
        <v>0</v>
      </c>
      <c r="S211" s="29">
        <f t="shared" ref="S211:S225" si="81">IF(ISNA(INDEX($A$33:$T$166,MATCH($B211,$B$33:$B$166,0),19)),"",INDEX($A$33:$T$166,MATCH($B211,$B$33:$B$166,0),19))</f>
        <v>0</v>
      </c>
      <c r="T211" s="20" t="s">
        <v>37</v>
      </c>
    </row>
    <row r="212" spans="1:20" ht="37.5" customHeight="1" x14ac:dyDescent="0.2">
      <c r="A212" s="33" t="s">
        <v>96</v>
      </c>
      <c r="B212" s="235" t="s">
        <v>124</v>
      </c>
      <c r="C212" s="235"/>
      <c r="D212" s="235"/>
      <c r="E212" s="235"/>
      <c r="F212" s="235"/>
      <c r="G212" s="235"/>
      <c r="H212" s="235"/>
      <c r="I212" s="235"/>
      <c r="J212" s="19">
        <f t="shared" si="72"/>
        <v>8</v>
      </c>
      <c r="K212" s="19">
        <f t="shared" si="73"/>
        <v>2</v>
      </c>
      <c r="L212" s="19">
        <f t="shared" si="74"/>
        <v>1</v>
      </c>
      <c r="M212" s="19">
        <f t="shared" si="75"/>
        <v>2</v>
      </c>
      <c r="N212" s="19">
        <f t="shared" si="76"/>
        <v>5</v>
      </c>
      <c r="O212" s="19">
        <f t="shared" si="77"/>
        <v>9</v>
      </c>
      <c r="P212" s="19">
        <f t="shared" si="78"/>
        <v>14</v>
      </c>
      <c r="Q212" s="29" t="str">
        <f t="shared" si="79"/>
        <v>E</v>
      </c>
      <c r="R212" s="29">
        <f t="shared" si="80"/>
        <v>0</v>
      </c>
      <c r="S212" s="29">
        <f t="shared" si="81"/>
        <v>0</v>
      </c>
      <c r="T212" s="20" t="s">
        <v>37</v>
      </c>
    </row>
    <row r="213" spans="1:20" ht="47.25" customHeight="1" x14ac:dyDescent="0.2">
      <c r="A213" s="33" t="str">
        <f t="shared" si="71"/>
        <v>MMM8146</v>
      </c>
      <c r="B213" s="235" t="s">
        <v>136</v>
      </c>
      <c r="C213" s="235"/>
      <c r="D213" s="235"/>
      <c r="E213" s="235"/>
      <c r="F213" s="235"/>
      <c r="G213" s="235"/>
      <c r="H213" s="235"/>
      <c r="I213" s="235"/>
      <c r="J213" s="19">
        <f t="shared" si="72"/>
        <v>8</v>
      </c>
      <c r="K213" s="19">
        <f t="shared" si="73"/>
        <v>2</v>
      </c>
      <c r="L213" s="19">
        <f t="shared" si="74"/>
        <v>1</v>
      </c>
      <c r="M213" s="19">
        <f t="shared" si="75"/>
        <v>2</v>
      </c>
      <c r="N213" s="19">
        <f t="shared" si="76"/>
        <v>5</v>
      </c>
      <c r="O213" s="19">
        <f t="shared" si="77"/>
        <v>9</v>
      </c>
      <c r="P213" s="19">
        <f t="shared" si="78"/>
        <v>14</v>
      </c>
      <c r="Q213" s="29" t="str">
        <f t="shared" si="79"/>
        <v>E</v>
      </c>
      <c r="R213" s="29">
        <f t="shared" si="80"/>
        <v>0</v>
      </c>
      <c r="S213" s="29">
        <f t="shared" si="81"/>
        <v>0</v>
      </c>
      <c r="T213" s="20" t="s">
        <v>37</v>
      </c>
    </row>
    <row r="214" spans="1:20" ht="42" customHeight="1" x14ac:dyDescent="0.2">
      <c r="A214" s="33" t="str">
        <f t="shared" si="71"/>
        <v>MME8072</v>
      </c>
      <c r="B214" s="235" t="s">
        <v>145</v>
      </c>
      <c r="C214" s="235"/>
      <c r="D214" s="235"/>
      <c r="E214" s="235"/>
      <c r="F214" s="235"/>
      <c r="G214" s="235"/>
      <c r="H214" s="235"/>
      <c r="I214" s="235"/>
      <c r="J214" s="19">
        <f t="shared" si="72"/>
        <v>8</v>
      </c>
      <c r="K214" s="19">
        <f t="shared" si="73"/>
        <v>2</v>
      </c>
      <c r="L214" s="19">
        <f t="shared" si="74"/>
        <v>1</v>
      </c>
      <c r="M214" s="19">
        <f t="shared" si="75"/>
        <v>2</v>
      </c>
      <c r="N214" s="19">
        <f t="shared" si="76"/>
        <v>5</v>
      </c>
      <c r="O214" s="19">
        <f t="shared" si="77"/>
        <v>9</v>
      </c>
      <c r="P214" s="19">
        <f t="shared" si="78"/>
        <v>14</v>
      </c>
      <c r="Q214" s="29">
        <f t="shared" si="79"/>
        <v>0</v>
      </c>
      <c r="R214" s="29">
        <f t="shared" si="80"/>
        <v>0</v>
      </c>
      <c r="S214" s="29" t="str">
        <f t="shared" si="81"/>
        <v>VP</v>
      </c>
      <c r="T214" s="20" t="s">
        <v>37</v>
      </c>
    </row>
    <row r="215" spans="1:20" ht="38.25" customHeight="1" x14ac:dyDescent="0.2">
      <c r="A215" s="33" t="str">
        <f t="shared" si="71"/>
        <v>MMM8066</v>
      </c>
      <c r="B215" s="235" t="s">
        <v>146</v>
      </c>
      <c r="C215" s="235"/>
      <c r="D215" s="235"/>
      <c r="E215" s="235"/>
      <c r="F215" s="235"/>
      <c r="G215" s="235"/>
      <c r="H215" s="235"/>
      <c r="I215" s="235"/>
      <c r="J215" s="19">
        <f t="shared" si="72"/>
        <v>8</v>
      </c>
      <c r="K215" s="19">
        <f t="shared" si="73"/>
        <v>2</v>
      </c>
      <c r="L215" s="19">
        <f t="shared" si="74"/>
        <v>1</v>
      </c>
      <c r="M215" s="19">
        <f t="shared" si="75"/>
        <v>2</v>
      </c>
      <c r="N215" s="19">
        <f t="shared" si="76"/>
        <v>5</v>
      </c>
      <c r="O215" s="19">
        <f t="shared" si="77"/>
        <v>9</v>
      </c>
      <c r="P215" s="19">
        <f t="shared" si="78"/>
        <v>14</v>
      </c>
      <c r="Q215" s="29" t="str">
        <f t="shared" si="79"/>
        <v>E</v>
      </c>
      <c r="R215" s="29">
        <f t="shared" si="80"/>
        <v>0</v>
      </c>
      <c r="S215" s="29">
        <f t="shared" si="81"/>
        <v>0</v>
      </c>
      <c r="T215" s="20" t="s">
        <v>37</v>
      </c>
    </row>
    <row r="216" spans="1:20" hidden="1" x14ac:dyDescent="0.2">
      <c r="A216" s="33" t="str">
        <f t="shared" si="71"/>
        <v/>
      </c>
      <c r="B216" s="151"/>
      <c r="C216" s="151"/>
      <c r="D216" s="151"/>
      <c r="E216" s="151"/>
      <c r="F216" s="151"/>
      <c r="G216" s="151"/>
      <c r="H216" s="151"/>
      <c r="I216" s="151"/>
      <c r="J216" s="19" t="str">
        <f t="shared" si="72"/>
        <v/>
      </c>
      <c r="K216" s="19" t="str">
        <f t="shared" si="73"/>
        <v/>
      </c>
      <c r="L216" s="19" t="str">
        <f t="shared" si="74"/>
        <v/>
      </c>
      <c r="M216" s="19" t="str">
        <f t="shared" si="75"/>
        <v/>
      </c>
      <c r="N216" s="19" t="str">
        <f t="shared" si="76"/>
        <v/>
      </c>
      <c r="O216" s="19" t="str">
        <f t="shared" si="77"/>
        <v/>
      </c>
      <c r="P216" s="19" t="str">
        <f t="shared" si="78"/>
        <v/>
      </c>
      <c r="Q216" s="29" t="str">
        <f t="shared" si="79"/>
        <v/>
      </c>
      <c r="R216" s="29" t="str">
        <f t="shared" si="80"/>
        <v/>
      </c>
      <c r="S216" s="29" t="str">
        <f t="shared" si="81"/>
        <v/>
      </c>
      <c r="T216" s="20" t="s">
        <v>37</v>
      </c>
    </row>
    <row r="217" spans="1:20" hidden="1" x14ac:dyDescent="0.2">
      <c r="A217" s="33" t="str">
        <f t="shared" si="71"/>
        <v/>
      </c>
      <c r="B217" s="151"/>
      <c r="C217" s="151"/>
      <c r="D217" s="151"/>
      <c r="E217" s="151"/>
      <c r="F217" s="151"/>
      <c r="G217" s="151"/>
      <c r="H217" s="151"/>
      <c r="I217" s="151"/>
      <c r="J217" s="19" t="str">
        <f t="shared" si="72"/>
        <v/>
      </c>
      <c r="K217" s="19" t="str">
        <f t="shared" si="73"/>
        <v/>
      </c>
      <c r="L217" s="19" t="str">
        <f t="shared" si="74"/>
        <v/>
      </c>
      <c r="M217" s="19" t="str">
        <f t="shared" si="75"/>
        <v/>
      </c>
      <c r="N217" s="19" t="str">
        <f t="shared" si="76"/>
        <v/>
      </c>
      <c r="O217" s="19" t="str">
        <f t="shared" si="77"/>
        <v/>
      </c>
      <c r="P217" s="19" t="str">
        <f t="shared" si="78"/>
        <v/>
      </c>
      <c r="Q217" s="29" t="str">
        <f t="shared" si="79"/>
        <v/>
      </c>
      <c r="R217" s="29" t="str">
        <f t="shared" si="80"/>
        <v/>
      </c>
      <c r="S217" s="29" t="str">
        <f t="shared" si="81"/>
        <v/>
      </c>
      <c r="T217" s="20" t="s">
        <v>37</v>
      </c>
    </row>
    <row r="218" spans="1:20" hidden="1" x14ac:dyDescent="0.2">
      <c r="A218" s="33" t="str">
        <f t="shared" si="71"/>
        <v/>
      </c>
      <c r="B218" s="151"/>
      <c r="C218" s="151"/>
      <c r="D218" s="151"/>
      <c r="E218" s="151"/>
      <c r="F218" s="151"/>
      <c r="G218" s="151"/>
      <c r="H218" s="151"/>
      <c r="I218" s="151"/>
      <c r="J218" s="19" t="str">
        <f t="shared" si="72"/>
        <v/>
      </c>
      <c r="K218" s="19" t="str">
        <f t="shared" si="73"/>
        <v/>
      </c>
      <c r="L218" s="19" t="str">
        <f t="shared" si="74"/>
        <v/>
      </c>
      <c r="M218" s="19" t="str">
        <f t="shared" si="75"/>
        <v/>
      </c>
      <c r="N218" s="19" t="str">
        <f t="shared" si="76"/>
        <v/>
      </c>
      <c r="O218" s="19" t="str">
        <f t="shared" si="77"/>
        <v/>
      </c>
      <c r="P218" s="19" t="str">
        <f t="shared" si="78"/>
        <v/>
      </c>
      <c r="Q218" s="29" t="str">
        <f t="shared" si="79"/>
        <v/>
      </c>
      <c r="R218" s="29" t="str">
        <f t="shared" si="80"/>
        <v/>
      </c>
      <c r="S218" s="29" t="str">
        <f t="shared" si="81"/>
        <v/>
      </c>
      <c r="T218" s="20" t="s">
        <v>37</v>
      </c>
    </row>
    <row r="219" spans="1:20" hidden="1" x14ac:dyDescent="0.2">
      <c r="A219" s="33" t="str">
        <f t="shared" si="71"/>
        <v/>
      </c>
      <c r="B219" s="151"/>
      <c r="C219" s="151"/>
      <c r="D219" s="151"/>
      <c r="E219" s="151"/>
      <c r="F219" s="151"/>
      <c r="G219" s="151"/>
      <c r="H219" s="151"/>
      <c r="I219" s="151"/>
      <c r="J219" s="19" t="str">
        <f t="shared" si="72"/>
        <v/>
      </c>
      <c r="K219" s="19" t="str">
        <f t="shared" si="73"/>
        <v/>
      </c>
      <c r="L219" s="19" t="str">
        <f t="shared" si="74"/>
        <v/>
      </c>
      <c r="M219" s="19" t="str">
        <f t="shared" si="75"/>
        <v/>
      </c>
      <c r="N219" s="19" t="str">
        <f t="shared" si="76"/>
        <v/>
      </c>
      <c r="O219" s="19" t="str">
        <f t="shared" si="77"/>
        <v/>
      </c>
      <c r="P219" s="19" t="str">
        <f t="shared" si="78"/>
        <v/>
      </c>
      <c r="Q219" s="29" t="str">
        <f t="shared" si="79"/>
        <v/>
      </c>
      <c r="R219" s="29" t="str">
        <f t="shared" si="80"/>
        <v/>
      </c>
      <c r="S219" s="29" t="str">
        <f t="shared" si="81"/>
        <v/>
      </c>
      <c r="T219" s="20" t="s">
        <v>37</v>
      </c>
    </row>
    <row r="220" spans="1:20" hidden="1" x14ac:dyDescent="0.2">
      <c r="A220" s="33" t="str">
        <f t="shared" si="71"/>
        <v/>
      </c>
      <c r="B220" s="151"/>
      <c r="C220" s="151"/>
      <c r="D220" s="151"/>
      <c r="E220" s="151"/>
      <c r="F220" s="151"/>
      <c r="G220" s="151"/>
      <c r="H220" s="151"/>
      <c r="I220" s="151"/>
      <c r="J220" s="19" t="str">
        <f t="shared" si="72"/>
        <v/>
      </c>
      <c r="K220" s="19" t="str">
        <f t="shared" si="73"/>
        <v/>
      </c>
      <c r="L220" s="19" t="str">
        <f t="shared" si="74"/>
        <v/>
      </c>
      <c r="M220" s="19" t="str">
        <f t="shared" si="75"/>
        <v/>
      </c>
      <c r="N220" s="19" t="str">
        <f t="shared" si="76"/>
        <v/>
      </c>
      <c r="O220" s="19" t="str">
        <f t="shared" si="77"/>
        <v/>
      </c>
      <c r="P220" s="19" t="str">
        <f t="shared" si="78"/>
        <v/>
      </c>
      <c r="Q220" s="29" t="str">
        <f t="shared" si="79"/>
        <v/>
      </c>
      <c r="R220" s="29" t="str">
        <f t="shared" si="80"/>
        <v/>
      </c>
      <c r="S220" s="29" t="str">
        <f t="shared" si="81"/>
        <v/>
      </c>
      <c r="T220" s="20" t="s">
        <v>37</v>
      </c>
    </row>
    <row r="221" spans="1:20" hidden="1" x14ac:dyDescent="0.2">
      <c r="A221" s="33" t="str">
        <f t="shared" si="71"/>
        <v/>
      </c>
      <c r="B221" s="151"/>
      <c r="C221" s="151"/>
      <c r="D221" s="151"/>
      <c r="E221" s="151"/>
      <c r="F221" s="151"/>
      <c r="G221" s="151"/>
      <c r="H221" s="151"/>
      <c r="I221" s="151"/>
      <c r="J221" s="19" t="str">
        <f t="shared" si="72"/>
        <v/>
      </c>
      <c r="K221" s="19" t="str">
        <f t="shared" si="73"/>
        <v/>
      </c>
      <c r="L221" s="19" t="str">
        <f t="shared" si="74"/>
        <v/>
      </c>
      <c r="M221" s="19" t="str">
        <f t="shared" si="75"/>
        <v/>
      </c>
      <c r="N221" s="19" t="str">
        <f t="shared" si="76"/>
        <v/>
      </c>
      <c r="O221" s="19" t="str">
        <f t="shared" si="77"/>
        <v/>
      </c>
      <c r="P221" s="19" t="str">
        <f t="shared" si="78"/>
        <v/>
      </c>
      <c r="Q221" s="29" t="str">
        <f t="shared" si="79"/>
        <v/>
      </c>
      <c r="R221" s="29" t="str">
        <f t="shared" si="80"/>
        <v/>
      </c>
      <c r="S221" s="29" t="str">
        <f t="shared" si="81"/>
        <v/>
      </c>
      <c r="T221" s="20" t="s">
        <v>37</v>
      </c>
    </row>
    <row r="222" spans="1:20" hidden="1" x14ac:dyDescent="0.2">
      <c r="A222" s="33" t="str">
        <f t="shared" si="71"/>
        <v/>
      </c>
      <c r="B222" s="151"/>
      <c r="C222" s="151"/>
      <c r="D222" s="151"/>
      <c r="E222" s="151"/>
      <c r="F222" s="151"/>
      <c r="G222" s="151"/>
      <c r="H222" s="151"/>
      <c r="I222" s="151"/>
      <c r="J222" s="19" t="str">
        <f t="shared" si="72"/>
        <v/>
      </c>
      <c r="K222" s="19" t="str">
        <f t="shared" si="73"/>
        <v/>
      </c>
      <c r="L222" s="19" t="str">
        <f t="shared" si="74"/>
        <v/>
      </c>
      <c r="M222" s="19" t="str">
        <f t="shared" si="75"/>
        <v/>
      </c>
      <c r="N222" s="19" t="str">
        <f t="shared" si="76"/>
        <v/>
      </c>
      <c r="O222" s="19" t="str">
        <f t="shared" si="77"/>
        <v/>
      </c>
      <c r="P222" s="19" t="str">
        <f t="shared" si="78"/>
        <v/>
      </c>
      <c r="Q222" s="29" t="str">
        <f t="shared" si="79"/>
        <v/>
      </c>
      <c r="R222" s="29" t="str">
        <f t="shared" si="80"/>
        <v/>
      </c>
      <c r="S222" s="29" t="str">
        <f t="shared" si="81"/>
        <v/>
      </c>
      <c r="T222" s="20" t="s">
        <v>37</v>
      </c>
    </row>
    <row r="223" spans="1:20" hidden="1" x14ac:dyDescent="0.2">
      <c r="A223" s="33" t="str">
        <f t="shared" si="71"/>
        <v/>
      </c>
      <c r="B223" s="151"/>
      <c r="C223" s="151"/>
      <c r="D223" s="151"/>
      <c r="E223" s="151"/>
      <c r="F223" s="151"/>
      <c r="G223" s="151"/>
      <c r="H223" s="151"/>
      <c r="I223" s="151"/>
      <c r="J223" s="19" t="str">
        <f t="shared" si="72"/>
        <v/>
      </c>
      <c r="K223" s="19" t="str">
        <f t="shared" si="73"/>
        <v/>
      </c>
      <c r="L223" s="19" t="str">
        <f t="shared" si="74"/>
        <v/>
      </c>
      <c r="M223" s="19" t="str">
        <f t="shared" si="75"/>
        <v/>
      </c>
      <c r="N223" s="19" t="str">
        <f t="shared" si="76"/>
        <v/>
      </c>
      <c r="O223" s="19" t="str">
        <f t="shared" si="77"/>
        <v/>
      </c>
      <c r="P223" s="19" t="str">
        <f t="shared" si="78"/>
        <v/>
      </c>
      <c r="Q223" s="29" t="str">
        <f t="shared" si="79"/>
        <v/>
      </c>
      <c r="R223" s="29" t="str">
        <f t="shared" si="80"/>
        <v/>
      </c>
      <c r="S223" s="29" t="str">
        <f t="shared" si="81"/>
        <v/>
      </c>
      <c r="T223" s="20" t="s">
        <v>37</v>
      </c>
    </row>
    <row r="224" spans="1:20" hidden="1" x14ac:dyDescent="0.2">
      <c r="A224" s="33" t="str">
        <f t="shared" si="71"/>
        <v/>
      </c>
      <c r="B224" s="151"/>
      <c r="C224" s="151"/>
      <c r="D224" s="151"/>
      <c r="E224" s="151"/>
      <c r="F224" s="151"/>
      <c r="G224" s="151"/>
      <c r="H224" s="151"/>
      <c r="I224" s="151"/>
      <c r="J224" s="19" t="str">
        <f t="shared" si="72"/>
        <v/>
      </c>
      <c r="K224" s="19" t="str">
        <f t="shared" si="73"/>
        <v/>
      </c>
      <c r="L224" s="19" t="str">
        <f t="shared" si="74"/>
        <v/>
      </c>
      <c r="M224" s="19" t="str">
        <f t="shared" si="75"/>
        <v/>
      </c>
      <c r="N224" s="19" t="str">
        <f t="shared" si="76"/>
        <v/>
      </c>
      <c r="O224" s="19" t="str">
        <f t="shared" si="77"/>
        <v/>
      </c>
      <c r="P224" s="19" t="str">
        <f t="shared" si="78"/>
        <v/>
      </c>
      <c r="Q224" s="29" t="str">
        <f t="shared" si="79"/>
        <v/>
      </c>
      <c r="R224" s="29" t="str">
        <f t="shared" si="80"/>
        <v/>
      </c>
      <c r="S224" s="29" t="str">
        <f t="shared" si="81"/>
        <v/>
      </c>
      <c r="T224" s="20" t="s">
        <v>37</v>
      </c>
    </row>
    <row r="225" spans="1:20" hidden="1" x14ac:dyDescent="0.2">
      <c r="A225" s="33" t="str">
        <f t="shared" si="71"/>
        <v/>
      </c>
      <c r="B225" s="151"/>
      <c r="C225" s="151"/>
      <c r="D225" s="151"/>
      <c r="E225" s="151"/>
      <c r="F225" s="151"/>
      <c r="G225" s="151"/>
      <c r="H225" s="151"/>
      <c r="I225" s="151"/>
      <c r="J225" s="19" t="str">
        <f t="shared" si="72"/>
        <v/>
      </c>
      <c r="K225" s="19" t="str">
        <f t="shared" si="73"/>
        <v/>
      </c>
      <c r="L225" s="19" t="str">
        <f t="shared" si="74"/>
        <v/>
      </c>
      <c r="M225" s="19" t="str">
        <f t="shared" si="75"/>
        <v/>
      </c>
      <c r="N225" s="19" t="str">
        <f t="shared" si="76"/>
        <v/>
      </c>
      <c r="O225" s="19" t="str">
        <f t="shared" si="77"/>
        <v/>
      </c>
      <c r="P225" s="19" t="str">
        <f t="shared" si="78"/>
        <v/>
      </c>
      <c r="Q225" s="29" t="str">
        <f t="shared" si="79"/>
        <v/>
      </c>
      <c r="R225" s="29" t="str">
        <f t="shared" si="80"/>
        <v/>
      </c>
      <c r="S225" s="29" t="str">
        <f t="shared" si="81"/>
        <v/>
      </c>
      <c r="T225" s="20" t="s">
        <v>37</v>
      </c>
    </row>
    <row r="226" spans="1:20" x14ac:dyDescent="0.2">
      <c r="A226" s="21" t="s">
        <v>24</v>
      </c>
      <c r="B226" s="250"/>
      <c r="C226" s="251"/>
      <c r="D226" s="251"/>
      <c r="E226" s="251"/>
      <c r="F226" s="251"/>
      <c r="G226" s="251"/>
      <c r="H226" s="251"/>
      <c r="I226" s="252"/>
      <c r="J226" s="23">
        <f>SUM(J211:J225)</f>
        <v>40</v>
      </c>
      <c r="K226" s="23">
        <f t="shared" ref="K226:P226" si="82">SUM(K211:K225)</f>
        <v>10</v>
      </c>
      <c r="L226" s="23">
        <f t="shared" si="82"/>
        <v>5</v>
      </c>
      <c r="M226" s="23">
        <f t="shared" si="82"/>
        <v>10</v>
      </c>
      <c r="N226" s="23">
        <f t="shared" si="82"/>
        <v>25</v>
      </c>
      <c r="O226" s="23">
        <f t="shared" si="82"/>
        <v>45</v>
      </c>
      <c r="P226" s="23">
        <f t="shared" si="82"/>
        <v>70</v>
      </c>
      <c r="Q226" s="23">
        <f>COUNTIF(R211:R225,"E")</f>
        <v>0</v>
      </c>
      <c r="R226" s="21">
        <f>COUNTIF(R211:R225,"C")</f>
        <v>0</v>
      </c>
      <c r="S226" s="21">
        <f>COUNTIF(S211:S225,"VP")</f>
        <v>1</v>
      </c>
      <c r="T226" s="18"/>
    </row>
    <row r="227" spans="1:20" ht="18.75" customHeight="1" x14ac:dyDescent="0.2">
      <c r="A227" s="199" t="s">
        <v>67</v>
      </c>
      <c r="B227" s="253"/>
      <c r="C227" s="253"/>
      <c r="D227" s="253"/>
      <c r="E227" s="253"/>
      <c r="F227" s="253"/>
      <c r="G227" s="253"/>
      <c r="H227" s="253"/>
      <c r="I227" s="253"/>
      <c r="J227" s="253"/>
      <c r="K227" s="253"/>
      <c r="L227" s="253"/>
      <c r="M227" s="253"/>
      <c r="N227" s="253"/>
      <c r="O227" s="253"/>
      <c r="P227" s="253"/>
      <c r="Q227" s="253"/>
      <c r="R227" s="253"/>
      <c r="S227" s="253"/>
      <c r="T227" s="200"/>
    </row>
    <row r="228" spans="1:20" ht="27.75" customHeight="1" x14ac:dyDescent="0.2">
      <c r="A228" s="80" t="str">
        <f>IF(ISNA(INDEX($A$33:$T$166,MATCH($B228,$B$33:$B$166,0),1)),"",INDEX($A$33:$T$166,MATCH($B228,$B$33:$B$166,0),1))</f>
        <v>MMX9916</v>
      </c>
      <c r="B228" s="254" t="s">
        <v>143</v>
      </c>
      <c r="C228" s="254"/>
      <c r="D228" s="254"/>
      <c r="E228" s="254"/>
      <c r="F228" s="254"/>
      <c r="G228" s="254"/>
      <c r="H228" s="254"/>
      <c r="I228" s="254"/>
      <c r="J228" s="19">
        <f>IF(ISNA(INDEX($A$33:$T$166,MATCH($B228,$B$33:$B$166,0),10)),"",INDEX($A$33:$T$166,MATCH($B228,$B$33:$B$166,0),10))</f>
        <v>22</v>
      </c>
      <c r="K228" s="19">
        <f>IF(ISNA(INDEX($A$33:$T$166,MATCH($B228,$B$33:$B$166,0),11)),"",INDEX($A$33:$T$166,MATCH($B228,$B$33:$B$166,0),11))</f>
        <v>0</v>
      </c>
      <c r="L228" s="19">
        <f>IF(ISNA(INDEX($A$33:$T$166,MATCH($B228,$B$33:$B$166,0),12)),"",INDEX($A$33:$T$166,MATCH($B228,$B$33:$B$166,0),12))</f>
        <v>0</v>
      </c>
      <c r="M228" s="19">
        <f>IF(ISNA(INDEX($A$33:$T$166,MATCH($B228,$B$33:$B$166,0),13)),"",INDEX($A$33:$T$166,MATCH($B228,$B$33:$B$166,0),13))</f>
        <v>20</v>
      </c>
      <c r="N228" s="19">
        <f>IF(ISNA(INDEX($A$33:$T$166,MATCH($B228,$B$33:$B$166,0),14)),"",INDEX($A$33:$T$166,MATCH($B228,$B$33:$B$166,0),14))</f>
        <v>20</v>
      </c>
      <c r="O228" s="19">
        <f>IF(ISNA(INDEX($A$33:$T$166,MATCH($B228,$B$33:$B$166,0),15)),"",INDEX($A$33:$T$166,MATCH($B228,$B$33:$B$166,0),15))</f>
        <v>26</v>
      </c>
      <c r="P228" s="19">
        <f>IF(ISNA(INDEX($A$33:$T$166,MATCH($B228,$B$33:$B$166,0),16)),"",INDEX($A$33:$T$166,MATCH($B228,$B$33:$B$166,0),16))</f>
        <v>46</v>
      </c>
      <c r="Q228" s="29">
        <f>IF(ISNA(INDEX($A$33:$T$166,MATCH($B228,$B$33:$B$166,0),17)),"",INDEX($A$33:$T$166,MATCH($B228,$B$33:$B$166,0),17))</f>
        <v>0</v>
      </c>
      <c r="R228" s="29">
        <f>IF(ISNA(INDEX($A$33:$T$166,MATCH($B228,$B$33:$B$166,0),18)),"",INDEX($A$33:$T$166,MATCH($B228,$B$33:$B$166,0),18))</f>
        <v>0</v>
      </c>
      <c r="S228" s="29" t="str">
        <f>IF(ISNA(INDEX($A$33:$T$166,MATCH($B228,$B$33:$B$166,0),19)),"",INDEX($A$33:$T$166,MATCH($B228,$B$33:$B$166,0),19))</f>
        <v>VP</v>
      </c>
      <c r="T228" s="20" t="s">
        <v>37</v>
      </c>
    </row>
    <row r="229" spans="1:20" ht="42.75" customHeight="1" x14ac:dyDescent="0.2">
      <c r="A229" s="33" t="str">
        <f>IF(ISNA(INDEX($A$33:$T$166,MATCH($B229,$B$33:$B$166,0),1)),"",INDEX($A$33:$T$166,MATCH($B229,$B$33:$B$166,0),1))</f>
        <v>MMM9009</v>
      </c>
      <c r="B229" s="235" t="s">
        <v>147</v>
      </c>
      <c r="C229" s="235"/>
      <c r="D229" s="235"/>
      <c r="E229" s="235"/>
      <c r="F229" s="235"/>
      <c r="G229" s="235"/>
      <c r="H229" s="235"/>
      <c r="I229" s="235"/>
      <c r="J229" s="19">
        <f>IF(ISNA(INDEX($A$33:$T$166,MATCH($B229,$B$33:$B$166,0),10)),"",INDEX($A$33:$T$166,MATCH($B229,$B$33:$B$166,0),10))</f>
        <v>4</v>
      </c>
      <c r="K229" s="19">
        <f>IF(ISNA(INDEX($A$33:$T$166,MATCH($B229,$B$33:$B$166,0),11)),"",INDEX($A$33:$T$166,MATCH($B229,$B$33:$B$166,0),11))</f>
        <v>0</v>
      </c>
      <c r="L229" s="19">
        <f>IF(ISNA(INDEX($A$33:$T$166,MATCH($B229,$B$33:$B$166,0),12)),"",INDEX($A$33:$T$166,MATCH($B229,$B$33:$B$166,0),12))</f>
        <v>0</v>
      </c>
      <c r="M229" s="19">
        <f>IF(ISNA(INDEX($A$33:$T$166,MATCH($B229,$B$33:$B$166,0),13)),"",INDEX($A$33:$T$166,MATCH($B229,$B$33:$B$166,0),13))</f>
        <v>3</v>
      </c>
      <c r="N229" s="19">
        <f>IF(ISNA(INDEX($A$33:$T$166,MATCH($B229,$B$33:$B$166,0),14)),"",INDEX($A$33:$T$166,MATCH($B229,$B$33:$B$166,0),14))</f>
        <v>3</v>
      </c>
      <c r="O229" s="19">
        <f>IF(ISNA(INDEX($A$33:$T$166,MATCH($B229,$B$33:$B$166,0),15)),"",INDEX($A$33:$T$166,MATCH($B229,$B$33:$B$166,0),15))</f>
        <v>5</v>
      </c>
      <c r="P229" s="19">
        <f>IF(ISNA(INDEX($A$33:$T$166,MATCH($B229,$B$33:$B$166,0),16)),"",INDEX($A$33:$T$166,MATCH($B229,$B$33:$B$166,0),16))</f>
        <v>8</v>
      </c>
      <c r="Q229" s="29" t="str">
        <f>IF(ISNA(INDEX($A$33:$T$166,MATCH($B229,$B$33:$B$166,0),17)),"",INDEX($A$33:$T$166,MATCH($B229,$B$33:$B$166,0),17))</f>
        <v>E</v>
      </c>
      <c r="R229" s="29">
        <f>IF(ISNA(INDEX($A$33:$T$166,MATCH($B229,$B$33:$B$166,0),18)),"",INDEX($A$33:$T$166,MATCH($B229,$B$33:$B$166,0),18))</f>
        <v>0</v>
      </c>
      <c r="S229" s="29">
        <f>IF(ISNA(INDEX($A$33:$T$166,MATCH($B229,$B$33:$B$166,0),19)),"",INDEX($A$33:$T$166,MATCH($B229,$B$33:$B$166,0),19))</f>
        <v>0</v>
      </c>
      <c r="T229" s="20" t="s">
        <v>37</v>
      </c>
    </row>
    <row r="230" spans="1:20" ht="27" customHeight="1" x14ac:dyDescent="0.2">
      <c r="A230" s="33" t="str">
        <f>IF(ISNA(INDEX($A$33:$T$166,MATCH($B230,$B$33:$B$166,0),1)),"",INDEX($A$33:$T$166,MATCH($B230,$B$33:$B$166,0),1))</f>
        <v>MMM3402</v>
      </c>
      <c r="B230" s="235" t="s">
        <v>144</v>
      </c>
      <c r="C230" s="235"/>
      <c r="D230" s="235"/>
      <c r="E230" s="235"/>
      <c r="F230" s="235"/>
      <c r="G230" s="235"/>
      <c r="H230" s="235"/>
      <c r="I230" s="235"/>
      <c r="J230" s="19">
        <f>IF(ISNA(INDEX($A$33:$T$166,MATCH($B230,$B$33:$B$166,0),10)),"",INDEX($A$33:$T$166,MATCH($B230,$B$33:$B$166,0),10))</f>
        <v>4</v>
      </c>
      <c r="K230" s="19">
        <f>IF(ISNA(INDEX($A$33:$T$166,MATCH($B230,$B$33:$B$166,0),11)),"",INDEX($A$33:$T$166,MATCH($B230,$B$33:$B$166,0),11))</f>
        <v>0</v>
      </c>
      <c r="L230" s="19">
        <f>IF(ISNA(INDEX($A$33:$T$166,MATCH($B230,$B$33:$B$166,0),12)),"",INDEX($A$33:$T$166,MATCH($B230,$B$33:$B$166,0),12))</f>
        <v>0</v>
      </c>
      <c r="M230" s="19">
        <f>IF(ISNA(INDEX($A$33:$T$166,MATCH($B230,$B$33:$B$166,0),13)),"",INDEX($A$33:$T$166,MATCH($B230,$B$33:$B$166,0),13))</f>
        <v>2</v>
      </c>
      <c r="N230" s="19">
        <f>IF(ISNA(INDEX($A$33:$T$166,MATCH($B230,$B$33:$B$166,0),14)),"",INDEX($A$33:$T$166,MATCH($B230,$B$33:$B$166,0),14))</f>
        <v>2</v>
      </c>
      <c r="O230" s="19">
        <f>IF(ISNA(INDEX($A$33:$T$166,MATCH($B230,$B$33:$B$166,0),15)),"",INDEX($A$33:$T$166,MATCH($B230,$B$33:$B$166,0),15))</f>
        <v>6</v>
      </c>
      <c r="P230" s="19">
        <f>IF(ISNA(INDEX($A$33:$T$166,MATCH($B230,$B$33:$B$166,0),16)),"",INDEX($A$33:$T$166,MATCH($B230,$B$33:$B$166,0),16))</f>
        <v>8</v>
      </c>
      <c r="Q230" s="29" t="str">
        <f>IF(ISNA(INDEX($A$33:$T$166,MATCH($B230,$B$33:$B$166,0),17)),"",INDEX($A$33:$T$166,MATCH($B230,$B$33:$B$166,0),17))</f>
        <v>E</v>
      </c>
      <c r="R230" s="29">
        <f>IF(ISNA(INDEX($A$33:$T$166,MATCH($B230,$B$33:$B$166,0),18)),"",INDEX($A$33:$T$166,MATCH($B230,$B$33:$B$166,0),18))</f>
        <v>0</v>
      </c>
      <c r="S230" s="29">
        <f>IF(ISNA(INDEX($A$33:$T$166,MATCH($B230,$B$33:$B$166,0),19)),"",INDEX($A$33:$T$166,MATCH($B230,$B$33:$B$166,0),19))</f>
        <v>0</v>
      </c>
      <c r="T230" s="20" t="s">
        <v>37</v>
      </c>
    </row>
    <row r="231" spans="1:20" hidden="1" x14ac:dyDescent="0.2">
      <c r="A231" s="33" t="str">
        <f>IF(ISNA(INDEX($A$33:$T$166,MATCH($B231,$B$33:$B$166,0),1)),"",INDEX($A$33:$T$166,MATCH($B231,$B$33:$B$166,0),1))</f>
        <v/>
      </c>
      <c r="B231" s="151"/>
      <c r="C231" s="151"/>
      <c r="D231" s="151"/>
      <c r="E231" s="151"/>
      <c r="F231" s="151"/>
      <c r="G231" s="151"/>
      <c r="H231" s="151"/>
      <c r="I231" s="151"/>
      <c r="J231" s="19" t="str">
        <f>IF(ISNA(INDEX($A$33:$T$166,MATCH($B231,$B$33:$B$166,0),10)),"",INDEX($A$33:$T$166,MATCH($B231,$B$33:$B$166,0),10))</f>
        <v/>
      </c>
      <c r="K231" s="19" t="str">
        <f>IF(ISNA(INDEX($A$33:$T$166,MATCH($B231,$B$33:$B$166,0),11)),"",INDEX($A$33:$T$166,MATCH($B231,$B$33:$B$166,0),11))</f>
        <v/>
      </c>
      <c r="L231" s="19" t="str">
        <f>IF(ISNA(INDEX($A$33:$T$166,MATCH($B231,$B$33:$B$166,0),12)),"",INDEX($A$33:$T$166,MATCH($B231,$B$33:$B$166,0),12))</f>
        <v/>
      </c>
      <c r="M231" s="19" t="str">
        <f>IF(ISNA(INDEX($A$33:$T$166,MATCH($B231,$B$33:$B$166,0),13)),"",INDEX($A$33:$T$166,MATCH($B231,$B$33:$B$166,0),13))</f>
        <v/>
      </c>
      <c r="N231" s="19" t="str">
        <f>IF(ISNA(INDEX($A$33:$T$166,MATCH($B231,$B$33:$B$166,0),14)),"",INDEX($A$33:$T$166,MATCH($B231,$B$33:$B$166,0),14))</f>
        <v/>
      </c>
      <c r="O231" s="19" t="str">
        <f>IF(ISNA(INDEX($A$33:$T$166,MATCH($B231,$B$33:$B$166,0),15)),"",INDEX($A$33:$T$166,MATCH($B231,$B$33:$B$166,0),15))</f>
        <v/>
      </c>
      <c r="P231" s="19" t="str">
        <f>IF(ISNA(INDEX($A$33:$T$166,MATCH($B231,$B$33:$B$166,0),16)),"",INDEX($A$33:$T$166,MATCH($B231,$B$33:$B$166,0),16))</f>
        <v/>
      </c>
      <c r="Q231" s="29" t="str">
        <f>IF(ISNA(INDEX($A$33:$T$166,MATCH($B231,$B$33:$B$166,0),17)),"",INDEX($A$33:$T$166,MATCH($B231,$B$33:$B$166,0),17))</f>
        <v/>
      </c>
      <c r="R231" s="29" t="str">
        <f>IF(ISNA(INDEX($A$33:$T$166,MATCH($B231,$B$33:$B$166,0),18)),"",INDEX($A$33:$T$166,MATCH($B231,$B$33:$B$166,0),18))</f>
        <v/>
      </c>
      <c r="S231" s="29" t="str">
        <f>IF(ISNA(INDEX($A$33:$T$166,MATCH($B231,$B$33:$B$166,0),19)),"",INDEX($A$33:$T$166,MATCH($B231,$B$33:$B$166,0),19))</f>
        <v/>
      </c>
      <c r="T231" s="20" t="s">
        <v>37</v>
      </c>
    </row>
    <row r="232" spans="1:20" x14ac:dyDescent="0.2">
      <c r="A232" s="21" t="s">
        <v>24</v>
      </c>
      <c r="B232" s="231"/>
      <c r="C232" s="231"/>
      <c r="D232" s="231"/>
      <c r="E232" s="231"/>
      <c r="F232" s="231"/>
      <c r="G232" s="231"/>
      <c r="H232" s="231"/>
      <c r="I232" s="231"/>
      <c r="J232" s="23">
        <f>SUM(J228:J230)</f>
        <v>30</v>
      </c>
      <c r="K232" s="23">
        <f t="shared" ref="K232:P232" si="83">SUM(K228:K230)</f>
        <v>0</v>
      </c>
      <c r="L232" s="23">
        <f t="shared" si="83"/>
        <v>0</v>
      </c>
      <c r="M232" s="23">
        <f t="shared" si="83"/>
        <v>25</v>
      </c>
      <c r="N232" s="23">
        <f t="shared" si="83"/>
        <v>25</v>
      </c>
      <c r="O232" s="23">
        <f t="shared" si="83"/>
        <v>37</v>
      </c>
      <c r="P232" s="23">
        <f t="shared" si="83"/>
        <v>62</v>
      </c>
      <c r="Q232" s="21">
        <f>COUNTIF(Q228:Q231,"E")</f>
        <v>2</v>
      </c>
      <c r="R232" s="21">
        <f>COUNTIF(R228:R231,"C")</f>
        <v>0</v>
      </c>
      <c r="S232" s="21">
        <f>COUNTIF(S228:S231,"VP")</f>
        <v>1</v>
      </c>
      <c r="T232" s="22"/>
    </row>
    <row r="233" spans="1:20" ht="30.75" customHeight="1" x14ac:dyDescent="0.2">
      <c r="A233" s="232" t="s">
        <v>70</v>
      </c>
      <c r="B233" s="233"/>
      <c r="C233" s="233"/>
      <c r="D233" s="233"/>
      <c r="E233" s="233"/>
      <c r="F233" s="233"/>
      <c r="G233" s="233"/>
      <c r="H233" s="233"/>
      <c r="I233" s="234"/>
      <c r="J233" s="23">
        <f>SUM(J226,J232)</f>
        <v>70</v>
      </c>
      <c r="K233" s="23">
        <f t="shared" ref="K233:S233" si="84">SUM(K226,K232)</f>
        <v>10</v>
      </c>
      <c r="L233" s="23">
        <f t="shared" si="84"/>
        <v>5</v>
      </c>
      <c r="M233" s="23">
        <f t="shared" si="84"/>
        <v>35</v>
      </c>
      <c r="N233" s="23">
        <f>SUM(N226,N232)</f>
        <v>50</v>
      </c>
      <c r="O233" s="23">
        <f t="shared" si="84"/>
        <v>82</v>
      </c>
      <c r="P233" s="23">
        <f t="shared" si="84"/>
        <v>132</v>
      </c>
      <c r="Q233" s="23">
        <f t="shared" si="84"/>
        <v>2</v>
      </c>
      <c r="R233" s="23">
        <f t="shared" si="84"/>
        <v>0</v>
      </c>
      <c r="S233" s="23">
        <f t="shared" si="84"/>
        <v>2</v>
      </c>
      <c r="T233" s="28"/>
    </row>
    <row r="234" spans="1:20" ht="15.75" customHeight="1" x14ac:dyDescent="0.2">
      <c r="A234" s="237" t="s">
        <v>47</v>
      </c>
      <c r="B234" s="238"/>
      <c r="C234" s="238"/>
      <c r="D234" s="238"/>
      <c r="E234" s="238"/>
      <c r="F234" s="238"/>
      <c r="G234" s="238"/>
      <c r="H234" s="238"/>
      <c r="I234" s="238"/>
      <c r="J234" s="239"/>
      <c r="K234" s="23">
        <f>K226*14+K232*12</f>
        <v>140</v>
      </c>
      <c r="L234" s="23">
        <f t="shared" ref="L234:P234" si="85">L226*14+L232*12</f>
        <v>70</v>
      </c>
      <c r="M234" s="23">
        <f t="shared" si="85"/>
        <v>440</v>
      </c>
      <c r="N234" s="23">
        <f t="shared" si="85"/>
        <v>650</v>
      </c>
      <c r="O234" s="23">
        <f t="shared" si="85"/>
        <v>1074</v>
      </c>
      <c r="P234" s="23">
        <f t="shared" si="85"/>
        <v>1724</v>
      </c>
      <c r="Q234" s="243"/>
      <c r="R234" s="244"/>
      <c r="S234" s="244"/>
      <c r="T234" s="245"/>
    </row>
    <row r="235" spans="1:20" ht="17.25" customHeight="1" x14ac:dyDescent="0.2">
      <c r="A235" s="240"/>
      <c r="B235" s="241"/>
      <c r="C235" s="241"/>
      <c r="D235" s="241"/>
      <c r="E235" s="241"/>
      <c r="F235" s="241"/>
      <c r="G235" s="241"/>
      <c r="H235" s="241"/>
      <c r="I235" s="241"/>
      <c r="J235" s="242"/>
      <c r="K235" s="255">
        <f>SUM(K234:M234)</f>
        <v>650</v>
      </c>
      <c r="L235" s="256"/>
      <c r="M235" s="257"/>
      <c r="N235" s="258">
        <f>SUM(N234:O234)</f>
        <v>1724</v>
      </c>
      <c r="O235" s="259"/>
      <c r="P235" s="260"/>
      <c r="Q235" s="246"/>
      <c r="R235" s="247"/>
      <c r="S235" s="247"/>
      <c r="T235" s="248"/>
    </row>
    <row r="236" spans="1:20" s="54" customFormat="1" ht="17.25" customHeight="1" x14ac:dyDescent="0.2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8"/>
      <c r="L236" s="68"/>
      <c r="M236" s="68"/>
      <c r="N236" s="69"/>
      <c r="O236" s="69"/>
      <c r="P236" s="69"/>
      <c r="Q236" s="70"/>
      <c r="R236" s="70"/>
      <c r="S236" s="70"/>
      <c r="T236" s="70"/>
    </row>
    <row r="237" spans="1:20" s="54" customFormat="1" ht="17.25" hidden="1" customHeight="1" x14ac:dyDescent="0.2">
      <c r="A237" s="152" t="s">
        <v>120</v>
      </c>
      <c r="B237" s="236"/>
      <c r="C237" s="236"/>
      <c r="D237" s="236"/>
      <c r="E237" s="236"/>
      <c r="F237" s="236"/>
      <c r="G237" s="236"/>
      <c r="H237" s="236"/>
      <c r="I237" s="236"/>
      <c r="J237" s="236"/>
      <c r="K237" s="236"/>
      <c r="L237" s="236"/>
      <c r="M237" s="236"/>
      <c r="N237" s="236"/>
      <c r="O237" s="236"/>
      <c r="P237" s="236"/>
      <c r="Q237" s="236"/>
      <c r="R237" s="236"/>
      <c r="S237" s="236"/>
      <c r="T237" s="236"/>
    </row>
    <row r="238" spans="1:20" s="54" customFormat="1" ht="17.25" hidden="1" customHeight="1" x14ac:dyDescent="0.2">
      <c r="A238" s="152" t="s">
        <v>26</v>
      </c>
      <c r="B238" s="152" t="s">
        <v>25</v>
      </c>
      <c r="C238" s="152"/>
      <c r="D238" s="152"/>
      <c r="E238" s="152"/>
      <c r="F238" s="152"/>
      <c r="G238" s="152"/>
      <c r="H238" s="152"/>
      <c r="I238" s="152"/>
      <c r="J238" s="249" t="s">
        <v>39</v>
      </c>
      <c r="K238" s="249" t="s">
        <v>23</v>
      </c>
      <c r="L238" s="249"/>
      <c r="M238" s="249"/>
      <c r="N238" s="249" t="s">
        <v>40</v>
      </c>
      <c r="O238" s="249"/>
      <c r="P238" s="249"/>
      <c r="Q238" s="249" t="s">
        <v>22</v>
      </c>
      <c r="R238" s="249"/>
      <c r="S238" s="249"/>
      <c r="T238" s="249" t="s">
        <v>21</v>
      </c>
    </row>
    <row r="239" spans="1:20" s="54" customFormat="1" ht="17.25" hidden="1" customHeight="1" x14ac:dyDescent="0.2">
      <c r="A239" s="152"/>
      <c r="B239" s="152"/>
      <c r="C239" s="152"/>
      <c r="D239" s="152"/>
      <c r="E239" s="152"/>
      <c r="F239" s="152"/>
      <c r="G239" s="152"/>
      <c r="H239" s="152"/>
      <c r="I239" s="152"/>
      <c r="J239" s="249"/>
      <c r="K239" s="71" t="s">
        <v>27</v>
      </c>
      <c r="L239" s="71" t="s">
        <v>28</v>
      </c>
      <c r="M239" s="71" t="s">
        <v>29</v>
      </c>
      <c r="N239" s="71" t="s">
        <v>33</v>
      </c>
      <c r="O239" s="71" t="s">
        <v>6</v>
      </c>
      <c r="P239" s="71" t="s">
        <v>30</v>
      </c>
      <c r="Q239" s="71" t="s">
        <v>31</v>
      </c>
      <c r="R239" s="71" t="s">
        <v>27</v>
      </c>
      <c r="S239" s="71" t="s">
        <v>32</v>
      </c>
      <c r="T239" s="249"/>
    </row>
    <row r="240" spans="1:20" s="54" customFormat="1" ht="17.25" hidden="1" customHeight="1" x14ac:dyDescent="0.2">
      <c r="A240" s="156" t="s">
        <v>66</v>
      </c>
      <c r="B240" s="157"/>
      <c r="C240" s="157"/>
      <c r="D240" s="157"/>
      <c r="E240" s="157"/>
      <c r="F240" s="157"/>
      <c r="G240" s="157"/>
      <c r="H240" s="157"/>
      <c r="I240" s="157"/>
      <c r="J240" s="157"/>
      <c r="K240" s="157"/>
      <c r="L240" s="157"/>
      <c r="M240" s="157"/>
      <c r="N240" s="157"/>
      <c r="O240" s="157"/>
      <c r="P240" s="157"/>
      <c r="Q240" s="157"/>
      <c r="R240" s="157"/>
      <c r="S240" s="157"/>
      <c r="T240" s="158"/>
    </row>
    <row r="241" spans="1:20" s="54" customFormat="1" ht="17.25" hidden="1" customHeight="1" x14ac:dyDescent="0.2">
      <c r="A241" s="60"/>
      <c r="B241" s="61"/>
      <c r="C241" s="62"/>
      <c r="D241" s="62"/>
      <c r="E241" s="62"/>
      <c r="F241" s="62"/>
      <c r="G241" s="62"/>
      <c r="H241" s="62"/>
      <c r="I241" s="63"/>
      <c r="J241" s="64"/>
      <c r="K241" s="64"/>
      <c r="L241" s="64"/>
      <c r="M241" s="11"/>
      <c r="N241" s="65"/>
      <c r="O241" s="66"/>
      <c r="P241" s="66"/>
      <c r="Q241" s="24"/>
      <c r="R241" s="11"/>
      <c r="S241" s="25"/>
      <c r="T241" s="11" t="s">
        <v>38</v>
      </c>
    </row>
    <row r="242" spans="1:20" s="54" customFormat="1" ht="17.25" hidden="1" customHeight="1" x14ac:dyDescent="0.2">
      <c r="A242" s="72" t="str">
        <f t="shared" ref="A242:A256" si="86">IF(ISNA(INDEX($A$31:$T$159,MATCH($B242,$B$31:$B$159,0),1)),"",INDEX($A$31:$T$159,MATCH($B242,$B$31:$B$159,0),1))</f>
        <v/>
      </c>
      <c r="B242" s="151"/>
      <c r="C242" s="151"/>
      <c r="D242" s="151"/>
      <c r="E242" s="151"/>
      <c r="F242" s="151"/>
      <c r="G242" s="151"/>
      <c r="H242" s="151"/>
      <c r="I242" s="151"/>
      <c r="J242" s="66" t="str">
        <f t="shared" ref="J242:J256" si="87">IF(ISNA(INDEX($A$31:$T$159,MATCH($B242,$B$31:$B$159,0),10)),"",INDEX($A$31:$T$159,MATCH($B242,$B$31:$B$159,0),10))</f>
        <v/>
      </c>
      <c r="K242" s="66" t="str">
        <f t="shared" ref="K242:K256" si="88">IF(ISNA(INDEX($A$31:$T$159,MATCH($B242,$B$31:$B$159,0),11)),"",INDEX($A$31:$T$159,MATCH($B242,$B$31:$B$159,0),11))</f>
        <v/>
      </c>
      <c r="L242" s="66" t="str">
        <f t="shared" ref="L242:L256" si="89">IF(ISNA(INDEX($A$31:$T$159,MATCH($B242,$B$31:$B$159,0),12)),"",INDEX($A$31:$T$159,MATCH($B242,$B$31:$B$159,0),12))</f>
        <v/>
      </c>
      <c r="M242" s="66" t="str">
        <f t="shared" ref="M242:M256" si="90">IF(ISNA(INDEX($A$31:$T$159,MATCH($B242,$B$31:$B$159,0),13)),"",INDEX($A$31:$T$159,MATCH($B242,$B$31:$B$159,0),13))</f>
        <v/>
      </c>
      <c r="N242" s="66" t="str">
        <f t="shared" ref="N242:N256" si="91">IF(ISNA(INDEX($A$31:$T$159,MATCH($B242,$B$31:$B$159,0),14)),"",INDEX($A$31:$T$159,MATCH($B242,$B$31:$B$159,0),14))</f>
        <v/>
      </c>
      <c r="O242" s="66" t="str">
        <f t="shared" ref="O242:O256" si="92">IF(ISNA(INDEX($A$31:$T$159,MATCH($B242,$B$31:$B$159,0),15)),"",INDEX($A$31:$T$159,MATCH($B242,$B$31:$B$159,0),15))</f>
        <v/>
      </c>
      <c r="P242" s="66" t="str">
        <f t="shared" ref="P242:P256" si="93">IF(ISNA(INDEX($A$31:$T$159,MATCH($B242,$B$31:$B$159,0),16)),"",INDEX($A$31:$T$159,MATCH($B242,$B$31:$B$159,0),16))</f>
        <v/>
      </c>
      <c r="Q242" s="73" t="str">
        <f t="shared" ref="Q242:Q256" si="94">IF(ISNA(INDEX($A$31:$T$159,MATCH($B242,$B$31:$B$159,0),17)),"",INDEX($A$31:$T$159,MATCH($B242,$B$31:$B$159,0),17))</f>
        <v/>
      </c>
      <c r="R242" s="73" t="str">
        <f t="shared" ref="R242:R256" si="95">IF(ISNA(INDEX($A$31:$T$159,MATCH($B242,$B$31:$B$159,0),18)),"",INDEX($A$31:$T$159,MATCH($B242,$B$31:$B$159,0),18))</f>
        <v/>
      </c>
      <c r="S242" s="73" t="str">
        <f t="shared" ref="S242:S256" si="96">IF(ISNA(INDEX($A$31:$T$159,MATCH($B242,$B$31:$B$159,0),19)),"",INDEX($A$31:$T$159,MATCH($B242,$B$31:$B$159,0),19))</f>
        <v/>
      </c>
      <c r="T242" s="65" t="s">
        <v>38</v>
      </c>
    </row>
    <row r="243" spans="1:20" s="54" customFormat="1" ht="17.25" hidden="1" customHeight="1" x14ac:dyDescent="0.2">
      <c r="A243" s="72" t="str">
        <f t="shared" si="86"/>
        <v/>
      </c>
      <c r="B243" s="151"/>
      <c r="C243" s="151"/>
      <c r="D243" s="151"/>
      <c r="E243" s="151"/>
      <c r="F243" s="151"/>
      <c r="G243" s="151"/>
      <c r="H243" s="151"/>
      <c r="I243" s="151"/>
      <c r="J243" s="66" t="str">
        <f t="shared" si="87"/>
        <v/>
      </c>
      <c r="K243" s="66" t="str">
        <f t="shared" si="88"/>
        <v/>
      </c>
      <c r="L243" s="66" t="str">
        <f t="shared" si="89"/>
        <v/>
      </c>
      <c r="M243" s="66" t="str">
        <f t="shared" si="90"/>
        <v/>
      </c>
      <c r="N243" s="66" t="str">
        <f t="shared" si="91"/>
        <v/>
      </c>
      <c r="O243" s="66" t="str">
        <f t="shared" si="92"/>
        <v/>
      </c>
      <c r="P243" s="66" t="str">
        <f t="shared" si="93"/>
        <v/>
      </c>
      <c r="Q243" s="73" t="str">
        <f t="shared" si="94"/>
        <v/>
      </c>
      <c r="R243" s="73" t="str">
        <f t="shared" si="95"/>
        <v/>
      </c>
      <c r="S243" s="73" t="str">
        <f t="shared" si="96"/>
        <v/>
      </c>
      <c r="T243" s="65" t="s">
        <v>38</v>
      </c>
    </row>
    <row r="244" spans="1:20" s="54" customFormat="1" ht="17.25" hidden="1" customHeight="1" x14ac:dyDescent="0.2">
      <c r="A244" s="72" t="str">
        <f t="shared" si="86"/>
        <v/>
      </c>
      <c r="B244" s="151"/>
      <c r="C244" s="151"/>
      <c r="D244" s="151"/>
      <c r="E244" s="151"/>
      <c r="F244" s="151"/>
      <c r="G244" s="151"/>
      <c r="H244" s="151"/>
      <c r="I244" s="151"/>
      <c r="J244" s="66" t="str">
        <f t="shared" si="87"/>
        <v/>
      </c>
      <c r="K244" s="66" t="str">
        <f t="shared" si="88"/>
        <v/>
      </c>
      <c r="L244" s="66" t="str">
        <f t="shared" si="89"/>
        <v/>
      </c>
      <c r="M244" s="66" t="str">
        <f t="shared" si="90"/>
        <v/>
      </c>
      <c r="N244" s="66" t="str">
        <f t="shared" si="91"/>
        <v/>
      </c>
      <c r="O244" s="66" t="str">
        <f t="shared" si="92"/>
        <v/>
      </c>
      <c r="P244" s="66" t="str">
        <f t="shared" si="93"/>
        <v/>
      </c>
      <c r="Q244" s="73" t="str">
        <f t="shared" si="94"/>
        <v/>
      </c>
      <c r="R244" s="73" t="str">
        <f t="shared" si="95"/>
        <v/>
      </c>
      <c r="S244" s="73" t="str">
        <f t="shared" si="96"/>
        <v/>
      </c>
      <c r="T244" s="65" t="s">
        <v>38</v>
      </c>
    </row>
    <row r="245" spans="1:20" s="54" customFormat="1" ht="17.25" hidden="1" customHeight="1" x14ac:dyDescent="0.2">
      <c r="A245" s="72" t="str">
        <f t="shared" si="86"/>
        <v/>
      </c>
      <c r="B245" s="151"/>
      <c r="C245" s="151"/>
      <c r="D245" s="151"/>
      <c r="E245" s="151"/>
      <c r="F245" s="151"/>
      <c r="G245" s="151"/>
      <c r="H245" s="151"/>
      <c r="I245" s="151"/>
      <c r="J245" s="66" t="str">
        <f t="shared" si="87"/>
        <v/>
      </c>
      <c r="K245" s="66" t="str">
        <f t="shared" si="88"/>
        <v/>
      </c>
      <c r="L245" s="66" t="str">
        <f t="shared" si="89"/>
        <v/>
      </c>
      <c r="M245" s="66" t="str">
        <f t="shared" si="90"/>
        <v/>
      </c>
      <c r="N245" s="66" t="str">
        <f t="shared" si="91"/>
        <v/>
      </c>
      <c r="O245" s="66" t="str">
        <f t="shared" si="92"/>
        <v/>
      </c>
      <c r="P245" s="66" t="str">
        <f t="shared" si="93"/>
        <v/>
      </c>
      <c r="Q245" s="73" t="str">
        <f t="shared" si="94"/>
        <v/>
      </c>
      <c r="R245" s="73" t="str">
        <f t="shared" si="95"/>
        <v/>
      </c>
      <c r="S245" s="73" t="str">
        <f t="shared" si="96"/>
        <v/>
      </c>
      <c r="T245" s="65" t="s">
        <v>38</v>
      </c>
    </row>
    <row r="246" spans="1:20" s="54" customFormat="1" ht="17.25" hidden="1" customHeight="1" x14ac:dyDescent="0.2">
      <c r="A246" s="72" t="str">
        <f t="shared" si="86"/>
        <v/>
      </c>
      <c r="B246" s="151"/>
      <c r="C246" s="151"/>
      <c r="D246" s="151"/>
      <c r="E246" s="151"/>
      <c r="F246" s="151"/>
      <c r="G246" s="151"/>
      <c r="H246" s="151"/>
      <c r="I246" s="151"/>
      <c r="J246" s="66" t="str">
        <f t="shared" si="87"/>
        <v/>
      </c>
      <c r="K246" s="66" t="str">
        <f t="shared" si="88"/>
        <v/>
      </c>
      <c r="L246" s="66" t="str">
        <f t="shared" si="89"/>
        <v/>
      </c>
      <c r="M246" s="66" t="str">
        <f t="shared" si="90"/>
        <v/>
      </c>
      <c r="N246" s="66" t="str">
        <f t="shared" si="91"/>
        <v/>
      </c>
      <c r="O246" s="66" t="str">
        <f t="shared" si="92"/>
        <v/>
      </c>
      <c r="P246" s="66" t="str">
        <f t="shared" si="93"/>
        <v/>
      </c>
      <c r="Q246" s="73" t="str">
        <f t="shared" si="94"/>
        <v/>
      </c>
      <c r="R246" s="73" t="str">
        <f t="shared" si="95"/>
        <v/>
      </c>
      <c r="S246" s="73" t="str">
        <f t="shared" si="96"/>
        <v/>
      </c>
      <c r="T246" s="65" t="s">
        <v>38</v>
      </c>
    </row>
    <row r="247" spans="1:20" s="54" customFormat="1" ht="17.25" hidden="1" customHeight="1" x14ac:dyDescent="0.2">
      <c r="A247" s="72" t="str">
        <f t="shared" si="86"/>
        <v/>
      </c>
      <c r="B247" s="151"/>
      <c r="C247" s="151"/>
      <c r="D247" s="151"/>
      <c r="E247" s="151"/>
      <c r="F247" s="151"/>
      <c r="G247" s="151"/>
      <c r="H247" s="151"/>
      <c r="I247" s="151"/>
      <c r="J247" s="66" t="str">
        <f t="shared" si="87"/>
        <v/>
      </c>
      <c r="K247" s="66" t="str">
        <f t="shared" si="88"/>
        <v/>
      </c>
      <c r="L247" s="66" t="str">
        <f t="shared" si="89"/>
        <v/>
      </c>
      <c r="M247" s="66" t="str">
        <f t="shared" si="90"/>
        <v/>
      </c>
      <c r="N247" s="66" t="str">
        <f t="shared" si="91"/>
        <v/>
      </c>
      <c r="O247" s="66" t="str">
        <f t="shared" si="92"/>
        <v/>
      </c>
      <c r="P247" s="66" t="str">
        <f t="shared" si="93"/>
        <v/>
      </c>
      <c r="Q247" s="73" t="str">
        <f t="shared" si="94"/>
        <v/>
      </c>
      <c r="R247" s="73" t="str">
        <f t="shared" si="95"/>
        <v/>
      </c>
      <c r="S247" s="73" t="str">
        <f t="shared" si="96"/>
        <v/>
      </c>
      <c r="T247" s="65" t="s">
        <v>38</v>
      </c>
    </row>
    <row r="248" spans="1:20" s="54" customFormat="1" ht="17.25" hidden="1" customHeight="1" x14ac:dyDescent="0.2">
      <c r="A248" s="72" t="str">
        <f t="shared" si="86"/>
        <v/>
      </c>
      <c r="B248" s="151"/>
      <c r="C248" s="151"/>
      <c r="D248" s="151"/>
      <c r="E248" s="151"/>
      <c r="F248" s="151"/>
      <c r="G248" s="151"/>
      <c r="H248" s="151"/>
      <c r="I248" s="151"/>
      <c r="J248" s="66" t="str">
        <f t="shared" si="87"/>
        <v/>
      </c>
      <c r="K248" s="66" t="str">
        <f t="shared" si="88"/>
        <v/>
      </c>
      <c r="L248" s="66" t="str">
        <f t="shared" si="89"/>
        <v/>
      </c>
      <c r="M248" s="66" t="str">
        <f t="shared" si="90"/>
        <v/>
      </c>
      <c r="N248" s="66" t="str">
        <f t="shared" si="91"/>
        <v/>
      </c>
      <c r="O248" s="66" t="str">
        <f t="shared" si="92"/>
        <v/>
      </c>
      <c r="P248" s="66" t="str">
        <f t="shared" si="93"/>
        <v/>
      </c>
      <c r="Q248" s="73" t="str">
        <f t="shared" si="94"/>
        <v/>
      </c>
      <c r="R248" s="73" t="str">
        <f t="shared" si="95"/>
        <v/>
      </c>
      <c r="S248" s="73" t="str">
        <f t="shared" si="96"/>
        <v/>
      </c>
      <c r="T248" s="65" t="s">
        <v>38</v>
      </c>
    </row>
    <row r="249" spans="1:20" s="54" customFormat="1" ht="17.25" hidden="1" customHeight="1" x14ac:dyDescent="0.2">
      <c r="A249" s="72" t="str">
        <f t="shared" si="86"/>
        <v/>
      </c>
      <c r="B249" s="151"/>
      <c r="C249" s="151"/>
      <c r="D249" s="151"/>
      <c r="E249" s="151"/>
      <c r="F249" s="151"/>
      <c r="G249" s="151"/>
      <c r="H249" s="151"/>
      <c r="I249" s="151"/>
      <c r="J249" s="66" t="str">
        <f t="shared" si="87"/>
        <v/>
      </c>
      <c r="K249" s="66" t="str">
        <f t="shared" si="88"/>
        <v/>
      </c>
      <c r="L249" s="66" t="str">
        <f t="shared" si="89"/>
        <v/>
      </c>
      <c r="M249" s="66" t="str">
        <f t="shared" si="90"/>
        <v/>
      </c>
      <c r="N249" s="66" t="str">
        <f t="shared" si="91"/>
        <v/>
      </c>
      <c r="O249" s="66" t="str">
        <f t="shared" si="92"/>
        <v/>
      </c>
      <c r="P249" s="66" t="str">
        <f t="shared" si="93"/>
        <v/>
      </c>
      <c r="Q249" s="73" t="str">
        <f t="shared" si="94"/>
        <v/>
      </c>
      <c r="R249" s="73" t="str">
        <f t="shared" si="95"/>
        <v/>
      </c>
      <c r="S249" s="73" t="str">
        <f t="shared" si="96"/>
        <v/>
      </c>
      <c r="T249" s="65" t="s">
        <v>38</v>
      </c>
    </row>
    <row r="250" spans="1:20" s="54" customFormat="1" ht="17.25" hidden="1" customHeight="1" x14ac:dyDescent="0.2">
      <c r="A250" s="72" t="str">
        <f t="shared" si="86"/>
        <v/>
      </c>
      <c r="B250" s="151"/>
      <c r="C250" s="151"/>
      <c r="D250" s="151"/>
      <c r="E250" s="151"/>
      <c r="F250" s="151"/>
      <c r="G250" s="151"/>
      <c r="H250" s="151"/>
      <c r="I250" s="151"/>
      <c r="J250" s="66" t="str">
        <f t="shared" si="87"/>
        <v/>
      </c>
      <c r="K250" s="66" t="str">
        <f t="shared" si="88"/>
        <v/>
      </c>
      <c r="L250" s="66" t="str">
        <f t="shared" si="89"/>
        <v/>
      </c>
      <c r="M250" s="66" t="str">
        <f t="shared" si="90"/>
        <v/>
      </c>
      <c r="N250" s="66" t="str">
        <f t="shared" si="91"/>
        <v/>
      </c>
      <c r="O250" s="66" t="str">
        <f t="shared" si="92"/>
        <v/>
      </c>
      <c r="P250" s="66" t="str">
        <f t="shared" si="93"/>
        <v/>
      </c>
      <c r="Q250" s="73" t="str">
        <f t="shared" si="94"/>
        <v/>
      </c>
      <c r="R250" s="73" t="str">
        <f t="shared" si="95"/>
        <v/>
      </c>
      <c r="S250" s="73" t="str">
        <f t="shared" si="96"/>
        <v/>
      </c>
      <c r="T250" s="65" t="s">
        <v>38</v>
      </c>
    </row>
    <row r="251" spans="1:20" s="54" customFormat="1" ht="17.25" hidden="1" customHeight="1" x14ac:dyDescent="0.2">
      <c r="A251" s="72" t="str">
        <f t="shared" si="86"/>
        <v/>
      </c>
      <c r="B251" s="151"/>
      <c r="C251" s="151"/>
      <c r="D251" s="151"/>
      <c r="E251" s="151"/>
      <c r="F251" s="151"/>
      <c r="G251" s="151"/>
      <c r="H251" s="151"/>
      <c r="I251" s="151"/>
      <c r="J251" s="66" t="str">
        <f t="shared" si="87"/>
        <v/>
      </c>
      <c r="K251" s="66" t="str">
        <f t="shared" si="88"/>
        <v/>
      </c>
      <c r="L251" s="66" t="str">
        <f t="shared" si="89"/>
        <v/>
      </c>
      <c r="M251" s="66" t="str">
        <f t="shared" si="90"/>
        <v/>
      </c>
      <c r="N251" s="66" t="str">
        <f t="shared" si="91"/>
        <v/>
      </c>
      <c r="O251" s="66" t="str">
        <f t="shared" si="92"/>
        <v/>
      </c>
      <c r="P251" s="66" t="str">
        <f t="shared" si="93"/>
        <v/>
      </c>
      <c r="Q251" s="73" t="str">
        <f t="shared" si="94"/>
        <v/>
      </c>
      <c r="R251" s="73" t="str">
        <f t="shared" si="95"/>
        <v/>
      </c>
      <c r="S251" s="73" t="str">
        <f t="shared" si="96"/>
        <v/>
      </c>
      <c r="T251" s="65" t="s">
        <v>38</v>
      </c>
    </row>
    <row r="252" spans="1:20" s="54" customFormat="1" ht="17.25" hidden="1" customHeight="1" x14ac:dyDescent="0.2">
      <c r="A252" s="72" t="str">
        <f t="shared" si="86"/>
        <v/>
      </c>
      <c r="B252" s="151"/>
      <c r="C252" s="151"/>
      <c r="D252" s="151"/>
      <c r="E252" s="151"/>
      <c r="F252" s="151"/>
      <c r="G252" s="151"/>
      <c r="H252" s="151"/>
      <c r="I252" s="151"/>
      <c r="J252" s="66" t="str">
        <f t="shared" si="87"/>
        <v/>
      </c>
      <c r="K252" s="66" t="str">
        <f t="shared" si="88"/>
        <v/>
      </c>
      <c r="L252" s="66" t="str">
        <f t="shared" si="89"/>
        <v/>
      </c>
      <c r="M252" s="66" t="str">
        <f t="shared" si="90"/>
        <v/>
      </c>
      <c r="N252" s="66" t="str">
        <f t="shared" si="91"/>
        <v/>
      </c>
      <c r="O252" s="66" t="str">
        <f t="shared" si="92"/>
        <v/>
      </c>
      <c r="P252" s="66" t="str">
        <f t="shared" si="93"/>
        <v/>
      </c>
      <c r="Q252" s="73" t="str">
        <f t="shared" si="94"/>
        <v/>
      </c>
      <c r="R252" s="73" t="str">
        <f t="shared" si="95"/>
        <v/>
      </c>
      <c r="S252" s="73" t="str">
        <f t="shared" si="96"/>
        <v/>
      </c>
      <c r="T252" s="65" t="s">
        <v>38</v>
      </c>
    </row>
    <row r="253" spans="1:20" s="54" customFormat="1" ht="17.25" hidden="1" customHeight="1" x14ac:dyDescent="0.2">
      <c r="A253" s="72" t="str">
        <f t="shared" si="86"/>
        <v/>
      </c>
      <c r="B253" s="151"/>
      <c r="C253" s="151"/>
      <c r="D253" s="151"/>
      <c r="E253" s="151"/>
      <c r="F253" s="151"/>
      <c r="G253" s="151"/>
      <c r="H253" s="151"/>
      <c r="I253" s="151"/>
      <c r="J253" s="66" t="str">
        <f t="shared" si="87"/>
        <v/>
      </c>
      <c r="K253" s="66" t="str">
        <f t="shared" si="88"/>
        <v/>
      </c>
      <c r="L253" s="66" t="str">
        <f t="shared" si="89"/>
        <v/>
      </c>
      <c r="M253" s="66" t="str">
        <f t="shared" si="90"/>
        <v/>
      </c>
      <c r="N253" s="66" t="str">
        <f t="shared" si="91"/>
        <v/>
      </c>
      <c r="O253" s="66" t="str">
        <f t="shared" si="92"/>
        <v/>
      </c>
      <c r="P253" s="66" t="str">
        <f t="shared" si="93"/>
        <v/>
      </c>
      <c r="Q253" s="73" t="str">
        <f t="shared" si="94"/>
        <v/>
      </c>
      <c r="R253" s="73" t="str">
        <f t="shared" si="95"/>
        <v/>
      </c>
      <c r="S253" s="73" t="str">
        <f t="shared" si="96"/>
        <v/>
      </c>
      <c r="T253" s="65" t="s">
        <v>38</v>
      </c>
    </row>
    <row r="254" spans="1:20" s="54" customFormat="1" ht="17.25" hidden="1" customHeight="1" x14ac:dyDescent="0.2">
      <c r="A254" s="72" t="str">
        <f t="shared" si="86"/>
        <v/>
      </c>
      <c r="B254" s="151"/>
      <c r="C254" s="151"/>
      <c r="D254" s="151"/>
      <c r="E254" s="151"/>
      <c r="F254" s="151"/>
      <c r="G254" s="151"/>
      <c r="H254" s="151"/>
      <c r="I254" s="151"/>
      <c r="J254" s="66" t="str">
        <f t="shared" si="87"/>
        <v/>
      </c>
      <c r="K254" s="66" t="str">
        <f t="shared" si="88"/>
        <v/>
      </c>
      <c r="L254" s="66" t="str">
        <f t="shared" si="89"/>
        <v/>
      </c>
      <c r="M254" s="66" t="str">
        <f t="shared" si="90"/>
        <v/>
      </c>
      <c r="N254" s="66" t="str">
        <f t="shared" si="91"/>
        <v/>
      </c>
      <c r="O254" s="66" t="str">
        <f t="shared" si="92"/>
        <v/>
      </c>
      <c r="P254" s="66" t="str">
        <f t="shared" si="93"/>
        <v/>
      </c>
      <c r="Q254" s="73" t="str">
        <f t="shared" si="94"/>
        <v/>
      </c>
      <c r="R254" s="73" t="str">
        <f t="shared" si="95"/>
        <v/>
      </c>
      <c r="S254" s="73" t="str">
        <f t="shared" si="96"/>
        <v/>
      </c>
      <c r="T254" s="65" t="s">
        <v>38</v>
      </c>
    </row>
    <row r="255" spans="1:20" s="54" customFormat="1" ht="17.25" hidden="1" customHeight="1" x14ac:dyDescent="0.2">
      <c r="A255" s="72" t="str">
        <f t="shared" si="86"/>
        <v/>
      </c>
      <c r="B255" s="151"/>
      <c r="C255" s="151"/>
      <c r="D255" s="151"/>
      <c r="E255" s="151"/>
      <c r="F255" s="151"/>
      <c r="G255" s="151"/>
      <c r="H255" s="151"/>
      <c r="I255" s="151"/>
      <c r="J255" s="66" t="str">
        <f t="shared" si="87"/>
        <v/>
      </c>
      <c r="K255" s="66" t="str">
        <f t="shared" si="88"/>
        <v/>
      </c>
      <c r="L255" s="66" t="str">
        <f t="shared" si="89"/>
        <v/>
      </c>
      <c r="M255" s="66" t="str">
        <f t="shared" si="90"/>
        <v/>
      </c>
      <c r="N255" s="66" t="str">
        <f t="shared" si="91"/>
        <v/>
      </c>
      <c r="O255" s="66" t="str">
        <f t="shared" si="92"/>
        <v/>
      </c>
      <c r="P255" s="66" t="str">
        <f t="shared" si="93"/>
        <v/>
      </c>
      <c r="Q255" s="73" t="str">
        <f t="shared" si="94"/>
        <v/>
      </c>
      <c r="R255" s="73" t="str">
        <f t="shared" si="95"/>
        <v/>
      </c>
      <c r="S255" s="73" t="str">
        <f t="shared" si="96"/>
        <v/>
      </c>
      <c r="T255" s="65" t="s">
        <v>38</v>
      </c>
    </row>
    <row r="256" spans="1:20" s="54" customFormat="1" ht="17.25" hidden="1" customHeight="1" x14ac:dyDescent="0.2">
      <c r="A256" s="72" t="str">
        <f t="shared" si="86"/>
        <v/>
      </c>
      <c r="B256" s="151"/>
      <c r="C256" s="151"/>
      <c r="D256" s="151"/>
      <c r="E256" s="151"/>
      <c r="F256" s="151"/>
      <c r="G256" s="151"/>
      <c r="H256" s="151"/>
      <c r="I256" s="151"/>
      <c r="J256" s="66" t="str">
        <f t="shared" si="87"/>
        <v/>
      </c>
      <c r="K256" s="66" t="str">
        <f t="shared" si="88"/>
        <v/>
      </c>
      <c r="L256" s="66" t="str">
        <f t="shared" si="89"/>
        <v/>
      </c>
      <c r="M256" s="66" t="str">
        <f t="shared" si="90"/>
        <v/>
      </c>
      <c r="N256" s="66" t="str">
        <f t="shared" si="91"/>
        <v/>
      </c>
      <c r="O256" s="66" t="str">
        <f t="shared" si="92"/>
        <v/>
      </c>
      <c r="P256" s="66" t="str">
        <f t="shared" si="93"/>
        <v/>
      </c>
      <c r="Q256" s="73" t="str">
        <f t="shared" si="94"/>
        <v/>
      </c>
      <c r="R256" s="73" t="str">
        <f t="shared" si="95"/>
        <v/>
      </c>
      <c r="S256" s="73" t="str">
        <f t="shared" si="96"/>
        <v/>
      </c>
      <c r="T256" s="65" t="s">
        <v>38</v>
      </c>
    </row>
    <row r="257" spans="1:20" s="54" customFormat="1" ht="17.25" hidden="1" customHeight="1" x14ac:dyDescent="0.2">
      <c r="A257" s="74" t="s">
        <v>24</v>
      </c>
      <c r="B257" s="153"/>
      <c r="C257" s="154"/>
      <c r="D257" s="154"/>
      <c r="E257" s="154"/>
      <c r="F257" s="154"/>
      <c r="G257" s="154"/>
      <c r="H257" s="154"/>
      <c r="I257" s="155"/>
      <c r="J257" s="75">
        <f t="shared" ref="J257:P257" si="97">SUM(J241:J256)</f>
        <v>0</v>
      </c>
      <c r="K257" s="75">
        <f t="shared" si="97"/>
        <v>0</v>
      </c>
      <c r="L257" s="75">
        <f t="shared" si="97"/>
        <v>0</v>
      </c>
      <c r="M257" s="75">
        <f t="shared" si="97"/>
        <v>0</v>
      </c>
      <c r="N257" s="75">
        <f t="shared" si="97"/>
        <v>0</v>
      </c>
      <c r="O257" s="75">
        <f t="shared" si="97"/>
        <v>0</v>
      </c>
      <c r="P257" s="75">
        <f t="shared" si="97"/>
        <v>0</v>
      </c>
      <c r="Q257" s="74">
        <f>COUNTIF(Q241:Q256,"E")</f>
        <v>0</v>
      </c>
      <c r="R257" s="74">
        <f>COUNTIF(R241:R256,"C")</f>
        <v>0</v>
      </c>
      <c r="S257" s="74">
        <f>COUNTIF(S241:S256,"VP")</f>
        <v>0</v>
      </c>
      <c r="T257" s="65"/>
    </row>
    <row r="258" spans="1:20" s="54" customFormat="1" ht="17.25" hidden="1" customHeight="1" x14ac:dyDescent="0.2">
      <c r="A258" s="156" t="s">
        <v>121</v>
      </c>
      <c r="B258" s="157"/>
      <c r="C258" s="157"/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157"/>
      <c r="O258" s="157"/>
      <c r="P258" s="157"/>
      <c r="Q258" s="157"/>
      <c r="R258" s="157"/>
      <c r="S258" s="157"/>
      <c r="T258" s="158"/>
    </row>
    <row r="259" spans="1:20" s="54" customFormat="1" ht="17.25" hidden="1" customHeight="1" x14ac:dyDescent="0.2">
      <c r="A259" s="72" t="str">
        <f>IF(ISNA(INDEX($A$31:$T$159,MATCH($B259,$B$31:$B$159,0),1)),"",INDEX($A$31:$T$159,MATCH($B259,$B$31:$B$159,0),1))</f>
        <v/>
      </c>
      <c r="B259" s="151"/>
      <c r="C259" s="151"/>
      <c r="D259" s="151"/>
      <c r="E259" s="151"/>
      <c r="F259" s="151"/>
      <c r="G259" s="151"/>
      <c r="H259" s="151"/>
      <c r="I259" s="151"/>
      <c r="J259" s="66" t="str">
        <f>IF(ISNA(INDEX($A$31:$T$159,MATCH($B259,$B$31:$B$159,0),10)),"",INDEX($A$31:$T$159,MATCH($B259,$B$31:$B$159,0),10))</f>
        <v/>
      </c>
      <c r="K259" s="66" t="str">
        <f>IF(ISNA(INDEX($A$31:$T$159,MATCH($B259,$B$31:$B$159,0),11)),"",INDEX($A$31:$T$159,MATCH($B259,$B$31:$B$159,0),11))</f>
        <v/>
      </c>
      <c r="L259" s="66" t="str">
        <f>IF(ISNA(INDEX($A$31:$T$159,MATCH($B259,$B$31:$B$159,0),12)),"",INDEX($A$31:$T$159,MATCH($B259,$B$31:$B$159,0),12))</f>
        <v/>
      </c>
      <c r="M259" s="66" t="str">
        <f>IF(ISNA(INDEX($A$31:$T$159,MATCH($B259,$B$31:$B$159,0),13)),"",INDEX($A$31:$T$159,MATCH($B259,$B$31:$B$159,0),13))</f>
        <v/>
      </c>
      <c r="N259" s="66" t="str">
        <f>IF(ISNA(INDEX($A$31:$T$159,MATCH($B259,$B$31:$B$159,0),14)),"",INDEX($A$31:$T$159,MATCH($B259,$B$31:$B$159,0),14))</f>
        <v/>
      </c>
      <c r="O259" s="66" t="str">
        <f>IF(ISNA(INDEX($A$31:$T$159,MATCH($B259,$B$31:$B$159,0),15)),"",INDEX($A$31:$T$159,MATCH($B259,$B$31:$B$159,0),15))</f>
        <v/>
      </c>
      <c r="P259" s="66" t="str">
        <f>IF(ISNA(INDEX($A$31:$T$159,MATCH($B259,$B$31:$B$159,0),16)),"",INDEX($A$31:$T$159,MATCH($B259,$B$31:$B$159,0),16))</f>
        <v/>
      </c>
      <c r="Q259" s="73" t="str">
        <f>IF(ISNA(INDEX($A$31:$T$159,MATCH($B259,$B$31:$B$159,0),17)),"",INDEX($A$31:$T$159,MATCH($B259,$B$31:$B$159,0),17))</f>
        <v/>
      </c>
      <c r="R259" s="73" t="str">
        <f>IF(ISNA(INDEX($A$31:$T$159,MATCH($B259,$B$31:$B$159,0),18)),"",INDEX($A$31:$T$159,MATCH($B259,$B$31:$B$159,0),18))</f>
        <v/>
      </c>
      <c r="S259" s="73" t="str">
        <f>IF(ISNA(INDEX($A$31:$T$159,MATCH($B259,$B$31:$B$159,0),19)),"",INDEX($A$31:$T$159,MATCH($B259,$B$31:$B$159,0),19))</f>
        <v/>
      </c>
      <c r="T259" s="65" t="s">
        <v>38</v>
      </c>
    </row>
    <row r="260" spans="1:20" s="54" customFormat="1" ht="17.25" hidden="1" customHeight="1" x14ac:dyDescent="0.2">
      <c r="A260" s="72" t="str">
        <f>IF(ISNA(INDEX($A$31:$T$159,MATCH($B260,$B$31:$B$159,0),1)),"",INDEX($A$31:$T$159,MATCH($B260,$B$31:$B$159,0),1))</f>
        <v/>
      </c>
      <c r="B260" s="151"/>
      <c r="C260" s="151"/>
      <c r="D260" s="151"/>
      <c r="E260" s="151"/>
      <c r="F260" s="151"/>
      <c r="G260" s="151"/>
      <c r="H260" s="151"/>
      <c r="I260" s="151"/>
      <c r="J260" s="66" t="str">
        <f>IF(ISNA(INDEX($A$31:$T$159,MATCH($B260,$B$31:$B$159,0),10)),"",INDEX($A$31:$T$159,MATCH($B260,$B$31:$B$159,0),10))</f>
        <v/>
      </c>
      <c r="K260" s="66" t="str">
        <f>IF(ISNA(INDEX($A$31:$T$159,MATCH($B260,$B$31:$B$159,0),11)),"",INDEX($A$31:$T$159,MATCH($B260,$B$31:$B$159,0),11))</f>
        <v/>
      </c>
      <c r="L260" s="66" t="str">
        <f>IF(ISNA(INDEX($A$31:$T$159,MATCH($B260,$B$31:$B$159,0),12)),"",INDEX($A$31:$T$159,MATCH($B260,$B$31:$B$159,0),12))</f>
        <v/>
      </c>
      <c r="M260" s="66" t="str">
        <f>IF(ISNA(INDEX($A$31:$T$159,MATCH($B260,$B$31:$B$159,0),13)),"",INDEX($A$31:$T$159,MATCH($B260,$B$31:$B$159,0),13))</f>
        <v/>
      </c>
      <c r="N260" s="66" t="str">
        <f>IF(ISNA(INDEX($A$31:$T$159,MATCH($B260,$B$31:$B$159,0),14)),"",INDEX($A$31:$T$159,MATCH($B260,$B$31:$B$159,0),14))</f>
        <v/>
      </c>
      <c r="O260" s="66" t="str">
        <f>IF(ISNA(INDEX($A$31:$T$159,MATCH($B260,$B$31:$B$159,0),15)),"",INDEX($A$31:$T$159,MATCH($B260,$B$31:$B$159,0),15))</f>
        <v/>
      </c>
      <c r="P260" s="66" t="str">
        <f>IF(ISNA(INDEX($A$31:$T$159,MATCH($B260,$B$31:$B$159,0),16)),"",INDEX($A$31:$T$159,MATCH($B260,$B$31:$B$159,0),16))</f>
        <v/>
      </c>
      <c r="Q260" s="73" t="str">
        <f>IF(ISNA(INDEX($A$31:$T$159,MATCH($B260,$B$31:$B$159,0),17)),"",INDEX($A$31:$T$159,MATCH($B260,$B$31:$B$159,0),17))</f>
        <v/>
      </c>
      <c r="R260" s="73" t="str">
        <f>IF(ISNA(INDEX($A$31:$T$159,MATCH($B260,$B$31:$B$159,0),18)),"",INDEX($A$31:$T$159,MATCH($B260,$B$31:$B$159,0),18))</f>
        <v/>
      </c>
      <c r="S260" s="73" t="str">
        <f>IF(ISNA(INDEX($A$31:$T$159,MATCH($B260,$B$31:$B$159,0),19)),"",INDEX($A$31:$T$159,MATCH($B260,$B$31:$B$159,0),19))</f>
        <v/>
      </c>
      <c r="T260" s="65" t="s">
        <v>38</v>
      </c>
    </row>
    <row r="261" spans="1:20" s="54" customFormat="1" ht="17.25" hidden="1" customHeight="1" x14ac:dyDescent="0.2">
      <c r="A261" s="72" t="str">
        <f>IF(ISNA(INDEX($A$31:$T$159,MATCH($B261,$B$31:$B$159,0),1)),"",INDEX($A$31:$T$159,MATCH($B261,$B$31:$B$159,0),1))</f>
        <v/>
      </c>
      <c r="B261" s="151"/>
      <c r="C261" s="151"/>
      <c r="D261" s="151"/>
      <c r="E261" s="151"/>
      <c r="F261" s="151"/>
      <c r="G261" s="151"/>
      <c r="H261" s="151"/>
      <c r="I261" s="151"/>
      <c r="J261" s="66" t="str">
        <f>IF(ISNA(INDEX($A$31:$T$159,MATCH($B261,$B$31:$B$159,0),10)),"",INDEX($A$31:$T$159,MATCH($B261,$B$31:$B$159,0),10))</f>
        <v/>
      </c>
      <c r="K261" s="66" t="str">
        <f>IF(ISNA(INDEX($A$31:$T$159,MATCH($B261,$B$31:$B$159,0),11)),"",INDEX($A$31:$T$159,MATCH($B261,$B$31:$B$159,0),11))</f>
        <v/>
      </c>
      <c r="L261" s="66" t="str">
        <f>IF(ISNA(INDEX($A$31:$T$159,MATCH($B261,$B$31:$B$159,0),12)),"",INDEX($A$31:$T$159,MATCH($B261,$B$31:$B$159,0),12))</f>
        <v/>
      </c>
      <c r="M261" s="66" t="str">
        <f>IF(ISNA(INDEX($A$31:$T$159,MATCH($B261,$B$31:$B$159,0),13)),"",INDEX($A$31:$T$159,MATCH($B261,$B$31:$B$159,0),13))</f>
        <v/>
      </c>
      <c r="N261" s="66" t="str">
        <f>IF(ISNA(INDEX($A$31:$T$159,MATCH($B261,$B$31:$B$159,0),14)),"",INDEX($A$31:$T$159,MATCH($B261,$B$31:$B$159,0),14))</f>
        <v/>
      </c>
      <c r="O261" s="66" t="str">
        <f>IF(ISNA(INDEX($A$31:$T$159,MATCH($B261,$B$31:$B$159,0),15)),"",INDEX($A$31:$T$159,MATCH($B261,$B$31:$B$159,0),15))</f>
        <v/>
      </c>
      <c r="P261" s="66" t="str">
        <f>IF(ISNA(INDEX($A$31:$T$159,MATCH($B261,$B$31:$B$159,0),16)),"",INDEX($A$31:$T$159,MATCH($B261,$B$31:$B$159,0),16))</f>
        <v/>
      </c>
      <c r="Q261" s="73" t="str">
        <f>IF(ISNA(INDEX($A$31:$T$159,MATCH($B261,$B$31:$B$159,0),17)),"",INDEX($A$31:$T$159,MATCH($B261,$B$31:$B$159,0),17))</f>
        <v/>
      </c>
      <c r="R261" s="73" t="str">
        <f>IF(ISNA(INDEX($A$31:$T$159,MATCH($B261,$B$31:$B$159,0),18)),"",INDEX($A$31:$T$159,MATCH($B261,$B$31:$B$159,0),18))</f>
        <v/>
      </c>
      <c r="S261" s="73" t="str">
        <f>IF(ISNA(INDEX($A$31:$T$159,MATCH($B261,$B$31:$B$159,0),19)),"",INDEX($A$31:$T$159,MATCH($B261,$B$31:$B$159,0),19))</f>
        <v/>
      </c>
      <c r="T261" s="65" t="s">
        <v>38</v>
      </c>
    </row>
    <row r="262" spans="1:20" s="54" customFormat="1" ht="17.25" hidden="1" customHeight="1" x14ac:dyDescent="0.2">
      <c r="A262" s="72" t="str">
        <f>IF(ISNA(INDEX($A$31:$T$159,MATCH($B262,$B$31:$B$159,0),1)),"",INDEX($A$31:$T$159,MATCH($B262,$B$31:$B$159,0),1))</f>
        <v/>
      </c>
      <c r="B262" s="151"/>
      <c r="C262" s="151"/>
      <c r="D262" s="151"/>
      <c r="E262" s="151"/>
      <c r="F262" s="151"/>
      <c r="G262" s="151"/>
      <c r="H262" s="151"/>
      <c r="I262" s="151"/>
      <c r="J262" s="66" t="str">
        <f>IF(ISNA(INDEX($A$31:$T$159,MATCH($B262,$B$31:$B$159,0),10)),"",INDEX($A$31:$T$159,MATCH($B262,$B$31:$B$159,0),10))</f>
        <v/>
      </c>
      <c r="K262" s="66" t="str">
        <f>IF(ISNA(INDEX($A$31:$T$159,MATCH($B262,$B$31:$B$159,0),11)),"",INDEX($A$31:$T$159,MATCH($B262,$B$31:$B$159,0),11))</f>
        <v/>
      </c>
      <c r="L262" s="66" t="str">
        <f>IF(ISNA(INDEX($A$31:$T$159,MATCH($B262,$B$31:$B$159,0),12)),"",INDEX($A$31:$T$159,MATCH($B262,$B$31:$B$159,0),12))</f>
        <v/>
      </c>
      <c r="M262" s="66" t="str">
        <f>IF(ISNA(INDEX($A$31:$T$159,MATCH($B262,$B$31:$B$159,0),13)),"",INDEX($A$31:$T$159,MATCH($B262,$B$31:$B$159,0),13))</f>
        <v/>
      </c>
      <c r="N262" s="66" t="str">
        <f>IF(ISNA(INDEX($A$31:$T$159,MATCH($B262,$B$31:$B$159,0),14)),"",INDEX($A$31:$T$159,MATCH($B262,$B$31:$B$159,0),14))</f>
        <v/>
      </c>
      <c r="O262" s="66" t="str">
        <f>IF(ISNA(INDEX($A$31:$T$159,MATCH($B262,$B$31:$B$159,0),15)),"",INDEX($A$31:$T$159,MATCH($B262,$B$31:$B$159,0),15))</f>
        <v/>
      </c>
      <c r="P262" s="66" t="str">
        <f>IF(ISNA(INDEX($A$31:$T$159,MATCH($B262,$B$31:$B$159,0),16)),"",INDEX($A$31:$T$159,MATCH($B262,$B$31:$B$159,0),16))</f>
        <v/>
      </c>
      <c r="Q262" s="73" t="str">
        <f>IF(ISNA(INDEX($A$31:$T$159,MATCH($B262,$B$31:$B$159,0),17)),"",INDEX($A$31:$T$159,MATCH($B262,$B$31:$B$159,0),17))</f>
        <v/>
      </c>
      <c r="R262" s="73" t="str">
        <f>IF(ISNA(INDEX($A$31:$T$159,MATCH($B262,$B$31:$B$159,0),18)),"",INDEX($A$31:$T$159,MATCH($B262,$B$31:$B$159,0),18))</f>
        <v/>
      </c>
      <c r="S262" s="73" t="str">
        <f>IF(ISNA(INDEX($A$31:$T$159,MATCH($B262,$B$31:$B$159,0),19)),"",INDEX($A$31:$T$159,MATCH($B262,$B$31:$B$159,0),19))</f>
        <v/>
      </c>
      <c r="T262" s="65" t="s">
        <v>38</v>
      </c>
    </row>
    <row r="263" spans="1:20" s="54" customFormat="1" ht="17.25" hidden="1" customHeight="1" x14ac:dyDescent="0.2">
      <c r="A263" s="74" t="s">
        <v>24</v>
      </c>
      <c r="B263" s="152"/>
      <c r="C263" s="152"/>
      <c r="D263" s="152"/>
      <c r="E263" s="152"/>
      <c r="F263" s="152"/>
      <c r="G263" s="152"/>
      <c r="H263" s="152"/>
      <c r="I263" s="152"/>
      <c r="J263" s="75">
        <f t="shared" ref="J263:P263" si="98">SUM(J259:J262)</f>
        <v>0</v>
      </c>
      <c r="K263" s="75">
        <f t="shared" si="98"/>
        <v>0</v>
      </c>
      <c r="L263" s="75">
        <f t="shared" si="98"/>
        <v>0</v>
      </c>
      <c r="M263" s="75">
        <f t="shared" si="98"/>
        <v>0</v>
      </c>
      <c r="N263" s="75">
        <f t="shared" si="98"/>
        <v>0</v>
      </c>
      <c r="O263" s="75">
        <f t="shared" si="98"/>
        <v>0</v>
      </c>
      <c r="P263" s="75">
        <f t="shared" si="98"/>
        <v>0</v>
      </c>
      <c r="Q263" s="74">
        <f>COUNTIF(Q259:Q262,"E")</f>
        <v>0</v>
      </c>
      <c r="R263" s="74">
        <f>COUNTIF(R259:R262,"C")</f>
        <v>0</v>
      </c>
      <c r="S263" s="74">
        <f>COUNTIF(S259:S262,"VP")</f>
        <v>0</v>
      </c>
      <c r="T263" s="76"/>
    </row>
    <row r="264" spans="1:20" s="54" customFormat="1" ht="17.25" hidden="1" customHeight="1" x14ac:dyDescent="0.2">
      <c r="A264" s="159" t="s">
        <v>70</v>
      </c>
      <c r="B264" s="160"/>
      <c r="C264" s="160"/>
      <c r="D264" s="160"/>
      <c r="E264" s="160"/>
      <c r="F264" s="160"/>
      <c r="G264" s="160"/>
      <c r="H264" s="160"/>
      <c r="I264" s="161"/>
      <c r="J264" s="75">
        <f t="shared" ref="J264:S264" si="99">SUM(J257,J263)</f>
        <v>0</v>
      </c>
      <c r="K264" s="75">
        <f t="shared" si="99"/>
        <v>0</v>
      </c>
      <c r="L264" s="75">
        <f t="shared" si="99"/>
        <v>0</v>
      </c>
      <c r="M264" s="75">
        <f t="shared" si="99"/>
        <v>0</v>
      </c>
      <c r="N264" s="75">
        <f t="shared" si="99"/>
        <v>0</v>
      </c>
      <c r="O264" s="75">
        <f t="shared" si="99"/>
        <v>0</v>
      </c>
      <c r="P264" s="75">
        <f t="shared" si="99"/>
        <v>0</v>
      </c>
      <c r="Q264" s="75">
        <f t="shared" si="99"/>
        <v>0</v>
      </c>
      <c r="R264" s="75">
        <f t="shared" si="99"/>
        <v>0</v>
      </c>
      <c r="S264" s="75">
        <f t="shared" si="99"/>
        <v>0</v>
      </c>
      <c r="T264" s="28"/>
    </row>
    <row r="265" spans="1:20" s="54" customFormat="1" ht="17.25" hidden="1" customHeight="1" x14ac:dyDescent="0.2">
      <c r="A265" s="133" t="s">
        <v>47</v>
      </c>
      <c r="B265" s="134"/>
      <c r="C265" s="134"/>
      <c r="D265" s="134"/>
      <c r="E265" s="134"/>
      <c r="F265" s="134"/>
      <c r="G265" s="134"/>
      <c r="H265" s="134"/>
      <c r="I265" s="134"/>
      <c r="J265" s="135"/>
      <c r="K265" s="75">
        <f t="shared" ref="K265:P265" si="100">K257*14+K263*12</f>
        <v>0</v>
      </c>
      <c r="L265" s="75">
        <f t="shared" si="100"/>
        <v>0</v>
      </c>
      <c r="M265" s="75">
        <f t="shared" si="100"/>
        <v>0</v>
      </c>
      <c r="N265" s="75">
        <f t="shared" si="100"/>
        <v>0</v>
      </c>
      <c r="O265" s="75">
        <f t="shared" si="100"/>
        <v>0</v>
      </c>
      <c r="P265" s="75">
        <f t="shared" si="100"/>
        <v>0</v>
      </c>
      <c r="Q265" s="139"/>
      <c r="R265" s="140"/>
      <c r="S265" s="140"/>
      <c r="T265" s="141"/>
    </row>
    <row r="266" spans="1:20" s="54" customFormat="1" ht="17.25" hidden="1" customHeight="1" x14ac:dyDescent="0.2">
      <c r="A266" s="136"/>
      <c r="B266" s="137"/>
      <c r="C266" s="137"/>
      <c r="D266" s="137"/>
      <c r="E266" s="137"/>
      <c r="F266" s="137"/>
      <c r="G266" s="137"/>
      <c r="H266" s="137"/>
      <c r="I266" s="137"/>
      <c r="J266" s="138"/>
      <c r="K266" s="145">
        <f>SUM(K265:M265)</f>
        <v>0</v>
      </c>
      <c r="L266" s="146"/>
      <c r="M266" s="147"/>
      <c r="N266" s="148">
        <f>SUM(N265:O265)</f>
        <v>0</v>
      </c>
      <c r="O266" s="149"/>
      <c r="P266" s="150"/>
      <c r="Q266" s="142"/>
      <c r="R266" s="143"/>
      <c r="S266" s="143"/>
      <c r="T266" s="144"/>
    </row>
    <row r="267" spans="1:20" s="54" customFormat="1" ht="17.25" hidden="1" customHeight="1" x14ac:dyDescent="0.2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8"/>
      <c r="L267" s="68"/>
      <c r="M267" s="68"/>
      <c r="N267" s="69"/>
      <c r="O267" s="69"/>
      <c r="P267" s="69"/>
      <c r="Q267" s="70"/>
      <c r="R267" s="70"/>
      <c r="S267" s="70"/>
      <c r="T267" s="70"/>
    </row>
    <row r="268" spans="1:20" s="54" customFormat="1" ht="17.25" customHeight="1" x14ac:dyDescent="0.2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8"/>
      <c r="L268" s="68"/>
      <c r="M268" s="68"/>
      <c r="N268" s="69"/>
      <c r="O268" s="69"/>
      <c r="P268" s="69"/>
      <c r="Q268" s="70"/>
      <c r="R268" s="70"/>
      <c r="S268" s="70"/>
      <c r="T268" s="70"/>
    </row>
    <row r="269" spans="1:20" ht="8.25" customHeight="1" x14ac:dyDescent="0.2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</row>
    <row r="270" spans="1:20" x14ac:dyDescent="0.2">
      <c r="A270" s="229" t="s">
        <v>59</v>
      </c>
      <c r="B270" s="229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</row>
    <row r="271" spans="1:20" ht="12.75" customHeight="1" x14ac:dyDescent="0.2">
      <c r="A271" s="221" t="s">
        <v>26</v>
      </c>
      <c r="B271" s="223" t="s">
        <v>51</v>
      </c>
      <c r="C271" s="224"/>
      <c r="D271" s="224"/>
      <c r="E271" s="224"/>
      <c r="F271" s="224"/>
      <c r="G271" s="225"/>
      <c r="H271" s="223" t="s">
        <v>54</v>
      </c>
      <c r="I271" s="225"/>
      <c r="J271" s="194" t="s">
        <v>55</v>
      </c>
      <c r="K271" s="195"/>
      <c r="L271" s="195"/>
      <c r="M271" s="195"/>
      <c r="N271" s="195"/>
      <c r="O271" s="196"/>
      <c r="P271" s="223" t="s">
        <v>46</v>
      </c>
      <c r="Q271" s="225"/>
      <c r="R271" s="194" t="s">
        <v>56</v>
      </c>
      <c r="S271" s="195"/>
      <c r="T271" s="196"/>
    </row>
    <row r="272" spans="1:20" x14ac:dyDescent="0.2">
      <c r="A272" s="222"/>
      <c r="B272" s="226"/>
      <c r="C272" s="227"/>
      <c r="D272" s="227"/>
      <c r="E272" s="227"/>
      <c r="F272" s="227"/>
      <c r="G272" s="228"/>
      <c r="H272" s="226"/>
      <c r="I272" s="228"/>
      <c r="J272" s="194" t="s">
        <v>33</v>
      </c>
      <c r="K272" s="196"/>
      <c r="L272" s="194" t="s">
        <v>6</v>
      </c>
      <c r="M272" s="196"/>
      <c r="N272" s="194" t="s">
        <v>30</v>
      </c>
      <c r="O272" s="196"/>
      <c r="P272" s="226"/>
      <c r="Q272" s="228"/>
      <c r="R272" s="40" t="s">
        <v>57</v>
      </c>
      <c r="S272" s="194" t="s">
        <v>58</v>
      </c>
      <c r="T272" s="196"/>
    </row>
    <row r="273" spans="1:20" ht="12.75" customHeight="1" x14ac:dyDescent="0.2">
      <c r="A273" s="40">
        <v>1</v>
      </c>
      <c r="B273" s="194" t="s">
        <v>52</v>
      </c>
      <c r="C273" s="195"/>
      <c r="D273" s="195"/>
      <c r="E273" s="195"/>
      <c r="F273" s="195"/>
      <c r="G273" s="196"/>
      <c r="H273" s="205">
        <f>J273</f>
        <v>760</v>
      </c>
      <c r="I273" s="206"/>
      <c r="J273" s="207">
        <f>SUM((N47+N63+N81)*14+(N97*12)-J274)</f>
        <v>760</v>
      </c>
      <c r="K273" s="208"/>
      <c r="L273" s="207">
        <f>SUM((O47+O63+O81)*14+(O97*12)-L274)</f>
        <v>1322</v>
      </c>
      <c r="M273" s="208"/>
      <c r="N273" s="209">
        <f>SUM(J273:M273)</f>
        <v>2082</v>
      </c>
      <c r="O273" s="210"/>
      <c r="P273" s="211">
        <f>H273/H275</f>
        <v>0.66666666666666663</v>
      </c>
      <c r="Q273" s="212"/>
      <c r="R273" s="41">
        <f>J47+J63-R274</f>
        <v>60</v>
      </c>
      <c r="S273" s="213">
        <f>J81+J97-S274</f>
        <v>24</v>
      </c>
      <c r="T273" s="214"/>
    </row>
    <row r="274" spans="1:20" ht="12.75" customHeight="1" x14ac:dyDescent="0.2">
      <c r="A274" s="40">
        <v>2</v>
      </c>
      <c r="B274" s="194" t="s">
        <v>53</v>
      </c>
      <c r="C274" s="195"/>
      <c r="D274" s="195"/>
      <c r="E274" s="195"/>
      <c r="F274" s="195"/>
      <c r="G274" s="196"/>
      <c r="H274" s="205">
        <f>J274</f>
        <v>380</v>
      </c>
      <c r="I274" s="206"/>
      <c r="J274" s="215">
        <f>N134</f>
        <v>380</v>
      </c>
      <c r="K274" s="216"/>
      <c r="L274" s="215">
        <f>O134</f>
        <v>536</v>
      </c>
      <c r="M274" s="216"/>
      <c r="N274" s="217">
        <f>SUM(J274:M274)</f>
        <v>916</v>
      </c>
      <c r="O274" s="218"/>
      <c r="P274" s="211">
        <f>H274/H275</f>
        <v>0.33333333333333331</v>
      </c>
      <c r="Q274" s="212"/>
      <c r="R274" s="17">
        <v>0</v>
      </c>
      <c r="S274" s="219">
        <v>36</v>
      </c>
      <c r="T274" s="220"/>
    </row>
    <row r="275" spans="1:20" x14ac:dyDescent="0.2">
      <c r="A275" s="194" t="s">
        <v>24</v>
      </c>
      <c r="B275" s="195"/>
      <c r="C275" s="195"/>
      <c r="D275" s="195"/>
      <c r="E275" s="195"/>
      <c r="F275" s="195"/>
      <c r="G275" s="196"/>
      <c r="H275" s="197">
        <f>SUM(H273:I274)</f>
        <v>1140</v>
      </c>
      <c r="I275" s="198"/>
      <c r="J275" s="197">
        <f>SUM(J273:K274)</f>
        <v>1140</v>
      </c>
      <c r="K275" s="198"/>
      <c r="L275" s="199">
        <f>SUM(L273:M274)</f>
        <v>1858</v>
      </c>
      <c r="M275" s="200"/>
      <c r="N275" s="199">
        <f>SUM(N273:O274)</f>
        <v>2998</v>
      </c>
      <c r="O275" s="200"/>
      <c r="P275" s="201">
        <f>SUM(P273:Q274)</f>
        <v>1</v>
      </c>
      <c r="Q275" s="202"/>
      <c r="R275" s="42">
        <f>SUM(R273:R274)</f>
        <v>60</v>
      </c>
      <c r="S275" s="203">
        <f>SUM(S273:T274)</f>
        <v>60</v>
      </c>
      <c r="T275" s="204"/>
    </row>
    <row r="276" spans="1:20" ht="12.75" customHeight="1" x14ac:dyDescent="0.2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</row>
    <row r="277" spans="1:20" ht="72.75" customHeight="1" x14ac:dyDescent="0.2">
      <c r="A277" s="270"/>
      <c r="B277" s="270"/>
      <c r="C277" s="270"/>
      <c r="D277" s="270"/>
      <c r="E277" s="270"/>
      <c r="F277" s="270"/>
      <c r="G277" s="270"/>
      <c r="H277" s="270"/>
      <c r="I277" s="270"/>
      <c r="J277" s="270"/>
      <c r="K277" s="270"/>
      <c r="L277" s="270"/>
      <c r="M277" s="270"/>
      <c r="N277" s="270"/>
      <c r="O277" s="270"/>
      <c r="P277" s="270"/>
      <c r="Q277" s="270"/>
      <c r="R277" s="270"/>
      <c r="S277" s="270"/>
      <c r="T277" s="270"/>
    </row>
    <row r="278" spans="1:20" ht="45" customHeight="1" x14ac:dyDescent="0.2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</row>
    <row r="279" spans="1:20" ht="12.75" customHeight="1" x14ac:dyDescent="0.2">
      <c r="A279" s="192" t="s">
        <v>71</v>
      </c>
      <c r="B279" s="192"/>
      <c r="C279" s="192"/>
      <c r="D279" s="192"/>
      <c r="E279" s="192"/>
      <c r="F279" s="192"/>
      <c r="G279" s="192"/>
      <c r="H279" s="192"/>
      <c r="I279" s="192"/>
      <c r="J279" s="192"/>
      <c r="K279" s="192"/>
      <c r="L279" s="192"/>
      <c r="M279" s="192"/>
      <c r="N279" s="192"/>
      <c r="O279" s="192"/>
      <c r="P279" s="192"/>
      <c r="Q279" s="192"/>
      <c r="R279" s="192"/>
      <c r="S279" s="192"/>
      <c r="T279" s="192"/>
    </row>
    <row r="280" spans="1:20" ht="27.75" customHeight="1" x14ac:dyDescent="0.2">
      <c r="A280" s="192" t="s">
        <v>26</v>
      </c>
      <c r="B280" s="192" t="s">
        <v>25</v>
      </c>
      <c r="C280" s="192"/>
      <c r="D280" s="192"/>
      <c r="E280" s="192"/>
      <c r="F280" s="192"/>
      <c r="G280" s="192"/>
      <c r="H280" s="192"/>
      <c r="I280" s="192"/>
      <c r="J280" s="261" t="s">
        <v>39</v>
      </c>
      <c r="K280" s="261" t="s">
        <v>23</v>
      </c>
      <c r="L280" s="261"/>
      <c r="M280" s="261"/>
      <c r="N280" s="261" t="s">
        <v>40</v>
      </c>
      <c r="O280" s="321"/>
      <c r="P280" s="321"/>
      <c r="Q280" s="261" t="s">
        <v>22</v>
      </c>
      <c r="R280" s="261"/>
      <c r="S280" s="261"/>
      <c r="T280" s="261" t="s">
        <v>21</v>
      </c>
    </row>
    <row r="281" spans="1:20" x14ac:dyDescent="0.2">
      <c r="A281" s="192"/>
      <c r="B281" s="192"/>
      <c r="C281" s="192"/>
      <c r="D281" s="192"/>
      <c r="E281" s="192"/>
      <c r="F281" s="192"/>
      <c r="G281" s="192"/>
      <c r="H281" s="192"/>
      <c r="I281" s="192"/>
      <c r="J281" s="261"/>
      <c r="K281" s="52" t="s">
        <v>27</v>
      </c>
      <c r="L281" s="52" t="s">
        <v>28</v>
      </c>
      <c r="M281" s="52" t="s">
        <v>29</v>
      </c>
      <c r="N281" s="52" t="s">
        <v>33</v>
      </c>
      <c r="O281" s="52" t="s">
        <v>6</v>
      </c>
      <c r="P281" s="52" t="s">
        <v>30</v>
      </c>
      <c r="Q281" s="52" t="s">
        <v>31</v>
      </c>
      <c r="R281" s="52" t="s">
        <v>27</v>
      </c>
      <c r="S281" s="52" t="s">
        <v>32</v>
      </c>
      <c r="T281" s="261"/>
    </row>
    <row r="282" spans="1:20" x14ac:dyDescent="0.2">
      <c r="A282" s="193" t="s">
        <v>72</v>
      </c>
      <c r="B282" s="193"/>
      <c r="C282" s="193"/>
      <c r="D282" s="193"/>
      <c r="E282" s="193"/>
      <c r="F282" s="193"/>
      <c r="G282" s="193"/>
      <c r="H282" s="193"/>
      <c r="I282" s="193"/>
      <c r="J282" s="193"/>
      <c r="K282" s="193"/>
      <c r="L282" s="193"/>
      <c r="M282" s="193"/>
      <c r="N282" s="193"/>
      <c r="O282" s="193"/>
      <c r="P282" s="193"/>
      <c r="Q282" s="193"/>
      <c r="R282" s="193"/>
      <c r="S282" s="193"/>
      <c r="T282" s="193"/>
    </row>
    <row r="283" spans="1:20" s="45" customFormat="1" ht="42.75" customHeight="1" x14ac:dyDescent="0.2">
      <c r="A283" s="77" t="s">
        <v>126</v>
      </c>
      <c r="B283" s="162" t="s">
        <v>132</v>
      </c>
      <c r="C283" s="162"/>
      <c r="D283" s="162"/>
      <c r="E283" s="162"/>
      <c r="F283" s="162"/>
      <c r="G283" s="162"/>
      <c r="H283" s="162"/>
      <c r="I283" s="162"/>
      <c r="J283" s="44">
        <v>5</v>
      </c>
      <c r="K283" s="44">
        <v>2</v>
      </c>
      <c r="L283" s="44">
        <v>1</v>
      </c>
      <c r="M283" s="44">
        <v>0</v>
      </c>
      <c r="N283" s="55">
        <f>K283+L283+M283</f>
        <v>3</v>
      </c>
      <c r="O283" s="55">
        <f>P283-N283</f>
        <v>6</v>
      </c>
      <c r="P283" s="55">
        <f>ROUND(PRODUCT(J283,25)/14,0)</f>
        <v>9</v>
      </c>
      <c r="Q283" s="44" t="s">
        <v>31</v>
      </c>
      <c r="R283" s="44"/>
      <c r="S283" s="44"/>
      <c r="T283" s="44" t="s">
        <v>36</v>
      </c>
    </row>
    <row r="284" spans="1:20" ht="37.5" customHeight="1" x14ac:dyDescent="0.2">
      <c r="A284" s="77" t="s">
        <v>127</v>
      </c>
      <c r="B284" s="162" t="s">
        <v>133</v>
      </c>
      <c r="C284" s="162"/>
      <c r="D284" s="162"/>
      <c r="E284" s="162"/>
      <c r="F284" s="162"/>
      <c r="G284" s="162"/>
      <c r="H284" s="162"/>
      <c r="I284" s="162"/>
      <c r="J284" s="44">
        <v>5</v>
      </c>
      <c r="K284" s="44">
        <v>2</v>
      </c>
      <c r="L284" s="44">
        <v>1</v>
      </c>
      <c r="M284" s="44">
        <v>0</v>
      </c>
      <c r="N284" s="55">
        <f>K284+L284+M284</f>
        <v>3</v>
      </c>
      <c r="O284" s="55">
        <f>P284-N284</f>
        <v>6</v>
      </c>
      <c r="P284" s="55">
        <f>ROUND(PRODUCT(J284,25)/14,0)</f>
        <v>9</v>
      </c>
      <c r="Q284" s="44" t="s">
        <v>31</v>
      </c>
      <c r="R284" s="44"/>
      <c r="S284" s="44"/>
      <c r="T284" s="44" t="s">
        <v>36</v>
      </c>
    </row>
    <row r="285" spans="1:20" x14ac:dyDescent="0.2">
      <c r="A285" s="168" t="s">
        <v>73</v>
      </c>
      <c r="B285" s="169"/>
      <c r="C285" s="169"/>
      <c r="D285" s="169"/>
      <c r="E285" s="169"/>
      <c r="F285" s="169"/>
      <c r="G285" s="169"/>
      <c r="H285" s="169"/>
      <c r="I285" s="169"/>
      <c r="J285" s="169"/>
      <c r="K285" s="169"/>
      <c r="L285" s="169"/>
      <c r="M285" s="169"/>
      <c r="N285" s="169"/>
      <c r="O285" s="169"/>
      <c r="P285" s="169"/>
      <c r="Q285" s="169"/>
      <c r="R285" s="169"/>
      <c r="S285" s="169"/>
      <c r="T285" s="170"/>
    </row>
    <row r="286" spans="1:20" ht="63.75" customHeight="1" x14ac:dyDescent="0.2">
      <c r="A286" s="77" t="s">
        <v>128</v>
      </c>
      <c r="B286" s="163" t="s">
        <v>134</v>
      </c>
      <c r="C286" s="164"/>
      <c r="D286" s="164"/>
      <c r="E286" s="164"/>
      <c r="F286" s="164"/>
      <c r="G286" s="164"/>
      <c r="H286" s="164"/>
      <c r="I286" s="165"/>
      <c r="J286" s="44">
        <v>5</v>
      </c>
      <c r="K286" s="44">
        <v>2</v>
      </c>
      <c r="L286" s="44">
        <v>1</v>
      </c>
      <c r="M286" s="44">
        <v>0</v>
      </c>
      <c r="N286" s="55">
        <f>K286+L286+M286</f>
        <v>3</v>
      </c>
      <c r="O286" s="55">
        <f>P286-N286</f>
        <v>6</v>
      </c>
      <c r="P286" s="55">
        <f>ROUND(PRODUCT(J286,25)/14,0)</f>
        <v>9</v>
      </c>
      <c r="Q286" s="44" t="s">
        <v>31</v>
      </c>
      <c r="R286" s="44"/>
      <c r="S286" s="44"/>
      <c r="T286" s="44" t="s">
        <v>77</v>
      </c>
    </row>
    <row r="287" spans="1:20" s="45" customFormat="1" ht="24" customHeight="1" x14ac:dyDescent="0.2">
      <c r="A287" s="77" t="s">
        <v>129</v>
      </c>
      <c r="B287" s="163" t="s">
        <v>116</v>
      </c>
      <c r="C287" s="164"/>
      <c r="D287" s="164"/>
      <c r="E287" s="164"/>
      <c r="F287" s="164"/>
      <c r="G287" s="164"/>
      <c r="H287" s="164"/>
      <c r="I287" s="165"/>
      <c r="J287" s="44">
        <v>5</v>
      </c>
      <c r="K287" s="44">
        <v>1</v>
      </c>
      <c r="L287" s="44">
        <v>2</v>
      </c>
      <c r="M287" s="44">
        <v>0</v>
      </c>
      <c r="N287" s="55">
        <f>K287+L287+M287</f>
        <v>3</v>
      </c>
      <c r="O287" s="55">
        <f>P287-N287</f>
        <v>6</v>
      </c>
      <c r="P287" s="55">
        <f>ROUND(PRODUCT(J287,25)/14,0)</f>
        <v>9</v>
      </c>
      <c r="Q287" s="44" t="s">
        <v>31</v>
      </c>
      <c r="R287" s="44"/>
      <c r="S287" s="44"/>
      <c r="T287" s="44" t="s">
        <v>78</v>
      </c>
    </row>
    <row r="288" spans="1:20" ht="18.75" customHeight="1" x14ac:dyDescent="0.2">
      <c r="A288" s="168" t="s">
        <v>74</v>
      </c>
      <c r="B288" s="169"/>
      <c r="C288" s="169"/>
      <c r="D288" s="169"/>
      <c r="E288" s="169"/>
      <c r="F288" s="169"/>
      <c r="G288" s="169"/>
      <c r="H288" s="169"/>
      <c r="I288" s="169"/>
      <c r="J288" s="169"/>
      <c r="K288" s="169"/>
      <c r="L288" s="169"/>
      <c r="M288" s="169"/>
      <c r="N288" s="169"/>
      <c r="O288" s="169"/>
      <c r="P288" s="169"/>
      <c r="Q288" s="169"/>
      <c r="R288" s="169"/>
      <c r="S288" s="169"/>
      <c r="T288" s="170"/>
    </row>
    <row r="289" spans="1:20" s="45" customFormat="1" ht="51" customHeight="1" x14ac:dyDescent="0.2">
      <c r="A289" s="77" t="s">
        <v>130</v>
      </c>
      <c r="B289" s="163" t="s">
        <v>159</v>
      </c>
      <c r="C289" s="164"/>
      <c r="D289" s="164"/>
      <c r="E289" s="164"/>
      <c r="F289" s="164"/>
      <c r="G289" s="164"/>
      <c r="H289" s="164"/>
      <c r="I289" s="165"/>
      <c r="J289" s="44">
        <v>5</v>
      </c>
      <c r="K289" s="44">
        <v>0</v>
      </c>
      <c r="L289" s="44">
        <v>0</v>
      </c>
      <c r="M289" s="44">
        <v>3</v>
      </c>
      <c r="N289" s="55">
        <f>K289+L289+M289</f>
        <v>3</v>
      </c>
      <c r="O289" s="55">
        <f>P289-N289</f>
        <v>6</v>
      </c>
      <c r="P289" s="55">
        <f>ROUND(PRODUCT(J289,25)/14,0)</f>
        <v>9</v>
      </c>
      <c r="Q289" s="44"/>
      <c r="R289" s="44" t="s">
        <v>27</v>
      </c>
      <c r="S289" s="44"/>
      <c r="T289" s="44" t="s">
        <v>77</v>
      </c>
    </row>
    <row r="290" spans="1:20" ht="21.75" customHeight="1" x14ac:dyDescent="0.2">
      <c r="A290" s="77" t="s">
        <v>131</v>
      </c>
      <c r="B290" s="163" t="s">
        <v>117</v>
      </c>
      <c r="C290" s="164"/>
      <c r="D290" s="164"/>
      <c r="E290" s="164"/>
      <c r="F290" s="164"/>
      <c r="G290" s="164"/>
      <c r="H290" s="164"/>
      <c r="I290" s="165"/>
      <c r="J290" s="44">
        <v>5</v>
      </c>
      <c r="K290" s="44">
        <v>1</v>
      </c>
      <c r="L290" s="44">
        <v>2</v>
      </c>
      <c r="M290" s="44">
        <v>0</v>
      </c>
      <c r="N290" s="55">
        <f>K290+L290+M290</f>
        <v>3</v>
      </c>
      <c r="O290" s="55">
        <f>P290-N290</f>
        <v>6</v>
      </c>
      <c r="P290" s="55">
        <f>ROUND(PRODUCT(J290,25)/14,0)</f>
        <v>9</v>
      </c>
      <c r="Q290" s="44" t="s">
        <v>31</v>
      </c>
      <c r="R290" s="44"/>
      <c r="S290" s="44"/>
      <c r="T290" s="44" t="s">
        <v>78</v>
      </c>
    </row>
    <row r="291" spans="1:20" x14ac:dyDescent="0.2">
      <c r="A291" s="171" t="s">
        <v>75</v>
      </c>
      <c r="B291" s="172"/>
      <c r="C291" s="172"/>
      <c r="D291" s="172"/>
      <c r="E291" s="172"/>
      <c r="F291" s="172"/>
      <c r="G291" s="172"/>
      <c r="H291" s="172"/>
      <c r="I291" s="172"/>
      <c r="J291" s="172"/>
      <c r="K291" s="172"/>
      <c r="L291" s="172"/>
      <c r="M291" s="172"/>
      <c r="N291" s="172"/>
      <c r="O291" s="172"/>
      <c r="P291" s="172"/>
      <c r="Q291" s="172"/>
      <c r="R291" s="172"/>
      <c r="S291" s="172"/>
      <c r="T291" s="173"/>
    </row>
    <row r="292" spans="1:20" ht="33" customHeight="1" x14ac:dyDescent="0.2">
      <c r="A292" s="79"/>
      <c r="B292" s="163" t="s">
        <v>118</v>
      </c>
      <c r="C292" s="164"/>
      <c r="D292" s="164"/>
      <c r="E292" s="164"/>
      <c r="F292" s="164"/>
      <c r="G292" s="164"/>
      <c r="H292" s="164"/>
      <c r="I292" s="165"/>
      <c r="J292" s="44">
        <v>5</v>
      </c>
      <c r="K292" s="44"/>
      <c r="L292" s="44"/>
      <c r="M292" s="44"/>
      <c r="N292" s="55"/>
      <c r="O292" s="55"/>
      <c r="P292" s="55"/>
      <c r="Q292" s="44"/>
      <c r="R292" s="44"/>
      <c r="S292" s="44"/>
      <c r="T292" s="56"/>
    </row>
    <row r="293" spans="1:20" ht="20.25" customHeight="1" x14ac:dyDescent="0.2">
      <c r="A293" s="174" t="s">
        <v>70</v>
      </c>
      <c r="B293" s="175"/>
      <c r="C293" s="175"/>
      <c r="D293" s="175"/>
      <c r="E293" s="175"/>
      <c r="F293" s="175"/>
      <c r="G293" s="175"/>
      <c r="H293" s="175"/>
      <c r="I293" s="176"/>
      <c r="J293" s="57">
        <f>SUM(J283:J284,J286:J287,J289:J290,J292)</f>
        <v>35</v>
      </c>
      <c r="K293" s="57">
        <f t="shared" ref="K293:P293" si="101">SUM(K283:K284,K286:K287,K289:K290,K292)</f>
        <v>8</v>
      </c>
      <c r="L293" s="57">
        <f t="shared" si="101"/>
        <v>7</v>
      </c>
      <c r="M293" s="57">
        <f t="shared" si="101"/>
        <v>3</v>
      </c>
      <c r="N293" s="57">
        <f t="shared" si="101"/>
        <v>18</v>
      </c>
      <c r="O293" s="57">
        <f t="shared" si="101"/>
        <v>36</v>
      </c>
      <c r="P293" s="57">
        <f t="shared" si="101"/>
        <v>54</v>
      </c>
      <c r="Q293" s="58">
        <f>COUNTIF(Q283:Q284,"E")+COUNTIF(Q286:Q287,"E")+COUNTIF(Q289:Q290,"E")+COUNTIF(Q292,"E")</f>
        <v>5</v>
      </c>
      <c r="R293" s="58">
        <f>COUNTIF(R283:R284,"C")+COUNTIF(R286:R287,"C")+COUNTIF(R289:R290,"C")+COUNTIF(R292,"C")</f>
        <v>1</v>
      </c>
      <c r="S293" s="58">
        <f>COUNTIF(S283:S284,"VP")+COUNTIF(S286:S287,"VP")+COUNTIF(S289:S290,"VP")+COUNTIF(S292,"VP")</f>
        <v>0</v>
      </c>
      <c r="T293" s="59"/>
    </row>
    <row r="294" spans="1:20" ht="20.25" customHeight="1" x14ac:dyDescent="0.2">
      <c r="A294" s="177" t="s">
        <v>47</v>
      </c>
      <c r="B294" s="178"/>
      <c r="C294" s="178"/>
      <c r="D294" s="178"/>
      <c r="E294" s="178"/>
      <c r="F294" s="178"/>
      <c r="G294" s="178"/>
      <c r="H294" s="178"/>
      <c r="I294" s="178"/>
      <c r="J294" s="179"/>
      <c r="K294" s="57">
        <f>SUM(K283:K284,K286:K287,K289:K290)*14</f>
        <v>112</v>
      </c>
      <c r="L294" s="57">
        <f t="shared" ref="L294:P294" si="102">SUM(L283:L284,L286:L287,L289:L290)*14</f>
        <v>98</v>
      </c>
      <c r="M294" s="57">
        <f t="shared" si="102"/>
        <v>42</v>
      </c>
      <c r="N294" s="57">
        <f t="shared" si="102"/>
        <v>252</v>
      </c>
      <c r="O294" s="57">
        <f t="shared" si="102"/>
        <v>504</v>
      </c>
      <c r="P294" s="57">
        <f t="shared" si="102"/>
        <v>756</v>
      </c>
      <c r="Q294" s="183"/>
      <c r="R294" s="184"/>
      <c r="S294" s="184"/>
      <c r="T294" s="185"/>
    </row>
    <row r="295" spans="1:20" ht="19.5" customHeight="1" x14ac:dyDescent="0.2">
      <c r="A295" s="180"/>
      <c r="B295" s="181"/>
      <c r="C295" s="181"/>
      <c r="D295" s="181"/>
      <c r="E295" s="181"/>
      <c r="F295" s="181"/>
      <c r="G295" s="181"/>
      <c r="H295" s="181"/>
      <c r="I295" s="181"/>
      <c r="J295" s="182"/>
      <c r="K295" s="189">
        <f>SUM(K294:M294)</f>
        <v>252</v>
      </c>
      <c r="L295" s="190"/>
      <c r="M295" s="191"/>
      <c r="N295" s="189">
        <f>SUM(N294:O294)</f>
        <v>756</v>
      </c>
      <c r="O295" s="190"/>
      <c r="P295" s="191"/>
      <c r="Q295" s="186"/>
      <c r="R295" s="187"/>
      <c r="S295" s="187"/>
      <c r="T295" s="188"/>
    </row>
    <row r="296" spans="1:20" x14ac:dyDescent="0.2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</row>
    <row r="297" spans="1:20" x14ac:dyDescent="0.2">
      <c r="A297" s="166" t="s">
        <v>79</v>
      </c>
      <c r="B297" s="166"/>
      <c r="C297" s="166"/>
      <c r="D297" s="166"/>
      <c r="E297" s="166"/>
      <c r="F297" s="166"/>
      <c r="G297" s="166"/>
      <c r="H297" s="166"/>
      <c r="I297" s="166"/>
      <c r="J297" s="166"/>
      <c r="K297" s="166"/>
      <c r="L297" s="166"/>
      <c r="M297" s="166"/>
      <c r="N297" s="166"/>
      <c r="O297" s="166"/>
      <c r="P297" s="166"/>
      <c r="Q297" s="166"/>
      <c r="R297" s="166"/>
      <c r="S297" s="166"/>
      <c r="T297" s="166"/>
    </row>
    <row r="298" spans="1:20" x14ac:dyDescent="0.2">
      <c r="A298" s="166" t="s">
        <v>80</v>
      </c>
      <c r="B298" s="166"/>
      <c r="C298" s="166"/>
      <c r="D298" s="166"/>
      <c r="E298" s="166"/>
      <c r="F298" s="166"/>
      <c r="G298" s="166"/>
      <c r="H298" s="166"/>
      <c r="I298" s="166"/>
      <c r="J298" s="166"/>
      <c r="K298" s="166"/>
      <c r="L298" s="166"/>
      <c r="M298" s="166"/>
      <c r="N298" s="166"/>
      <c r="O298" s="166"/>
      <c r="P298" s="166"/>
      <c r="Q298" s="166"/>
      <c r="R298" s="166"/>
      <c r="S298" s="166"/>
      <c r="T298" s="166"/>
    </row>
    <row r="299" spans="1:20" x14ac:dyDescent="0.2">
      <c r="A299" s="166" t="s">
        <v>81</v>
      </c>
      <c r="B299" s="166"/>
      <c r="C299" s="166"/>
      <c r="D299" s="166"/>
      <c r="E299" s="166"/>
      <c r="F299" s="166"/>
      <c r="G299" s="166"/>
      <c r="H299" s="166"/>
      <c r="I299" s="166"/>
      <c r="J299" s="166"/>
      <c r="K299" s="166"/>
      <c r="L299" s="166"/>
      <c r="M299" s="166"/>
      <c r="N299" s="166"/>
      <c r="O299" s="166"/>
      <c r="P299" s="166"/>
      <c r="Q299" s="166"/>
      <c r="R299" s="166"/>
      <c r="S299" s="166"/>
      <c r="T299" s="166"/>
    </row>
  </sheetData>
  <sheetProtection formatCells="0" formatRows="0" insertRows="0"/>
  <mergeCells count="340">
    <mergeCell ref="A277:T277"/>
    <mergeCell ref="A280:A281"/>
    <mergeCell ref="B280:I281"/>
    <mergeCell ref="J280:J281"/>
    <mergeCell ref="K280:M280"/>
    <mergeCell ref="N280:P280"/>
    <mergeCell ref="Q280:S280"/>
    <mergeCell ref="T280:T281"/>
    <mergeCell ref="B71:I71"/>
    <mergeCell ref="B72:I72"/>
    <mergeCell ref="B73:I73"/>
    <mergeCell ref="B86:I86"/>
    <mergeCell ref="A126:T126"/>
    <mergeCell ref="B111:I111"/>
    <mergeCell ref="B117:I117"/>
    <mergeCell ref="B125:I125"/>
    <mergeCell ref="B131:I131"/>
    <mergeCell ref="B132:I132"/>
    <mergeCell ref="B124:I124"/>
    <mergeCell ref="B192:I192"/>
    <mergeCell ref="A105:T105"/>
    <mergeCell ref="A112:T112"/>
    <mergeCell ref="B127:I127"/>
    <mergeCell ref="T103:T104"/>
    <mergeCell ref="B54:I54"/>
    <mergeCell ref="B55:I55"/>
    <mergeCell ref="B70:I70"/>
    <mergeCell ref="N68:P68"/>
    <mergeCell ref="Q68:S68"/>
    <mergeCell ref="T68:T69"/>
    <mergeCell ref="A133:I133"/>
    <mergeCell ref="B182:I182"/>
    <mergeCell ref="B183:I183"/>
    <mergeCell ref="A67:T67"/>
    <mergeCell ref="J68:J69"/>
    <mergeCell ref="K68:M68"/>
    <mergeCell ref="B63:I63"/>
    <mergeCell ref="B58:I58"/>
    <mergeCell ref="B59:I59"/>
    <mergeCell ref="Q84:S84"/>
    <mergeCell ref="A102:T102"/>
    <mergeCell ref="B89:I89"/>
    <mergeCell ref="B90:I90"/>
    <mergeCell ref="B91:I91"/>
    <mergeCell ref="A68:A69"/>
    <mergeCell ref="B68:I69"/>
    <mergeCell ref="B87:I87"/>
    <mergeCell ref="B88:I88"/>
    <mergeCell ref="A84:A85"/>
    <mergeCell ref="K173:M173"/>
    <mergeCell ref="N173:P173"/>
    <mergeCell ref="B181:I181"/>
    <mergeCell ref="A173:A174"/>
    <mergeCell ref="B173:I174"/>
    <mergeCell ref="J173:J174"/>
    <mergeCell ref="B103:I104"/>
    <mergeCell ref="B129:I129"/>
    <mergeCell ref="B130:I130"/>
    <mergeCell ref="B128:I128"/>
    <mergeCell ref="B106:I106"/>
    <mergeCell ref="B107:I107"/>
    <mergeCell ref="B113:I113"/>
    <mergeCell ref="B114:I114"/>
    <mergeCell ref="B120:I120"/>
    <mergeCell ref="B121:I121"/>
    <mergeCell ref="K135:M135"/>
    <mergeCell ref="N135:P135"/>
    <mergeCell ref="M17:T17"/>
    <mergeCell ref="M18:T18"/>
    <mergeCell ref="M13:T13"/>
    <mergeCell ref="M16:T16"/>
    <mergeCell ref="A11:K11"/>
    <mergeCell ref="A12:K12"/>
    <mergeCell ref="J103:J104"/>
    <mergeCell ref="K103:M103"/>
    <mergeCell ref="N103:P103"/>
    <mergeCell ref="A103:A104"/>
    <mergeCell ref="Q103:S103"/>
    <mergeCell ref="B92:I92"/>
    <mergeCell ref="B93:I93"/>
    <mergeCell ref="B96:I96"/>
    <mergeCell ref="B94:I94"/>
    <mergeCell ref="B97:I97"/>
    <mergeCell ref="B95:I95"/>
    <mergeCell ref="B57:I57"/>
    <mergeCell ref="I26:K26"/>
    <mergeCell ref="B26:C26"/>
    <mergeCell ref="H26:H27"/>
    <mergeCell ref="A25:G25"/>
    <mergeCell ref="G26:G27"/>
    <mergeCell ref="A13:K13"/>
    <mergeCell ref="A14:K14"/>
    <mergeCell ref="A16:K16"/>
    <mergeCell ref="B34:I35"/>
    <mergeCell ref="B39:I39"/>
    <mergeCell ref="B60:I60"/>
    <mergeCell ref="B61:I61"/>
    <mergeCell ref="A2:K2"/>
    <mergeCell ref="A6:K6"/>
    <mergeCell ref="O5:Q5"/>
    <mergeCell ref="O6:Q6"/>
    <mergeCell ref="O3:Q3"/>
    <mergeCell ref="O4:Q4"/>
    <mergeCell ref="M4:N4"/>
    <mergeCell ref="A10:K10"/>
    <mergeCell ref="M6:N6"/>
    <mergeCell ref="A7:K7"/>
    <mergeCell ref="A8:K8"/>
    <mergeCell ref="A9:K9"/>
    <mergeCell ref="M15:T15"/>
    <mergeCell ref="R6:T6"/>
    <mergeCell ref="M8:T11"/>
    <mergeCell ref="A15:K15"/>
    <mergeCell ref="J34:J35"/>
    <mergeCell ref="A33:T33"/>
    <mergeCell ref="A20:K23"/>
    <mergeCell ref="M21:T23"/>
    <mergeCell ref="B45:I45"/>
    <mergeCell ref="B62:I62"/>
    <mergeCell ref="B40:I40"/>
    <mergeCell ref="B50:I51"/>
    <mergeCell ref="B41:I41"/>
    <mergeCell ref="B44:I44"/>
    <mergeCell ref="B46:I46"/>
    <mergeCell ref="B56:I56"/>
    <mergeCell ref="B52:I52"/>
    <mergeCell ref="B53:I53"/>
    <mergeCell ref="M25:T30"/>
    <mergeCell ref="R3:T3"/>
    <mergeCell ref="R4:T4"/>
    <mergeCell ref="R5:T5"/>
    <mergeCell ref="B78:I78"/>
    <mergeCell ref="T84:T85"/>
    <mergeCell ref="B76:I76"/>
    <mergeCell ref="B77:I77"/>
    <mergeCell ref="B81:I81"/>
    <mergeCell ref="B84:I85"/>
    <mergeCell ref="B79:I79"/>
    <mergeCell ref="B74:I74"/>
    <mergeCell ref="B75:I75"/>
    <mergeCell ref="B80:I80"/>
    <mergeCell ref="A83:T83"/>
    <mergeCell ref="J84:J85"/>
    <mergeCell ref="K84:M84"/>
    <mergeCell ref="N84:P84"/>
    <mergeCell ref="T34:T35"/>
    <mergeCell ref="N34:P34"/>
    <mergeCell ref="K34:M34"/>
    <mergeCell ref="B36:I36"/>
    <mergeCell ref="B37:I37"/>
    <mergeCell ref="B38:I38"/>
    <mergeCell ref="B47:I47"/>
    <mergeCell ref="A1:K1"/>
    <mergeCell ref="A3:K3"/>
    <mergeCell ref="K50:M50"/>
    <mergeCell ref="M19:T19"/>
    <mergeCell ref="B42:I42"/>
    <mergeCell ref="B43:I43"/>
    <mergeCell ref="M1:T1"/>
    <mergeCell ref="M14:T14"/>
    <mergeCell ref="A4:K5"/>
    <mergeCell ref="A31:T31"/>
    <mergeCell ref="A19:K19"/>
    <mergeCell ref="A17:K17"/>
    <mergeCell ref="M3:N3"/>
    <mergeCell ref="M5:N5"/>
    <mergeCell ref="D26:F26"/>
    <mergeCell ref="A18:K18"/>
    <mergeCell ref="N50:P50"/>
    <mergeCell ref="Q50:S50"/>
    <mergeCell ref="T50:T51"/>
    <mergeCell ref="Q34:S34"/>
    <mergeCell ref="A49:T49"/>
    <mergeCell ref="J50:J51"/>
    <mergeCell ref="A50:A51"/>
    <mergeCell ref="A34:A35"/>
    <mergeCell ref="Q134:T135"/>
    <mergeCell ref="A134:J135"/>
    <mergeCell ref="B116:I116"/>
    <mergeCell ref="B109:I109"/>
    <mergeCell ref="B115:I115"/>
    <mergeCell ref="B108:I108"/>
    <mergeCell ref="B110:I110"/>
    <mergeCell ref="B122:I122"/>
    <mergeCell ref="A119:T119"/>
    <mergeCell ref="B118:I118"/>
    <mergeCell ref="B123:I123"/>
    <mergeCell ref="B189:I189"/>
    <mergeCell ref="A172:T172"/>
    <mergeCell ref="A171:T171"/>
    <mergeCell ref="B184:I184"/>
    <mergeCell ref="B185:I185"/>
    <mergeCell ref="B186:I186"/>
    <mergeCell ref="B187:I187"/>
    <mergeCell ref="B188:I188"/>
    <mergeCell ref="Q173:S173"/>
    <mergeCell ref="B177:I177"/>
    <mergeCell ref="B178:I178"/>
    <mergeCell ref="B179:I179"/>
    <mergeCell ref="B176:I176"/>
    <mergeCell ref="A175:T175"/>
    <mergeCell ref="T173:T174"/>
    <mergeCell ref="B180:I180"/>
    <mergeCell ref="A207:T207"/>
    <mergeCell ref="A210:T210"/>
    <mergeCell ref="B211:I211"/>
    <mergeCell ref="B190:I190"/>
    <mergeCell ref="B191:I191"/>
    <mergeCell ref="B194:I194"/>
    <mergeCell ref="A208:A209"/>
    <mergeCell ref="B208:I209"/>
    <mergeCell ref="B196:I196"/>
    <mergeCell ref="J208:J209"/>
    <mergeCell ref="K208:M208"/>
    <mergeCell ref="A200:J201"/>
    <mergeCell ref="Q200:T201"/>
    <mergeCell ref="N201:P201"/>
    <mergeCell ref="B197:I197"/>
    <mergeCell ref="A193:T193"/>
    <mergeCell ref="K201:M201"/>
    <mergeCell ref="A199:I199"/>
    <mergeCell ref="B198:I198"/>
    <mergeCell ref="B195:I195"/>
    <mergeCell ref="B226:I226"/>
    <mergeCell ref="A227:T227"/>
    <mergeCell ref="B228:I228"/>
    <mergeCell ref="B224:I224"/>
    <mergeCell ref="B225:I225"/>
    <mergeCell ref="B212:I212"/>
    <mergeCell ref="B223:I223"/>
    <mergeCell ref="B219:I219"/>
    <mergeCell ref="K235:M235"/>
    <mergeCell ref="N235:P235"/>
    <mergeCell ref="B213:I213"/>
    <mergeCell ref="B214:I214"/>
    <mergeCell ref="B220:I220"/>
    <mergeCell ref="B221:I221"/>
    <mergeCell ref="B222:I222"/>
    <mergeCell ref="B216:I216"/>
    <mergeCell ref="B217:I217"/>
    <mergeCell ref="B218:I218"/>
    <mergeCell ref="A270:B270"/>
    <mergeCell ref="T208:T209"/>
    <mergeCell ref="N208:P208"/>
    <mergeCell ref="B231:I231"/>
    <mergeCell ref="B232:I232"/>
    <mergeCell ref="A233:I233"/>
    <mergeCell ref="Q208:S208"/>
    <mergeCell ref="B229:I229"/>
    <mergeCell ref="B230:I230"/>
    <mergeCell ref="B215:I215"/>
    <mergeCell ref="A237:T237"/>
    <mergeCell ref="A238:A239"/>
    <mergeCell ref="A234:J235"/>
    <mergeCell ref="Q234:T235"/>
    <mergeCell ref="B238:I239"/>
    <mergeCell ref="J238:J239"/>
    <mergeCell ref="K238:M238"/>
    <mergeCell ref="N238:P238"/>
    <mergeCell ref="Q238:S238"/>
    <mergeCell ref="T238:T239"/>
    <mergeCell ref="A240:T240"/>
    <mergeCell ref="B242:I242"/>
    <mergeCell ref="B243:I243"/>
    <mergeCell ref="B244:I244"/>
    <mergeCell ref="A271:A272"/>
    <mergeCell ref="B271:G272"/>
    <mergeCell ref="H271:I272"/>
    <mergeCell ref="J271:O271"/>
    <mergeCell ref="P271:Q272"/>
    <mergeCell ref="R271:T271"/>
    <mergeCell ref="J272:K272"/>
    <mergeCell ref="L272:M272"/>
    <mergeCell ref="N272:O272"/>
    <mergeCell ref="S272:T272"/>
    <mergeCell ref="A275:G275"/>
    <mergeCell ref="H275:I275"/>
    <mergeCell ref="J275:K275"/>
    <mergeCell ref="L275:M275"/>
    <mergeCell ref="N275:O275"/>
    <mergeCell ref="P275:Q275"/>
    <mergeCell ref="S275:T275"/>
    <mergeCell ref="B273:G273"/>
    <mergeCell ref="H273:I273"/>
    <mergeCell ref="J273:K273"/>
    <mergeCell ref="L273:M273"/>
    <mergeCell ref="N273:O273"/>
    <mergeCell ref="P273:Q273"/>
    <mergeCell ref="S273:T273"/>
    <mergeCell ref="B274:G274"/>
    <mergeCell ref="H274:I274"/>
    <mergeCell ref="J274:K274"/>
    <mergeCell ref="L274:M274"/>
    <mergeCell ref="N274:O274"/>
    <mergeCell ref="P274:Q274"/>
    <mergeCell ref="S274:T274"/>
    <mergeCell ref="B283:I283"/>
    <mergeCell ref="B289:I289"/>
    <mergeCell ref="A297:T297"/>
    <mergeCell ref="A298:T298"/>
    <mergeCell ref="A299:T299"/>
    <mergeCell ref="A285:T285"/>
    <mergeCell ref="B286:I286"/>
    <mergeCell ref="A288:T288"/>
    <mergeCell ref="B290:I290"/>
    <mergeCell ref="A291:T291"/>
    <mergeCell ref="B292:I292"/>
    <mergeCell ref="A293:I293"/>
    <mergeCell ref="A294:J295"/>
    <mergeCell ref="Q294:T295"/>
    <mergeCell ref="K295:M295"/>
    <mergeCell ref="N295:P295"/>
    <mergeCell ref="B287:I287"/>
    <mergeCell ref="A279:T279"/>
    <mergeCell ref="B284:I284"/>
    <mergeCell ref="A282:T282"/>
    <mergeCell ref="B245:I245"/>
    <mergeCell ref="B246:I246"/>
    <mergeCell ref="B247:I247"/>
    <mergeCell ref="B248:I248"/>
    <mergeCell ref="B249:I249"/>
    <mergeCell ref="B250:I250"/>
    <mergeCell ref="B251:I251"/>
    <mergeCell ref="B252:I252"/>
    <mergeCell ref="A264:I264"/>
    <mergeCell ref="A265:J266"/>
    <mergeCell ref="Q265:T266"/>
    <mergeCell ref="K266:M266"/>
    <mergeCell ref="N266:P266"/>
    <mergeCell ref="B262:I262"/>
    <mergeCell ref="B263:I263"/>
    <mergeCell ref="B253:I253"/>
    <mergeCell ref="B254:I254"/>
    <mergeCell ref="B255:I255"/>
    <mergeCell ref="B256:I256"/>
    <mergeCell ref="B257:I257"/>
    <mergeCell ref="A258:T258"/>
    <mergeCell ref="B259:I259"/>
    <mergeCell ref="B260:I260"/>
    <mergeCell ref="B261:I261"/>
  </mergeCells>
  <phoneticPr fontId="5" type="noConversion"/>
  <dataValidations disablePrompts="1" count="11">
    <dataValidation type="list" allowBlank="1" showInputMessage="1" showErrorMessage="1" sqref="R142:R146 R36:R46 R283:R284 R289:R290 R286:R287 R127:R132 R70:R80 R113:R118 R292 R154:R159 R106:R111 R52:R62 R148:R152 R120:R125 R161:R166 R86:R96">
      <formula1>$R$35</formula1>
    </dataValidation>
    <dataValidation type="list" allowBlank="1" showInputMessage="1" showErrorMessage="1" sqref="Q142:Q146 Q36:Q46 Q283:Q284 Q289:Q290 Q286:Q287 Q127:Q132 Q70:Q80 Q113:Q118 Q292 Q154:Q159 Q106:Q111 Q52:Q62 Q148:Q152 Q120:Q125 Q161:Q166 Q86:Q96">
      <formula1>$Q$35</formula1>
    </dataValidation>
    <dataValidation type="list" allowBlank="1" showInputMessage="1" showErrorMessage="1" sqref="S148:S152 S36:S46 S283:S284 S289:S290 S286:S287 S142:S146 S127:S132 S292 S120:S125 S154:S159 S106:S111 S113:S118 S52:S62 S70:S80 S161:S166 S86:S96">
      <formula1>$S$35</formula1>
    </dataValidation>
    <dataValidation type="list" allowBlank="1" showInputMessage="1" showErrorMessage="1" sqref="T176:T191 T36:T46 T142:T146 T127:T132 T70:T80 T148:T152 T120:T125 T113:T118 T154:T159 T106:T111 T52:T62 T228:T231 T161:T166 T211:T225 T194:T197 T86:T96">
      <formula1>$O$32:$S$32</formula1>
    </dataValidation>
    <dataValidation type="list" allowBlank="1" showInputMessage="1" showErrorMessage="1" sqref="T226 T192">
      <formula1>$P$32:$S$32</formula1>
    </dataValidation>
    <dataValidation type="list" allowBlank="1" showInputMessage="1" showErrorMessage="1" sqref="B176:I191 B194:I197 B211:I225 B228:I231">
      <formula1>$B$34:$B$166</formula1>
    </dataValidation>
    <dataValidation type="list" allowBlank="1" showInputMessage="1" showErrorMessage="1" sqref="T259:T262 T241:T257">
      <formula1>#REF!</formula1>
    </dataValidation>
    <dataValidation type="list" allowBlank="1" showInputMessage="1" showErrorMessage="1" sqref="S241">
      <formula1>$S$33</formula1>
    </dataValidation>
    <dataValidation type="list" allowBlank="1" showInputMessage="1" showErrorMessage="1" sqref="Q241">
      <formula1>$Q$33</formula1>
    </dataValidation>
    <dataValidation type="list" allowBlank="1" showInputMessage="1" showErrorMessage="1" sqref="R241">
      <formula1>$R$33</formula1>
    </dataValidation>
    <dataValidation type="list" allowBlank="1" showInputMessage="1" showErrorMessage="1" sqref="B259:I262 B242:I256">
      <formula1>$B$32:$B$159</formula1>
    </dataValidation>
  </dataValidations>
  <pageMargins left="0.7" right="0.7" top="0.75" bottom="0.75" header="0.3" footer="0.3"/>
  <pageSetup paperSize="9" orientation="landscape" blackAndWhite="1" r:id="rId1"/>
  <headerFooter>
    <oddHeader>&amp;C
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8CD848C23F374E82F1C501FC5202DB" ma:contentTypeVersion="0" ma:contentTypeDescription="Create a new document." ma:contentTypeScope="" ma:versionID="cd50e582d94784a96fe3f6a5afb63be3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06E73D1-1D2F-4165-AE3C-0DA4687C7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54E7A1D-D733-4215-B5BA-4564572BE7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47E3DA-5698-49A4-92EA-B6C4521E51D0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Liliana Pop</cp:lastModifiedBy>
  <cp:lastPrinted>2020-04-08T09:02:57Z</cp:lastPrinted>
  <dcterms:created xsi:type="dcterms:W3CDTF">2013-06-27T08:19:59Z</dcterms:created>
  <dcterms:modified xsi:type="dcterms:W3CDTF">2020-04-14T06:59:44Z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0x010100FB8CD848C23F374E82F1C501FC5202DB</vt:lpwstr>
  </property>
</Properties>
</file>