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6" i="1" l="1"/>
  <c r="U270" i="1" l="1"/>
  <c r="T268" i="1"/>
  <c r="S268" i="1"/>
  <c r="R268" i="1"/>
  <c r="Q268" i="1"/>
  <c r="P268" i="1"/>
  <c r="O268" i="1"/>
  <c r="N268" i="1"/>
  <c r="L268" i="1"/>
  <c r="K268" i="1"/>
  <c r="J268" i="1"/>
  <c r="A268" i="1"/>
  <c r="T267" i="1"/>
  <c r="S267" i="1"/>
  <c r="R267" i="1"/>
  <c r="Q267" i="1"/>
  <c r="P267" i="1"/>
  <c r="O267" i="1"/>
  <c r="N267" i="1"/>
  <c r="L267" i="1"/>
  <c r="K267" i="1"/>
  <c r="J267" i="1"/>
  <c r="A267" i="1"/>
  <c r="T266" i="1"/>
  <c r="S266" i="1"/>
  <c r="R266" i="1"/>
  <c r="Q266" i="1"/>
  <c r="P266" i="1"/>
  <c r="O266" i="1"/>
  <c r="N266" i="1"/>
  <c r="L266" i="1"/>
  <c r="K266" i="1"/>
  <c r="J266" i="1"/>
  <c r="A266" i="1"/>
  <c r="T265" i="1"/>
  <c r="S265" i="1"/>
  <c r="R265" i="1"/>
  <c r="Q265" i="1"/>
  <c r="P265" i="1"/>
  <c r="O265" i="1"/>
  <c r="N265" i="1"/>
  <c r="M265" i="1"/>
  <c r="M269" i="1" s="1"/>
  <c r="L265" i="1"/>
  <c r="K265" i="1"/>
  <c r="J265" i="1"/>
  <c r="A265" i="1"/>
  <c r="T262" i="1"/>
  <c r="S262" i="1"/>
  <c r="R262" i="1"/>
  <c r="Q262" i="1"/>
  <c r="P262" i="1"/>
  <c r="O262" i="1"/>
  <c r="N262" i="1"/>
  <c r="M262" i="1"/>
  <c r="L262" i="1"/>
  <c r="K262" i="1"/>
  <c r="J262" i="1"/>
  <c r="A262" i="1"/>
  <c r="T261" i="1"/>
  <c r="S261" i="1"/>
  <c r="R261" i="1"/>
  <c r="Q261" i="1"/>
  <c r="P261" i="1"/>
  <c r="O261" i="1"/>
  <c r="N261" i="1"/>
  <c r="M261" i="1"/>
  <c r="L261" i="1"/>
  <c r="K261" i="1"/>
  <c r="J261" i="1"/>
  <c r="A261" i="1"/>
  <c r="T260" i="1"/>
  <c r="S260" i="1"/>
  <c r="R260" i="1"/>
  <c r="Q260" i="1"/>
  <c r="P260" i="1"/>
  <c r="O260" i="1"/>
  <c r="N260" i="1"/>
  <c r="M260" i="1"/>
  <c r="L260" i="1"/>
  <c r="K260" i="1"/>
  <c r="J260" i="1"/>
  <c r="A260" i="1"/>
  <c r="T259" i="1"/>
  <c r="S259" i="1"/>
  <c r="R259" i="1"/>
  <c r="Q259" i="1"/>
  <c r="P259" i="1"/>
  <c r="O259" i="1"/>
  <c r="N259" i="1"/>
  <c r="M259" i="1"/>
  <c r="L259" i="1"/>
  <c r="K259" i="1"/>
  <c r="J259" i="1"/>
  <c r="A259" i="1"/>
  <c r="T258" i="1"/>
  <c r="S258" i="1"/>
  <c r="R258" i="1"/>
  <c r="Q258" i="1"/>
  <c r="P258" i="1"/>
  <c r="O258" i="1"/>
  <c r="N258" i="1"/>
  <c r="M258" i="1"/>
  <c r="L258" i="1"/>
  <c r="K258" i="1"/>
  <c r="J258" i="1"/>
  <c r="A258" i="1"/>
  <c r="T257" i="1"/>
  <c r="S257" i="1"/>
  <c r="R257" i="1"/>
  <c r="Q257" i="1"/>
  <c r="P257" i="1"/>
  <c r="O257" i="1"/>
  <c r="N257" i="1"/>
  <c r="M257" i="1"/>
  <c r="L257" i="1"/>
  <c r="K257" i="1"/>
  <c r="J257" i="1"/>
  <c r="A257" i="1"/>
  <c r="T256" i="1"/>
  <c r="S256" i="1"/>
  <c r="R256" i="1"/>
  <c r="Q256" i="1"/>
  <c r="P256" i="1"/>
  <c r="O256" i="1"/>
  <c r="N256" i="1"/>
  <c r="M256" i="1"/>
  <c r="L256" i="1"/>
  <c r="K256" i="1"/>
  <c r="J256" i="1"/>
  <c r="A256" i="1"/>
  <c r="T255" i="1"/>
  <c r="S255" i="1"/>
  <c r="R255" i="1"/>
  <c r="Q255" i="1"/>
  <c r="P255" i="1"/>
  <c r="O255" i="1"/>
  <c r="N255" i="1"/>
  <c r="M255" i="1"/>
  <c r="L255" i="1"/>
  <c r="K255" i="1"/>
  <c r="J255" i="1"/>
  <c r="A255" i="1"/>
  <c r="T254" i="1"/>
  <c r="S254" i="1"/>
  <c r="R254" i="1"/>
  <c r="Q254" i="1"/>
  <c r="P254" i="1"/>
  <c r="O254" i="1"/>
  <c r="N254" i="1"/>
  <c r="M254" i="1"/>
  <c r="L254" i="1"/>
  <c r="K254" i="1"/>
  <c r="J254" i="1"/>
  <c r="A254" i="1"/>
  <c r="T253" i="1"/>
  <c r="S253" i="1"/>
  <c r="R253" i="1"/>
  <c r="Q253" i="1"/>
  <c r="P253" i="1"/>
  <c r="O253" i="1"/>
  <c r="N253" i="1"/>
  <c r="M253" i="1"/>
  <c r="L253" i="1"/>
  <c r="K253" i="1"/>
  <c r="J253" i="1"/>
  <c r="A253" i="1"/>
  <c r="T252" i="1"/>
  <c r="S252" i="1"/>
  <c r="R252" i="1"/>
  <c r="Q252" i="1"/>
  <c r="P252" i="1"/>
  <c r="O252" i="1"/>
  <c r="N252" i="1"/>
  <c r="M252" i="1"/>
  <c r="L252" i="1"/>
  <c r="K252" i="1"/>
  <c r="J252" i="1"/>
  <c r="A252" i="1"/>
  <c r="T251" i="1"/>
  <c r="S251" i="1"/>
  <c r="R251" i="1"/>
  <c r="Q251" i="1"/>
  <c r="P251" i="1"/>
  <c r="O251" i="1"/>
  <c r="N251" i="1"/>
  <c r="M251" i="1"/>
  <c r="L251" i="1"/>
  <c r="K251" i="1"/>
  <c r="J251" i="1"/>
  <c r="A251" i="1"/>
  <c r="T250" i="1"/>
  <c r="S250" i="1"/>
  <c r="R250" i="1"/>
  <c r="Q250" i="1"/>
  <c r="P250" i="1"/>
  <c r="O250" i="1"/>
  <c r="N250" i="1"/>
  <c r="M250" i="1"/>
  <c r="L250" i="1"/>
  <c r="K250" i="1"/>
  <c r="J250" i="1"/>
  <c r="A250" i="1"/>
  <c r="T249" i="1"/>
  <c r="S249" i="1"/>
  <c r="R249" i="1"/>
  <c r="Q249" i="1"/>
  <c r="P249" i="1"/>
  <c r="O249" i="1"/>
  <c r="N249" i="1"/>
  <c r="M249" i="1"/>
  <c r="L249" i="1"/>
  <c r="K249" i="1"/>
  <c r="J249" i="1"/>
  <c r="A249" i="1"/>
  <c r="T248" i="1"/>
  <c r="T247" i="1"/>
  <c r="S247" i="1"/>
  <c r="R247" i="1"/>
  <c r="N247" i="1"/>
  <c r="M247" i="1"/>
  <c r="L247" i="1"/>
  <c r="K247" i="1"/>
  <c r="J247" i="1"/>
  <c r="A247" i="1"/>
  <c r="T246" i="1"/>
  <c r="S246" i="1"/>
  <c r="R246" i="1"/>
  <c r="N246" i="1"/>
  <c r="M246" i="1"/>
  <c r="L246" i="1"/>
  <c r="K246" i="1"/>
  <c r="J246" i="1"/>
  <c r="A246" i="1"/>
  <c r="U238" i="1"/>
  <c r="U176" i="1"/>
  <c r="U131" i="1"/>
  <c r="N132" i="1"/>
  <c r="M132" i="1"/>
  <c r="L132" i="1"/>
  <c r="K132" i="1"/>
  <c r="R131" i="1"/>
  <c r="S131" i="1"/>
  <c r="T131" i="1"/>
  <c r="N131" i="1"/>
  <c r="M131" i="1"/>
  <c r="L131" i="1"/>
  <c r="K131" i="1"/>
  <c r="J131" i="1"/>
  <c r="Q122" i="1"/>
  <c r="O122" i="1"/>
  <c r="Q111" i="1"/>
  <c r="O111" i="1"/>
  <c r="Q120" i="1"/>
  <c r="O120" i="1"/>
  <c r="Q119" i="1"/>
  <c r="O119" i="1"/>
  <c r="Q118" i="1"/>
  <c r="O118" i="1"/>
  <c r="Q53" i="1"/>
  <c r="O53" i="1"/>
  <c r="Q54" i="1"/>
  <c r="O54" i="1"/>
  <c r="Q55" i="1"/>
  <c r="O55" i="1"/>
  <c r="Q56" i="1"/>
  <c r="O56" i="1"/>
  <c r="Q57" i="1"/>
  <c r="O57" i="1"/>
  <c r="O246" i="1" l="1"/>
  <c r="Q246" i="1"/>
  <c r="P122" i="1"/>
  <c r="P120" i="1"/>
  <c r="R263" i="1"/>
  <c r="J263" i="1"/>
  <c r="N263" i="1"/>
  <c r="K269" i="1"/>
  <c r="O269" i="1"/>
  <c r="S269" i="1"/>
  <c r="M263" i="1"/>
  <c r="M271" i="1" s="1"/>
  <c r="S263" i="1"/>
  <c r="K263" i="1"/>
  <c r="L263" i="1"/>
  <c r="T263" i="1"/>
  <c r="T269" i="1"/>
  <c r="Q269" i="1"/>
  <c r="L269" i="1"/>
  <c r="P269" i="1"/>
  <c r="J269" i="1"/>
  <c r="N269" i="1"/>
  <c r="R269" i="1"/>
  <c r="P118" i="1"/>
  <c r="P119" i="1"/>
  <c r="P111" i="1"/>
  <c r="P56" i="1"/>
  <c r="P54" i="1"/>
  <c r="P246" i="1" s="1"/>
  <c r="P57" i="1"/>
  <c r="P55" i="1"/>
  <c r="P53" i="1"/>
  <c r="J214" i="1"/>
  <c r="K214" i="1"/>
  <c r="J270" i="1" l="1"/>
  <c r="L271" i="1"/>
  <c r="S270" i="1"/>
  <c r="L270" i="1"/>
  <c r="R270" i="1"/>
  <c r="M270" i="1"/>
  <c r="K271" i="1"/>
  <c r="T270" i="1"/>
  <c r="N270" i="1"/>
  <c r="K270" i="1"/>
  <c r="N271" i="1"/>
  <c r="T233" i="1"/>
  <c r="S233" i="1"/>
  <c r="R233" i="1"/>
  <c r="N233" i="1"/>
  <c r="M233" i="1"/>
  <c r="M237" i="1" s="1"/>
  <c r="L233" i="1"/>
  <c r="K233" i="1"/>
  <c r="J233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R216" i="1"/>
  <c r="S216" i="1"/>
  <c r="T216" i="1"/>
  <c r="J217" i="1"/>
  <c r="K217" i="1"/>
  <c r="L217" i="1"/>
  <c r="M217" i="1"/>
  <c r="N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J230" i="1"/>
  <c r="K230" i="1"/>
  <c r="L230" i="1"/>
  <c r="M230" i="1"/>
  <c r="N230" i="1"/>
  <c r="O230" i="1"/>
  <c r="P230" i="1"/>
  <c r="Q230" i="1"/>
  <c r="R230" i="1"/>
  <c r="S230" i="1"/>
  <c r="T230" i="1"/>
  <c r="T214" i="1"/>
  <c r="S214" i="1"/>
  <c r="R214" i="1"/>
  <c r="N214" i="1"/>
  <c r="M214" i="1"/>
  <c r="L214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R203" i="1"/>
  <c r="S203" i="1"/>
  <c r="T203" i="1"/>
  <c r="J204" i="1"/>
  <c r="K204" i="1"/>
  <c r="L204" i="1"/>
  <c r="M204" i="1"/>
  <c r="N204" i="1"/>
  <c r="O204" i="1"/>
  <c r="P204" i="1"/>
  <c r="Q204" i="1"/>
  <c r="R204" i="1"/>
  <c r="S204" i="1"/>
  <c r="T204" i="1"/>
  <c r="T201" i="1"/>
  <c r="S201" i="1"/>
  <c r="R201" i="1"/>
  <c r="N201" i="1"/>
  <c r="M201" i="1"/>
  <c r="L201" i="1"/>
  <c r="K201" i="1"/>
  <c r="J201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R186" i="1"/>
  <c r="S186" i="1"/>
  <c r="T186" i="1"/>
  <c r="J187" i="1"/>
  <c r="K187" i="1"/>
  <c r="L187" i="1"/>
  <c r="M187" i="1"/>
  <c r="N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J197" i="1"/>
  <c r="K197" i="1"/>
  <c r="L197" i="1"/>
  <c r="M197" i="1"/>
  <c r="N197" i="1"/>
  <c r="O197" i="1"/>
  <c r="P197" i="1"/>
  <c r="Q197" i="1"/>
  <c r="R197" i="1"/>
  <c r="S197" i="1"/>
  <c r="T197" i="1"/>
  <c r="J198" i="1"/>
  <c r="K198" i="1"/>
  <c r="L198" i="1"/>
  <c r="M198" i="1"/>
  <c r="N198" i="1"/>
  <c r="O198" i="1"/>
  <c r="P198" i="1"/>
  <c r="Q198" i="1"/>
  <c r="R198" i="1"/>
  <c r="S198" i="1"/>
  <c r="T198" i="1"/>
  <c r="T184" i="1"/>
  <c r="S184" i="1"/>
  <c r="R184" i="1"/>
  <c r="N184" i="1"/>
  <c r="M184" i="1"/>
  <c r="L184" i="1"/>
  <c r="K184" i="1"/>
  <c r="J184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J174" i="1"/>
  <c r="K174" i="1"/>
  <c r="L174" i="1"/>
  <c r="M174" i="1"/>
  <c r="N174" i="1"/>
  <c r="O174" i="1"/>
  <c r="P174" i="1"/>
  <c r="Q174" i="1"/>
  <c r="R174" i="1"/>
  <c r="S174" i="1"/>
  <c r="T174" i="1"/>
  <c r="T171" i="1"/>
  <c r="S171" i="1"/>
  <c r="R171" i="1"/>
  <c r="N171" i="1"/>
  <c r="M171" i="1"/>
  <c r="L171" i="1"/>
  <c r="K171" i="1"/>
  <c r="J171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J158" i="1"/>
  <c r="K158" i="1"/>
  <c r="L158" i="1"/>
  <c r="M158" i="1"/>
  <c r="N158" i="1"/>
  <c r="R158" i="1"/>
  <c r="S158" i="1"/>
  <c r="T158" i="1"/>
  <c r="J159" i="1"/>
  <c r="K159" i="1"/>
  <c r="L159" i="1"/>
  <c r="M159" i="1"/>
  <c r="N159" i="1"/>
  <c r="R159" i="1"/>
  <c r="S159" i="1"/>
  <c r="T159" i="1"/>
  <c r="J160" i="1"/>
  <c r="K160" i="1"/>
  <c r="L160" i="1"/>
  <c r="M160" i="1"/>
  <c r="N160" i="1"/>
  <c r="R160" i="1"/>
  <c r="S160" i="1"/>
  <c r="T160" i="1"/>
  <c r="J161" i="1"/>
  <c r="K161" i="1"/>
  <c r="L161" i="1"/>
  <c r="M161" i="1"/>
  <c r="N161" i="1"/>
  <c r="R161" i="1"/>
  <c r="S161" i="1"/>
  <c r="T161" i="1"/>
  <c r="J162" i="1"/>
  <c r="K162" i="1"/>
  <c r="L162" i="1"/>
  <c r="M162" i="1"/>
  <c r="N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J167" i="1"/>
  <c r="K167" i="1"/>
  <c r="L167" i="1"/>
  <c r="M167" i="1"/>
  <c r="N167" i="1"/>
  <c r="O167" i="1"/>
  <c r="P167" i="1"/>
  <c r="Q167" i="1"/>
  <c r="R167" i="1"/>
  <c r="S167" i="1"/>
  <c r="T167" i="1"/>
  <c r="J168" i="1"/>
  <c r="K168" i="1"/>
  <c r="L168" i="1"/>
  <c r="M168" i="1"/>
  <c r="N168" i="1"/>
  <c r="O168" i="1"/>
  <c r="P168" i="1"/>
  <c r="Q168" i="1"/>
  <c r="R168" i="1"/>
  <c r="S168" i="1"/>
  <c r="T168" i="1"/>
  <c r="T153" i="1"/>
  <c r="S153" i="1"/>
  <c r="R153" i="1"/>
  <c r="N153" i="1"/>
  <c r="M153" i="1"/>
  <c r="O126" i="1"/>
  <c r="O127" i="1"/>
  <c r="O128" i="1"/>
  <c r="O129" i="1"/>
  <c r="O130" i="1"/>
  <c r="O125" i="1"/>
  <c r="O123" i="1"/>
  <c r="O114" i="1"/>
  <c r="O115" i="1"/>
  <c r="O116" i="1"/>
  <c r="O105" i="1"/>
  <c r="O106" i="1"/>
  <c r="O107" i="1"/>
  <c r="O108" i="1"/>
  <c r="O109" i="1"/>
  <c r="O104" i="1"/>
  <c r="M93" i="1"/>
  <c r="O83" i="1"/>
  <c r="O84" i="1"/>
  <c r="O202" i="1" s="1"/>
  <c r="O203" i="1"/>
  <c r="O85" i="1"/>
  <c r="O217" i="1" s="1"/>
  <c r="O86" i="1"/>
  <c r="O87" i="1"/>
  <c r="O88" i="1"/>
  <c r="O89" i="1"/>
  <c r="O90" i="1"/>
  <c r="O91" i="1"/>
  <c r="O92" i="1"/>
  <c r="O82" i="1"/>
  <c r="O171" i="1" s="1"/>
  <c r="M78" i="1"/>
  <c r="O68" i="1"/>
  <c r="O69" i="1"/>
  <c r="O161" i="1" s="1"/>
  <c r="O70" i="1"/>
  <c r="O185" i="1" s="1"/>
  <c r="O71" i="1"/>
  <c r="O72" i="1"/>
  <c r="O187" i="1" s="1"/>
  <c r="O73" i="1"/>
  <c r="O74" i="1"/>
  <c r="O75" i="1"/>
  <c r="O76" i="1"/>
  <c r="O77" i="1"/>
  <c r="O67" i="1"/>
  <c r="M63" i="1"/>
  <c r="O58" i="1"/>
  <c r="O59" i="1"/>
  <c r="O60" i="1"/>
  <c r="O61" i="1"/>
  <c r="O62" i="1"/>
  <c r="O52" i="1"/>
  <c r="O154" i="1"/>
  <c r="O39" i="1"/>
  <c r="O155" i="1" s="1"/>
  <c r="O40" i="1"/>
  <c r="O41" i="1"/>
  <c r="O157" i="1" s="1"/>
  <c r="O42" i="1"/>
  <c r="O43" i="1"/>
  <c r="O44" i="1"/>
  <c r="O45" i="1"/>
  <c r="O46" i="1"/>
  <c r="O47" i="1"/>
  <c r="O37" i="1"/>
  <c r="O153" i="1" s="1"/>
  <c r="M48" i="1"/>
  <c r="Q82" i="1"/>
  <c r="U93" i="1"/>
  <c r="U78" i="1"/>
  <c r="U63" i="1"/>
  <c r="U48" i="1"/>
  <c r="Q126" i="1"/>
  <c r="Q125" i="1"/>
  <c r="Q108" i="1"/>
  <c r="Q107" i="1"/>
  <c r="Q106" i="1"/>
  <c r="Q92" i="1"/>
  <c r="Q91" i="1"/>
  <c r="Q90" i="1"/>
  <c r="Q89" i="1"/>
  <c r="Q88" i="1"/>
  <c r="Q87" i="1"/>
  <c r="Q86" i="1"/>
  <c r="Q85" i="1"/>
  <c r="Q189" i="1" s="1"/>
  <c r="Q84" i="1"/>
  <c r="Q203" i="1" s="1"/>
  <c r="Q83" i="1"/>
  <c r="Q47" i="1"/>
  <c r="Q62" i="1"/>
  <c r="T236" i="1"/>
  <c r="S236" i="1"/>
  <c r="R236" i="1"/>
  <c r="Q236" i="1"/>
  <c r="P236" i="1"/>
  <c r="O236" i="1"/>
  <c r="N236" i="1"/>
  <c r="L236" i="1"/>
  <c r="K236" i="1"/>
  <c r="J236" i="1"/>
  <c r="A236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N234" i="1"/>
  <c r="L234" i="1"/>
  <c r="K234" i="1"/>
  <c r="J234" i="1"/>
  <c r="A234" i="1"/>
  <c r="A233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04" i="1"/>
  <c r="A203" i="1"/>
  <c r="A202" i="1"/>
  <c r="A201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74" i="1"/>
  <c r="A173" i="1"/>
  <c r="A172" i="1"/>
  <c r="A171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L153" i="1"/>
  <c r="K153" i="1"/>
  <c r="J153" i="1"/>
  <c r="A153" i="1"/>
  <c r="Q40" i="1"/>
  <c r="Q156" i="1" s="1"/>
  <c r="Q115" i="1"/>
  <c r="Q109" i="1"/>
  <c r="Q77" i="1"/>
  <c r="Q76" i="1"/>
  <c r="Q75" i="1"/>
  <c r="Q44" i="1"/>
  <c r="Q43" i="1"/>
  <c r="Q116" i="1"/>
  <c r="Q105" i="1"/>
  <c r="P105" i="1" s="1"/>
  <c r="Q104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187" i="1" s="1"/>
  <c r="Q71" i="1"/>
  <c r="Q70" i="1"/>
  <c r="Q185" i="1" s="1"/>
  <c r="Q69" i="1"/>
  <c r="Q161" i="1" s="1"/>
  <c r="Q68" i="1"/>
  <c r="Q67" i="1"/>
  <c r="T63" i="1"/>
  <c r="S63" i="1"/>
  <c r="R63" i="1"/>
  <c r="N63" i="1"/>
  <c r="L63" i="1"/>
  <c r="K63" i="1"/>
  <c r="J63" i="1"/>
  <c r="Q61" i="1"/>
  <c r="Q60" i="1"/>
  <c r="Q59" i="1"/>
  <c r="Q58" i="1"/>
  <c r="Q52" i="1"/>
  <c r="Q42" i="1"/>
  <c r="K48" i="1"/>
  <c r="Q46" i="1"/>
  <c r="Q45" i="1"/>
  <c r="Q41" i="1"/>
  <c r="Q39" i="1"/>
  <c r="Q154" i="1"/>
  <c r="T48" i="1"/>
  <c r="S48" i="1"/>
  <c r="R48" i="1"/>
  <c r="Q37" i="1"/>
  <c r="Q153" i="1" s="1"/>
  <c r="N48" i="1"/>
  <c r="L48" i="1"/>
  <c r="J48" i="1"/>
  <c r="O234" i="1"/>
  <c r="Q234" i="1"/>
  <c r="P234" i="1"/>
  <c r="S279" i="1" l="1"/>
  <c r="S281" i="1" s="1"/>
  <c r="Q186" i="1"/>
  <c r="Q158" i="1"/>
  <c r="K272" i="1"/>
  <c r="Q247" i="1"/>
  <c r="Q263" i="1" s="1"/>
  <c r="Q271" i="1" s="1"/>
  <c r="T279" i="1"/>
  <c r="T281" i="1" s="1"/>
  <c r="O216" i="1"/>
  <c r="O215" i="1"/>
  <c r="O247" i="1"/>
  <c r="O263" i="1" s="1"/>
  <c r="Q132" i="1"/>
  <c r="Q131" i="1"/>
  <c r="O131" i="1"/>
  <c r="O132" i="1"/>
  <c r="J280" i="1" s="1"/>
  <c r="P87" i="1"/>
  <c r="Q162" i="1"/>
  <c r="O162" i="1"/>
  <c r="O186" i="1"/>
  <c r="P74" i="1"/>
  <c r="O158" i="1"/>
  <c r="O159" i="1"/>
  <c r="P41" i="1"/>
  <c r="P157" i="1" s="1"/>
  <c r="O160" i="1"/>
  <c r="Q160" i="1"/>
  <c r="P59" i="1"/>
  <c r="P45" i="1"/>
  <c r="P104" i="1"/>
  <c r="Q233" i="1"/>
  <c r="Q237" i="1" s="1"/>
  <c r="O233" i="1"/>
  <c r="O237" i="1" s="1"/>
  <c r="P68" i="1"/>
  <c r="P109" i="1"/>
  <c r="P60" i="1"/>
  <c r="K205" i="1"/>
  <c r="Q216" i="1"/>
  <c r="O201" i="1"/>
  <c r="O205" i="1" s="1"/>
  <c r="P72" i="1"/>
  <c r="P187" i="1" s="1"/>
  <c r="P43" i="1"/>
  <c r="P115" i="1"/>
  <c r="P91" i="1"/>
  <c r="P70" i="1"/>
  <c r="P185" i="1" s="1"/>
  <c r="P44" i="1"/>
  <c r="P77" i="1"/>
  <c r="P86" i="1"/>
  <c r="P90" i="1"/>
  <c r="P125" i="1"/>
  <c r="P84" i="1"/>
  <c r="P203" i="1" s="1"/>
  <c r="P73" i="1"/>
  <c r="P52" i="1"/>
  <c r="P83" i="1"/>
  <c r="P108" i="1"/>
  <c r="Q202" i="1"/>
  <c r="P69" i="1"/>
  <c r="P162" i="1" s="1"/>
  <c r="P61" i="1"/>
  <c r="P82" i="1"/>
  <c r="P171" i="1" s="1"/>
  <c r="P175" i="1" s="1"/>
  <c r="P76" i="1"/>
  <c r="P39" i="1"/>
  <c r="P155" i="1" s="1"/>
  <c r="P47" i="1"/>
  <c r="P106" i="1"/>
  <c r="Q157" i="1"/>
  <c r="P107" i="1"/>
  <c r="O214" i="1"/>
  <c r="O156" i="1"/>
  <c r="P116" i="1"/>
  <c r="P126" i="1"/>
  <c r="P71" i="1"/>
  <c r="P92" i="1"/>
  <c r="P88" i="1"/>
  <c r="P62" i="1"/>
  <c r="Q201" i="1"/>
  <c r="Q171" i="1"/>
  <c r="Q175" i="1" s="1"/>
  <c r="Q217" i="1"/>
  <c r="Q155" i="1"/>
  <c r="Q184" i="1"/>
  <c r="Q214" i="1"/>
  <c r="O184" i="1"/>
  <c r="Q159" i="1"/>
  <c r="M205" i="1"/>
  <c r="P58" i="1"/>
  <c r="P46" i="1"/>
  <c r="Q215" i="1"/>
  <c r="P75" i="1"/>
  <c r="Q48" i="1"/>
  <c r="Q78" i="1"/>
  <c r="P42" i="1"/>
  <c r="P37" i="1"/>
  <c r="P153" i="1" s="1"/>
  <c r="P67" i="1"/>
  <c r="O48" i="1"/>
  <c r="P154" i="1"/>
  <c r="O78" i="1"/>
  <c r="K133" i="1"/>
  <c r="K231" i="1"/>
  <c r="J205" i="1"/>
  <c r="N205" i="1"/>
  <c r="R205" i="1"/>
  <c r="N199" i="1"/>
  <c r="P89" i="1"/>
  <c r="Q93" i="1"/>
  <c r="M175" i="1"/>
  <c r="O93" i="1"/>
  <c r="O189" i="1"/>
  <c r="P85" i="1"/>
  <c r="Q63" i="1"/>
  <c r="O63" i="1"/>
  <c r="S231" i="1"/>
  <c r="L237" i="1"/>
  <c r="K175" i="1"/>
  <c r="T175" i="1"/>
  <c r="L175" i="1"/>
  <c r="N237" i="1"/>
  <c r="K237" i="1"/>
  <c r="S237" i="1"/>
  <c r="T237" i="1"/>
  <c r="M169" i="1"/>
  <c r="O175" i="1"/>
  <c r="R175" i="1"/>
  <c r="J175" i="1"/>
  <c r="R199" i="1"/>
  <c r="T205" i="1"/>
  <c r="K169" i="1"/>
  <c r="L199" i="1"/>
  <c r="R237" i="1"/>
  <c r="T169" i="1"/>
  <c r="S175" i="1"/>
  <c r="N175" i="1"/>
  <c r="K199" i="1"/>
  <c r="R231" i="1"/>
  <c r="N169" i="1"/>
  <c r="J169" i="1"/>
  <c r="S169" i="1"/>
  <c r="L169" i="1"/>
  <c r="J199" i="1"/>
  <c r="T199" i="1"/>
  <c r="M199" i="1"/>
  <c r="S205" i="1"/>
  <c r="L205" i="1"/>
  <c r="M231" i="1"/>
  <c r="M239" i="1" s="1"/>
  <c r="T231" i="1"/>
  <c r="L231" i="1"/>
  <c r="N231" i="1"/>
  <c r="J231" i="1"/>
  <c r="R169" i="1"/>
  <c r="S199" i="1"/>
  <c r="J237" i="1"/>
  <c r="P40" i="1"/>
  <c r="Q199" i="1" l="1"/>
  <c r="Q270" i="1"/>
  <c r="O231" i="1"/>
  <c r="O238" i="1" s="1"/>
  <c r="P215" i="1"/>
  <c r="P247" i="1"/>
  <c r="P216" i="1"/>
  <c r="O271" i="1"/>
  <c r="O270" i="1"/>
  <c r="J279" i="1"/>
  <c r="H280" i="1"/>
  <c r="P132" i="1"/>
  <c r="L280" i="1" s="1"/>
  <c r="P131" i="1"/>
  <c r="P186" i="1"/>
  <c r="O169" i="1"/>
  <c r="O176" i="1" s="1"/>
  <c r="P159" i="1"/>
  <c r="P161" i="1"/>
  <c r="P158" i="1"/>
  <c r="P160" i="1"/>
  <c r="K206" i="1"/>
  <c r="P217" i="1"/>
  <c r="P233" i="1"/>
  <c r="P237" i="1" s="1"/>
  <c r="Q205" i="1"/>
  <c r="P63" i="1"/>
  <c r="P202" i="1"/>
  <c r="M176" i="1"/>
  <c r="O199" i="1"/>
  <c r="O206" i="1" s="1"/>
  <c r="Q231" i="1"/>
  <c r="Q239" i="1" s="1"/>
  <c r="M207" i="1"/>
  <c r="Q169" i="1"/>
  <c r="Q177" i="1" s="1"/>
  <c r="N206" i="1"/>
  <c r="P214" i="1"/>
  <c r="P156" i="1"/>
  <c r="P201" i="1"/>
  <c r="P184" i="1"/>
  <c r="K238" i="1"/>
  <c r="P78" i="1"/>
  <c r="M177" i="1"/>
  <c r="L238" i="1"/>
  <c r="R206" i="1"/>
  <c r="J206" i="1"/>
  <c r="N207" i="1"/>
  <c r="L177" i="1"/>
  <c r="S238" i="1"/>
  <c r="L206" i="1"/>
  <c r="P93" i="1"/>
  <c r="P189" i="1"/>
  <c r="T176" i="1"/>
  <c r="N177" i="1"/>
  <c r="S206" i="1"/>
  <c r="L239" i="1"/>
  <c r="S176" i="1"/>
  <c r="N239" i="1"/>
  <c r="K207" i="1"/>
  <c r="R176" i="1"/>
  <c r="N238" i="1"/>
  <c r="T206" i="1"/>
  <c r="K176" i="1"/>
  <c r="K239" i="1"/>
  <c r="K177" i="1"/>
  <c r="N176" i="1"/>
  <c r="R238" i="1"/>
  <c r="J176" i="1"/>
  <c r="M238" i="1"/>
  <c r="M206" i="1"/>
  <c r="L176" i="1"/>
  <c r="L207" i="1"/>
  <c r="T238" i="1"/>
  <c r="J238" i="1"/>
  <c r="P48" i="1"/>
  <c r="Q207" i="1" l="1"/>
  <c r="O239" i="1"/>
  <c r="P263" i="1"/>
  <c r="L279" i="1"/>
  <c r="L281" i="1" s="1"/>
  <c r="P231" i="1"/>
  <c r="P238" i="1" s="1"/>
  <c r="O280" i="1"/>
  <c r="H279" i="1"/>
  <c r="J281" i="1"/>
  <c r="O177" i="1"/>
  <c r="P169" i="1"/>
  <c r="P177" i="1" s="1"/>
  <c r="O133" i="1"/>
  <c r="P205" i="1"/>
  <c r="Q206" i="1"/>
  <c r="O207" i="1"/>
  <c r="P199" i="1"/>
  <c r="Q238" i="1"/>
  <c r="Q176" i="1"/>
  <c r="K178" i="1"/>
  <c r="K208" i="1"/>
  <c r="K240" i="1"/>
  <c r="O279" i="1" l="1"/>
  <c r="O281" i="1" s="1"/>
  <c r="P271" i="1"/>
  <c r="O272" i="1" s="1"/>
  <c r="P270" i="1"/>
  <c r="P239" i="1"/>
  <c r="O240" i="1" s="1"/>
  <c r="H281" i="1"/>
  <c r="Q280" i="1" s="1"/>
  <c r="O178" i="1"/>
  <c r="P176" i="1"/>
  <c r="P207" i="1"/>
  <c r="O208" i="1" s="1"/>
  <c r="P206" i="1"/>
  <c r="Q279" i="1" l="1"/>
  <c r="Q281" i="1" s="1"/>
</calcChain>
</file>

<file path=xl/sharedStrings.xml><?xml version="1.0" encoding="utf-8"?>
<sst xmlns="http://schemas.openxmlformats.org/spreadsheetml/2006/main" count="501" uniqueCount="158">
  <si>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</si>
  <si>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</si>
  <si>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</si>
  <si>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</si>
  <si>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</si>
  <si>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</si>
  <si>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</si>
  <si>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</si>
  <si>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</si>
  <si>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</si>
  <si>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</si>
  <si>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</si>
  <si>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</si>
  <si>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</si>
  <si>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</si>
  <si>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</si>
  <si>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</si>
  <si>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</si>
  <si>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</si>
  <si>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</si>
  <si>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</si>
  <si>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</si>
  <si>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</si>
  <si>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</si>
  <si>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</si>
  <si>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</si>
  <si>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</si>
  <si>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</si>
  <si>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</si>
  <si>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</si>
  <si>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</si>
  <si>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</si>
  <si>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</si>
  <si>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</si>
  <si>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</si>
  <si>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</si>
  <si>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</si>
  <si>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</si>
  <si>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</si>
  <si>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</si>
  <si>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</si>
  <si>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</si>
  <si>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</si>
  <si>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</si>
  <si>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</si>
  <si>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</si>
  <si>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</si>
  <si>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</si>
  <si>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</si>
  <si>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</si>
  <si>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</si>
  <si>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</si>
  <si>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</si>
  <si>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</si>
  <si>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</si>
  <si>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</si>
  <si>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</si>
  <si>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</si>
  <si>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</si>
  <si>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</si>
  <si>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</si>
  <si>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</si>
  <si>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</si>
  <si>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</si>
  <si>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</si>
  <si>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</si>
  <si>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</si>
  <si>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</si>
  <si>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</si>
  <si>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</si>
  <si>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</si>
  <si>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>DP</t>
  </si>
  <si>
    <t>XND 2305</t>
  </si>
  <si>
    <t>XND 2306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</si>
  <si>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</si>
  <si>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</si>
  <si>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</si>
  <si>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</si>
  <si>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</si>
  <si>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</si>
  <si>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</si>
  <si>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</si>
  <si>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</si>
  <si>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(*)</t>
  </si>
  <si>
    <t>MME8059</t>
  </si>
  <si>
    <t>Limba de predare: română</t>
  </si>
  <si>
    <t>Sem. 2: Se alege  o disciplină din pachetul: MMX9931</t>
  </si>
  <si>
    <t>Sem. 3: Se alege  o disciplină din pachetul: MMX9932</t>
  </si>
  <si>
    <t>MMR8098</t>
  </si>
  <si>
    <t>MMR8104</t>
  </si>
  <si>
    <t xml:space="preserve">MMR8099 </t>
  </si>
  <si>
    <t>MMR8101</t>
  </si>
  <si>
    <t>MMR8105</t>
  </si>
  <si>
    <t>MMX9931</t>
  </si>
  <si>
    <t>MMR8103</t>
  </si>
  <si>
    <t>MMR8107</t>
  </si>
  <si>
    <t>MMR8102</t>
  </si>
  <si>
    <t>MMX9932</t>
  </si>
  <si>
    <t>MMR8100</t>
  </si>
  <si>
    <t>MMR9013</t>
  </si>
  <si>
    <t>MMX9933</t>
  </si>
  <si>
    <t>CURS OPȚIONAL 1 (An I, Semestrul 2) - (MMX9931)</t>
  </si>
  <si>
    <t>MME8065</t>
  </si>
  <si>
    <t>MMR8108</t>
  </si>
  <si>
    <t>MMR8109</t>
  </si>
  <si>
    <t>MMR8106</t>
  </si>
  <si>
    <t>MMR9012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</si>
  <si>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</si>
  <si>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Universitatea Tehnica Viena, Universitatea Alpen-Adria Klagenfurt Austria, Universitatea RWTH Aachen Germania
Planul reflectă recomandările Association of Computing Machinery şi IEEE Computer Society</t>
    </r>
  </si>
  <si>
    <t>Nota:</t>
  </si>
  <si>
    <t>PLAN DE ÎNVĂŢĂMÂNT  valabil începând din anul universitar 2020-2021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</si>
  <si>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</si>
  <si>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</si>
  <si>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</si>
  <si>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Practică pedagogică (în învăţământul liceal, postliceal şi universitar)/Pre-service teaching practice (at high school, post-high school, higher education level)</t>
  </si>
  <si>
    <t>Algoritmica si programare (pentru perfectionarea profesorilor) / Algorithms and programming (for techers' retraining)</t>
  </si>
  <si>
    <t>Programare orientata obiect (pentru perfectionarea profesorilor) / Object oriented programming (for teachers' retraining)</t>
  </si>
  <si>
    <t>Tehnologia informatiei (pentru perfectionarea profesorilor) / Information technology (for teachers' retraining)</t>
  </si>
  <si>
    <t>Structuri de date si complexitatea algoritmilor (pentru perfectionarea profesorilor) / Data structures and complexity of algorithms (for teachers' retraining)</t>
  </si>
  <si>
    <t xml:space="preserve">Algoritmi din teoria grafurilor (pentru perfectionarea profesorilor) / Algorithms in graph theory (for teachers' retraining) </t>
  </si>
  <si>
    <t>Curs opţional 1 / Optional course 1</t>
  </si>
  <si>
    <t>Curs opţional 2 / Optional course 2</t>
  </si>
  <si>
    <t>Practică în specialitate /  Internship in specialization</t>
  </si>
  <si>
    <t>Tehnologia comunicatiilor (pentru perfectionarea profesorilor) / Communications technologies (for teachers' retraining)</t>
  </si>
  <si>
    <t>Programarea aplicatiilor Microsoft Office (pentru perfectionarea profesorilor) / Programming Microsoft Office applications (for teachers' retraining)</t>
  </si>
  <si>
    <t>Metode si tehnici de programare (pentru perfectionarea profesorilor) / Programming methods and techniques (for teachers' retraining)</t>
  </si>
  <si>
    <t>Sisteme de gestiune a bazelor de date (pentru perfectionarea profesorilor) / Database management systems (for teachers' retraining)</t>
  </si>
  <si>
    <t xml:space="preserve">Proiect de cercetare stiintifica / Scientific research project </t>
  </si>
  <si>
    <t>Elaborarea lucrării de disertaţie / Elaboration of the dissertation thesis</t>
  </si>
  <si>
    <t>Curs opţional 3 / Optional course 3</t>
  </si>
  <si>
    <t>Proiectarea sistemelor software / Software design</t>
  </si>
  <si>
    <t>Vizualizare științifică a datelor / Scientific data visualization</t>
  </si>
  <si>
    <t>Retele de calculatoare (pentru perfectionarea profesorilor) / Computer networks (for teachers' retraining)</t>
  </si>
  <si>
    <t>Programare Web (pentru perfectionarea profesorilor) / Web programming (for teachers' retraining)</t>
  </si>
  <si>
    <t>Metode avansate de programare (pentru perfectionarea profesorilor) / Advanced programming methods (for teachers' retraining)</t>
  </si>
  <si>
    <t>MME8051</t>
  </si>
  <si>
    <t>MME8110</t>
  </si>
  <si>
    <t>Algoritmi, modele si concepte in sisteme distribuite / Algorithms, models, and concepts in distributed systems</t>
  </si>
  <si>
    <t>Proiectarea cadrelor de aplicații / Framework design</t>
  </si>
  <si>
    <t>MMR3150</t>
  </si>
  <si>
    <t>Etică și integritate academică. Metodologia cercetării ştiinţifice / Academic ethics and integrity. Methodology of scientific research</t>
  </si>
  <si>
    <t>Curs opţional 5 / Optional course 5</t>
  </si>
  <si>
    <t>CURS OPȚIONAL 5 (An II, Semestrul 4)- (MMX9933)</t>
  </si>
  <si>
    <t>CURS OPȚIONAL 3 (An II, Semestrul 3)- (MMX9932)</t>
  </si>
  <si>
    <t>CURS OPȚIONAL 2 (An I, Semestrul 2) - (XND 1204)</t>
  </si>
  <si>
    <t>Curs opţional 4 / Optional course 4</t>
  </si>
  <si>
    <t>CURS OPȚIONAL 4 (An II, Semestrul 3)- (XND 2306)</t>
  </si>
  <si>
    <t>DISCIPLINE DE EXTENSIE A PREGĂTIRII DIDACTICE ŞI PRACTICE DE SPECIALITATE (DP)</t>
  </si>
  <si>
    <t>Sem. 2: Se alege  o disciplină din pachetul: XND1204</t>
  </si>
  <si>
    <t>Sem. 3: Se alege  o disciplină din pachetul: XND2306</t>
  </si>
  <si>
    <t>Sem. 4: Se alege  o disciplină din pachetul: MMX9933</t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</si>
  <si>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27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</si>
  <si>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 xml:space="preserve">    93 </t>
    </r>
    <r>
      <rPr>
        <sz val="10"/>
        <color indexed="8"/>
        <rFont val="Times New Roman"/>
        <family val="1"/>
      </rPr>
      <t>de credite la disciplinele obligatorii;</t>
    </r>
  </si>
  <si>
    <t>10 credite la examenul de susținere a disertației și 5 credite pentru examenul de absolvire modul pedagogic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</si>
  <si>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2 și are 5 credite.</t>
    </r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</si>
  <si>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absolvire). Practica de specialitate se desfasoara pe o durata de 42 de ore. CURSURILE PROGRAMULUI DE STUDII PSIHOPEDAGOGICE, NIVEL II, SUNT INCLUSE ÎN PLANUL DE ÎNVĂȚĂMÂNT AL PROGRAMULUI.</t>
  </si>
  <si>
    <r>
      <t xml:space="preserve">Specializarea/Programul de studiu: </t>
    </r>
    <r>
      <rPr>
        <b/>
        <sz val="10"/>
        <color rgb="FF000000"/>
        <rFont val="Times New Roman"/>
        <family val="1"/>
      </rPr>
      <t>Metode moderne în predarea informaticii / Modern Methods in Teaching Computer Science</t>
    </r>
  </si>
  <si>
    <t>În contul a cel mult o disciplină opţională studentul are dreptul să aleagă o disciplină de la alte specializări ale facultăţilor din Universitatea „Babeş-Bolyai”, respectând condiționările din planurile de învățământ ale respectivelor specializări 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</si>
</sst>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1" fontId="1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10" fontId="2" fillId="3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3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1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"/>
  <sheetViews>
    <sheetView tabSelected="1" view="pageLayout" topLeftCell="A66" zoomScale="90" zoomScaleNormal="93" zoomScalePageLayoutView="90" workbookViewId="0">
      <selection activeCell="AA10" sqref="AA10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4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1" ht="15.75" customHeight="1" x14ac:dyDescent="0.2">
      <c r="A1" s="155" t="s">
        <v>110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N1" s="185" t="s">
        <v>19</v>
      </c>
      <c r="O1" s="185"/>
      <c r="P1" s="185"/>
      <c r="Q1" s="185"/>
      <c r="R1" s="185"/>
      <c r="S1" s="185"/>
      <c r="T1" s="185"/>
      <c r="U1" s="185"/>
    </row>
    <row r="2" spans="1:21" ht="6.7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21" ht="39" customHeight="1" x14ac:dyDescent="0.2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N3" s="189"/>
      <c r="O3" s="190"/>
      <c r="P3" s="161" t="s">
        <v>34</v>
      </c>
      <c r="Q3" s="162"/>
      <c r="R3" s="163"/>
      <c r="S3" s="161" t="s">
        <v>35</v>
      </c>
      <c r="T3" s="162"/>
      <c r="U3" s="163"/>
    </row>
    <row r="4" spans="1:21" ht="17.25" customHeight="1" x14ac:dyDescent="0.2">
      <c r="A4" s="186" t="s">
        <v>81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N4" s="164" t="s">
        <v>14</v>
      </c>
      <c r="O4" s="165"/>
      <c r="P4" s="157">
        <v>22</v>
      </c>
      <c r="Q4" s="158"/>
      <c r="R4" s="159"/>
      <c r="S4" s="191">
        <v>21</v>
      </c>
      <c r="T4" s="192"/>
      <c r="U4" s="193"/>
    </row>
    <row r="5" spans="1:21" ht="16.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N5" s="164" t="s">
        <v>15</v>
      </c>
      <c r="O5" s="165"/>
      <c r="P5" s="157">
        <v>22</v>
      </c>
      <c r="Q5" s="158"/>
      <c r="R5" s="159"/>
      <c r="S5" s="191">
        <v>16</v>
      </c>
      <c r="T5" s="192"/>
      <c r="U5" s="193"/>
    </row>
    <row r="6" spans="1:21" ht="16.899999999999999" customHeight="1" x14ac:dyDescent="0.2">
      <c r="A6" s="156" t="s">
        <v>82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N6" s="167"/>
      <c r="O6" s="167"/>
      <c r="P6" s="160"/>
      <c r="Q6" s="160"/>
      <c r="R6" s="160"/>
      <c r="S6" s="175"/>
      <c r="T6" s="175"/>
      <c r="U6" s="175"/>
    </row>
    <row r="7" spans="1:21" ht="23.45" customHeight="1" x14ac:dyDescent="0.2">
      <c r="A7" s="168" t="s">
        <v>156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8" spans="1:21" ht="16.149999999999999" customHeight="1" x14ac:dyDescent="0.2">
      <c r="A8" s="169" t="s">
        <v>85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N8" s="176" t="s">
        <v>74</v>
      </c>
      <c r="O8" s="176"/>
      <c r="P8" s="176"/>
      <c r="Q8" s="176"/>
      <c r="R8" s="176"/>
      <c r="S8" s="176"/>
      <c r="T8" s="176"/>
      <c r="U8" s="176"/>
    </row>
    <row r="9" spans="1:21" ht="15" customHeight="1" x14ac:dyDescent="0.2">
      <c r="A9" s="166" t="s">
        <v>75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N9" s="176"/>
      <c r="O9" s="176"/>
      <c r="P9" s="176"/>
      <c r="Q9" s="176"/>
      <c r="R9" s="176"/>
      <c r="S9" s="176"/>
      <c r="T9" s="176"/>
      <c r="U9" s="176"/>
    </row>
    <row r="10" spans="1:21" ht="16.5" customHeight="1" x14ac:dyDescent="0.2">
      <c r="A10" s="166" t="s">
        <v>59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N10" s="176"/>
      <c r="O10" s="176"/>
      <c r="P10" s="176"/>
      <c r="Q10" s="176"/>
      <c r="R10" s="176"/>
      <c r="S10" s="176"/>
      <c r="T10" s="176"/>
      <c r="U10" s="176"/>
    </row>
    <row r="11" spans="1:21" ht="12.75" customHeight="1" x14ac:dyDescent="0.2">
      <c r="A11" s="166" t="s">
        <v>17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N11" s="176"/>
      <c r="O11" s="176"/>
      <c r="P11" s="176"/>
      <c r="Q11" s="176"/>
      <c r="R11" s="176"/>
      <c r="S11" s="176"/>
      <c r="T11" s="176"/>
      <c r="U11" s="176"/>
    </row>
    <row r="12" spans="1:21" ht="10.5" customHeight="1" x14ac:dyDescent="0.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N12" s="2"/>
      <c r="O12" s="2"/>
      <c r="P12" s="2"/>
      <c r="Q12" s="2"/>
      <c r="R12" s="2"/>
      <c r="S12" s="2"/>
    </row>
    <row r="13" spans="1:21" x14ac:dyDescent="0.2">
      <c r="A13" s="177" t="s">
        <v>64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N13" s="178" t="s">
        <v>20</v>
      </c>
      <c r="O13" s="178"/>
      <c r="P13" s="178"/>
      <c r="Q13" s="178"/>
      <c r="R13" s="178"/>
      <c r="S13" s="178"/>
      <c r="T13" s="178"/>
      <c r="U13" s="178"/>
    </row>
    <row r="14" spans="1:21" ht="12.75" customHeight="1" x14ac:dyDescent="0.2">
      <c r="A14" s="177" t="s">
        <v>60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N14" s="174" t="s">
        <v>86</v>
      </c>
      <c r="O14" s="174"/>
      <c r="P14" s="174"/>
      <c r="Q14" s="174"/>
      <c r="R14" s="174"/>
      <c r="S14" s="174"/>
      <c r="T14" s="174"/>
      <c r="U14" s="174"/>
    </row>
    <row r="15" spans="1:21" ht="12.75" customHeight="1" x14ac:dyDescent="0.2">
      <c r="A15" s="169" t="s">
        <v>152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N15" s="174" t="s">
        <v>148</v>
      </c>
      <c r="O15" s="174"/>
      <c r="P15" s="174"/>
      <c r="Q15" s="174"/>
      <c r="R15" s="174"/>
      <c r="S15" s="174"/>
      <c r="T15" s="174"/>
      <c r="U15" s="174"/>
    </row>
    <row r="16" spans="1:21" ht="12.75" customHeight="1" x14ac:dyDescent="0.2">
      <c r="A16" s="169" t="s">
        <v>151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N16" s="174" t="s">
        <v>87</v>
      </c>
      <c r="O16" s="174"/>
      <c r="P16" s="174"/>
      <c r="Q16" s="174"/>
      <c r="R16" s="174"/>
      <c r="S16" s="174"/>
      <c r="T16" s="174"/>
      <c r="U16" s="174"/>
    </row>
    <row r="17" spans="1:21" ht="12.75" customHeight="1" x14ac:dyDescent="0.2">
      <c r="A17" s="166" t="s">
        <v>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N17" s="170" t="s">
        <v>149</v>
      </c>
      <c r="O17" s="170"/>
      <c r="P17" s="170"/>
      <c r="Q17" s="170"/>
      <c r="R17" s="170"/>
      <c r="S17" s="170"/>
      <c r="T17" s="170"/>
      <c r="U17" s="170"/>
    </row>
    <row r="18" spans="1:21" ht="14.25" customHeight="1" x14ac:dyDescent="0.2">
      <c r="A18" s="177" t="s">
        <v>153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N18" s="170" t="s">
        <v>150</v>
      </c>
      <c r="O18" s="170"/>
      <c r="P18" s="170"/>
      <c r="Q18" s="170"/>
      <c r="R18" s="170"/>
      <c r="S18" s="170"/>
      <c r="T18" s="170"/>
      <c r="U18" s="170"/>
    </row>
    <row r="19" spans="1:21" ht="10.9" customHeight="1" x14ac:dyDescent="0.2">
      <c r="A19" s="188" t="s">
        <v>109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N19" s="170"/>
      <c r="O19" s="170"/>
      <c r="P19" s="170"/>
      <c r="Q19" s="170"/>
      <c r="R19" s="170"/>
      <c r="S19" s="170"/>
      <c r="T19" s="170"/>
      <c r="U19" s="170"/>
    </row>
    <row r="20" spans="1:21" ht="7.5" customHeight="1" x14ac:dyDescent="0.2">
      <c r="A20" s="171" t="s">
        <v>155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N20" s="2"/>
      <c r="O20" s="2"/>
      <c r="P20" s="2"/>
      <c r="Q20" s="2"/>
      <c r="R20" s="2"/>
      <c r="S20" s="2"/>
    </row>
    <row r="21" spans="1:21" ht="15" customHeight="1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N21" s="172" t="s">
        <v>157</v>
      </c>
      <c r="O21" s="172"/>
      <c r="P21" s="172"/>
      <c r="Q21" s="172"/>
      <c r="R21" s="172"/>
      <c r="S21" s="172"/>
      <c r="T21" s="172"/>
      <c r="U21" s="172"/>
    </row>
    <row r="22" spans="1:21" ht="15" customHeight="1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N22" s="172"/>
      <c r="O22" s="172"/>
      <c r="P22" s="172"/>
      <c r="Q22" s="172"/>
      <c r="R22" s="172"/>
      <c r="S22" s="172"/>
      <c r="T22" s="172"/>
      <c r="U22" s="172"/>
    </row>
    <row r="23" spans="1:21" ht="49.9" customHeight="1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N23" s="172"/>
      <c r="O23" s="172"/>
      <c r="P23" s="172"/>
      <c r="Q23" s="172"/>
      <c r="R23" s="172"/>
      <c r="S23" s="172"/>
      <c r="T23" s="172"/>
      <c r="U23" s="172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ht="13.15" customHeight="1" x14ac:dyDescent="0.2">
      <c r="A25" s="173" t="s">
        <v>16</v>
      </c>
      <c r="B25" s="173"/>
      <c r="C25" s="173"/>
      <c r="D25" s="173"/>
      <c r="E25" s="173"/>
      <c r="F25" s="173"/>
      <c r="G25" s="173"/>
      <c r="N25" s="172" t="s">
        <v>108</v>
      </c>
      <c r="O25" s="172"/>
      <c r="P25" s="172"/>
      <c r="Q25" s="172"/>
      <c r="R25" s="172"/>
      <c r="S25" s="172"/>
      <c r="T25" s="172"/>
      <c r="U25" s="172"/>
    </row>
    <row r="26" spans="1:21" ht="26.25" customHeight="1" x14ac:dyDescent="0.2">
      <c r="A26" s="4"/>
      <c r="B26" s="161" t="s">
        <v>2</v>
      </c>
      <c r="C26" s="163"/>
      <c r="D26" s="161" t="s">
        <v>3</v>
      </c>
      <c r="E26" s="162"/>
      <c r="F26" s="163"/>
      <c r="G26" s="84" t="s">
        <v>18</v>
      </c>
      <c r="H26" s="84" t="s">
        <v>10</v>
      </c>
      <c r="I26" s="161" t="s">
        <v>4</v>
      </c>
      <c r="J26" s="162"/>
      <c r="K26" s="163"/>
      <c r="N26" s="172"/>
      <c r="O26" s="172"/>
      <c r="P26" s="172"/>
      <c r="Q26" s="172"/>
      <c r="R26" s="172"/>
      <c r="S26" s="172"/>
      <c r="T26" s="172"/>
      <c r="U26" s="172"/>
    </row>
    <row r="27" spans="1:21" ht="26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85"/>
      <c r="H27" s="85"/>
      <c r="I27" s="5" t="s">
        <v>11</v>
      </c>
      <c r="J27" s="5" t="s">
        <v>12</v>
      </c>
      <c r="K27" s="5" t="s">
        <v>13</v>
      </c>
      <c r="N27" s="172"/>
      <c r="O27" s="172"/>
      <c r="P27" s="172"/>
      <c r="Q27" s="172"/>
      <c r="R27" s="172"/>
      <c r="S27" s="172"/>
      <c r="T27" s="172"/>
      <c r="U27" s="172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0"/>
      <c r="I28" s="24">
        <v>3</v>
      </c>
      <c r="J28" s="24">
        <v>1</v>
      </c>
      <c r="K28" s="24">
        <v>12</v>
      </c>
      <c r="N28" s="172"/>
      <c r="O28" s="172"/>
      <c r="P28" s="172"/>
      <c r="Q28" s="172"/>
      <c r="R28" s="172"/>
      <c r="S28" s="172"/>
      <c r="T28" s="172"/>
      <c r="U28" s="172"/>
    </row>
    <row r="29" spans="1:21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83</v>
      </c>
      <c r="I29" s="24">
        <v>3</v>
      </c>
      <c r="J29" s="24">
        <v>1</v>
      </c>
      <c r="K29" s="24">
        <v>12</v>
      </c>
      <c r="N29" s="172"/>
      <c r="O29" s="172"/>
      <c r="P29" s="172"/>
      <c r="Q29" s="172"/>
      <c r="R29" s="172"/>
      <c r="S29" s="172"/>
      <c r="T29" s="172"/>
      <c r="U29" s="172"/>
    </row>
    <row r="30" spans="1:21" ht="15.75" customHeight="1" x14ac:dyDescent="0.2">
      <c r="A30" s="35" t="s">
        <v>154</v>
      </c>
      <c r="B30" s="34"/>
      <c r="C30" s="34"/>
      <c r="D30" s="34"/>
      <c r="E30" s="34"/>
      <c r="F30" s="34"/>
      <c r="G30" s="34"/>
      <c r="H30" s="34"/>
      <c r="I30" s="34"/>
      <c r="J30" s="34"/>
      <c r="K30" s="36"/>
      <c r="N30" s="76"/>
      <c r="O30" s="76"/>
      <c r="P30" s="76"/>
      <c r="Q30" s="76"/>
      <c r="R30" s="76"/>
      <c r="S30" s="76"/>
      <c r="T30" s="76"/>
      <c r="U30" s="76"/>
    </row>
    <row r="31" spans="1:21" s="78" customFormat="1" ht="15.7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2"/>
      <c r="N31" s="76"/>
      <c r="O31" s="76"/>
      <c r="P31" s="76"/>
      <c r="Q31" s="76"/>
      <c r="R31" s="76"/>
      <c r="S31" s="76"/>
      <c r="T31" s="76"/>
      <c r="U31" s="76"/>
    </row>
    <row r="32" spans="1:21" ht="20.25" customHeight="1" x14ac:dyDescent="0.2">
      <c r="A32" s="187" t="s">
        <v>21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</row>
    <row r="33" spans="1:21" ht="20.25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76</v>
      </c>
      <c r="T33" s="10" t="s">
        <v>77</v>
      </c>
      <c r="U33" s="10" t="s">
        <v>71</v>
      </c>
    </row>
    <row r="34" spans="1:21" ht="27" customHeight="1" x14ac:dyDescent="0.2">
      <c r="A34" s="144" t="s">
        <v>41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</row>
    <row r="35" spans="1:21" ht="28.5" customHeight="1" x14ac:dyDescent="0.2">
      <c r="A35" s="150" t="s">
        <v>27</v>
      </c>
      <c r="B35" s="109" t="s">
        <v>26</v>
      </c>
      <c r="C35" s="110"/>
      <c r="D35" s="110"/>
      <c r="E35" s="110"/>
      <c r="F35" s="110"/>
      <c r="G35" s="110"/>
      <c r="H35" s="110"/>
      <c r="I35" s="111"/>
      <c r="J35" s="84" t="s">
        <v>39</v>
      </c>
      <c r="K35" s="145" t="s">
        <v>24</v>
      </c>
      <c r="L35" s="146"/>
      <c r="M35" s="146"/>
      <c r="N35" s="147"/>
      <c r="O35" s="145" t="s">
        <v>40</v>
      </c>
      <c r="P35" s="148"/>
      <c r="Q35" s="149"/>
      <c r="R35" s="145" t="s">
        <v>23</v>
      </c>
      <c r="S35" s="146"/>
      <c r="T35" s="147"/>
      <c r="U35" s="153" t="s">
        <v>22</v>
      </c>
    </row>
    <row r="36" spans="1:21" ht="21.75" customHeight="1" x14ac:dyDescent="0.2">
      <c r="A36" s="151"/>
      <c r="B36" s="112"/>
      <c r="C36" s="113"/>
      <c r="D36" s="113"/>
      <c r="E36" s="113"/>
      <c r="F36" s="113"/>
      <c r="G36" s="113"/>
      <c r="H36" s="113"/>
      <c r="I36" s="114"/>
      <c r="J36" s="85"/>
      <c r="K36" s="5" t="s">
        <v>28</v>
      </c>
      <c r="L36" s="5" t="s">
        <v>29</v>
      </c>
      <c r="M36" s="43" t="s">
        <v>79</v>
      </c>
      <c r="N36" s="5" t="s">
        <v>80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85"/>
    </row>
    <row r="37" spans="1:21" ht="34.5" customHeight="1" x14ac:dyDescent="0.2">
      <c r="A37" s="59" t="s">
        <v>88</v>
      </c>
      <c r="B37" s="123" t="s">
        <v>115</v>
      </c>
      <c r="C37" s="123"/>
      <c r="D37" s="123"/>
      <c r="E37" s="123"/>
      <c r="F37" s="123"/>
      <c r="G37" s="123"/>
      <c r="H37" s="123"/>
      <c r="I37" s="124"/>
      <c r="J37" s="16">
        <v>6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7</v>
      </c>
      <c r="Q37" s="18">
        <f t="shared" ref="Q37:Q47" si="0">ROUND(PRODUCT(J37,25)/14,0)</f>
        <v>11</v>
      </c>
      <c r="R37" s="23" t="s">
        <v>31</v>
      </c>
      <c r="S37" s="11"/>
      <c r="T37" s="24"/>
      <c r="U37" s="11" t="s">
        <v>36</v>
      </c>
    </row>
    <row r="38" spans="1:21" ht="24.75" hidden="1" customHeight="1" x14ac:dyDescent="0.2">
      <c r="A38" s="59"/>
      <c r="B38" s="123"/>
      <c r="C38" s="123"/>
      <c r="D38" s="123"/>
      <c r="E38" s="123"/>
      <c r="F38" s="123"/>
      <c r="G38" s="123"/>
      <c r="H38" s="123"/>
      <c r="I38" s="124"/>
      <c r="J38" s="16"/>
      <c r="K38" s="11"/>
      <c r="L38" s="11"/>
      <c r="M38" s="11"/>
      <c r="N38" s="11"/>
      <c r="O38" s="47"/>
      <c r="P38" s="18"/>
      <c r="Q38" s="18"/>
      <c r="R38" s="23"/>
      <c r="S38" s="11"/>
      <c r="T38" s="24"/>
      <c r="U38" s="11"/>
    </row>
    <row r="39" spans="1:21" ht="28.5" customHeight="1" x14ac:dyDescent="0.2">
      <c r="A39" s="59" t="s">
        <v>90</v>
      </c>
      <c r="B39" s="123" t="s">
        <v>117</v>
      </c>
      <c r="C39" s="123"/>
      <c r="D39" s="123"/>
      <c r="E39" s="123"/>
      <c r="F39" s="123"/>
      <c r="G39" s="123"/>
      <c r="H39" s="123"/>
      <c r="I39" s="124"/>
      <c r="J39" s="16">
        <v>5</v>
      </c>
      <c r="K39" s="11">
        <v>2</v>
      </c>
      <c r="L39" s="11">
        <v>1</v>
      </c>
      <c r="M39" s="11">
        <v>0</v>
      </c>
      <c r="N39" s="11">
        <v>1</v>
      </c>
      <c r="O39" s="47">
        <f t="shared" ref="O39:O47" si="1">K39+L39+N39+M39</f>
        <v>4</v>
      </c>
      <c r="P39" s="18">
        <f t="shared" ref="P39:P46" si="2">Q39-O39</f>
        <v>5</v>
      </c>
      <c r="Q39" s="18">
        <f t="shared" si="0"/>
        <v>9</v>
      </c>
      <c r="R39" s="23" t="s">
        <v>31</v>
      </c>
      <c r="S39" s="11"/>
      <c r="T39" s="24"/>
      <c r="U39" s="11" t="s">
        <v>36</v>
      </c>
    </row>
    <row r="40" spans="1:21" ht="25.5" customHeight="1" x14ac:dyDescent="0.2">
      <c r="A40" s="59" t="s">
        <v>139</v>
      </c>
      <c r="B40" s="122" t="s">
        <v>140</v>
      </c>
      <c r="C40" s="123"/>
      <c r="D40" s="123"/>
      <c r="E40" s="123"/>
      <c r="F40" s="123"/>
      <c r="G40" s="123"/>
      <c r="H40" s="123"/>
      <c r="I40" s="124"/>
      <c r="J40" s="11">
        <v>4</v>
      </c>
      <c r="K40" s="11">
        <v>2</v>
      </c>
      <c r="L40" s="11">
        <v>1</v>
      </c>
      <c r="M40" s="11">
        <v>0</v>
      </c>
      <c r="N40" s="11">
        <v>1</v>
      </c>
      <c r="O40" s="47">
        <f t="shared" si="1"/>
        <v>4</v>
      </c>
      <c r="P40" s="18">
        <f t="shared" si="2"/>
        <v>3</v>
      </c>
      <c r="Q40" s="18">
        <f t="shared" si="0"/>
        <v>7</v>
      </c>
      <c r="R40" s="23"/>
      <c r="S40" s="11" t="s">
        <v>28</v>
      </c>
      <c r="T40" s="24"/>
      <c r="U40" s="11" t="s">
        <v>36</v>
      </c>
    </row>
    <row r="41" spans="1:21" ht="39" customHeight="1" x14ac:dyDescent="0.2">
      <c r="A41" s="59" t="s">
        <v>91</v>
      </c>
      <c r="B41" s="123" t="s">
        <v>118</v>
      </c>
      <c r="C41" s="123"/>
      <c r="D41" s="123"/>
      <c r="E41" s="123"/>
      <c r="F41" s="123"/>
      <c r="G41" s="123"/>
      <c r="H41" s="123"/>
      <c r="I41" s="124"/>
      <c r="J41" s="16">
        <v>5</v>
      </c>
      <c r="K41" s="11">
        <v>2</v>
      </c>
      <c r="L41" s="11">
        <v>1</v>
      </c>
      <c r="M41" s="11">
        <v>0</v>
      </c>
      <c r="N41" s="11">
        <v>1</v>
      </c>
      <c r="O41" s="47">
        <f t="shared" si="1"/>
        <v>4</v>
      </c>
      <c r="P41" s="18">
        <f t="shared" si="2"/>
        <v>5</v>
      </c>
      <c r="Q41" s="18">
        <f t="shared" si="0"/>
        <v>9</v>
      </c>
      <c r="R41" s="23" t="s">
        <v>31</v>
      </c>
      <c r="S41" s="11"/>
      <c r="T41" s="24"/>
      <c r="U41" s="11" t="s">
        <v>36</v>
      </c>
    </row>
    <row r="42" spans="1:21" ht="31.5" customHeight="1" x14ac:dyDescent="0.2">
      <c r="A42" s="68" t="s">
        <v>66</v>
      </c>
      <c r="B42" s="154" t="s">
        <v>111</v>
      </c>
      <c r="C42" s="154"/>
      <c r="D42" s="154"/>
      <c r="E42" s="154"/>
      <c r="F42" s="154"/>
      <c r="G42" s="154"/>
      <c r="H42" s="154"/>
      <c r="I42" s="154"/>
      <c r="J42" s="11">
        <v>5</v>
      </c>
      <c r="K42" s="11">
        <v>2</v>
      </c>
      <c r="L42" s="11">
        <v>1</v>
      </c>
      <c r="M42" s="11">
        <v>0</v>
      </c>
      <c r="N42" s="11">
        <v>0</v>
      </c>
      <c r="O42" s="47">
        <f t="shared" si="1"/>
        <v>3</v>
      </c>
      <c r="P42" s="18">
        <f t="shared" si="2"/>
        <v>6</v>
      </c>
      <c r="Q42" s="18">
        <f t="shared" si="0"/>
        <v>9</v>
      </c>
      <c r="R42" s="23" t="s">
        <v>31</v>
      </c>
      <c r="S42" s="11"/>
      <c r="T42" s="24"/>
      <c r="U42" s="11" t="s">
        <v>36</v>
      </c>
    </row>
    <row r="43" spans="1:21" ht="29.25" customHeight="1" x14ac:dyDescent="0.2">
      <c r="A43" s="68" t="s">
        <v>67</v>
      </c>
      <c r="B43" s="154" t="s">
        <v>112</v>
      </c>
      <c r="C43" s="154"/>
      <c r="D43" s="154"/>
      <c r="E43" s="154"/>
      <c r="F43" s="154"/>
      <c r="G43" s="154"/>
      <c r="H43" s="154"/>
      <c r="I43" s="154"/>
      <c r="J43" s="11">
        <v>5</v>
      </c>
      <c r="K43" s="11">
        <v>2</v>
      </c>
      <c r="L43" s="11">
        <v>1</v>
      </c>
      <c r="M43" s="11">
        <v>0</v>
      </c>
      <c r="N43" s="11">
        <v>0</v>
      </c>
      <c r="O43" s="47">
        <f t="shared" si="1"/>
        <v>3</v>
      </c>
      <c r="P43" s="18">
        <f>Q43-O43</f>
        <v>6</v>
      </c>
      <c r="Q43" s="18">
        <f t="shared" si="0"/>
        <v>9</v>
      </c>
      <c r="R43" s="23" t="s">
        <v>31</v>
      </c>
      <c r="S43" s="11"/>
      <c r="T43" s="24"/>
      <c r="U43" s="11" t="s">
        <v>36</v>
      </c>
    </row>
    <row r="44" spans="1:21" hidden="1" x14ac:dyDescent="0.2">
      <c r="A44" s="29"/>
      <c r="B44" s="129"/>
      <c r="C44" s="130"/>
      <c r="D44" s="130"/>
      <c r="E44" s="130"/>
      <c r="F44" s="130"/>
      <c r="G44" s="130"/>
      <c r="H44" s="130"/>
      <c r="I44" s="131"/>
      <c r="J44" s="11">
        <v>0</v>
      </c>
      <c r="K44" s="11">
        <v>0</v>
      </c>
      <c r="L44" s="11">
        <v>0</v>
      </c>
      <c r="M44" s="11"/>
      <c r="N44" s="11">
        <v>0</v>
      </c>
      <c r="O44" s="47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1" hidden="1" x14ac:dyDescent="0.2">
      <c r="A45" s="29"/>
      <c r="B45" s="129"/>
      <c r="C45" s="130"/>
      <c r="D45" s="130"/>
      <c r="E45" s="130"/>
      <c r="F45" s="130"/>
      <c r="G45" s="130"/>
      <c r="H45" s="130"/>
      <c r="I45" s="131"/>
      <c r="J45" s="11">
        <v>0</v>
      </c>
      <c r="K45" s="11">
        <v>0</v>
      </c>
      <c r="L45" s="11">
        <v>0</v>
      </c>
      <c r="M45" s="11"/>
      <c r="N45" s="11">
        <v>0</v>
      </c>
      <c r="O45" s="47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1" hidden="1" x14ac:dyDescent="0.2">
      <c r="A46" s="29"/>
      <c r="B46" s="129"/>
      <c r="C46" s="130"/>
      <c r="D46" s="130"/>
      <c r="E46" s="130"/>
      <c r="F46" s="130"/>
      <c r="G46" s="130"/>
      <c r="H46" s="130"/>
      <c r="I46" s="131"/>
      <c r="J46" s="11">
        <v>0</v>
      </c>
      <c r="K46" s="11">
        <v>0</v>
      </c>
      <c r="L46" s="11">
        <v>0</v>
      </c>
      <c r="M46" s="11"/>
      <c r="N46" s="11">
        <v>0</v>
      </c>
      <c r="O46" s="47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1" hidden="1" x14ac:dyDescent="0.2">
      <c r="A47" s="32"/>
      <c r="B47" s="129"/>
      <c r="C47" s="130"/>
      <c r="D47" s="130"/>
      <c r="E47" s="130"/>
      <c r="F47" s="130"/>
      <c r="G47" s="130"/>
      <c r="H47" s="130"/>
      <c r="I47" s="131"/>
      <c r="J47" s="11">
        <v>0</v>
      </c>
      <c r="K47" s="11">
        <v>0</v>
      </c>
      <c r="L47" s="11">
        <v>0</v>
      </c>
      <c r="M47" s="11"/>
      <c r="N47" s="11">
        <v>0</v>
      </c>
      <c r="O47" s="47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1" x14ac:dyDescent="0.2">
      <c r="A48" s="20" t="s">
        <v>25</v>
      </c>
      <c r="B48" s="119"/>
      <c r="C48" s="120"/>
      <c r="D48" s="120"/>
      <c r="E48" s="120"/>
      <c r="F48" s="120"/>
      <c r="G48" s="120"/>
      <c r="H48" s="120"/>
      <c r="I48" s="121"/>
      <c r="J48" s="20">
        <f t="shared" ref="J48:Q48" si="4">SUM(J37:J47)</f>
        <v>30</v>
      </c>
      <c r="K48" s="20">
        <f t="shared" si="4"/>
        <v>12</v>
      </c>
      <c r="L48" s="20">
        <f t="shared" si="4"/>
        <v>6</v>
      </c>
      <c r="M48" s="45">
        <f t="shared" si="4"/>
        <v>0</v>
      </c>
      <c r="N48" s="20">
        <f t="shared" si="4"/>
        <v>4</v>
      </c>
      <c r="O48" s="20">
        <f t="shared" si="4"/>
        <v>22</v>
      </c>
      <c r="P48" s="20">
        <f t="shared" si="4"/>
        <v>32</v>
      </c>
      <c r="Q48" s="20">
        <f t="shared" si="4"/>
        <v>54</v>
      </c>
      <c r="R48" s="20">
        <f>COUNTIF(R37:R47,"E")</f>
        <v>5</v>
      </c>
      <c r="S48" s="20">
        <f>COUNTIF(S37:S47,"C")</f>
        <v>1</v>
      </c>
      <c r="T48" s="20">
        <f>COUNTIF(T37:T47,"VP")</f>
        <v>0</v>
      </c>
      <c r="U48" s="42">
        <f>COUNTA(U37:U47)</f>
        <v>6</v>
      </c>
    </row>
    <row r="49" spans="1:21" ht="24.95" customHeight="1" x14ac:dyDescent="0.2">
      <c r="A49" s="144" t="s">
        <v>42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</row>
    <row r="50" spans="1:21" ht="24" customHeight="1" x14ac:dyDescent="0.2">
      <c r="A50" s="150" t="s">
        <v>27</v>
      </c>
      <c r="B50" s="109" t="s">
        <v>26</v>
      </c>
      <c r="C50" s="110"/>
      <c r="D50" s="110"/>
      <c r="E50" s="110"/>
      <c r="F50" s="110"/>
      <c r="G50" s="110"/>
      <c r="H50" s="110"/>
      <c r="I50" s="111"/>
      <c r="J50" s="84" t="s">
        <v>39</v>
      </c>
      <c r="K50" s="145" t="s">
        <v>24</v>
      </c>
      <c r="L50" s="146"/>
      <c r="M50" s="146"/>
      <c r="N50" s="147"/>
      <c r="O50" s="145" t="s">
        <v>40</v>
      </c>
      <c r="P50" s="148"/>
      <c r="Q50" s="149"/>
      <c r="R50" s="145" t="s">
        <v>23</v>
      </c>
      <c r="S50" s="146"/>
      <c r="T50" s="147"/>
      <c r="U50" s="153" t="s">
        <v>22</v>
      </c>
    </row>
    <row r="51" spans="1:21" ht="21.75" customHeight="1" x14ac:dyDescent="0.2">
      <c r="A51" s="151"/>
      <c r="B51" s="112"/>
      <c r="C51" s="113"/>
      <c r="D51" s="113"/>
      <c r="E51" s="113"/>
      <c r="F51" s="113"/>
      <c r="G51" s="113"/>
      <c r="H51" s="113"/>
      <c r="I51" s="114"/>
      <c r="J51" s="85"/>
      <c r="K51" s="5" t="s">
        <v>28</v>
      </c>
      <c r="L51" s="5" t="s">
        <v>29</v>
      </c>
      <c r="M51" s="43" t="s">
        <v>79</v>
      </c>
      <c r="N51" s="5" t="s">
        <v>80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85"/>
    </row>
    <row r="52" spans="1:21" ht="27.6" customHeight="1" x14ac:dyDescent="0.2">
      <c r="A52" s="59" t="s">
        <v>92</v>
      </c>
      <c r="B52" s="123" t="s">
        <v>119</v>
      </c>
      <c r="C52" s="123"/>
      <c r="D52" s="123"/>
      <c r="E52" s="123"/>
      <c r="F52" s="123"/>
      <c r="G52" s="123"/>
      <c r="H52" s="123"/>
      <c r="I52" s="124"/>
      <c r="J52" s="16">
        <v>5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5</v>
      </c>
      <c r="Q52" s="18">
        <f t="shared" ref="Q52:Q62" si="5">ROUND(PRODUCT(J52,25)/14,0)</f>
        <v>9</v>
      </c>
      <c r="R52" s="23" t="s">
        <v>31</v>
      </c>
      <c r="S52" s="11"/>
      <c r="T52" s="24"/>
      <c r="U52" s="11" t="s">
        <v>36</v>
      </c>
    </row>
    <row r="53" spans="1:21" ht="30.75" customHeight="1" x14ac:dyDescent="0.2">
      <c r="A53" s="59" t="s">
        <v>89</v>
      </c>
      <c r="B53" s="123" t="s">
        <v>116</v>
      </c>
      <c r="C53" s="123"/>
      <c r="D53" s="123"/>
      <c r="E53" s="123"/>
      <c r="F53" s="123"/>
      <c r="G53" s="123"/>
      <c r="H53" s="123"/>
      <c r="I53" s="124"/>
      <c r="J53" s="16">
        <v>5</v>
      </c>
      <c r="K53" s="11">
        <v>2</v>
      </c>
      <c r="L53" s="11">
        <v>1</v>
      </c>
      <c r="M53" s="11">
        <v>0</v>
      </c>
      <c r="N53" s="11">
        <v>1</v>
      </c>
      <c r="O53" s="66">
        <f t="shared" ref="O53" si="6">K53+L53+N53+M53</f>
        <v>4</v>
      </c>
      <c r="P53" s="18">
        <f t="shared" ref="P53" si="7">Q53-O53</f>
        <v>5</v>
      </c>
      <c r="Q53" s="18">
        <f t="shared" si="5"/>
        <v>9</v>
      </c>
      <c r="R53" s="23" t="s">
        <v>31</v>
      </c>
      <c r="S53" s="11"/>
      <c r="T53" s="24"/>
      <c r="U53" s="11" t="s">
        <v>36</v>
      </c>
    </row>
    <row r="54" spans="1:21" x14ac:dyDescent="0.2">
      <c r="A54" s="59" t="s">
        <v>93</v>
      </c>
      <c r="B54" s="132" t="s">
        <v>120</v>
      </c>
      <c r="C54" s="132"/>
      <c r="D54" s="132"/>
      <c r="E54" s="132"/>
      <c r="F54" s="132"/>
      <c r="G54" s="132"/>
      <c r="H54" s="132"/>
      <c r="I54" s="133"/>
      <c r="J54" s="11">
        <v>5</v>
      </c>
      <c r="K54" s="11">
        <v>2</v>
      </c>
      <c r="L54" s="11">
        <v>1</v>
      </c>
      <c r="M54" s="11">
        <v>0</v>
      </c>
      <c r="N54" s="11">
        <v>1</v>
      </c>
      <c r="O54" s="66">
        <f t="shared" ref="O54" si="8">K54+L54+N54+M54</f>
        <v>4</v>
      </c>
      <c r="P54" s="18">
        <f t="shared" ref="P54" si="9">Q54-O54</f>
        <v>5</v>
      </c>
      <c r="Q54" s="18">
        <f t="shared" ref="Q54" si="10">ROUND(PRODUCT(J54,25)/14,0)</f>
        <v>9</v>
      </c>
      <c r="R54" s="23" t="s">
        <v>31</v>
      </c>
      <c r="S54" s="11"/>
      <c r="T54" s="24"/>
      <c r="U54" s="11" t="s">
        <v>38</v>
      </c>
    </row>
    <row r="55" spans="1:21" ht="12.75" customHeight="1" x14ac:dyDescent="0.2">
      <c r="A55" s="59" t="s">
        <v>106</v>
      </c>
      <c r="B55" s="129" t="s">
        <v>122</v>
      </c>
      <c r="C55" s="130"/>
      <c r="D55" s="130"/>
      <c r="E55" s="130"/>
      <c r="F55" s="130"/>
      <c r="G55" s="130"/>
      <c r="H55" s="130"/>
      <c r="I55" s="131"/>
      <c r="J55" s="11">
        <v>5</v>
      </c>
      <c r="K55" s="11">
        <v>0</v>
      </c>
      <c r="L55" s="11">
        <v>0</v>
      </c>
      <c r="M55" s="11">
        <v>0</v>
      </c>
      <c r="N55" s="11">
        <v>3</v>
      </c>
      <c r="O55" s="66">
        <f t="shared" ref="O55" si="11">K55+L55+N55+M55</f>
        <v>3</v>
      </c>
      <c r="P55" s="18">
        <f t="shared" ref="P55" si="12">Q55-O55</f>
        <v>6</v>
      </c>
      <c r="Q55" s="18">
        <f t="shared" ref="Q55" si="13">ROUND(PRODUCT(J55,25)/14,0)</f>
        <v>9</v>
      </c>
      <c r="R55" s="23"/>
      <c r="S55" s="11" t="s">
        <v>28</v>
      </c>
      <c r="T55" s="24"/>
      <c r="U55" s="11" t="s">
        <v>37</v>
      </c>
    </row>
    <row r="56" spans="1:21" ht="55.5" customHeight="1" x14ac:dyDescent="0.2">
      <c r="A56" s="68" t="s">
        <v>68</v>
      </c>
      <c r="B56" s="134" t="s">
        <v>113</v>
      </c>
      <c r="C56" s="135"/>
      <c r="D56" s="135"/>
      <c r="E56" s="135"/>
      <c r="F56" s="135"/>
      <c r="G56" s="135"/>
      <c r="H56" s="135"/>
      <c r="I56" s="136"/>
      <c r="J56" s="56">
        <v>5</v>
      </c>
      <c r="K56" s="56">
        <v>2</v>
      </c>
      <c r="L56" s="56">
        <v>1</v>
      </c>
      <c r="M56" s="56">
        <v>0</v>
      </c>
      <c r="N56" s="56">
        <v>0</v>
      </c>
      <c r="O56" s="66">
        <f t="shared" ref="O56" si="14">K56+L56+N56+M56</f>
        <v>3</v>
      </c>
      <c r="P56" s="18">
        <f t="shared" ref="P56" si="15">Q56-O56</f>
        <v>6</v>
      </c>
      <c r="Q56" s="18">
        <f t="shared" ref="Q56" si="16">ROUND(PRODUCT(J56,25)/14,0)</f>
        <v>9</v>
      </c>
      <c r="R56" s="23" t="s">
        <v>31</v>
      </c>
      <c r="S56" s="11"/>
      <c r="T56" s="24"/>
      <c r="U56" s="16" t="s">
        <v>71</v>
      </c>
    </row>
    <row r="57" spans="1:21" ht="12.75" customHeight="1" x14ac:dyDescent="0.2">
      <c r="A57" s="68" t="s">
        <v>69</v>
      </c>
      <c r="B57" s="134" t="s">
        <v>121</v>
      </c>
      <c r="C57" s="135"/>
      <c r="D57" s="135"/>
      <c r="E57" s="135"/>
      <c r="F57" s="135"/>
      <c r="G57" s="135"/>
      <c r="H57" s="135"/>
      <c r="I57" s="136"/>
      <c r="J57" s="11">
        <v>5</v>
      </c>
      <c r="K57" s="11">
        <v>1</v>
      </c>
      <c r="L57" s="11">
        <v>2</v>
      </c>
      <c r="M57" s="11">
        <v>0</v>
      </c>
      <c r="N57" s="11">
        <v>0</v>
      </c>
      <c r="O57" s="66">
        <f t="shared" ref="O57" si="17">K57+L57+N57+M57</f>
        <v>3</v>
      </c>
      <c r="P57" s="18">
        <f>Q57-O57</f>
        <v>6</v>
      </c>
      <c r="Q57" s="18">
        <f t="shared" ref="Q57" si="18">ROUND(PRODUCT(J57,25)/14,0)</f>
        <v>9</v>
      </c>
      <c r="R57" s="23" t="s">
        <v>31</v>
      </c>
      <c r="S57" s="11"/>
      <c r="T57" s="24"/>
      <c r="U57" s="11" t="s">
        <v>37</v>
      </c>
    </row>
    <row r="58" spans="1:21" hidden="1" x14ac:dyDescent="0.2">
      <c r="A58" s="29"/>
      <c r="B58" s="129"/>
      <c r="C58" s="130"/>
      <c r="D58" s="130"/>
      <c r="E58" s="130"/>
      <c r="F58" s="130"/>
      <c r="G58" s="130"/>
      <c r="H58" s="130"/>
      <c r="I58" s="131"/>
      <c r="J58" s="11">
        <v>0</v>
      </c>
      <c r="K58" s="11">
        <v>0</v>
      </c>
      <c r="L58" s="11">
        <v>0</v>
      </c>
      <c r="M58" s="11"/>
      <c r="N58" s="11">
        <v>0</v>
      </c>
      <c r="O58" s="47">
        <f t="shared" ref="O58:O62" si="19">K58+L58+N58+M58</f>
        <v>0</v>
      </c>
      <c r="P58" s="18">
        <f t="shared" ref="P58:P61" si="20">Q58-O58</f>
        <v>0</v>
      </c>
      <c r="Q58" s="18">
        <f t="shared" si="5"/>
        <v>0</v>
      </c>
      <c r="R58" s="23"/>
      <c r="S58" s="11"/>
      <c r="T58" s="24"/>
      <c r="U58" s="11"/>
    </row>
    <row r="59" spans="1:21" hidden="1" x14ac:dyDescent="0.2">
      <c r="A59" s="29"/>
      <c r="B59" s="129"/>
      <c r="C59" s="130"/>
      <c r="D59" s="130"/>
      <c r="E59" s="130"/>
      <c r="F59" s="130"/>
      <c r="G59" s="130"/>
      <c r="H59" s="130"/>
      <c r="I59" s="131"/>
      <c r="J59" s="11">
        <v>0</v>
      </c>
      <c r="K59" s="11">
        <v>0</v>
      </c>
      <c r="L59" s="11">
        <v>0</v>
      </c>
      <c r="M59" s="11"/>
      <c r="N59" s="11">
        <v>0</v>
      </c>
      <c r="O59" s="47">
        <f t="shared" si="19"/>
        <v>0</v>
      </c>
      <c r="P59" s="18">
        <f t="shared" si="20"/>
        <v>0</v>
      </c>
      <c r="Q59" s="18">
        <f t="shared" si="5"/>
        <v>0</v>
      </c>
      <c r="R59" s="23"/>
      <c r="S59" s="11"/>
      <c r="T59" s="24"/>
      <c r="U59" s="11"/>
    </row>
    <row r="60" spans="1:21" hidden="1" x14ac:dyDescent="0.2">
      <c r="A60" s="29"/>
      <c r="B60" s="129"/>
      <c r="C60" s="130"/>
      <c r="D60" s="130"/>
      <c r="E60" s="130"/>
      <c r="F60" s="130"/>
      <c r="G60" s="130"/>
      <c r="H60" s="130"/>
      <c r="I60" s="131"/>
      <c r="J60" s="11">
        <v>0</v>
      </c>
      <c r="K60" s="11">
        <v>0</v>
      </c>
      <c r="L60" s="11">
        <v>0</v>
      </c>
      <c r="M60" s="11"/>
      <c r="N60" s="11">
        <v>0</v>
      </c>
      <c r="O60" s="47">
        <f t="shared" si="19"/>
        <v>0</v>
      </c>
      <c r="P60" s="18">
        <f t="shared" si="20"/>
        <v>0</v>
      </c>
      <c r="Q60" s="18">
        <f t="shared" si="5"/>
        <v>0</v>
      </c>
      <c r="R60" s="23"/>
      <c r="S60" s="11"/>
      <c r="T60" s="24"/>
      <c r="U60" s="11"/>
    </row>
    <row r="61" spans="1:21" hidden="1" x14ac:dyDescent="0.2">
      <c r="A61" s="29"/>
      <c r="B61" s="129"/>
      <c r="C61" s="130"/>
      <c r="D61" s="130"/>
      <c r="E61" s="130"/>
      <c r="F61" s="130"/>
      <c r="G61" s="130"/>
      <c r="H61" s="130"/>
      <c r="I61" s="131"/>
      <c r="J61" s="11">
        <v>0</v>
      </c>
      <c r="K61" s="11">
        <v>0</v>
      </c>
      <c r="L61" s="11">
        <v>0</v>
      </c>
      <c r="M61" s="11"/>
      <c r="N61" s="11">
        <v>0</v>
      </c>
      <c r="O61" s="47">
        <f t="shared" si="19"/>
        <v>0</v>
      </c>
      <c r="P61" s="18">
        <f t="shared" si="20"/>
        <v>0</v>
      </c>
      <c r="Q61" s="18">
        <f t="shared" si="5"/>
        <v>0</v>
      </c>
      <c r="R61" s="23"/>
      <c r="S61" s="11"/>
      <c r="T61" s="24"/>
      <c r="U61" s="11"/>
    </row>
    <row r="62" spans="1:21" hidden="1" x14ac:dyDescent="0.2">
      <c r="A62" s="32"/>
      <c r="B62" s="129"/>
      <c r="C62" s="130"/>
      <c r="D62" s="130"/>
      <c r="E62" s="130"/>
      <c r="F62" s="130"/>
      <c r="G62" s="130"/>
      <c r="H62" s="130"/>
      <c r="I62" s="131"/>
      <c r="J62" s="11">
        <v>0</v>
      </c>
      <c r="K62" s="11">
        <v>0</v>
      </c>
      <c r="L62" s="11">
        <v>0</v>
      </c>
      <c r="M62" s="11"/>
      <c r="N62" s="11">
        <v>0</v>
      </c>
      <c r="O62" s="47">
        <f t="shared" si="19"/>
        <v>0</v>
      </c>
      <c r="P62" s="18">
        <f t="shared" ref="P62" si="21">Q62-O62</f>
        <v>0</v>
      </c>
      <c r="Q62" s="18">
        <f t="shared" si="5"/>
        <v>0</v>
      </c>
      <c r="R62" s="23"/>
      <c r="S62" s="11"/>
      <c r="T62" s="24"/>
      <c r="U62" s="11"/>
    </row>
    <row r="63" spans="1:21" x14ac:dyDescent="0.2">
      <c r="A63" s="20" t="s">
        <v>25</v>
      </c>
      <c r="B63" s="119"/>
      <c r="C63" s="120"/>
      <c r="D63" s="120"/>
      <c r="E63" s="120"/>
      <c r="F63" s="120"/>
      <c r="G63" s="120"/>
      <c r="H63" s="120"/>
      <c r="I63" s="121"/>
      <c r="J63" s="20">
        <f t="shared" ref="J63:Q63" si="22">SUM(J52:J62)</f>
        <v>30</v>
      </c>
      <c r="K63" s="20">
        <f t="shared" si="22"/>
        <v>9</v>
      </c>
      <c r="L63" s="20">
        <f t="shared" si="22"/>
        <v>6</v>
      </c>
      <c r="M63" s="45">
        <f t="shared" si="22"/>
        <v>0</v>
      </c>
      <c r="N63" s="20">
        <f t="shared" si="22"/>
        <v>6</v>
      </c>
      <c r="O63" s="20">
        <f t="shared" si="22"/>
        <v>21</v>
      </c>
      <c r="P63" s="20">
        <f t="shared" si="22"/>
        <v>33</v>
      </c>
      <c r="Q63" s="20">
        <f t="shared" si="22"/>
        <v>54</v>
      </c>
      <c r="R63" s="20">
        <f>COUNTIF(R52:R62,"E")</f>
        <v>5</v>
      </c>
      <c r="S63" s="20">
        <f>COUNTIF(S52:S62,"C")</f>
        <v>1</v>
      </c>
      <c r="T63" s="20">
        <f>COUNTIF(T52:T62,"VP")</f>
        <v>0</v>
      </c>
      <c r="U63" s="42">
        <f>COUNTA(U52:U62)</f>
        <v>6</v>
      </c>
    </row>
    <row r="64" spans="1:21" ht="19.149999999999999" customHeight="1" x14ac:dyDescent="0.2">
      <c r="A64" s="144" t="s">
        <v>43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</row>
    <row r="65" spans="1:21" ht="24" customHeight="1" x14ac:dyDescent="0.2">
      <c r="A65" s="150" t="s">
        <v>27</v>
      </c>
      <c r="B65" s="109" t="s">
        <v>26</v>
      </c>
      <c r="C65" s="110"/>
      <c r="D65" s="110"/>
      <c r="E65" s="110"/>
      <c r="F65" s="110"/>
      <c r="G65" s="110"/>
      <c r="H65" s="110"/>
      <c r="I65" s="111"/>
      <c r="J65" s="84" t="s">
        <v>39</v>
      </c>
      <c r="K65" s="145" t="s">
        <v>24</v>
      </c>
      <c r="L65" s="146"/>
      <c r="M65" s="146"/>
      <c r="N65" s="147"/>
      <c r="O65" s="145" t="s">
        <v>40</v>
      </c>
      <c r="P65" s="148"/>
      <c r="Q65" s="149"/>
      <c r="R65" s="145" t="s">
        <v>23</v>
      </c>
      <c r="S65" s="146"/>
      <c r="T65" s="147"/>
      <c r="U65" s="153" t="s">
        <v>22</v>
      </c>
    </row>
    <row r="66" spans="1:21" ht="23.25" customHeight="1" x14ac:dyDescent="0.2">
      <c r="A66" s="151"/>
      <c r="B66" s="112"/>
      <c r="C66" s="113"/>
      <c r="D66" s="113"/>
      <c r="E66" s="113"/>
      <c r="F66" s="113"/>
      <c r="G66" s="113"/>
      <c r="H66" s="113"/>
      <c r="I66" s="114"/>
      <c r="J66" s="85"/>
      <c r="K66" s="5" t="s">
        <v>28</v>
      </c>
      <c r="L66" s="5" t="s">
        <v>29</v>
      </c>
      <c r="M66" s="43" t="s">
        <v>79</v>
      </c>
      <c r="N66" s="5" t="s">
        <v>80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85"/>
    </row>
    <row r="67" spans="1:21" ht="29.25" customHeight="1" x14ac:dyDescent="0.2">
      <c r="A67" s="59" t="s">
        <v>94</v>
      </c>
      <c r="B67" s="123" t="s">
        <v>123</v>
      </c>
      <c r="C67" s="123"/>
      <c r="D67" s="123"/>
      <c r="E67" s="123"/>
      <c r="F67" s="123"/>
      <c r="G67" s="123"/>
      <c r="H67" s="123"/>
      <c r="I67" s="124"/>
      <c r="J67" s="16">
        <v>5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5</v>
      </c>
      <c r="Q67" s="18">
        <f t="shared" ref="Q67:Q77" si="23">ROUND(PRODUCT(J67,25)/14,0)</f>
        <v>9</v>
      </c>
      <c r="R67" s="23" t="s">
        <v>31</v>
      </c>
      <c r="S67" s="11"/>
      <c r="T67" s="24"/>
      <c r="U67" s="11" t="s">
        <v>38</v>
      </c>
    </row>
    <row r="68" spans="1:21" ht="39" customHeight="1" x14ac:dyDescent="0.2">
      <c r="A68" s="59" t="s">
        <v>95</v>
      </c>
      <c r="B68" s="123" t="s">
        <v>124</v>
      </c>
      <c r="C68" s="123"/>
      <c r="D68" s="123"/>
      <c r="E68" s="123"/>
      <c r="F68" s="123"/>
      <c r="G68" s="123"/>
      <c r="H68" s="123"/>
      <c r="I68" s="124"/>
      <c r="J68" s="16">
        <v>5</v>
      </c>
      <c r="K68" s="11">
        <v>2</v>
      </c>
      <c r="L68" s="11">
        <v>1</v>
      </c>
      <c r="M68" s="11">
        <v>0</v>
      </c>
      <c r="N68" s="11">
        <v>1</v>
      </c>
      <c r="O68" s="47">
        <f t="shared" ref="O68:O77" si="24">K68+L68+N68+M68</f>
        <v>4</v>
      </c>
      <c r="P68" s="18">
        <f t="shared" ref="P68:P74" si="25">Q68-O68</f>
        <v>5</v>
      </c>
      <c r="Q68" s="18">
        <f t="shared" si="23"/>
        <v>9</v>
      </c>
      <c r="R68" s="23" t="s">
        <v>31</v>
      </c>
      <c r="S68" s="11"/>
      <c r="T68" s="24"/>
      <c r="U68" s="11" t="s">
        <v>38</v>
      </c>
    </row>
    <row r="69" spans="1:21" ht="35.25" customHeight="1" x14ac:dyDescent="0.2">
      <c r="A69" s="59" t="s">
        <v>96</v>
      </c>
      <c r="B69" s="123" t="s">
        <v>125</v>
      </c>
      <c r="C69" s="123"/>
      <c r="D69" s="123"/>
      <c r="E69" s="123"/>
      <c r="F69" s="123"/>
      <c r="G69" s="123"/>
      <c r="H69" s="123"/>
      <c r="I69" s="124"/>
      <c r="J69" s="16">
        <v>5</v>
      </c>
      <c r="K69" s="11">
        <v>2</v>
      </c>
      <c r="L69" s="11">
        <v>1</v>
      </c>
      <c r="M69" s="11">
        <v>0</v>
      </c>
      <c r="N69" s="11">
        <v>1</v>
      </c>
      <c r="O69" s="47">
        <f t="shared" si="24"/>
        <v>4</v>
      </c>
      <c r="P69" s="18">
        <f t="shared" si="25"/>
        <v>5</v>
      </c>
      <c r="Q69" s="18">
        <f t="shared" si="23"/>
        <v>9</v>
      </c>
      <c r="R69" s="23" t="s">
        <v>31</v>
      </c>
      <c r="S69" s="11"/>
      <c r="T69" s="24"/>
      <c r="U69" s="11" t="s">
        <v>36</v>
      </c>
    </row>
    <row r="70" spans="1:21" x14ac:dyDescent="0.2">
      <c r="A70" s="59" t="s">
        <v>97</v>
      </c>
      <c r="B70" s="132" t="s">
        <v>129</v>
      </c>
      <c r="C70" s="132"/>
      <c r="D70" s="132"/>
      <c r="E70" s="132"/>
      <c r="F70" s="132"/>
      <c r="G70" s="132"/>
      <c r="H70" s="132"/>
      <c r="I70" s="133"/>
      <c r="J70" s="16">
        <v>5</v>
      </c>
      <c r="K70" s="11">
        <v>2</v>
      </c>
      <c r="L70" s="11">
        <v>1</v>
      </c>
      <c r="M70" s="11">
        <v>0</v>
      </c>
      <c r="N70" s="11">
        <v>1</v>
      </c>
      <c r="O70" s="47">
        <f t="shared" si="24"/>
        <v>4</v>
      </c>
      <c r="P70" s="18">
        <f t="shared" si="25"/>
        <v>5</v>
      </c>
      <c r="Q70" s="18">
        <f t="shared" si="23"/>
        <v>9</v>
      </c>
      <c r="R70" s="23" t="s">
        <v>31</v>
      </c>
      <c r="S70" s="11"/>
      <c r="T70" s="24"/>
      <c r="U70" s="11" t="s">
        <v>37</v>
      </c>
    </row>
    <row r="71" spans="1:21" ht="40.5" customHeight="1" x14ac:dyDescent="0.2">
      <c r="A71" s="68" t="s">
        <v>72</v>
      </c>
      <c r="B71" s="134" t="s">
        <v>114</v>
      </c>
      <c r="C71" s="135"/>
      <c r="D71" s="135"/>
      <c r="E71" s="135"/>
      <c r="F71" s="135"/>
      <c r="G71" s="135"/>
      <c r="H71" s="135"/>
      <c r="I71" s="136"/>
      <c r="J71" s="11">
        <v>5</v>
      </c>
      <c r="K71" s="11">
        <v>0</v>
      </c>
      <c r="L71" s="11">
        <v>0</v>
      </c>
      <c r="M71" s="11">
        <v>3</v>
      </c>
      <c r="N71" s="11">
        <v>0</v>
      </c>
      <c r="O71" s="47">
        <f>K71+L71+N71+M71</f>
        <v>3</v>
      </c>
      <c r="P71" s="18">
        <f t="shared" si="25"/>
        <v>6</v>
      </c>
      <c r="Q71" s="18">
        <f>ROUND(PRODUCT(J71,25)/14,0)</f>
        <v>9</v>
      </c>
      <c r="R71" s="23" t="s">
        <v>31</v>
      </c>
      <c r="S71" s="11"/>
      <c r="T71" s="24"/>
      <c r="U71" s="16" t="s">
        <v>71</v>
      </c>
    </row>
    <row r="72" spans="1:21" x14ac:dyDescent="0.2">
      <c r="A72" s="68" t="s">
        <v>73</v>
      </c>
      <c r="B72" s="134" t="s">
        <v>145</v>
      </c>
      <c r="C72" s="135"/>
      <c r="D72" s="135"/>
      <c r="E72" s="135"/>
      <c r="F72" s="135"/>
      <c r="G72" s="135"/>
      <c r="H72" s="135"/>
      <c r="I72" s="136"/>
      <c r="J72" s="11">
        <v>5</v>
      </c>
      <c r="K72" s="11">
        <v>1</v>
      </c>
      <c r="L72" s="11">
        <v>2</v>
      </c>
      <c r="M72" s="11">
        <v>0</v>
      </c>
      <c r="N72" s="11">
        <v>0</v>
      </c>
      <c r="O72" s="47">
        <f t="shared" si="24"/>
        <v>3</v>
      </c>
      <c r="P72" s="18">
        <f t="shared" si="25"/>
        <v>6</v>
      </c>
      <c r="Q72" s="18">
        <f t="shared" si="23"/>
        <v>9</v>
      </c>
      <c r="R72" s="23" t="s">
        <v>31</v>
      </c>
      <c r="S72" s="11"/>
      <c r="T72" s="24"/>
      <c r="U72" s="11" t="s">
        <v>37</v>
      </c>
    </row>
    <row r="73" spans="1:21" hidden="1" x14ac:dyDescent="0.2">
      <c r="A73" s="29"/>
      <c r="B73" s="129"/>
      <c r="C73" s="130"/>
      <c r="D73" s="130"/>
      <c r="E73" s="130"/>
      <c r="F73" s="130"/>
      <c r="G73" s="130"/>
      <c r="H73" s="130"/>
      <c r="I73" s="131"/>
      <c r="J73" s="11">
        <v>0</v>
      </c>
      <c r="K73" s="11">
        <v>0</v>
      </c>
      <c r="L73" s="11">
        <v>0</v>
      </c>
      <c r="M73" s="11"/>
      <c r="N73" s="11">
        <v>0</v>
      </c>
      <c r="O73" s="47">
        <f t="shared" si="24"/>
        <v>0</v>
      </c>
      <c r="P73" s="18">
        <f t="shared" si="25"/>
        <v>0</v>
      </c>
      <c r="Q73" s="18">
        <f t="shared" si="23"/>
        <v>0</v>
      </c>
      <c r="R73" s="23"/>
      <c r="S73" s="11"/>
      <c r="T73" s="24"/>
      <c r="U73" s="11"/>
    </row>
    <row r="74" spans="1:21" hidden="1" x14ac:dyDescent="0.2">
      <c r="A74" s="29"/>
      <c r="B74" s="129"/>
      <c r="C74" s="130"/>
      <c r="D74" s="130"/>
      <c r="E74" s="130"/>
      <c r="F74" s="130"/>
      <c r="G74" s="130"/>
      <c r="H74" s="130"/>
      <c r="I74" s="131"/>
      <c r="J74" s="11">
        <v>0</v>
      </c>
      <c r="K74" s="11">
        <v>0</v>
      </c>
      <c r="L74" s="11">
        <v>0</v>
      </c>
      <c r="M74" s="11"/>
      <c r="N74" s="11">
        <v>0</v>
      </c>
      <c r="O74" s="47">
        <f t="shared" si="24"/>
        <v>0</v>
      </c>
      <c r="P74" s="18">
        <f t="shared" si="25"/>
        <v>0</v>
      </c>
      <c r="Q74" s="18">
        <f t="shared" si="23"/>
        <v>0</v>
      </c>
      <c r="R74" s="23"/>
      <c r="S74" s="11"/>
      <c r="T74" s="24"/>
      <c r="U74" s="11"/>
    </row>
    <row r="75" spans="1:21" hidden="1" x14ac:dyDescent="0.2">
      <c r="A75" s="29"/>
      <c r="B75" s="129"/>
      <c r="C75" s="130"/>
      <c r="D75" s="130"/>
      <c r="E75" s="130"/>
      <c r="F75" s="130"/>
      <c r="G75" s="130"/>
      <c r="H75" s="130"/>
      <c r="I75" s="131"/>
      <c r="J75" s="11">
        <v>0</v>
      </c>
      <c r="K75" s="11">
        <v>0</v>
      </c>
      <c r="L75" s="11">
        <v>0</v>
      </c>
      <c r="M75" s="11"/>
      <c r="N75" s="11">
        <v>0</v>
      </c>
      <c r="O75" s="47">
        <f t="shared" si="24"/>
        <v>0</v>
      </c>
      <c r="P75" s="18">
        <f>Q75-O75</f>
        <v>0</v>
      </c>
      <c r="Q75" s="18">
        <f t="shared" si="23"/>
        <v>0</v>
      </c>
      <c r="R75" s="23"/>
      <c r="S75" s="11"/>
      <c r="T75" s="24"/>
      <c r="U75" s="11"/>
    </row>
    <row r="76" spans="1:21" hidden="1" x14ac:dyDescent="0.2">
      <c r="A76" s="29"/>
      <c r="B76" s="129"/>
      <c r="C76" s="130"/>
      <c r="D76" s="130"/>
      <c r="E76" s="130"/>
      <c r="F76" s="130"/>
      <c r="G76" s="130"/>
      <c r="H76" s="130"/>
      <c r="I76" s="131"/>
      <c r="J76" s="11">
        <v>0</v>
      </c>
      <c r="K76" s="11">
        <v>0</v>
      </c>
      <c r="L76" s="11">
        <v>0</v>
      </c>
      <c r="M76" s="11"/>
      <c r="N76" s="11">
        <v>0</v>
      </c>
      <c r="O76" s="47">
        <f t="shared" si="24"/>
        <v>0</v>
      </c>
      <c r="P76" s="18">
        <f>Q76-O76</f>
        <v>0</v>
      </c>
      <c r="Q76" s="18">
        <f t="shared" si="23"/>
        <v>0</v>
      </c>
      <c r="R76" s="23"/>
      <c r="S76" s="11"/>
      <c r="T76" s="24"/>
      <c r="U76" s="11"/>
    </row>
    <row r="77" spans="1:21" hidden="1" x14ac:dyDescent="0.2">
      <c r="A77" s="29"/>
      <c r="B77" s="129"/>
      <c r="C77" s="130"/>
      <c r="D77" s="130"/>
      <c r="E77" s="130"/>
      <c r="F77" s="130"/>
      <c r="G77" s="130"/>
      <c r="H77" s="130"/>
      <c r="I77" s="131"/>
      <c r="J77" s="11">
        <v>0</v>
      </c>
      <c r="K77" s="11">
        <v>0</v>
      </c>
      <c r="L77" s="11">
        <v>0</v>
      </c>
      <c r="M77" s="11"/>
      <c r="N77" s="11">
        <v>0</v>
      </c>
      <c r="O77" s="47">
        <f t="shared" si="24"/>
        <v>0</v>
      </c>
      <c r="P77" s="18">
        <f>Q77-O77</f>
        <v>0</v>
      </c>
      <c r="Q77" s="18">
        <f t="shared" si="23"/>
        <v>0</v>
      </c>
      <c r="R77" s="23"/>
      <c r="S77" s="11"/>
      <c r="T77" s="24"/>
      <c r="U77" s="11"/>
    </row>
    <row r="78" spans="1:21" x14ac:dyDescent="0.2">
      <c r="A78" s="20" t="s">
        <v>25</v>
      </c>
      <c r="B78" s="119"/>
      <c r="C78" s="120"/>
      <c r="D78" s="120"/>
      <c r="E78" s="120"/>
      <c r="F78" s="120"/>
      <c r="G78" s="120"/>
      <c r="H78" s="120"/>
      <c r="I78" s="121"/>
      <c r="J78" s="20">
        <f t="shared" ref="J78:Q78" si="26">SUM(J67:J77)</f>
        <v>30</v>
      </c>
      <c r="K78" s="20">
        <f t="shared" si="26"/>
        <v>9</v>
      </c>
      <c r="L78" s="20">
        <f t="shared" si="26"/>
        <v>6</v>
      </c>
      <c r="M78" s="45">
        <f t="shared" si="26"/>
        <v>3</v>
      </c>
      <c r="N78" s="20">
        <f t="shared" si="26"/>
        <v>4</v>
      </c>
      <c r="O78" s="20">
        <f t="shared" si="26"/>
        <v>22</v>
      </c>
      <c r="P78" s="20">
        <f t="shared" si="26"/>
        <v>32</v>
      </c>
      <c r="Q78" s="20">
        <f t="shared" si="26"/>
        <v>54</v>
      </c>
      <c r="R78" s="20">
        <f>COUNTIF(R67:R77,"E")</f>
        <v>6</v>
      </c>
      <c r="S78" s="20">
        <f>COUNTIF(S67:S77,"C")</f>
        <v>0</v>
      </c>
      <c r="T78" s="20">
        <f>COUNTIF(T67:T77,"VP")</f>
        <v>0</v>
      </c>
      <c r="U78" s="42">
        <f>COUNTA(U67:U77)</f>
        <v>6</v>
      </c>
    </row>
    <row r="79" spans="1:21" ht="26.45" customHeight="1" x14ac:dyDescent="0.2">
      <c r="A79" s="144" t="s">
        <v>44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</row>
    <row r="80" spans="1:21" ht="27" customHeight="1" x14ac:dyDescent="0.2">
      <c r="A80" s="150" t="s">
        <v>27</v>
      </c>
      <c r="B80" s="109" t="s">
        <v>26</v>
      </c>
      <c r="C80" s="110"/>
      <c r="D80" s="110"/>
      <c r="E80" s="110"/>
      <c r="F80" s="110"/>
      <c r="G80" s="110"/>
      <c r="H80" s="110"/>
      <c r="I80" s="111"/>
      <c r="J80" s="84" t="s">
        <v>39</v>
      </c>
      <c r="K80" s="145" t="s">
        <v>24</v>
      </c>
      <c r="L80" s="146"/>
      <c r="M80" s="146"/>
      <c r="N80" s="147"/>
      <c r="O80" s="145" t="s">
        <v>40</v>
      </c>
      <c r="P80" s="148"/>
      <c r="Q80" s="149"/>
      <c r="R80" s="145" t="s">
        <v>23</v>
      </c>
      <c r="S80" s="146"/>
      <c r="T80" s="147"/>
      <c r="U80" s="153" t="s">
        <v>22</v>
      </c>
    </row>
    <row r="81" spans="1:21" ht="27" customHeight="1" x14ac:dyDescent="0.2">
      <c r="A81" s="151"/>
      <c r="B81" s="112"/>
      <c r="C81" s="113"/>
      <c r="D81" s="113"/>
      <c r="E81" s="113"/>
      <c r="F81" s="113"/>
      <c r="G81" s="113"/>
      <c r="H81" s="113"/>
      <c r="I81" s="114"/>
      <c r="J81" s="85"/>
      <c r="K81" s="5" t="s">
        <v>28</v>
      </c>
      <c r="L81" s="5" t="s">
        <v>29</v>
      </c>
      <c r="M81" s="43" t="s">
        <v>79</v>
      </c>
      <c r="N81" s="5" t="s">
        <v>80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85"/>
    </row>
    <row r="82" spans="1:21" ht="38.25" customHeight="1" x14ac:dyDescent="0.2">
      <c r="A82" s="59" t="s">
        <v>98</v>
      </c>
      <c r="B82" s="123" t="s">
        <v>126</v>
      </c>
      <c r="C82" s="123"/>
      <c r="D82" s="123"/>
      <c r="E82" s="123"/>
      <c r="F82" s="123"/>
      <c r="G82" s="123"/>
      <c r="H82" s="123"/>
      <c r="I82" s="124"/>
      <c r="J82" s="16">
        <v>7</v>
      </c>
      <c r="K82" s="11">
        <v>2</v>
      </c>
      <c r="L82" s="11">
        <v>1</v>
      </c>
      <c r="M82" s="11">
        <v>0</v>
      </c>
      <c r="N82" s="11">
        <v>1</v>
      </c>
      <c r="O82" s="41">
        <f>K82+L82+N82+M82</f>
        <v>4</v>
      </c>
      <c r="P82" s="18">
        <f>Q82-O82</f>
        <v>11</v>
      </c>
      <c r="Q82" s="18">
        <f t="shared" ref="Q82:Q92" si="27">ROUND(PRODUCT(J82,25)/12,0)</f>
        <v>15</v>
      </c>
      <c r="R82" s="23" t="s">
        <v>31</v>
      </c>
      <c r="S82" s="11"/>
      <c r="T82" s="24"/>
      <c r="U82" s="11" t="s">
        <v>36</v>
      </c>
    </row>
    <row r="83" spans="1:21" x14ac:dyDescent="0.2">
      <c r="A83" s="59" t="s">
        <v>99</v>
      </c>
      <c r="B83" s="132" t="s">
        <v>127</v>
      </c>
      <c r="C83" s="132"/>
      <c r="D83" s="132"/>
      <c r="E83" s="132"/>
      <c r="F83" s="132"/>
      <c r="G83" s="132"/>
      <c r="H83" s="132"/>
      <c r="I83" s="133"/>
      <c r="J83" s="16">
        <v>8</v>
      </c>
      <c r="K83" s="11">
        <v>0</v>
      </c>
      <c r="L83" s="11">
        <v>0</v>
      </c>
      <c r="M83" s="11">
        <v>1</v>
      </c>
      <c r="N83" s="11">
        <v>2</v>
      </c>
      <c r="O83" s="47">
        <f t="shared" ref="O83:O92" si="28">K83+L83+N83+M83</f>
        <v>3</v>
      </c>
      <c r="P83" s="18">
        <f t="shared" ref="P83:P89" si="29">Q83-O83</f>
        <v>14</v>
      </c>
      <c r="Q83" s="18">
        <f t="shared" si="27"/>
        <v>17</v>
      </c>
      <c r="R83" s="23"/>
      <c r="S83" s="11" t="s">
        <v>28</v>
      </c>
      <c r="T83" s="24"/>
      <c r="U83" s="11" t="s">
        <v>37</v>
      </c>
    </row>
    <row r="84" spans="1:21" ht="23.25" customHeight="1" x14ac:dyDescent="0.2">
      <c r="A84" s="59" t="s">
        <v>107</v>
      </c>
      <c r="B84" s="123" t="s">
        <v>128</v>
      </c>
      <c r="C84" s="123"/>
      <c r="D84" s="123"/>
      <c r="E84" s="123"/>
      <c r="F84" s="123"/>
      <c r="G84" s="123"/>
      <c r="H84" s="123"/>
      <c r="I84" s="124"/>
      <c r="J84" s="16">
        <v>8</v>
      </c>
      <c r="K84" s="11">
        <v>0</v>
      </c>
      <c r="L84" s="11">
        <v>0</v>
      </c>
      <c r="M84" s="11">
        <v>0</v>
      </c>
      <c r="N84" s="11">
        <v>5</v>
      </c>
      <c r="O84" s="47">
        <f t="shared" si="28"/>
        <v>5</v>
      </c>
      <c r="P84" s="18">
        <f t="shared" si="29"/>
        <v>12</v>
      </c>
      <c r="Q84" s="18">
        <f t="shared" si="27"/>
        <v>17</v>
      </c>
      <c r="R84" s="23"/>
      <c r="S84" s="11"/>
      <c r="T84" s="24" t="s">
        <v>32</v>
      </c>
      <c r="U84" s="11" t="s">
        <v>37</v>
      </c>
    </row>
    <row r="85" spans="1:21" x14ac:dyDescent="0.2">
      <c r="A85" s="59" t="s">
        <v>100</v>
      </c>
      <c r="B85" s="132" t="s">
        <v>141</v>
      </c>
      <c r="C85" s="132"/>
      <c r="D85" s="132"/>
      <c r="E85" s="132"/>
      <c r="F85" s="132"/>
      <c r="G85" s="132"/>
      <c r="H85" s="132"/>
      <c r="I85" s="133"/>
      <c r="J85" s="11">
        <v>7</v>
      </c>
      <c r="K85" s="11">
        <v>2</v>
      </c>
      <c r="L85" s="11">
        <v>1</v>
      </c>
      <c r="M85" s="11">
        <v>0</v>
      </c>
      <c r="N85" s="11">
        <v>1</v>
      </c>
      <c r="O85" s="47">
        <f t="shared" si="28"/>
        <v>4</v>
      </c>
      <c r="P85" s="18">
        <f t="shared" si="29"/>
        <v>11</v>
      </c>
      <c r="Q85" s="18">
        <f t="shared" si="27"/>
        <v>15</v>
      </c>
      <c r="R85" s="23" t="s">
        <v>31</v>
      </c>
      <c r="S85" s="11"/>
      <c r="T85" s="24"/>
      <c r="U85" s="11" t="s">
        <v>38</v>
      </c>
    </row>
    <row r="86" spans="1:21" hidden="1" x14ac:dyDescent="0.2">
      <c r="A86" s="29"/>
      <c r="B86" s="129"/>
      <c r="C86" s="130"/>
      <c r="D86" s="130"/>
      <c r="E86" s="130"/>
      <c r="F86" s="130"/>
      <c r="G86" s="130"/>
      <c r="H86" s="130"/>
      <c r="I86" s="131"/>
      <c r="J86" s="11">
        <v>0</v>
      </c>
      <c r="K86" s="11">
        <v>0</v>
      </c>
      <c r="L86" s="11">
        <v>0</v>
      </c>
      <c r="M86" s="11"/>
      <c r="N86" s="11">
        <v>0</v>
      </c>
      <c r="O86" s="47">
        <f t="shared" si="28"/>
        <v>0</v>
      </c>
      <c r="P86" s="18">
        <f t="shared" si="29"/>
        <v>0</v>
      </c>
      <c r="Q86" s="18">
        <f t="shared" si="27"/>
        <v>0</v>
      </c>
      <c r="R86" s="23"/>
      <c r="S86" s="11"/>
      <c r="T86" s="24"/>
      <c r="U86" s="11"/>
    </row>
    <row r="87" spans="1:21" hidden="1" x14ac:dyDescent="0.2">
      <c r="A87" s="29"/>
      <c r="B87" s="129"/>
      <c r="C87" s="130"/>
      <c r="D87" s="130"/>
      <c r="E87" s="130"/>
      <c r="F87" s="130"/>
      <c r="G87" s="130"/>
      <c r="H87" s="130"/>
      <c r="I87" s="131"/>
      <c r="J87" s="11">
        <v>0</v>
      </c>
      <c r="K87" s="11">
        <v>0</v>
      </c>
      <c r="L87" s="11">
        <v>0</v>
      </c>
      <c r="M87" s="11"/>
      <c r="N87" s="11">
        <v>0</v>
      </c>
      <c r="O87" s="47">
        <f t="shared" si="28"/>
        <v>0</v>
      </c>
      <c r="P87" s="18">
        <f t="shared" si="29"/>
        <v>0</v>
      </c>
      <c r="Q87" s="18">
        <f t="shared" si="27"/>
        <v>0</v>
      </c>
      <c r="R87" s="23"/>
      <c r="S87" s="11"/>
      <c r="T87" s="24"/>
      <c r="U87" s="11"/>
    </row>
    <row r="88" spans="1:21" hidden="1" x14ac:dyDescent="0.2">
      <c r="A88" s="29"/>
      <c r="B88" s="129"/>
      <c r="C88" s="130"/>
      <c r="D88" s="130"/>
      <c r="E88" s="130"/>
      <c r="F88" s="130"/>
      <c r="G88" s="130"/>
      <c r="H88" s="130"/>
      <c r="I88" s="131"/>
      <c r="J88" s="11">
        <v>0</v>
      </c>
      <c r="K88" s="11">
        <v>0</v>
      </c>
      <c r="L88" s="11">
        <v>0</v>
      </c>
      <c r="M88" s="11"/>
      <c r="N88" s="11">
        <v>0</v>
      </c>
      <c r="O88" s="47">
        <f t="shared" si="28"/>
        <v>0</v>
      </c>
      <c r="P88" s="18">
        <f t="shared" si="29"/>
        <v>0</v>
      </c>
      <c r="Q88" s="18">
        <f t="shared" si="27"/>
        <v>0</v>
      </c>
      <c r="R88" s="23"/>
      <c r="S88" s="11"/>
      <c r="T88" s="24"/>
      <c r="U88" s="11"/>
    </row>
    <row r="89" spans="1:21" hidden="1" x14ac:dyDescent="0.2">
      <c r="A89" s="29"/>
      <c r="B89" s="129"/>
      <c r="C89" s="130"/>
      <c r="D89" s="130"/>
      <c r="E89" s="130"/>
      <c r="F89" s="130"/>
      <c r="G89" s="130"/>
      <c r="H89" s="130"/>
      <c r="I89" s="131"/>
      <c r="J89" s="11">
        <v>0</v>
      </c>
      <c r="K89" s="11">
        <v>0</v>
      </c>
      <c r="L89" s="11">
        <v>0</v>
      </c>
      <c r="M89" s="11"/>
      <c r="N89" s="11">
        <v>0</v>
      </c>
      <c r="O89" s="47">
        <f t="shared" si="28"/>
        <v>0</v>
      </c>
      <c r="P89" s="18">
        <f t="shared" si="29"/>
        <v>0</v>
      </c>
      <c r="Q89" s="18">
        <f t="shared" si="27"/>
        <v>0</v>
      </c>
      <c r="R89" s="23"/>
      <c r="S89" s="11"/>
      <c r="T89" s="24"/>
      <c r="U89" s="11"/>
    </row>
    <row r="90" spans="1:21" hidden="1" x14ac:dyDescent="0.2">
      <c r="A90" s="29"/>
      <c r="B90" s="129"/>
      <c r="C90" s="130"/>
      <c r="D90" s="130"/>
      <c r="E90" s="130"/>
      <c r="F90" s="130"/>
      <c r="G90" s="130"/>
      <c r="H90" s="130"/>
      <c r="I90" s="131"/>
      <c r="J90" s="11">
        <v>0</v>
      </c>
      <c r="K90" s="11">
        <v>0</v>
      </c>
      <c r="L90" s="11">
        <v>0</v>
      </c>
      <c r="M90" s="11"/>
      <c r="N90" s="11">
        <v>0</v>
      </c>
      <c r="O90" s="47">
        <f t="shared" si="28"/>
        <v>0</v>
      </c>
      <c r="P90" s="18">
        <f>Q90-O90</f>
        <v>0</v>
      </c>
      <c r="Q90" s="18">
        <f t="shared" si="27"/>
        <v>0</v>
      </c>
      <c r="R90" s="23"/>
      <c r="S90" s="11"/>
      <c r="T90" s="24"/>
      <c r="U90" s="11"/>
    </row>
    <row r="91" spans="1:21" hidden="1" x14ac:dyDescent="0.2">
      <c r="A91" s="29"/>
      <c r="B91" s="129"/>
      <c r="C91" s="130"/>
      <c r="D91" s="130"/>
      <c r="E91" s="130"/>
      <c r="F91" s="130"/>
      <c r="G91" s="130"/>
      <c r="H91" s="130"/>
      <c r="I91" s="131"/>
      <c r="J91" s="11">
        <v>0</v>
      </c>
      <c r="K91" s="11">
        <v>0</v>
      </c>
      <c r="L91" s="11">
        <v>0</v>
      </c>
      <c r="M91" s="11"/>
      <c r="N91" s="11">
        <v>0</v>
      </c>
      <c r="O91" s="47">
        <f t="shared" si="28"/>
        <v>0</v>
      </c>
      <c r="P91" s="18">
        <f>Q91-O91</f>
        <v>0</v>
      </c>
      <c r="Q91" s="18">
        <f t="shared" si="27"/>
        <v>0</v>
      </c>
      <c r="R91" s="23"/>
      <c r="S91" s="11"/>
      <c r="T91" s="24"/>
      <c r="U91" s="11"/>
    </row>
    <row r="92" spans="1:21" hidden="1" x14ac:dyDescent="0.2">
      <c r="A92" s="29"/>
      <c r="B92" s="194"/>
      <c r="C92" s="195"/>
      <c r="D92" s="195"/>
      <c r="E92" s="195"/>
      <c r="F92" s="195"/>
      <c r="G92" s="195"/>
      <c r="H92" s="195"/>
      <c r="I92" s="196"/>
      <c r="J92" s="11">
        <v>0</v>
      </c>
      <c r="K92" s="11">
        <v>0</v>
      </c>
      <c r="L92" s="11">
        <v>0</v>
      </c>
      <c r="M92" s="11"/>
      <c r="N92" s="11">
        <v>0</v>
      </c>
      <c r="O92" s="47">
        <f t="shared" si="28"/>
        <v>0</v>
      </c>
      <c r="P92" s="18">
        <f>Q92-O92</f>
        <v>0</v>
      </c>
      <c r="Q92" s="18">
        <f t="shared" si="27"/>
        <v>0</v>
      </c>
      <c r="R92" s="23"/>
      <c r="S92" s="11"/>
      <c r="T92" s="24"/>
      <c r="U92" s="11"/>
    </row>
    <row r="93" spans="1:21" x14ac:dyDescent="0.2">
      <c r="A93" s="20" t="s">
        <v>25</v>
      </c>
      <c r="B93" s="119"/>
      <c r="C93" s="120"/>
      <c r="D93" s="120"/>
      <c r="E93" s="120"/>
      <c r="F93" s="120"/>
      <c r="G93" s="120"/>
      <c r="H93" s="120"/>
      <c r="I93" s="121"/>
      <c r="J93" s="20">
        <f t="shared" ref="J93:Q93" si="30">SUM(J82:J92)</f>
        <v>30</v>
      </c>
      <c r="K93" s="20">
        <f t="shared" si="30"/>
        <v>4</v>
      </c>
      <c r="L93" s="20">
        <f t="shared" si="30"/>
        <v>2</v>
      </c>
      <c r="M93" s="45">
        <f>SUM(M82:M92)</f>
        <v>1</v>
      </c>
      <c r="N93" s="20">
        <f t="shared" si="30"/>
        <v>9</v>
      </c>
      <c r="O93" s="20">
        <f t="shared" si="30"/>
        <v>16</v>
      </c>
      <c r="P93" s="20">
        <f t="shared" si="30"/>
        <v>48</v>
      </c>
      <c r="Q93" s="20">
        <f t="shared" si="30"/>
        <v>64</v>
      </c>
      <c r="R93" s="20">
        <f>COUNTIF(R82:R92,"E")</f>
        <v>2</v>
      </c>
      <c r="S93" s="20">
        <f>COUNTIF(S82:S92,"C")</f>
        <v>1</v>
      </c>
      <c r="T93" s="20">
        <f>COUNTIF(T82:T92,"VP")</f>
        <v>1</v>
      </c>
      <c r="U93" s="42">
        <f>COUNTA(U82:U92)</f>
        <v>4</v>
      </c>
    </row>
    <row r="94" spans="1:21" s="78" customForma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83"/>
    </row>
    <row r="95" spans="1:21" s="78" customForma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83"/>
    </row>
    <row r="96" spans="1:21" s="78" customForma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83"/>
    </row>
    <row r="97" spans="1:21" s="78" customForma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83"/>
    </row>
    <row r="98" spans="1:21" ht="9" customHeight="1" x14ac:dyDescent="0.2"/>
    <row r="99" spans="1:21" x14ac:dyDescent="0.2">
      <c r="B99" s="2"/>
      <c r="C99" s="2"/>
      <c r="D99" s="2"/>
      <c r="E99" s="2"/>
      <c r="F99" s="2"/>
      <c r="G99" s="2"/>
      <c r="N99" s="8"/>
      <c r="O99" s="8"/>
      <c r="P99" s="8"/>
      <c r="Q99" s="8"/>
      <c r="R99" s="8"/>
      <c r="S99" s="8"/>
      <c r="T99" s="8"/>
    </row>
    <row r="100" spans="1:21" ht="19.5" customHeight="1" x14ac:dyDescent="0.2">
      <c r="A100" s="152" t="s">
        <v>45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</row>
    <row r="101" spans="1:21" ht="27.75" customHeight="1" x14ac:dyDescent="0.2">
      <c r="A101" s="150" t="s">
        <v>27</v>
      </c>
      <c r="B101" s="109" t="s">
        <v>26</v>
      </c>
      <c r="C101" s="110"/>
      <c r="D101" s="110"/>
      <c r="E101" s="110"/>
      <c r="F101" s="110"/>
      <c r="G101" s="110"/>
      <c r="H101" s="110"/>
      <c r="I101" s="111"/>
      <c r="J101" s="84" t="s">
        <v>39</v>
      </c>
      <c r="K101" s="86" t="s">
        <v>24</v>
      </c>
      <c r="L101" s="86"/>
      <c r="M101" s="86"/>
      <c r="N101" s="86"/>
      <c r="O101" s="86" t="s">
        <v>40</v>
      </c>
      <c r="P101" s="87"/>
      <c r="Q101" s="87"/>
      <c r="R101" s="86" t="s">
        <v>23</v>
      </c>
      <c r="S101" s="86"/>
      <c r="T101" s="86"/>
      <c r="U101" s="86" t="s">
        <v>22</v>
      </c>
    </row>
    <row r="102" spans="1:21" ht="12.75" customHeight="1" x14ac:dyDescent="0.2">
      <c r="A102" s="151"/>
      <c r="B102" s="112"/>
      <c r="C102" s="113"/>
      <c r="D102" s="113"/>
      <c r="E102" s="113"/>
      <c r="F102" s="113"/>
      <c r="G102" s="113"/>
      <c r="H102" s="113"/>
      <c r="I102" s="114"/>
      <c r="J102" s="85"/>
      <c r="K102" s="5" t="s">
        <v>28</v>
      </c>
      <c r="L102" s="5" t="s">
        <v>29</v>
      </c>
      <c r="M102" s="43" t="s">
        <v>79</v>
      </c>
      <c r="N102" s="5" t="s">
        <v>80</v>
      </c>
      <c r="O102" s="5" t="s">
        <v>33</v>
      </c>
      <c r="P102" s="5" t="s">
        <v>7</v>
      </c>
      <c r="Q102" s="5" t="s">
        <v>30</v>
      </c>
      <c r="R102" s="5" t="s">
        <v>31</v>
      </c>
      <c r="S102" s="5" t="s">
        <v>28</v>
      </c>
      <c r="T102" s="5" t="s">
        <v>32</v>
      </c>
      <c r="U102" s="86"/>
    </row>
    <row r="103" spans="1:21" x14ac:dyDescent="0.2">
      <c r="A103" s="137" t="s">
        <v>101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9"/>
    </row>
    <row r="104" spans="1:21" x14ac:dyDescent="0.2">
      <c r="A104" s="60" t="s">
        <v>102</v>
      </c>
      <c r="B104" s="179" t="s">
        <v>130</v>
      </c>
      <c r="C104" s="179"/>
      <c r="D104" s="179"/>
      <c r="E104" s="179"/>
      <c r="F104" s="179"/>
      <c r="G104" s="179"/>
      <c r="H104" s="179"/>
      <c r="I104" s="179"/>
      <c r="J104" s="16">
        <v>5</v>
      </c>
      <c r="K104" s="16">
        <v>2</v>
      </c>
      <c r="L104" s="16">
        <v>1</v>
      </c>
      <c r="M104" s="16">
        <v>0</v>
      </c>
      <c r="N104" s="16">
        <v>1</v>
      </c>
      <c r="O104" s="18">
        <f>K104+L104+N104+M104</f>
        <v>4</v>
      </c>
      <c r="P104" s="18">
        <f>Q104-O104</f>
        <v>5</v>
      </c>
      <c r="Q104" s="18">
        <f t="shared" ref="Q104:Q109" si="31">ROUND(PRODUCT(J104,25)/14,0)</f>
        <v>9</v>
      </c>
      <c r="R104" s="25" t="s">
        <v>31</v>
      </c>
      <c r="S104" s="25"/>
      <c r="T104" s="26"/>
      <c r="U104" s="11" t="s">
        <v>38</v>
      </c>
    </row>
    <row r="105" spans="1:21" ht="16.5" customHeight="1" x14ac:dyDescent="0.2">
      <c r="A105" s="60" t="s">
        <v>84</v>
      </c>
      <c r="B105" s="106" t="s">
        <v>131</v>
      </c>
      <c r="C105" s="107"/>
      <c r="D105" s="107"/>
      <c r="E105" s="107"/>
      <c r="F105" s="107"/>
      <c r="G105" s="107"/>
      <c r="H105" s="107"/>
      <c r="I105" s="108"/>
      <c r="J105" s="16">
        <v>5</v>
      </c>
      <c r="K105" s="16">
        <v>2</v>
      </c>
      <c r="L105" s="16">
        <v>1</v>
      </c>
      <c r="M105" s="16">
        <v>0</v>
      </c>
      <c r="N105" s="16">
        <v>1</v>
      </c>
      <c r="O105" s="18">
        <f t="shared" ref="O105:O109" si="32">K105+L105+N105+M105</f>
        <v>4</v>
      </c>
      <c r="P105" s="18">
        <f t="shared" ref="P105:P116" si="33">Q105-O105</f>
        <v>5</v>
      </c>
      <c r="Q105" s="18">
        <f t="shared" si="31"/>
        <v>9</v>
      </c>
      <c r="R105" s="25" t="s">
        <v>31</v>
      </c>
      <c r="S105" s="25"/>
      <c r="T105" s="26"/>
      <c r="U105" s="11" t="s">
        <v>38</v>
      </c>
    </row>
    <row r="106" spans="1:21" hidden="1" x14ac:dyDescent="0.2">
      <c r="A106" s="55"/>
      <c r="B106" s="115"/>
      <c r="C106" s="115"/>
      <c r="D106" s="115"/>
      <c r="E106" s="115"/>
      <c r="F106" s="115"/>
      <c r="G106" s="115"/>
      <c r="H106" s="115"/>
      <c r="I106" s="115"/>
      <c r="J106" s="25"/>
      <c r="K106" s="56"/>
      <c r="L106" s="56"/>
      <c r="M106" s="56"/>
      <c r="N106" s="56"/>
      <c r="O106" s="18">
        <f t="shared" si="32"/>
        <v>0</v>
      </c>
      <c r="P106" s="18">
        <f t="shared" ref="P106:P108" si="34">Q106-O106</f>
        <v>2</v>
      </c>
      <c r="Q106" s="18">
        <f t="shared" si="31"/>
        <v>2</v>
      </c>
      <c r="R106" s="25" t="s">
        <v>31</v>
      </c>
      <c r="S106" s="25"/>
      <c r="T106" s="26"/>
      <c r="U106" s="11" t="s">
        <v>37</v>
      </c>
    </row>
    <row r="107" spans="1:21" hidden="1" x14ac:dyDescent="0.2">
      <c r="A107" s="57"/>
      <c r="B107" s="141"/>
      <c r="C107" s="141"/>
      <c r="D107" s="141"/>
      <c r="E107" s="141"/>
      <c r="F107" s="141"/>
      <c r="G107" s="141"/>
      <c r="H107" s="141"/>
      <c r="I107" s="141"/>
      <c r="J107" s="25"/>
      <c r="K107" s="56"/>
      <c r="L107" s="56"/>
      <c r="M107" s="56"/>
      <c r="N107" s="56"/>
      <c r="O107" s="18">
        <f t="shared" si="32"/>
        <v>0</v>
      </c>
      <c r="P107" s="18">
        <f t="shared" si="34"/>
        <v>2</v>
      </c>
      <c r="Q107" s="18">
        <f t="shared" si="31"/>
        <v>2</v>
      </c>
      <c r="R107" s="25" t="s">
        <v>31</v>
      </c>
      <c r="S107" s="25"/>
      <c r="T107" s="26"/>
      <c r="U107" s="11" t="s">
        <v>37</v>
      </c>
    </row>
    <row r="108" spans="1:21" hidden="1" x14ac:dyDescent="0.2">
      <c r="A108" s="58"/>
      <c r="B108" s="141"/>
      <c r="C108" s="141"/>
      <c r="D108" s="141"/>
      <c r="E108" s="141"/>
      <c r="F108" s="141"/>
      <c r="G108" s="141"/>
      <c r="H108" s="141"/>
      <c r="I108" s="141"/>
      <c r="J108" s="25"/>
      <c r="K108" s="56"/>
      <c r="L108" s="56"/>
      <c r="M108" s="56"/>
      <c r="N108" s="56"/>
      <c r="O108" s="18">
        <f t="shared" si="32"/>
        <v>0</v>
      </c>
      <c r="P108" s="18">
        <f t="shared" si="34"/>
        <v>2</v>
      </c>
      <c r="Q108" s="18">
        <f t="shared" si="31"/>
        <v>2</v>
      </c>
      <c r="R108" s="25" t="s">
        <v>31</v>
      </c>
      <c r="S108" s="25"/>
      <c r="T108" s="26"/>
      <c r="U108" s="11" t="s">
        <v>37</v>
      </c>
    </row>
    <row r="109" spans="1:21" hidden="1" x14ac:dyDescent="0.2">
      <c r="A109" s="30"/>
      <c r="B109" s="106"/>
      <c r="C109" s="107"/>
      <c r="D109" s="107"/>
      <c r="E109" s="107"/>
      <c r="F109" s="107"/>
      <c r="G109" s="107"/>
      <c r="H109" s="107"/>
      <c r="I109" s="108"/>
      <c r="J109" s="25">
        <v>0</v>
      </c>
      <c r="K109" s="25">
        <v>0</v>
      </c>
      <c r="L109" s="25">
        <v>0</v>
      </c>
      <c r="M109" s="25"/>
      <c r="N109" s="25">
        <v>0</v>
      </c>
      <c r="O109" s="18">
        <f t="shared" si="32"/>
        <v>0</v>
      </c>
      <c r="P109" s="18">
        <f>Q109-O109</f>
        <v>0</v>
      </c>
      <c r="Q109" s="18">
        <f t="shared" si="31"/>
        <v>0</v>
      </c>
      <c r="R109" s="25"/>
      <c r="S109" s="25"/>
      <c r="T109" s="26"/>
      <c r="U109" s="11"/>
    </row>
    <row r="110" spans="1:21" x14ac:dyDescent="0.2">
      <c r="A110" s="116" t="s">
        <v>144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8"/>
    </row>
    <row r="111" spans="1:21" ht="27.75" customHeight="1" x14ac:dyDescent="0.2">
      <c r="A111" s="68" t="s">
        <v>69</v>
      </c>
      <c r="B111" s="125" t="s">
        <v>121</v>
      </c>
      <c r="C111" s="126"/>
      <c r="D111" s="126"/>
      <c r="E111" s="126"/>
      <c r="F111" s="126"/>
      <c r="G111" s="126"/>
      <c r="H111" s="126"/>
      <c r="I111" s="127"/>
      <c r="J111" s="11">
        <v>5</v>
      </c>
      <c r="K111" s="11">
        <v>1</v>
      </c>
      <c r="L111" s="11">
        <v>2</v>
      </c>
      <c r="M111" s="11">
        <v>0</v>
      </c>
      <c r="N111" s="11">
        <v>0</v>
      </c>
      <c r="O111" s="66">
        <f t="shared" ref="O111" si="35">K111+L111+N111+M111</f>
        <v>3</v>
      </c>
      <c r="P111" s="18">
        <f>Q111-O111</f>
        <v>6</v>
      </c>
      <c r="Q111" s="18">
        <f t="shared" ref="Q111" si="36">ROUND(PRODUCT(J111,25)/14,0)</f>
        <v>9</v>
      </c>
      <c r="R111" s="23" t="s">
        <v>31</v>
      </c>
      <c r="S111" s="11"/>
      <c r="T111" s="24"/>
      <c r="U111" s="11" t="s">
        <v>37</v>
      </c>
    </row>
    <row r="112" spans="1:21" ht="24.75" hidden="1" customHeight="1" x14ac:dyDescent="0.2">
      <c r="A112" s="60"/>
      <c r="B112" s="122"/>
      <c r="C112" s="123"/>
      <c r="D112" s="123"/>
      <c r="E112" s="123"/>
      <c r="F112" s="123"/>
      <c r="G112" s="123"/>
      <c r="H112" s="123"/>
      <c r="I112" s="124"/>
      <c r="J112" s="16"/>
      <c r="K112" s="16"/>
      <c r="L112" s="16"/>
      <c r="M112" s="16"/>
      <c r="N112" s="16"/>
      <c r="O112" s="18"/>
      <c r="P112" s="18"/>
      <c r="Q112" s="18"/>
      <c r="R112" s="25"/>
      <c r="S112" s="25"/>
      <c r="T112" s="26"/>
      <c r="U112" s="11"/>
    </row>
    <row r="113" spans="1:21" ht="27.6" hidden="1" customHeight="1" x14ac:dyDescent="0.2">
      <c r="A113" s="60"/>
      <c r="B113" s="122"/>
      <c r="C113" s="142"/>
      <c r="D113" s="142"/>
      <c r="E113" s="142"/>
      <c r="F113" s="142"/>
      <c r="G113" s="142"/>
      <c r="H113" s="142"/>
      <c r="I113" s="143"/>
      <c r="J113" s="16"/>
      <c r="K113" s="16"/>
      <c r="L113" s="16"/>
      <c r="M113" s="16"/>
      <c r="N113" s="16"/>
      <c r="O113" s="18"/>
      <c r="P113" s="18"/>
      <c r="Q113" s="18"/>
      <c r="R113" s="25"/>
      <c r="S113" s="25"/>
      <c r="T113" s="26"/>
      <c r="U113" s="11"/>
    </row>
    <row r="114" spans="1:21" hidden="1" x14ac:dyDescent="0.2">
      <c r="A114" s="49"/>
      <c r="B114" s="140"/>
      <c r="C114" s="140"/>
      <c r="D114" s="140"/>
      <c r="E114" s="140"/>
      <c r="F114" s="140"/>
      <c r="G114" s="140"/>
      <c r="H114" s="140"/>
      <c r="I114" s="140"/>
      <c r="J114" s="56"/>
      <c r="K114" s="56"/>
      <c r="L114" s="56"/>
      <c r="M114" s="56"/>
      <c r="N114" s="56"/>
      <c r="O114" s="18">
        <f t="shared" ref="O114:O116" si="37">K114+L114+N114+M121</f>
        <v>0</v>
      </c>
      <c r="P114" s="18"/>
      <c r="Q114" s="18"/>
      <c r="R114" s="25"/>
      <c r="S114" s="25"/>
      <c r="T114" s="26"/>
      <c r="U114" s="11"/>
    </row>
    <row r="115" spans="1:21" hidden="1" x14ac:dyDescent="0.2">
      <c r="A115" s="30"/>
      <c r="B115" s="106"/>
      <c r="C115" s="107"/>
      <c r="D115" s="107"/>
      <c r="E115" s="107"/>
      <c r="F115" s="107"/>
      <c r="G115" s="107"/>
      <c r="H115" s="107"/>
      <c r="I115" s="108"/>
      <c r="J115" s="25">
        <v>0</v>
      </c>
      <c r="K115" s="25">
        <v>0</v>
      </c>
      <c r="L115" s="25">
        <v>0</v>
      </c>
      <c r="M115" s="25"/>
      <c r="N115" s="25">
        <v>0</v>
      </c>
      <c r="O115" s="18">
        <f t="shared" si="37"/>
        <v>0</v>
      </c>
      <c r="P115" s="18">
        <f>Q115-O115</f>
        <v>0</v>
      </c>
      <c r="Q115" s="18">
        <f t="shared" ref="Q115:Q116" si="38">ROUND(PRODUCT(J115,25)/14,0)</f>
        <v>0</v>
      </c>
      <c r="R115" s="25"/>
      <c r="S115" s="25"/>
      <c r="T115" s="26"/>
      <c r="U115" s="11"/>
    </row>
    <row r="116" spans="1:21" hidden="1" x14ac:dyDescent="0.2">
      <c r="A116" s="30"/>
      <c r="B116" s="106"/>
      <c r="C116" s="107"/>
      <c r="D116" s="107"/>
      <c r="E116" s="107"/>
      <c r="F116" s="107"/>
      <c r="G116" s="107"/>
      <c r="H116" s="107"/>
      <c r="I116" s="108"/>
      <c r="J116" s="25">
        <v>0</v>
      </c>
      <c r="K116" s="25">
        <v>0</v>
      </c>
      <c r="L116" s="25">
        <v>0</v>
      </c>
      <c r="M116" s="25"/>
      <c r="N116" s="25">
        <v>0</v>
      </c>
      <c r="O116" s="18">
        <f t="shared" si="37"/>
        <v>0</v>
      </c>
      <c r="P116" s="18">
        <f t="shared" si="33"/>
        <v>0</v>
      </c>
      <c r="Q116" s="18">
        <f t="shared" si="38"/>
        <v>0</v>
      </c>
      <c r="R116" s="25"/>
      <c r="S116" s="25"/>
      <c r="T116" s="26"/>
      <c r="U116" s="11"/>
    </row>
    <row r="117" spans="1:21" x14ac:dyDescent="0.2">
      <c r="A117" s="116" t="s">
        <v>143</v>
      </c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8"/>
    </row>
    <row r="118" spans="1:21" ht="25.5" customHeight="1" x14ac:dyDescent="0.2">
      <c r="A118" s="60" t="s">
        <v>103</v>
      </c>
      <c r="B118" s="122" t="s">
        <v>132</v>
      </c>
      <c r="C118" s="123"/>
      <c r="D118" s="123"/>
      <c r="E118" s="123"/>
      <c r="F118" s="123"/>
      <c r="G118" s="123"/>
      <c r="H118" s="123"/>
      <c r="I118" s="124"/>
      <c r="J118" s="16">
        <v>5</v>
      </c>
      <c r="K118" s="16">
        <v>2</v>
      </c>
      <c r="L118" s="16">
        <v>1</v>
      </c>
      <c r="M118" s="16">
        <v>0</v>
      </c>
      <c r="N118" s="16">
        <v>1</v>
      </c>
      <c r="O118" s="18">
        <f>K118+L118+N118+M125</f>
        <v>4</v>
      </c>
      <c r="P118" s="18">
        <f>Q118-O118</f>
        <v>5</v>
      </c>
      <c r="Q118" s="18">
        <f>ROUND(PRODUCT(J118,25)/14,0)</f>
        <v>9</v>
      </c>
      <c r="R118" s="25" t="s">
        <v>31</v>
      </c>
      <c r="S118" s="25"/>
      <c r="T118" s="26"/>
      <c r="U118" s="11" t="s">
        <v>37</v>
      </c>
    </row>
    <row r="119" spans="1:21" ht="25.5" customHeight="1" x14ac:dyDescent="0.2">
      <c r="A119" s="60" t="s">
        <v>104</v>
      </c>
      <c r="B119" s="122" t="s">
        <v>133</v>
      </c>
      <c r="C119" s="123"/>
      <c r="D119" s="123"/>
      <c r="E119" s="123"/>
      <c r="F119" s="123"/>
      <c r="G119" s="123"/>
      <c r="H119" s="123"/>
      <c r="I119" s="124"/>
      <c r="J119" s="16">
        <v>5</v>
      </c>
      <c r="K119" s="16">
        <v>2</v>
      </c>
      <c r="L119" s="16">
        <v>1</v>
      </c>
      <c r="M119" s="16">
        <v>0</v>
      </c>
      <c r="N119" s="16">
        <v>1</v>
      </c>
      <c r="O119" s="18">
        <f>K119+L119+N119+M126</f>
        <v>4</v>
      </c>
      <c r="P119" s="18">
        <f>Q119-O119</f>
        <v>5</v>
      </c>
      <c r="Q119" s="18">
        <f>ROUND(PRODUCT(J119,25)/14,0)</f>
        <v>9</v>
      </c>
      <c r="R119" s="25" t="s">
        <v>31</v>
      </c>
      <c r="S119" s="25"/>
      <c r="T119" s="26"/>
      <c r="U119" s="11" t="s">
        <v>37</v>
      </c>
    </row>
    <row r="120" spans="1:21" ht="39" customHeight="1" x14ac:dyDescent="0.2">
      <c r="A120" s="60" t="s">
        <v>105</v>
      </c>
      <c r="B120" s="122" t="s">
        <v>134</v>
      </c>
      <c r="C120" s="142"/>
      <c r="D120" s="142"/>
      <c r="E120" s="142"/>
      <c r="F120" s="142"/>
      <c r="G120" s="142"/>
      <c r="H120" s="142"/>
      <c r="I120" s="143"/>
      <c r="J120" s="16">
        <v>5</v>
      </c>
      <c r="K120" s="16">
        <v>2</v>
      </c>
      <c r="L120" s="16">
        <v>1</v>
      </c>
      <c r="M120" s="16">
        <v>0</v>
      </c>
      <c r="N120" s="16">
        <v>1</v>
      </c>
      <c r="O120" s="18">
        <f>K120+L120+N120+M127</f>
        <v>4</v>
      </c>
      <c r="P120" s="18">
        <f>Q120-O120</f>
        <v>5</v>
      </c>
      <c r="Q120" s="18">
        <f>ROUND(PRODUCT(J120,25)/14,0)</f>
        <v>9</v>
      </c>
      <c r="R120" s="25" t="s">
        <v>31</v>
      </c>
      <c r="S120" s="25"/>
      <c r="T120" s="26"/>
      <c r="U120" s="11" t="s">
        <v>37</v>
      </c>
    </row>
    <row r="121" spans="1:21" x14ac:dyDescent="0.2">
      <c r="A121" s="116" t="s">
        <v>146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8"/>
    </row>
    <row r="122" spans="1:21" x14ac:dyDescent="0.2">
      <c r="A122" s="68" t="s">
        <v>73</v>
      </c>
      <c r="B122" s="134" t="s">
        <v>145</v>
      </c>
      <c r="C122" s="135"/>
      <c r="D122" s="135"/>
      <c r="E122" s="135"/>
      <c r="F122" s="135"/>
      <c r="G122" s="135"/>
      <c r="H122" s="135"/>
      <c r="I122" s="136"/>
      <c r="J122" s="11">
        <v>5</v>
      </c>
      <c r="K122" s="11">
        <v>1</v>
      </c>
      <c r="L122" s="11">
        <v>2</v>
      </c>
      <c r="M122" s="11">
        <v>0</v>
      </c>
      <c r="N122" s="11">
        <v>0</v>
      </c>
      <c r="O122" s="66">
        <f t="shared" ref="O122:O123" si="39">K122+L122+N122+M122</f>
        <v>3</v>
      </c>
      <c r="P122" s="18">
        <f t="shared" ref="P122" si="40">Q122-O122</f>
        <v>6</v>
      </c>
      <c r="Q122" s="18">
        <f t="shared" ref="Q122" si="41">ROUND(PRODUCT(J122,25)/14,0)</f>
        <v>9</v>
      </c>
      <c r="R122" s="23" t="s">
        <v>31</v>
      </c>
      <c r="S122" s="11"/>
      <c r="T122" s="24"/>
      <c r="U122" s="11" t="s">
        <v>37</v>
      </c>
    </row>
    <row r="123" spans="1:21" ht="0.75" customHeight="1" x14ac:dyDescent="0.2">
      <c r="A123" s="30"/>
      <c r="B123" s="106"/>
      <c r="C123" s="107"/>
      <c r="D123" s="107"/>
      <c r="E123" s="107"/>
      <c r="F123" s="107"/>
      <c r="G123" s="107"/>
      <c r="H123" s="107"/>
      <c r="I123" s="108"/>
      <c r="J123" s="25"/>
      <c r="K123" s="25"/>
      <c r="L123" s="25"/>
      <c r="M123" s="25"/>
      <c r="N123" s="25"/>
      <c r="O123" s="18">
        <f t="shared" si="39"/>
        <v>0</v>
      </c>
      <c r="P123" s="18"/>
      <c r="Q123" s="18"/>
      <c r="R123" s="25"/>
      <c r="S123" s="25"/>
      <c r="T123" s="26"/>
      <c r="U123" s="11"/>
    </row>
    <row r="124" spans="1:21" x14ac:dyDescent="0.2">
      <c r="A124" s="116" t="s">
        <v>142</v>
      </c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8"/>
    </row>
    <row r="125" spans="1:21" x14ac:dyDescent="0.2">
      <c r="A125" s="60" t="s">
        <v>135</v>
      </c>
      <c r="B125" s="106" t="s">
        <v>138</v>
      </c>
      <c r="C125" s="107"/>
      <c r="D125" s="107"/>
      <c r="E125" s="107"/>
      <c r="F125" s="107"/>
      <c r="G125" s="107"/>
      <c r="H125" s="107"/>
      <c r="I125" s="108"/>
      <c r="J125" s="16">
        <v>7</v>
      </c>
      <c r="K125" s="16">
        <v>2</v>
      </c>
      <c r="L125" s="16">
        <v>1</v>
      </c>
      <c r="M125" s="16">
        <v>0</v>
      </c>
      <c r="N125" s="16">
        <v>1</v>
      </c>
      <c r="O125" s="18">
        <f>K125+L125+N125+M125</f>
        <v>4</v>
      </c>
      <c r="P125" s="18">
        <f t="shared" ref="P125:P126" si="42">Q125-O125</f>
        <v>11</v>
      </c>
      <c r="Q125" s="18">
        <f t="shared" ref="Q125:Q126" si="43">ROUND(PRODUCT(J125,25)/12,0)</f>
        <v>15</v>
      </c>
      <c r="R125" s="25" t="s">
        <v>31</v>
      </c>
      <c r="S125" s="25"/>
      <c r="T125" s="26"/>
      <c r="U125" s="11" t="s">
        <v>38</v>
      </c>
    </row>
    <row r="126" spans="1:21" ht="24.75" customHeight="1" x14ac:dyDescent="0.2">
      <c r="A126" s="62" t="s">
        <v>136</v>
      </c>
      <c r="B126" s="197" t="s">
        <v>137</v>
      </c>
      <c r="C126" s="198"/>
      <c r="D126" s="198"/>
      <c r="E126" s="198"/>
      <c r="F126" s="198"/>
      <c r="G126" s="198"/>
      <c r="H126" s="198"/>
      <c r="I126" s="199"/>
      <c r="J126" s="25">
        <v>7</v>
      </c>
      <c r="K126" s="25">
        <v>2</v>
      </c>
      <c r="L126" s="25">
        <v>1</v>
      </c>
      <c r="M126" s="25">
        <v>0</v>
      </c>
      <c r="N126" s="25">
        <v>1</v>
      </c>
      <c r="O126" s="18">
        <f t="shared" ref="O126:O130" si="44">K126+L126+N126+M126</f>
        <v>4</v>
      </c>
      <c r="P126" s="18">
        <f t="shared" si="42"/>
        <v>11</v>
      </c>
      <c r="Q126" s="18">
        <f t="shared" si="43"/>
        <v>15</v>
      </c>
      <c r="R126" s="25" t="s">
        <v>31</v>
      </c>
      <c r="S126" s="25"/>
      <c r="T126" s="26"/>
      <c r="U126" s="11" t="s">
        <v>38</v>
      </c>
    </row>
    <row r="127" spans="1:21" hidden="1" x14ac:dyDescent="0.2">
      <c r="A127" s="33"/>
      <c r="B127" s="115"/>
      <c r="C127" s="115"/>
      <c r="D127" s="115"/>
      <c r="E127" s="115"/>
      <c r="F127" s="115"/>
      <c r="G127" s="115"/>
      <c r="H127" s="115"/>
      <c r="I127" s="115"/>
      <c r="J127" s="25"/>
      <c r="K127" s="25"/>
      <c r="L127" s="25"/>
      <c r="M127" s="25"/>
      <c r="N127" s="25"/>
      <c r="O127" s="18">
        <f t="shared" si="44"/>
        <v>0</v>
      </c>
      <c r="P127" s="18"/>
      <c r="Q127" s="18"/>
      <c r="R127" s="25"/>
      <c r="S127" s="25"/>
      <c r="T127" s="26"/>
      <c r="U127" s="11"/>
    </row>
    <row r="128" spans="1:21" hidden="1" x14ac:dyDescent="0.2">
      <c r="A128" s="33"/>
      <c r="B128" s="115"/>
      <c r="C128" s="115"/>
      <c r="D128" s="115"/>
      <c r="E128" s="115"/>
      <c r="F128" s="115"/>
      <c r="G128" s="115"/>
      <c r="H128" s="115"/>
      <c r="I128" s="115"/>
      <c r="J128" s="25"/>
      <c r="K128" s="25"/>
      <c r="L128" s="25"/>
      <c r="M128" s="25"/>
      <c r="N128" s="25"/>
      <c r="O128" s="18">
        <f t="shared" si="44"/>
        <v>0</v>
      </c>
      <c r="P128" s="18"/>
      <c r="Q128" s="18"/>
      <c r="R128" s="25"/>
      <c r="S128" s="25"/>
      <c r="T128" s="26"/>
      <c r="U128" s="11"/>
    </row>
    <row r="129" spans="1:21" hidden="1" x14ac:dyDescent="0.2">
      <c r="A129" s="33"/>
      <c r="B129" s="115"/>
      <c r="C129" s="115"/>
      <c r="D129" s="115"/>
      <c r="E129" s="115"/>
      <c r="F129" s="115"/>
      <c r="G129" s="115"/>
      <c r="H129" s="115"/>
      <c r="I129" s="115"/>
      <c r="J129" s="25"/>
      <c r="K129" s="25"/>
      <c r="L129" s="25"/>
      <c r="M129" s="25"/>
      <c r="N129" s="25"/>
      <c r="O129" s="18">
        <f t="shared" si="44"/>
        <v>0</v>
      </c>
      <c r="P129" s="18"/>
      <c r="Q129" s="18"/>
      <c r="R129" s="25"/>
      <c r="S129" s="25"/>
      <c r="T129" s="26"/>
      <c r="U129" s="11"/>
    </row>
    <row r="130" spans="1:21" hidden="1" x14ac:dyDescent="0.2">
      <c r="A130" s="33"/>
      <c r="B130" s="115"/>
      <c r="C130" s="115"/>
      <c r="D130" s="115"/>
      <c r="E130" s="115"/>
      <c r="F130" s="115"/>
      <c r="G130" s="115"/>
      <c r="H130" s="115"/>
      <c r="I130" s="115"/>
      <c r="J130" s="25"/>
      <c r="K130" s="25"/>
      <c r="L130" s="25"/>
      <c r="M130" s="25"/>
      <c r="N130" s="25"/>
      <c r="O130" s="18">
        <f t="shared" si="44"/>
        <v>0</v>
      </c>
      <c r="P130" s="18"/>
      <c r="Q130" s="18"/>
      <c r="R130" s="25"/>
      <c r="S130" s="25"/>
      <c r="T130" s="26"/>
      <c r="U130" s="11"/>
    </row>
    <row r="131" spans="1:21" ht="24.75" customHeight="1" x14ac:dyDescent="0.2">
      <c r="A131" s="181" t="s">
        <v>70</v>
      </c>
      <c r="B131" s="182"/>
      <c r="C131" s="182"/>
      <c r="D131" s="182"/>
      <c r="E131" s="182"/>
      <c r="F131" s="182"/>
      <c r="G131" s="182"/>
      <c r="H131" s="182"/>
      <c r="I131" s="183"/>
      <c r="J131" s="22">
        <f>SUM(J104,J111,J118,J122,J125)</f>
        <v>27</v>
      </c>
      <c r="K131" s="22">
        <f t="shared" ref="K131:Q131" si="45">SUM(K104,K111,K118,K122,K125)</f>
        <v>8</v>
      </c>
      <c r="L131" s="22">
        <f t="shared" si="45"/>
        <v>7</v>
      </c>
      <c r="M131" s="22">
        <f t="shared" si="45"/>
        <v>0</v>
      </c>
      <c r="N131" s="22">
        <f t="shared" si="45"/>
        <v>3</v>
      </c>
      <c r="O131" s="22">
        <f t="shared" si="45"/>
        <v>18</v>
      </c>
      <c r="P131" s="22">
        <f t="shared" si="45"/>
        <v>33</v>
      </c>
      <c r="Q131" s="22">
        <f t="shared" si="45"/>
        <v>51</v>
      </c>
      <c r="R131" s="22">
        <f>COUNTIF(R104,"E")+COUNTIF(R111,"E")+COUNTIF(R118,"E")+COUNTIF(S122,"E")+COUNTIF(R125,"E")</f>
        <v>4</v>
      </c>
      <c r="S131" s="22">
        <f>COUNTIF(S104,"C")+COUNTIF(S111,"C")+COUNTIF(S118,"C")+COUNTIF(S122,"C")+COUNTIF(S125,"C")</f>
        <v>0</v>
      </c>
      <c r="T131" s="22">
        <f>COUNTIF(T104,"VP")+COUNTIF(T111,"VP")+COUNTIF(T118,"VP")+COUNTIF(T122,"VP")+COUNTIF(T125,"VP")</f>
        <v>0</v>
      </c>
      <c r="U131" s="69">
        <f>5/22</f>
        <v>0.22727272727272727</v>
      </c>
    </row>
    <row r="132" spans="1:21" ht="13.5" customHeight="1" x14ac:dyDescent="0.2">
      <c r="A132" s="100" t="s">
        <v>47</v>
      </c>
      <c r="B132" s="101"/>
      <c r="C132" s="101"/>
      <c r="D132" s="101"/>
      <c r="E132" s="101"/>
      <c r="F132" s="101"/>
      <c r="G132" s="101"/>
      <c r="H132" s="101"/>
      <c r="I132" s="101"/>
      <c r="J132" s="102"/>
      <c r="K132" s="22">
        <f t="shared" ref="K132:Q132" si="46">SUM(K104,K111,K118, K122)*14+K125*12</f>
        <v>108</v>
      </c>
      <c r="L132" s="22">
        <f t="shared" si="46"/>
        <v>96</v>
      </c>
      <c r="M132" s="22">
        <f t="shared" si="46"/>
        <v>0</v>
      </c>
      <c r="N132" s="22">
        <f t="shared" si="46"/>
        <v>40</v>
      </c>
      <c r="O132" s="22">
        <f t="shared" si="46"/>
        <v>244</v>
      </c>
      <c r="P132" s="22">
        <f t="shared" si="46"/>
        <v>440</v>
      </c>
      <c r="Q132" s="22">
        <f t="shared" si="46"/>
        <v>684</v>
      </c>
      <c r="R132" s="94"/>
      <c r="S132" s="95"/>
      <c r="T132" s="95"/>
      <c r="U132" s="96"/>
    </row>
    <row r="133" spans="1:21" x14ac:dyDescent="0.2">
      <c r="A133" s="103"/>
      <c r="B133" s="104"/>
      <c r="C133" s="104"/>
      <c r="D133" s="104"/>
      <c r="E133" s="104"/>
      <c r="F133" s="104"/>
      <c r="G133" s="104"/>
      <c r="H133" s="104"/>
      <c r="I133" s="104"/>
      <c r="J133" s="105"/>
      <c r="K133" s="88">
        <f>SUM(K132:N132)</f>
        <v>244</v>
      </c>
      <c r="L133" s="89"/>
      <c r="M133" s="89"/>
      <c r="N133" s="90"/>
      <c r="O133" s="91">
        <f>SUM(O132:P132)</f>
        <v>684</v>
      </c>
      <c r="P133" s="92"/>
      <c r="Q133" s="93"/>
      <c r="R133" s="97"/>
      <c r="S133" s="98"/>
      <c r="T133" s="98"/>
      <c r="U133" s="99"/>
    </row>
    <row r="134" spans="1:2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48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77" customFormat="1" x14ac:dyDescent="0.2">
      <c r="A136" s="79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77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78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78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78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78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78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78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77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77" customForma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s="48" customForma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4"/>
      <c r="P146" s="14"/>
      <c r="Q146" s="14"/>
      <c r="R146" s="15"/>
      <c r="S146" s="15"/>
      <c r="T146" s="15"/>
      <c r="U146" s="15"/>
    </row>
    <row r="147" spans="1:21" s="48" customForma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4"/>
      <c r="P147" s="14"/>
      <c r="Q147" s="14"/>
      <c r="R147" s="15"/>
      <c r="S147" s="15"/>
      <c r="T147" s="15"/>
      <c r="U147" s="15"/>
    </row>
    <row r="148" spans="1:21" ht="19.899999999999999" customHeight="1" x14ac:dyDescent="0.2">
      <c r="A148" s="113" t="s">
        <v>48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</row>
    <row r="149" spans="1:21" ht="16.5" customHeight="1" x14ac:dyDescent="0.2">
      <c r="A149" s="119" t="s">
        <v>49</v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1"/>
    </row>
    <row r="150" spans="1:21" ht="34.5" customHeight="1" x14ac:dyDescent="0.2">
      <c r="A150" s="200" t="s">
        <v>27</v>
      </c>
      <c r="B150" s="200" t="s">
        <v>26</v>
      </c>
      <c r="C150" s="200"/>
      <c r="D150" s="200"/>
      <c r="E150" s="200"/>
      <c r="F150" s="200"/>
      <c r="G150" s="200"/>
      <c r="H150" s="200"/>
      <c r="I150" s="200"/>
      <c r="J150" s="180" t="s">
        <v>39</v>
      </c>
      <c r="K150" s="180" t="s">
        <v>24</v>
      </c>
      <c r="L150" s="180"/>
      <c r="M150" s="180"/>
      <c r="N150" s="180"/>
      <c r="O150" s="180" t="s">
        <v>40</v>
      </c>
      <c r="P150" s="180"/>
      <c r="Q150" s="180"/>
      <c r="R150" s="180" t="s">
        <v>23</v>
      </c>
      <c r="S150" s="180"/>
      <c r="T150" s="180"/>
      <c r="U150" s="180" t="s">
        <v>22</v>
      </c>
    </row>
    <row r="151" spans="1:21" ht="11.45" customHeight="1" x14ac:dyDescent="0.2">
      <c r="A151" s="200"/>
      <c r="B151" s="200"/>
      <c r="C151" s="200"/>
      <c r="D151" s="200"/>
      <c r="E151" s="200"/>
      <c r="F151" s="200"/>
      <c r="G151" s="200"/>
      <c r="H151" s="200"/>
      <c r="I151" s="200"/>
      <c r="J151" s="180"/>
      <c r="K151" s="28" t="s">
        <v>28</v>
      </c>
      <c r="L151" s="28" t="s">
        <v>29</v>
      </c>
      <c r="M151" s="46" t="s">
        <v>79</v>
      </c>
      <c r="N151" s="28" t="s">
        <v>80</v>
      </c>
      <c r="O151" s="28" t="s">
        <v>33</v>
      </c>
      <c r="P151" s="28" t="s">
        <v>7</v>
      </c>
      <c r="Q151" s="28" t="s">
        <v>30</v>
      </c>
      <c r="R151" s="28" t="s">
        <v>31</v>
      </c>
      <c r="S151" s="28" t="s">
        <v>28</v>
      </c>
      <c r="T151" s="28" t="s">
        <v>32</v>
      </c>
      <c r="U151" s="180"/>
    </row>
    <row r="152" spans="1:21" ht="17.25" customHeight="1" x14ac:dyDescent="0.2">
      <c r="A152" s="119" t="s">
        <v>61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1"/>
    </row>
    <row r="153" spans="1:21" ht="25.5" customHeight="1" x14ac:dyDescent="0.2">
      <c r="A153" s="63" t="str">
        <f t="shared" ref="A153:A168" si="47">IF(ISNA(INDEX($A$34:$U$147,MATCH($B153,$B$34:$B$147,0),1)),"",INDEX($A$34:$U$147,MATCH($B153,$B$34:$B$147,0),1))</f>
        <v>MMR8098</v>
      </c>
      <c r="B153" s="123" t="s">
        <v>115</v>
      </c>
      <c r="C153" s="123"/>
      <c r="D153" s="123"/>
      <c r="E153" s="123"/>
      <c r="F153" s="123"/>
      <c r="G153" s="123"/>
      <c r="H153" s="123"/>
      <c r="I153" s="124"/>
      <c r="J153" s="18">
        <f t="shared" ref="J153:J168" si="48">IF(ISNA(INDEX($A$34:$U$147,MATCH($B153,$B$34:$B$147,0),10)),"",INDEX($A$34:$U$147,MATCH($B153,$B$34:$B$147,0),10))</f>
        <v>6</v>
      </c>
      <c r="K153" s="18">
        <f t="shared" ref="K153:K168" si="49">IF(ISNA(INDEX($A$34:$U$147,MATCH($B153,$B$34:$B$147,0),11)),"",INDEX($A$34:$U$147,MATCH($B153,$B$34:$B$147,0),11))</f>
        <v>2</v>
      </c>
      <c r="L153" s="18">
        <f t="shared" ref="L153:L168" si="50">IF(ISNA(INDEX($A$34:$U$147,MATCH($B153,$B$34:$B$147,0),12)),"",INDEX($A$34:$U$147,MATCH($B153,$B$34:$B$147,0),12))</f>
        <v>1</v>
      </c>
      <c r="M153" s="18">
        <f t="shared" ref="M153:M168" si="51">IF(ISNA(INDEX($A$34:$U$147,MATCH($B153,$B$34:$B$147,0),13)),"",INDEX($A$34:$U$147,MATCH($B153,$B$34:$B$147,0),13))</f>
        <v>0</v>
      </c>
      <c r="N153" s="18">
        <f t="shared" ref="N153:N168" si="52">IF(ISNA(INDEX($A$34:$U$147,MATCH($B153,$B$34:$B$147,0),14)),"",INDEX($A$34:$U$147,MATCH($B153,$B$34:$B$147,0),14))</f>
        <v>1</v>
      </c>
      <c r="O153" s="18">
        <f t="shared" ref="O153:O168" si="53">IF(ISNA(INDEX($A$34:$U$147,MATCH($B153,$B$34:$B$147,0),15)),"",INDEX($A$34:$U$147,MATCH($B153,$B$34:$B$147,0),15))</f>
        <v>4</v>
      </c>
      <c r="P153" s="18">
        <f t="shared" ref="P153:P168" si="54">IF(ISNA(INDEX($A$34:$U$147,MATCH($B153,$B$34:$B$147,0),16)),"",INDEX($A$34:$U$147,MATCH($B153,$B$34:$B$147,0),16))</f>
        <v>7</v>
      </c>
      <c r="Q153" s="18">
        <f t="shared" ref="Q153:Q168" si="55">IF(ISNA(INDEX($A$34:$U$147,MATCH($B153,$B$34:$B$147,0),17)),"",INDEX($A$34:$U$147,MATCH($B153,$B$34:$B$147,0),17))</f>
        <v>11</v>
      </c>
      <c r="R153" s="27" t="str">
        <f t="shared" ref="R153:R168" si="56">IF(ISNA(INDEX($A$34:$U$147,MATCH($B153,$B$34:$B$147,0),18)),"",INDEX($A$34:$U$147,MATCH($B153,$B$34:$B$147,0),18))</f>
        <v>E</v>
      </c>
      <c r="S153" s="27">
        <f t="shared" ref="S153:S168" si="57">IF(ISNA(INDEX($A$34:$U$147,MATCH($B153,$B$34:$B$147,0),19)),"",INDEX($A$34:$U$147,MATCH($B153,$B$34:$B$147,0),19))</f>
        <v>0</v>
      </c>
      <c r="T153" s="27">
        <f t="shared" ref="T153:T168" si="58">IF(ISNA(INDEX($A$34:$U$147,MATCH($B153,$B$34:$B$147,0),20)),"",INDEX($A$34:$U$147,MATCH($B153,$B$34:$B$147,0),20))</f>
        <v>0</v>
      </c>
      <c r="U153" s="19" t="s">
        <v>36</v>
      </c>
    </row>
    <row r="154" spans="1:21" ht="26.25" hidden="1" customHeight="1" x14ac:dyDescent="0.2">
      <c r="A154" s="63" t="str">
        <f t="shared" si="47"/>
        <v/>
      </c>
      <c r="B154" s="123"/>
      <c r="C154" s="123"/>
      <c r="D154" s="123"/>
      <c r="E154" s="123"/>
      <c r="F154" s="123"/>
      <c r="G154" s="123"/>
      <c r="H154" s="123"/>
      <c r="I154" s="124"/>
      <c r="J154" s="18" t="str">
        <f t="shared" si="48"/>
        <v/>
      </c>
      <c r="K154" s="18" t="str">
        <f t="shared" si="49"/>
        <v/>
      </c>
      <c r="L154" s="18" t="str">
        <f t="shared" si="50"/>
        <v/>
      </c>
      <c r="M154" s="18" t="str">
        <f t="shared" si="51"/>
        <v/>
      </c>
      <c r="N154" s="18" t="str">
        <f t="shared" si="52"/>
        <v/>
      </c>
      <c r="O154" s="18" t="str">
        <f t="shared" si="53"/>
        <v/>
      </c>
      <c r="P154" s="18" t="str">
        <f t="shared" si="54"/>
        <v/>
      </c>
      <c r="Q154" s="18" t="str">
        <f t="shared" si="55"/>
        <v/>
      </c>
      <c r="R154" s="27" t="str">
        <f t="shared" si="56"/>
        <v/>
      </c>
      <c r="S154" s="27" t="str">
        <f t="shared" si="57"/>
        <v/>
      </c>
      <c r="T154" s="27" t="str">
        <f t="shared" si="58"/>
        <v/>
      </c>
      <c r="U154" s="19" t="s">
        <v>36</v>
      </c>
    </row>
    <row r="155" spans="1:21" ht="30" customHeight="1" x14ac:dyDescent="0.2">
      <c r="A155" s="63" t="str">
        <f t="shared" si="47"/>
        <v xml:space="preserve">MMR8099 </v>
      </c>
      <c r="B155" s="123" t="s">
        <v>117</v>
      </c>
      <c r="C155" s="123"/>
      <c r="D155" s="123"/>
      <c r="E155" s="123"/>
      <c r="F155" s="123"/>
      <c r="G155" s="123"/>
      <c r="H155" s="123"/>
      <c r="I155" s="124"/>
      <c r="J155" s="18">
        <f t="shared" si="48"/>
        <v>5</v>
      </c>
      <c r="K155" s="18">
        <f t="shared" si="49"/>
        <v>2</v>
      </c>
      <c r="L155" s="18">
        <f t="shared" si="50"/>
        <v>1</v>
      </c>
      <c r="M155" s="18">
        <f t="shared" si="51"/>
        <v>0</v>
      </c>
      <c r="N155" s="18">
        <f t="shared" si="52"/>
        <v>1</v>
      </c>
      <c r="O155" s="18">
        <f t="shared" si="53"/>
        <v>4</v>
      </c>
      <c r="P155" s="18">
        <f t="shared" si="54"/>
        <v>5</v>
      </c>
      <c r="Q155" s="18">
        <f t="shared" si="55"/>
        <v>9</v>
      </c>
      <c r="R155" s="27" t="str">
        <f t="shared" si="56"/>
        <v>E</v>
      </c>
      <c r="S155" s="27">
        <f t="shared" si="57"/>
        <v>0</v>
      </c>
      <c r="T155" s="27">
        <f t="shared" si="58"/>
        <v>0</v>
      </c>
      <c r="U155" s="19" t="s">
        <v>36</v>
      </c>
    </row>
    <row r="156" spans="1:21" ht="27" customHeight="1" x14ac:dyDescent="0.2">
      <c r="A156" s="63" t="str">
        <f t="shared" si="47"/>
        <v>MMR3150</v>
      </c>
      <c r="B156" s="122" t="s">
        <v>140</v>
      </c>
      <c r="C156" s="123"/>
      <c r="D156" s="123"/>
      <c r="E156" s="123"/>
      <c r="F156" s="123"/>
      <c r="G156" s="123"/>
      <c r="H156" s="123"/>
      <c r="I156" s="124"/>
      <c r="J156" s="18">
        <f t="shared" si="48"/>
        <v>4</v>
      </c>
      <c r="K156" s="18">
        <f t="shared" si="49"/>
        <v>2</v>
      </c>
      <c r="L156" s="18">
        <f t="shared" si="50"/>
        <v>1</v>
      </c>
      <c r="M156" s="18">
        <f t="shared" si="51"/>
        <v>0</v>
      </c>
      <c r="N156" s="18">
        <f t="shared" si="52"/>
        <v>1</v>
      </c>
      <c r="O156" s="18">
        <f t="shared" si="53"/>
        <v>4</v>
      </c>
      <c r="P156" s="18">
        <f t="shared" si="54"/>
        <v>3</v>
      </c>
      <c r="Q156" s="18">
        <f t="shared" si="55"/>
        <v>7</v>
      </c>
      <c r="R156" s="27">
        <f t="shared" si="56"/>
        <v>0</v>
      </c>
      <c r="S156" s="27" t="str">
        <f t="shared" si="57"/>
        <v>C</v>
      </c>
      <c r="T156" s="27">
        <f t="shared" si="58"/>
        <v>0</v>
      </c>
      <c r="U156" s="19" t="s">
        <v>36</v>
      </c>
    </row>
    <row r="157" spans="1:21" ht="41.25" customHeight="1" x14ac:dyDescent="0.2">
      <c r="A157" s="63" t="str">
        <f t="shared" si="47"/>
        <v>MMR8101</v>
      </c>
      <c r="B157" s="123" t="s">
        <v>118</v>
      </c>
      <c r="C157" s="123"/>
      <c r="D157" s="123"/>
      <c r="E157" s="123"/>
      <c r="F157" s="123"/>
      <c r="G157" s="123"/>
      <c r="H157" s="123"/>
      <c r="I157" s="124"/>
      <c r="J157" s="18">
        <f t="shared" si="48"/>
        <v>5</v>
      </c>
      <c r="K157" s="18">
        <f t="shared" si="49"/>
        <v>2</v>
      </c>
      <c r="L157" s="18">
        <f t="shared" si="50"/>
        <v>1</v>
      </c>
      <c r="M157" s="18">
        <f t="shared" si="51"/>
        <v>0</v>
      </c>
      <c r="N157" s="18">
        <f t="shared" si="52"/>
        <v>1</v>
      </c>
      <c r="O157" s="18">
        <f t="shared" si="53"/>
        <v>4</v>
      </c>
      <c r="P157" s="18">
        <f t="shared" si="54"/>
        <v>5</v>
      </c>
      <c r="Q157" s="18">
        <f t="shared" si="55"/>
        <v>9</v>
      </c>
      <c r="R157" s="27" t="str">
        <f t="shared" si="56"/>
        <v>E</v>
      </c>
      <c r="S157" s="27">
        <f t="shared" si="57"/>
        <v>0</v>
      </c>
      <c r="T157" s="27">
        <f t="shared" si="58"/>
        <v>0</v>
      </c>
      <c r="U157" s="19" t="s">
        <v>36</v>
      </c>
    </row>
    <row r="158" spans="1:21" ht="29.25" customHeight="1" x14ac:dyDescent="0.2">
      <c r="A158" s="63" t="str">
        <f t="shared" si="47"/>
        <v>XND 1101</v>
      </c>
      <c r="B158" s="154" t="s">
        <v>111</v>
      </c>
      <c r="C158" s="154"/>
      <c r="D158" s="154"/>
      <c r="E158" s="154"/>
      <c r="F158" s="154"/>
      <c r="G158" s="154"/>
      <c r="H158" s="154"/>
      <c r="I158" s="154"/>
      <c r="J158" s="18">
        <f t="shared" si="48"/>
        <v>5</v>
      </c>
      <c r="K158" s="18">
        <f t="shared" si="49"/>
        <v>2</v>
      </c>
      <c r="L158" s="18">
        <f t="shared" si="50"/>
        <v>1</v>
      </c>
      <c r="M158" s="18">
        <f t="shared" si="51"/>
        <v>0</v>
      </c>
      <c r="N158" s="18">
        <f t="shared" si="52"/>
        <v>0</v>
      </c>
      <c r="O158" s="18">
        <f t="shared" si="53"/>
        <v>3</v>
      </c>
      <c r="P158" s="18">
        <f t="shared" si="54"/>
        <v>6</v>
      </c>
      <c r="Q158" s="18">
        <f t="shared" si="55"/>
        <v>9</v>
      </c>
      <c r="R158" s="27" t="str">
        <f t="shared" si="56"/>
        <v>E</v>
      </c>
      <c r="S158" s="27">
        <f t="shared" si="57"/>
        <v>0</v>
      </c>
      <c r="T158" s="27">
        <f t="shared" si="58"/>
        <v>0</v>
      </c>
      <c r="U158" s="19" t="s">
        <v>36</v>
      </c>
    </row>
    <row r="159" spans="1:21" ht="27.6" customHeight="1" x14ac:dyDescent="0.2">
      <c r="A159" s="63" t="str">
        <f t="shared" si="47"/>
        <v>XND 1102</v>
      </c>
      <c r="B159" s="154" t="s">
        <v>112</v>
      </c>
      <c r="C159" s="154"/>
      <c r="D159" s="154"/>
      <c r="E159" s="154"/>
      <c r="F159" s="154"/>
      <c r="G159" s="154"/>
      <c r="H159" s="154"/>
      <c r="I159" s="154"/>
      <c r="J159" s="18">
        <f t="shared" si="48"/>
        <v>5</v>
      </c>
      <c r="K159" s="18">
        <f t="shared" si="49"/>
        <v>2</v>
      </c>
      <c r="L159" s="18">
        <f t="shared" si="50"/>
        <v>1</v>
      </c>
      <c r="M159" s="18">
        <f t="shared" si="51"/>
        <v>0</v>
      </c>
      <c r="N159" s="18">
        <f t="shared" si="52"/>
        <v>0</v>
      </c>
      <c r="O159" s="18">
        <f t="shared" si="53"/>
        <v>3</v>
      </c>
      <c r="P159" s="18">
        <f t="shared" si="54"/>
        <v>6</v>
      </c>
      <c r="Q159" s="18">
        <f t="shared" si="55"/>
        <v>9</v>
      </c>
      <c r="R159" s="27" t="str">
        <f t="shared" si="56"/>
        <v>E</v>
      </c>
      <c r="S159" s="27">
        <f t="shared" si="57"/>
        <v>0</v>
      </c>
      <c r="T159" s="27">
        <f t="shared" si="58"/>
        <v>0</v>
      </c>
      <c r="U159" s="19" t="s">
        <v>36</v>
      </c>
    </row>
    <row r="160" spans="1:21" ht="31.5" customHeight="1" x14ac:dyDescent="0.2">
      <c r="A160" s="31" t="str">
        <f t="shared" si="47"/>
        <v>MMR8105</v>
      </c>
      <c r="B160" s="123" t="s">
        <v>119</v>
      </c>
      <c r="C160" s="123"/>
      <c r="D160" s="123"/>
      <c r="E160" s="123"/>
      <c r="F160" s="123"/>
      <c r="G160" s="123"/>
      <c r="H160" s="123"/>
      <c r="I160" s="124"/>
      <c r="J160" s="18">
        <f t="shared" si="48"/>
        <v>5</v>
      </c>
      <c r="K160" s="18">
        <f t="shared" si="49"/>
        <v>2</v>
      </c>
      <c r="L160" s="18">
        <f t="shared" si="50"/>
        <v>1</v>
      </c>
      <c r="M160" s="18">
        <f t="shared" si="51"/>
        <v>0</v>
      </c>
      <c r="N160" s="18">
        <f t="shared" si="52"/>
        <v>1</v>
      </c>
      <c r="O160" s="18">
        <f t="shared" si="53"/>
        <v>4</v>
      </c>
      <c r="P160" s="18">
        <f t="shared" si="54"/>
        <v>5</v>
      </c>
      <c r="Q160" s="18">
        <f t="shared" si="55"/>
        <v>9</v>
      </c>
      <c r="R160" s="27" t="str">
        <f t="shared" si="56"/>
        <v>E</v>
      </c>
      <c r="S160" s="27">
        <f t="shared" si="57"/>
        <v>0</v>
      </c>
      <c r="T160" s="27">
        <f t="shared" si="58"/>
        <v>0</v>
      </c>
      <c r="U160" s="19" t="s">
        <v>36</v>
      </c>
    </row>
    <row r="161" spans="1:21" ht="29.25" customHeight="1" x14ac:dyDescent="0.2">
      <c r="A161" s="31" t="str">
        <f t="shared" si="47"/>
        <v>MMR8104</v>
      </c>
      <c r="B161" s="123" t="s">
        <v>116</v>
      </c>
      <c r="C161" s="123"/>
      <c r="D161" s="123"/>
      <c r="E161" s="123"/>
      <c r="F161" s="123"/>
      <c r="G161" s="123"/>
      <c r="H161" s="123"/>
      <c r="I161" s="124"/>
      <c r="J161" s="18">
        <f t="shared" si="48"/>
        <v>5</v>
      </c>
      <c r="K161" s="18">
        <f t="shared" si="49"/>
        <v>2</v>
      </c>
      <c r="L161" s="18">
        <f t="shared" si="50"/>
        <v>1</v>
      </c>
      <c r="M161" s="18">
        <f t="shared" si="51"/>
        <v>0</v>
      </c>
      <c r="N161" s="18">
        <f t="shared" si="52"/>
        <v>1</v>
      </c>
      <c r="O161" s="18">
        <f t="shared" si="53"/>
        <v>4</v>
      </c>
      <c r="P161" s="18">
        <f t="shared" si="54"/>
        <v>5</v>
      </c>
      <c r="Q161" s="18">
        <f t="shared" si="55"/>
        <v>9</v>
      </c>
      <c r="R161" s="27" t="str">
        <f t="shared" si="56"/>
        <v>E</v>
      </c>
      <c r="S161" s="27">
        <f t="shared" si="57"/>
        <v>0</v>
      </c>
      <c r="T161" s="27">
        <f t="shared" si="58"/>
        <v>0</v>
      </c>
      <c r="U161" s="19" t="s">
        <v>36</v>
      </c>
    </row>
    <row r="162" spans="1:21" ht="39" customHeight="1" x14ac:dyDescent="0.2">
      <c r="A162" s="31" t="str">
        <f t="shared" si="47"/>
        <v>MMR8102</v>
      </c>
      <c r="B162" s="123" t="s">
        <v>125</v>
      </c>
      <c r="C162" s="123"/>
      <c r="D162" s="123"/>
      <c r="E162" s="123"/>
      <c r="F162" s="123"/>
      <c r="G162" s="123"/>
      <c r="H162" s="123"/>
      <c r="I162" s="124"/>
      <c r="J162" s="18">
        <f t="shared" si="48"/>
        <v>5</v>
      </c>
      <c r="K162" s="18">
        <f t="shared" si="49"/>
        <v>2</v>
      </c>
      <c r="L162" s="18">
        <f t="shared" si="50"/>
        <v>1</v>
      </c>
      <c r="M162" s="18">
        <f t="shared" si="51"/>
        <v>0</v>
      </c>
      <c r="N162" s="18">
        <f t="shared" si="52"/>
        <v>1</v>
      </c>
      <c r="O162" s="18">
        <f t="shared" si="53"/>
        <v>4</v>
      </c>
      <c r="P162" s="18">
        <f t="shared" si="54"/>
        <v>5</v>
      </c>
      <c r="Q162" s="18">
        <f t="shared" si="55"/>
        <v>9</v>
      </c>
      <c r="R162" s="27" t="str">
        <f t="shared" si="56"/>
        <v>E</v>
      </c>
      <c r="S162" s="27">
        <f t="shared" si="57"/>
        <v>0</v>
      </c>
      <c r="T162" s="27">
        <f t="shared" si="58"/>
        <v>0</v>
      </c>
      <c r="U162" s="19" t="s">
        <v>36</v>
      </c>
    </row>
    <row r="163" spans="1:21" hidden="1" x14ac:dyDescent="0.2">
      <c r="A163" s="31" t="str">
        <f t="shared" si="47"/>
        <v/>
      </c>
      <c r="B163" s="128"/>
      <c r="C163" s="128"/>
      <c r="D163" s="128"/>
      <c r="E163" s="128"/>
      <c r="F163" s="128"/>
      <c r="G163" s="128"/>
      <c r="H163" s="128"/>
      <c r="I163" s="128"/>
      <c r="J163" s="18" t="str">
        <f t="shared" si="48"/>
        <v/>
      </c>
      <c r="K163" s="18" t="str">
        <f t="shared" si="49"/>
        <v/>
      </c>
      <c r="L163" s="18" t="str">
        <f t="shared" si="50"/>
        <v/>
      </c>
      <c r="M163" s="18" t="str">
        <f t="shared" si="51"/>
        <v/>
      </c>
      <c r="N163" s="18" t="str">
        <f t="shared" si="52"/>
        <v/>
      </c>
      <c r="O163" s="18" t="str">
        <f t="shared" si="53"/>
        <v/>
      </c>
      <c r="P163" s="18" t="str">
        <f t="shared" si="54"/>
        <v/>
      </c>
      <c r="Q163" s="18" t="str">
        <f t="shared" si="55"/>
        <v/>
      </c>
      <c r="R163" s="27" t="str">
        <f t="shared" si="56"/>
        <v/>
      </c>
      <c r="S163" s="27" t="str">
        <f t="shared" si="57"/>
        <v/>
      </c>
      <c r="T163" s="27" t="str">
        <f t="shared" si="58"/>
        <v/>
      </c>
      <c r="U163" s="19" t="s">
        <v>36</v>
      </c>
    </row>
    <row r="164" spans="1:21" hidden="1" x14ac:dyDescent="0.2">
      <c r="A164" s="31" t="str">
        <f t="shared" si="47"/>
        <v/>
      </c>
      <c r="B164" s="128"/>
      <c r="C164" s="128"/>
      <c r="D164" s="128"/>
      <c r="E164" s="128"/>
      <c r="F164" s="128"/>
      <c r="G164" s="128"/>
      <c r="H164" s="128"/>
      <c r="I164" s="128"/>
      <c r="J164" s="18" t="str">
        <f t="shared" si="48"/>
        <v/>
      </c>
      <c r="K164" s="18" t="str">
        <f t="shared" si="49"/>
        <v/>
      </c>
      <c r="L164" s="18" t="str">
        <f t="shared" si="50"/>
        <v/>
      </c>
      <c r="M164" s="18" t="str">
        <f t="shared" si="51"/>
        <v/>
      </c>
      <c r="N164" s="18" t="str">
        <f t="shared" si="52"/>
        <v/>
      </c>
      <c r="O164" s="18" t="str">
        <f t="shared" si="53"/>
        <v/>
      </c>
      <c r="P164" s="18" t="str">
        <f t="shared" si="54"/>
        <v/>
      </c>
      <c r="Q164" s="18" t="str">
        <f t="shared" si="55"/>
        <v/>
      </c>
      <c r="R164" s="27" t="str">
        <f t="shared" si="56"/>
        <v/>
      </c>
      <c r="S164" s="27" t="str">
        <f t="shared" si="57"/>
        <v/>
      </c>
      <c r="T164" s="27" t="str">
        <f t="shared" si="58"/>
        <v/>
      </c>
      <c r="U164" s="19" t="s">
        <v>36</v>
      </c>
    </row>
    <row r="165" spans="1:21" hidden="1" x14ac:dyDescent="0.2">
      <c r="A165" s="31" t="str">
        <f t="shared" si="47"/>
        <v/>
      </c>
      <c r="B165" s="128"/>
      <c r="C165" s="128"/>
      <c r="D165" s="128"/>
      <c r="E165" s="128"/>
      <c r="F165" s="128"/>
      <c r="G165" s="128"/>
      <c r="H165" s="128"/>
      <c r="I165" s="128"/>
      <c r="J165" s="18" t="str">
        <f t="shared" si="48"/>
        <v/>
      </c>
      <c r="K165" s="18" t="str">
        <f t="shared" si="49"/>
        <v/>
      </c>
      <c r="L165" s="18" t="str">
        <f t="shared" si="50"/>
        <v/>
      </c>
      <c r="M165" s="18" t="str">
        <f t="shared" si="51"/>
        <v/>
      </c>
      <c r="N165" s="18" t="str">
        <f t="shared" si="52"/>
        <v/>
      </c>
      <c r="O165" s="18" t="str">
        <f t="shared" si="53"/>
        <v/>
      </c>
      <c r="P165" s="18" t="str">
        <f t="shared" si="54"/>
        <v/>
      </c>
      <c r="Q165" s="18" t="str">
        <f t="shared" si="55"/>
        <v/>
      </c>
      <c r="R165" s="27" t="str">
        <f t="shared" si="56"/>
        <v/>
      </c>
      <c r="S165" s="27" t="str">
        <f t="shared" si="57"/>
        <v/>
      </c>
      <c r="T165" s="27" t="str">
        <f t="shared" si="58"/>
        <v/>
      </c>
      <c r="U165" s="19" t="s">
        <v>36</v>
      </c>
    </row>
    <row r="166" spans="1:21" hidden="1" x14ac:dyDescent="0.2">
      <c r="A166" s="31" t="str">
        <f t="shared" si="47"/>
        <v/>
      </c>
      <c r="B166" s="128"/>
      <c r="C166" s="128"/>
      <c r="D166" s="128"/>
      <c r="E166" s="128"/>
      <c r="F166" s="128"/>
      <c r="G166" s="128"/>
      <c r="H166" s="128"/>
      <c r="I166" s="128"/>
      <c r="J166" s="18" t="str">
        <f t="shared" si="48"/>
        <v/>
      </c>
      <c r="K166" s="18" t="str">
        <f t="shared" si="49"/>
        <v/>
      </c>
      <c r="L166" s="18" t="str">
        <f t="shared" si="50"/>
        <v/>
      </c>
      <c r="M166" s="18" t="str">
        <f t="shared" si="51"/>
        <v/>
      </c>
      <c r="N166" s="18" t="str">
        <f t="shared" si="52"/>
        <v/>
      </c>
      <c r="O166" s="18" t="str">
        <f t="shared" si="53"/>
        <v/>
      </c>
      <c r="P166" s="18" t="str">
        <f t="shared" si="54"/>
        <v/>
      </c>
      <c r="Q166" s="18" t="str">
        <f t="shared" si="55"/>
        <v/>
      </c>
      <c r="R166" s="27" t="str">
        <f t="shared" si="56"/>
        <v/>
      </c>
      <c r="S166" s="27" t="str">
        <f t="shared" si="57"/>
        <v/>
      </c>
      <c r="T166" s="27" t="str">
        <f t="shared" si="58"/>
        <v/>
      </c>
      <c r="U166" s="19" t="s">
        <v>36</v>
      </c>
    </row>
    <row r="167" spans="1:21" hidden="1" x14ac:dyDescent="0.2">
      <c r="A167" s="31" t="str">
        <f t="shared" si="47"/>
        <v/>
      </c>
      <c r="B167" s="128"/>
      <c r="C167" s="128"/>
      <c r="D167" s="128"/>
      <c r="E167" s="128"/>
      <c r="F167" s="128"/>
      <c r="G167" s="128"/>
      <c r="H167" s="128"/>
      <c r="I167" s="128"/>
      <c r="J167" s="18" t="str">
        <f t="shared" si="48"/>
        <v/>
      </c>
      <c r="K167" s="18" t="str">
        <f t="shared" si="49"/>
        <v/>
      </c>
      <c r="L167" s="18" t="str">
        <f t="shared" si="50"/>
        <v/>
      </c>
      <c r="M167" s="18" t="str">
        <f t="shared" si="51"/>
        <v/>
      </c>
      <c r="N167" s="18" t="str">
        <f t="shared" si="52"/>
        <v/>
      </c>
      <c r="O167" s="18" t="str">
        <f t="shared" si="53"/>
        <v/>
      </c>
      <c r="P167" s="18" t="str">
        <f t="shared" si="54"/>
        <v/>
      </c>
      <c r="Q167" s="18" t="str">
        <f t="shared" si="55"/>
        <v/>
      </c>
      <c r="R167" s="27" t="str">
        <f t="shared" si="56"/>
        <v/>
      </c>
      <c r="S167" s="27" t="str">
        <f t="shared" si="57"/>
        <v/>
      </c>
      <c r="T167" s="27" t="str">
        <f t="shared" si="58"/>
        <v/>
      </c>
      <c r="U167" s="19" t="s">
        <v>36</v>
      </c>
    </row>
    <row r="168" spans="1:21" hidden="1" x14ac:dyDescent="0.2">
      <c r="A168" s="31" t="str">
        <f t="shared" si="47"/>
        <v/>
      </c>
      <c r="B168" s="128"/>
      <c r="C168" s="128"/>
      <c r="D168" s="128"/>
      <c r="E168" s="128"/>
      <c r="F168" s="128"/>
      <c r="G168" s="128"/>
      <c r="H168" s="128"/>
      <c r="I168" s="128"/>
      <c r="J168" s="18" t="str">
        <f t="shared" si="48"/>
        <v/>
      </c>
      <c r="K168" s="18" t="str">
        <f t="shared" si="49"/>
        <v/>
      </c>
      <c r="L168" s="18" t="str">
        <f t="shared" si="50"/>
        <v/>
      </c>
      <c r="M168" s="18" t="str">
        <f t="shared" si="51"/>
        <v/>
      </c>
      <c r="N168" s="18" t="str">
        <f t="shared" si="52"/>
        <v/>
      </c>
      <c r="O168" s="18" t="str">
        <f t="shared" si="53"/>
        <v/>
      </c>
      <c r="P168" s="18" t="str">
        <f t="shared" si="54"/>
        <v/>
      </c>
      <c r="Q168" s="18" t="str">
        <f t="shared" si="55"/>
        <v/>
      </c>
      <c r="R168" s="27" t="str">
        <f t="shared" si="56"/>
        <v/>
      </c>
      <c r="S168" s="27" t="str">
        <f t="shared" si="57"/>
        <v/>
      </c>
      <c r="T168" s="27" t="str">
        <f t="shared" si="58"/>
        <v/>
      </c>
      <c r="U168" s="19" t="s">
        <v>36</v>
      </c>
    </row>
    <row r="169" spans="1:21" x14ac:dyDescent="0.2">
      <c r="A169" s="20" t="s">
        <v>25</v>
      </c>
      <c r="B169" s="201"/>
      <c r="C169" s="202"/>
      <c r="D169" s="202"/>
      <c r="E169" s="202"/>
      <c r="F169" s="202"/>
      <c r="G169" s="202"/>
      <c r="H169" s="202"/>
      <c r="I169" s="203"/>
      <c r="J169" s="22">
        <f>IF(ISNA(SUM(J153:J168)),"",SUM(J153:J168))</f>
        <v>45</v>
      </c>
      <c r="K169" s="22">
        <f t="shared" ref="K169:Q169" si="59">SUM(K153:K168)</f>
        <v>18</v>
      </c>
      <c r="L169" s="22">
        <f>SUM(L153:L168)</f>
        <v>9</v>
      </c>
      <c r="M169" s="22">
        <f>SUM(M153:M168)</f>
        <v>0</v>
      </c>
      <c r="N169" s="22">
        <f t="shared" si="59"/>
        <v>7</v>
      </c>
      <c r="O169" s="22">
        <f t="shared" si="59"/>
        <v>34</v>
      </c>
      <c r="P169" s="22">
        <f t="shared" si="59"/>
        <v>47</v>
      </c>
      <c r="Q169" s="22">
        <f t="shared" si="59"/>
        <v>81</v>
      </c>
      <c r="R169" s="20">
        <f>COUNTIF(R153:R168,"E")</f>
        <v>8</v>
      </c>
      <c r="S169" s="20">
        <f>COUNTIF(S153:S168,"C")</f>
        <v>1</v>
      </c>
      <c r="T169" s="20">
        <f>COUNTIF(T153:T168,"VP")</f>
        <v>0</v>
      </c>
      <c r="U169" s="19"/>
    </row>
    <row r="170" spans="1:21" ht="17.25" customHeight="1" x14ac:dyDescent="0.2">
      <c r="A170" s="119" t="s">
        <v>62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1"/>
    </row>
    <row r="171" spans="1:21" ht="36.75" customHeight="1" x14ac:dyDescent="0.2">
      <c r="A171" s="63" t="str">
        <f>IF(ISNA(INDEX($A$34:$U$147,MATCH($B171,$B$34:$B$147,0),1)),"",INDEX($A$34:$U$147,MATCH($B171,$B$34:$B$147,0),1))</f>
        <v>MMR8100</v>
      </c>
      <c r="B171" s="123" t="s">
        <v>126</v>
      </c>
      <c r="C171" s="123"/>
      <c r="D171" s="123"/>
      <c r="E171" s="123"/>
      <c r="F171" s="123"/>
      <c r="G171" s="123"/>
      <c r="H171" s="123"/>
      <c r="I171" s="124"/>
      <c r="J171" s="18">
        <f>IF(ISNA(INDEX($A$34:$U$147,MATCH($B171,$B$34:$B$147,0),10)),"",INDEX($A$34:$U$147,MATCH($B171,$B$34:$B$147,0),10))</f>
        <v>7</v>
      </c>
      <c r="K171" s="18">
        <f>IF(ISNA(INDEX($A$34:$U$147,MATCH($B171,$B$34:$B$147,0),11)),"",INDEX($A$34:$U$147,MATCH($B171,$B$34:$B$147,0),11))</f>
        <v>2</v>
      </c>
      <c r="L171" s="18">
        <f>IF(ISNA(INDEX($A$34:$U$147,MATCH($B171,$B$34:$B$147,0),12)),"",INDEX($A$34:$U$147,MATCH($B171,$B$34:$B$147,0),12))</f>
        <v>1</v>
      </c>
      <c r="M171" s="18">
        <f>IF(ISNA(INDEX($A$34:$U$147,MATCH($B171,$B$34:$B$147,0),13)),"",INDEX($A$34:$U$147,MATCH($B171,$B$34:$B$147,0),13))</f>
        <v>0</v>
      </c>
      <c r="N171" s="18">
        <f>IF(ISNA(INDEX($A$34:$U$147,MATCH($B171,$B$34:$B$147,0),14)),"",INDEX($A$34:$U$147,MATCH($B171,$B$34:$B$147,0),14))</f>
        <v>1</v>
      </c>
      <c r="O171" s="18">
        <f>IF(ISNA(INDEX($A$34:$U$147,MATCH($B171,$B$34:$B$147,0),15)),"",INDEX($A$34:$U$147,MATCH($B171,$B$34:$B$147,0),15))</f>
        <v>4</v>
      </c>
      <c r="P171" s="18">
        <f>IF(ISNA(INDEX($A$34:$U$147,MATCH($B171,$B$34:$B$147,0),16)),"",INDEX($A$34:$U$147,MATCH($B171,$B$34:$B$147,0),16))</f>
        <v>11</v>
      </c>
      <c r="Q171" s="18">
        <f>IF(ISNA(INDEX($A$34:$U$147,MATCH($B171,$B$34:$B$147,0),17)),"",INDEX($A$34:$U$147,MATCH($B171,$B$34:$B$147,0),17))</f>
        <v>15</v>
      </c>
      <c r="R171" s="27" t="str">
        <f>IF(ISNA(INDEX($A$34:$U$147,MATCH($B171,$B$34:$B$147,0),18)),"",INDEX($A$34:$U$147,MATCH($B171,$B$34:$B$147,0),18))</f>
        <v>E</v>
      </c>
      <c r="S171" s="27">
        <f>IF(ISNA(INDEX($A$34:$U$147,MATCH($B171,$B$34:$B$147,0),19)),"",INDEX($A$34:$U$147,MATCH($B171,$B$34:$B$147,0),19))</f>
        <v>0</v>
      </c>
      <c r="T171" s="27">
        <f>IF(ISNA(INDEX($A$34:$U$147,MATCH($B171,$B$34:$B$147,0),20)),"",INDEX($A$34:$U$147,MATCH($B171,$B$34:$B$147,0),20))</f>
        <v>0</v>
      </c>
      <c r="U171" s="19" t="s">
        <v>36</v>
      </c>
    </row>
    <row r="172" spans="1:21" hidden="1" x14ac:dyDescent="0.2">
      <c r="A172" s="31" t="str">
        <f>IF(ISNA(INDEX($A$34:$U$147,MATCH($B172,$B$34:$B$147,0),1)),"",INDEX($A$34:$U$147,MATCH($B172,$B$34:$B$147,0),1))</f>
        <v/>
      </c>
      <c r="B172" s="128"/>
      <c r="C172" s="128"/>
      <c r="D172" s="128"/>
      <c r="E172" s="128"/>
      <c r="F172" s="128"/>
      <c r="G172" s="128"/>
      <c r="H172" s="128"/>
      <c r="I172" s="128"/>
      <c r="J172" s="18" t="str">
        <f>IF(ISNA(INDEX($A$34:$U$147,MATCH($B172,$B$34:$B$147,0),10)),"",INDEX($A$34:$U$147,MATCH($B172,$B$34:$B$147,0),10))</f>
        <v/>
      </c>
      <c r="K172" s="18" t="str">
        <f>IF(ISNA(INDEX($A$34:$U$147,MATCH($B172,$B$34:$B$147,0),11)),"",INDEX($A$34:$U$147,MATCH($B172,$B$34:$B$147,0),11))</f>
        <v/>
      </c>
      <c r="L172" s="18" t="str">
        <f>IF(ISNA(INDEX($A$34:$U$147,MATCH($B172,$B$34:$B$147,0),12)),"",INDEX($A$34:$U$147,MATCH($B172,$B$34:$B$147,0),12))</f>
        <v/>
      </c>
      <c r="M172" s="18" t="str">
        <f>IF(ISNA(INDEX($A$34:$U$147,MATCH($B172,$B$34:$B$147,0),13)),"",INDEX($A$34:$U$147,MATCH($B172,$B$34:$B$147,0),13))</f>
        <v/>
      </c>
      <c r="N172" s="18" t="str">
        <f>IF(ISNA(INDEX($A$34:$U$147,MATCH($B172,$B$34:$B$147,0),14)),"",INDEX($A$34:$U$147,MATCH($B172,$B$34:$B$147,0),14))</f>
        <v/>
      </c>
      <c r="O172" s="18" t="str">
        <f>IF(ISNA(INDEX($A$34:$U$147,MATCH($B172,$B$34:$B$147,0),15)),"",INDEX($A$34:$U$147,MATCH($B172,$B$34:$B$147,0),15))</f>
        <v/>
      </c>
      <c r="P172" s="18" t="str">
        <f>IF(ISNA(INDEX($A$34:$U$147,MATCH($B172,$B$34:$B$147,0),16)),"",INDEX($A$34:$U$147,MATCH($B172,$B$34:$B$147,0),16))</f>
        <v/>
      </c>
      <c r="Q172" s="18" t="str">
        <f>IF(ISNA(INDEX($A$34:$U$147,MATCH($B172,$B$34:$B$147,0),17)),"",INDEX($A$34:$U$147,MATCH($B172,$B$34:$B$147,0),17))</f>
        <v/>
      </c>
      <c r="R172" s="27" t="str">
        <f>IF(ISNA(INDEX($A$34:$U$147,MATCH($B172,$B$34:$B$147,0),18)),"",INDEX($A$34:$U$147,MATCH($B172,$B$34:$B$147,0),18))</f>
        <v/>
      </c>
      <c r="S172" s="27" t="str">
        <f>IF(ISNA(INDEX($A$34:$U$147,MATCH($B172,$B$34:$B$147,0),19)),"",INDEX($A$34:$U$147,MATCH($B172,$B$34:$B$147,0),19))</f>
        <v/>
      </c>
      <c r="T172" s="27" t="str">
        <f>IF(ISNA(INDEX($A$34:$U$147,MATCH($B172,$B$34:$B$147,0),20)),"",INDEX($A$34:$U$147,MATCH($B172,$B$34:$B$147,0),20))</f>
        <v/>
      </c>
      <c r="U172" s="19" t="s">
        <v>36</v>
      </c>
    </row>
    <row r="173" spans="1:21" hidden="1" x14ac:dyDescent="0.2">
      <c r="A173" s="31" t="str">
        <f>IF(ISNA(INDEX($A$34:$U$147,MATCH($B173,$B$34:$B$147,0),1)),"",INDEX($A$34:$U$147,MATCH($B173,$B$34:$B$147,0),1))</f>
        <v/>
      </c>
      <c r="B173" s="128"/>
      <c r="C173" s="128"/>
      <c r="D173" s="128"/>
      <c r="E173" s="128"/>
      <c r="F173" s="128"/>
      <c r="G173" s="128"/>
      <c r="H173" s="128"/>
      <c r="I173" s="128"/>
      <c r="J173" s="18" t="str">
        <f>IF(ISNA(INDEX($A$34:$U$147,MATCH($B173,$B$34:$B$147,0),10)),"",INDEX($A$34:$U$147,MATCH($B173,$B$34:$B$147,0),10))</f>
        <v/>
      </c>
      <c r="K173" s="18" t="str">
        <f>IF(ISNA(INDEX($A$34:$U$147,MATCH($B173,$B$34:$B$147,0),11)),"",INDEX($A$34:$U$147,MATCH($B173,$B$34:$B$147,0),11))</f>
        <v/>
      </c>
      <c r="L173" s="18" t="str">
        <f>IF(ISNA(INDEX($A$34:$U$147,MATCH($B173,$B$34:$B$147,0),12)),"",INDEX($A$34:$U$147,MATCH($B173,$B$34:$B$147,0),12))</f>
        <v/>
      </c>
      <c r="M173" s="18" t="str">
        <f>IF(ISNA(INDEX($A$34:$U$147,MATCH($B173,$B$34:$B$147,0),13)),"",INDEX($A$34:$U$147,MATCH($B173,$B$34:$B$147,0),13))</f>
        <v/>
      </c>
      <c r="N173" s="18" t="str">
        <f>IF(ISNA(INDEX($A$34:$U$147,MATCH($B173,$B$34:$B$147,0),14)),"",INDEX($A$34:$U$147,MATCH($B173,$B$34:$B$147,0),14))</f>
        <v/>
      </c>
      <c r="O173" s="18" t="str">
        <f>IF(ISNA(INDEX($A$34:$U$147,MATCH($B173,$B$34:$B$147,0),15)),"",INDEX($A$34:$U$147,MATCH($B173,$B$34:$B$147,0),15))</f>
        <v/>
      </c>
      <c r="P173" s="18" t="str">
        <f>IF(ISNA(INDEX($A$34:$U$147,MATCH($B173,$B$34:$B$147,0),16)),"",INDEX($A$34:$U$147,MATCH($B173,$B$34:$B$147,0),16))</f>
        <v/>
      </c>
      <c r="Q173" s="18" t="str">
        <f>IF(ISNA(INDEX($A$34:$U$147,MATCH($B173,$B$34:$B$147,0),17)),"",INDEX($A$34:$U$147,MATCH($B173,$B$34:$B$147,0),17))</f>
        <v/>
      </c>
      <c r="R173" s="27" t="str">
        <f>IF(ISNA(INDEX($A$34:$U$147,MATCH($B173,$B$34:$B$147,0),18)),"",INDEX($A$34:$U$147,MATCH($B173,$B$34:$B$147,0),18))</f>
        <v/>
      </c>
      <c r="S173" s="27" t="str">
        <f>IF(ISNA(INDEX($A$34:$U$147,MATCH($B173,$B$34:$B$147,0),19)),"",INDEX($A$34:$U$147,MATCH($B173,$B$34:$B$147,0),19))</f>
        <v/>
      </c>
      <c r="T173" s="27" t="str">
        <f>IF(ISNA(INDEX($A$34:$U$147,MATCH($B173,$B$34:$B$147,0),20)),"",INDEX($A$34:$U$147,MATCH($B173,$B$34:$B$147,0),20))</f>
        <v/>
      </c>
      <c r="U173" s="19" t="s">
        <v>36</v>
      </c>
    </row>
    <row r="174" spans="1:21" hidden="1" x14ac:dyDescent="0.2">
      <c r="A174" s="31" t="str">
        <f>IF(ISNA(INDEX($A$34:$U$147,MATCH($B174,$B$34:$B$147,0),1)),"",INDEX($A$34:$U$147,MATCH($B174,$B$34:$B$147,0),1))</f>
        <v/>
      </c>
      <c r="B174" s="128"/>
      <c r="C174" s="128"/>
      <c r="D174" s="128"/>
      <c r="E174" s="128"/>
      <c r="F174" s="128"/>
      <c r="G174" s="128"/>
      <c r="H174" s="128"/>
      <c r="I174" s="128"/>
      <c r="J174" s="18" t="str">
        <f>IF(ISNA(INDEX($A$34:$U$147,MATCH($B174,$B$34:$B$147,0),10)),"",INDEX($A$34:$U$147,MATCH($B174,$B$34:$B$147,0),10))</f>
        <v/>
      </c>
      <c r="K174" s="18" t="str">
        <f>IF(ISNA(INDEX($A$34:$U$147,MATCH($B174,$B$34:$B$147,0),11)),"",INDEX($A$34:$U$147,MATCH($B174,$B$34:$B$147,0),11))</f>
        <v/>
      </c>
      <c r="L174" s="18" t="str">
        <f>IF(ISNA(INDEX($A$34:$U$147,MATCH($B174,$B$34:$B$147,0),12)),"",INDEX($A$34:$U$147,MATCH($B174,$B$34:$B$147,0),12))</f>
        <v/>
      </c>
      <c r="M174" s="18" t="str">
        <f>IF(ISNA(INDEX($A$34:$U$147,MATCH($B174,$B$34:$B$147,0),13)),"",INDEX($A$34:$U$147,MATCH($B174,$B$34:$B$147,0),13))</f>
        <v/>
      </c>
      <c r="N174" s="18" t="str">
        <f>IF(ISNA(INDEX($A$34:$U$147,MATCH($B174,$B$34:$B$147,0),14)),"",INDEX($A$34:$U$147,MATCH($B174,$B$34:$B$147,0),14))</f>
        <v/>
      </c>
      <c r="O174" s="18" t="str">
        <f>IF(ISNA(INDEX($A$34:$U$147,MATCH($B174,$B$34:$B$147,0),15)),"",INDEX($A$34:$U$147,MATCH($B174,$B$34:$B$147,0),15))</f>
        <v/>
      </c>
      <c r="P174" s="18" t="str">
        <f>IF(ISNA(INDEX($A$34:$U$147,MATCH($B174,$B$34:$B$147,0),16)),"",INDEX($A$34:$U$147,MATCH($B174,$B$34:$B$147,0),16))</f>
        <v/>
      </c>
      <c r="Q174" s="18" t="str">
        <f>IF(ISNA(INDEX($A$34:$U$147,MATCH($B174,$B$34:$B$147,0),17)),"",INDEX($A$34:$U$147,MATCH($B174,$B$34:$B$147,0),17))</f>
        <v/>
      </c>
      <c r="R174" s="27" t="str">
        <f>IF(ISNA(INDEX($A$34:$U$147,MATCH($B174,$B$34:$B$147,0),18)),"",INDEX($A$34:$U$147,MATCH($B174,$B$34:$B$147,0),18))</f>
        <v/>
      </c>
      <c r="S174" s="27" t="str">
        <f>IF(ISNA(INDEX($A$34:$U$147,MATCH($B174,$B$34:$B$147,0),19)),"",INDEX($A$34:$U$147,MATCH($B174,$B$34:$B$147,0),19))</f>
        <v/>
      </c>
      <c r="T174" s="27" t="str">
        <f>IF(ISNA(INDEX($A$34:$U$147,MATCH($B174,$B$34:$B$147,0),20)),"",INDEX($A$34:$U$147,MATCH($B174,$B$34:$B$147,0),20))</f>
        <v/>
      </c>
      <c r="U174" s="19" t="s">
        <v>36</v>
      </c>
    </row>
    <row r="175" spans="1:21" x14ac:dyDescent="0.2">
      <c r="A175" s="20" t="s">
        <v>25</v>
      </c>
      <c r="B175" s="200"/>
      <c r="C175" s="200"/>
      <c r="D175" s="200"/>
      <c r="E175" s="200"/>
      <c r="F175" s="200"/>
      <c r="G175" s="200"/>
      <c r="H175" s="200"/>
      <c r="I175" s="200"/>
      <c r="J175" s="22">
        <f t="shared" ref="J175:Q175" si="60">SUM(J171:J174)</f>
        <v>7</v>
      </c>
      <c r="K175" s="22">
        <f t="shared" si="60"/>
        <v>2</v>
      </c>
      <c r="L175" s="22">
        <f>SUM(L171:L174)</f>
        <v>1</v>
      </c>
      <c r="M175" s="22">
        <f>SUM(M171:M174)</f>
        <v>0</v>
      </c>
      <c r="N175" s="22">
        <f t="shared" si="60"/>
        <v>1</v>
      </c>
      <c r="O175" s="22">
        <f t="shared" si="60"/>
        <v>4</v>
      </c>
      <c r="P175" s="22">
        <f t="shared" si="60"/>
        <v>11</v>
      </c>
      <c r="Q175" s="22">
        <f t="shared" si="60"/>
        <v>15</v>
      </c>
      <c r="R175" s="20">
        <f>COUNTIF(R171:R174,"E")</f>
        <v>1</v>
      </c>
      <c r="S175" s="20">
        <f>COUNTIF(S171:S174,"C")</f>
        <v>0</v>
      </c>
      <c r="T175" s="20">
        <f>COUNTIF(T171:T174,"VP")</f>
        <v>0</v>
      </c>
      <c r="U175" s="21"/>
    </row>
    <row r="176" spans="1:21" ht="27" customHeight="1" x14ac:dyDescent="0.2">
      <c r="A176" s="181" t="s">
        <v>70</v>
      </c>
      <c r="B176" s="182"/>
      <c r="C176" s="182"/>
      <c r="D176" s="182"/>
      <c r="E176" s="182"/>
      <c r="F176" s="182"/>
      <c r="G176" s="182"/>
      <c r="H176" s="182"/>
      <c r="I176" s="183"/>
      <c r="J176" s="22">
        <f t="shared" ref="J176:T176" si="61">SUM(J169,J175)</f>
        <v>52</v>
      </c>
      <c r="K176" s="22">
        <f t="shared" si="61"/>
        <v>20</v>
      </c>
      <c r="L176" s="22">
        <f>SUM(L169,L175)</f>
        <v>10</v>
      </c>
      <c r="M176" s="22">
        <f>SUM(M169,M175)</f>
        <v>0</v>
      </c>
      <c r="N176" s="22">
        <f t="shared" si="61"/>
        <v>8</v>
      </c>
      <c r="O176" s="22">
        <f t="shared" si="61"/>
        <v>38</v>
      </c>
      <c r="P176" s="22">
        <f t="shared" si="61"/>
        <v>58</v>
      </c>
      <c r="Q176" s="22">
        <f t="shared" si="61"/>
        <v>96</v>
      </c>
      <c r="R176" s="22">
        <f t="shared" si="61"/>
        <v>9</v>
      </c>
      <c r="S176" s="22">
        <f t="shared" si="61"/>
        <v>1</v>
      </c>
      <c r="T176" s="22">
        <f t="shared" si="61"/>
        <v>0</v>
      </c>
      <c r="U176" s="69">
        <f>10/22</f>
        <v>0.45454545454545453</v>
      </c>
    </row>
    <row r="177" spans="1:21" x14ac:dyDescent="0.2">
      <c r="A177" s="100" t="s">
        <v>47</v>
      </c>
      <c r="B177" s="101"/>
      <c r="C177" s="101"/>
      <c r="D177" s="101"/>
      <c r="E177" s="101"/>
      <c r="F177" s="101"/>
      <c r="G177" s="101"/>
      <c r="H177" s="101"/>
      <c r="I177" s="101"/>
      <c r="J177" s="102"/>
      <c r="K177" s="22">
        <f t="shared" ref="K177:Q177" si="62">K169*14+K175*12</f>
        <v>276</v>
      </c>
      <c r="L177" s="22">
        <f t="shared" si="62"/>
        <v>138</v>
      </c>
      <c r="M177" s="22">
        <f t="shared" si="62"/>
        <v>0</v>
      </c>
      <c r="N177" s="22">
        <f t="shared" si="62"/>
        <v>110</v>
      </c>
      <c r="O177" s="22">
        <f t="shared" si="62"/>
        <v>524</v>
      </c>
      <c r="P177" s="22">
        <f t="shared" si="62"/>
        <v>790</v>
      </c>
      <c r="Q177" s="22">
        <f t="shared" si="62"/>
        <v>1314</v>
      </c>
      <c r="R177" s="94"/>
      <c r="S177" s="95"/>
      <c r="T177" s="95"/>
      <c r="U177" s="96"/>
    </row>
    <row r="178" spans="1:21" x14ac:dyDescent="0.2">
      <c r="A178" s="103"/>
      <c r="B178" s="104"/>
      <c r="C178" s="104"/>
      <c r="D178" s="104"/>
      <c r="E178" s="104"/>
      <c r="F178" s="104"/>
      <c r="G178" s="104"/>
      <c r="H178" s="104"/>
      <c r="I178" s="104"/>
      <c r="J178" s="105"/>
      <c r="K178" s="88">
        <f>SUM(K177:N177)</f>
        <v>524</v>
      </c>
      <c r="L178" s="89"/>
      <c r="M178" s="89"/>
      <c r="N178" s="90"/>
      <c r="O178" s="91">
        <f>SUM(O177:P177)</f>
        <v>1314</v>
      </c>
      <c r="P178" s="92"/>
      <c r="Q178" s="93"/>
      <c r="R178" s="97"/>
      <c r="S178" s="98"/>
      <c r="T178" s="98"/>
      <c r="U178" s="99"/>
    </row>
    <row r="180" spans="1:21" ht="28.5" customHeight="1" x14ac:dyDescent="0.2">
      <c r="A180" s="86" t="s">
        <v>78</v>
      </c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</row>
    <row r="181" spans="1:21" ht="27.75" customHeight="1" x14ac:dyDescent="0.2">
      <c r="A181" s="200" t="s">
        <v>27</v>
      </c>
      <c r="B181" s="200" t="s">
        <v>26</v>
      </c>
      <c r="C181" s="200"/>
      <c r="D181" s="200"/>
      <c r="E181" s="200"/>
      <c r="F181" s="200"/>
      <c r="G181" s="200"/>
      <c r="H181" s="200"/>
      <c r="I181" s="200"/>
      <c r="J181" s="180" t="s">
        <v>39</v>
      </c>
      <c r="K181" s="180" t="s">
        <v>24</v>
      </c>
      <c r="L181" s="180"/>
      <c r="M181" s="180"/>
      <c r="N181" s="180"/>
      <c r="O181" s="180" t="s">
        <v>40</v>
      </c>
      <c r="P181" s="180"/>
      <c r="Q181" s="180"/>
      <c r="R181" s="180" t="s">
        <v>23</v>
      </c>
      <c r="S181" s="180"/>
      <c r="T181" s="180"/>
      <c r="U181" s="180" t="s">
        <v>22</v>
      </c>
    </row>
    <row r="182" spans="1:21" ht="16.5" customHeight="1" x14ac:dyDescent="0.2">
      <c r="A182" s="200"/>
      <c r="B182" s="200"/>
      <c r="C182" s="200"/>
      <c r="D182" s="200"/>
      <c r="E182" s="200"/>
      <c r="F182" s="200"/>
      <c r="G182" s="200"/>
      <c r="H182" s="200"/>
      <c r="I182" s="200"/>
      <c r="J182" s="180"/>
      <c r="K182" s="28" t="s">
        <v>28</v>
      </c>
      <c r="L182" s="28" t="s">
        <v>29</v>
      </c>
      <c r="M182" s="46" t="s">
        <v>79</v>
      </c>
      <c r="N182" s="28" t="s">
        <v>80</v>
      </c>
      <c r="O182" s="28" t="s">
        <v>33</v>
      </c>
      <c r="P182" s="28" t="s">
        <v>7</v>
      </c>
      <c r="Q182" s="28" t="s">
        <v>30</v>
      </c>
      <c r="R182" s="28" t="s">
        <v>31</v>
      </c>
      <c r="S182" s="28" t="s">
        <v>28</v>
      </c>
      <c r="T182" s="28" t="s">
        <v>32</v>
      </c>
      <c r="U182" s="180"/>
    </row>
    <row r="183" spans="1:21" ht="17.25" customHeight="1" x14ac:dyDescent="0.2">
      <c r="A183" s="119" t="s">
        <v>61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1"/>
    </row>
    <row r="184" spans="1:21" x14ac:dyDescent="0.2">
      <c r="A184" s="63" t="str">
        <f t="shared" ref="A184:A198" si="63">IF(ISNA(INDEX($A$34:$U$147,MATCH($B184,$B$34:$B$147,0),1)),"",INDEX($A$34:$U$147,MATCH($B184,$B$34:$B$147,0),1))</f>
        <v>MMR9012</v>
      </c>
      <c r="B184" s="129" t="s">
        <v>122</v>
      </c>
      <c r="C184" s="130"/>
      <c r="D184" s="130"/>
      <c r="E184" s="130"/>
      <c r="F184" s="130"/>
      <c r="G184" s="130"/>
      <c r="H184" s="130"/>
      <c r="I184" s="131"/>
      <c r="J184" s="18">
        <f t="shared" ref="J184:J198" si="64">IF(ISNA(INDEX($A$34:$U$147,MATCH($B184,$B$34:$B$147,0),10)),"",INDEX($A$34:$U$147,MATCH($B184,$B$34:$B$147,0),10))</f>
        <v>5</v>
      </c>
      <c r="K184" s="18">
        <f t="shared" ref="K184:K198" si="65">IF(ISNA(INDEX($A$34:$U$147,MATCH($B184,$B$34:$B$147,0),11)),"",INDEX($A$34:$U$147,MATCH($B184,$B$34:$B$147,0),11))</f>
        <v>0</v>
      </c>
      <c r="L184" s="18">
        <f t="shared" ref="L184:L198" si="66">IF(ISNA(INDEX($A$34:$U$147,MATCH($B184,$B$34:$B$147,0),12)),"",INDEX($A$34:$U$147,MATCH($B184,$B$34:$B$147,0),12))</f>
        <v>0</v>
      </c>
      <c r="M184" s="18">
        <f t="shared" ref="M184:M198" si="67">IF(ISNA(INDEX($A$34:$U$147,MATCH($B184,$B$34:$B$147,0),13)),"",INDEX($A$34:$U$147,MATCH($B184,$B$34:$B$147,0),13))</f>
        <v>0</v>
      </c>
      <c r="N184" s="18">
        <f t="shared" ref="N184:N198" si="68">IF(ISNA(INDEX($A$34:$U$147,MATCH($B184,$B$34:$B$147,0),14)),"",INDEX($A$34:$U$147,MATCH($B184,$B$34:$B$147,0),14))</f>
        <v>3</v>
      </c>
      <c r="O184" s="18">
        <f t="shared" ref="O184:O198" si="69">IF(ISNA(INDEX($A$34:$U$147,MATCH($B184,$B$34:$B$147,0),15)),"",INDEX($A$34:$U$147,MATCH($B184,$B$34:$B$147,0),15))</f>
        <v>3</v>
      </c>
      <c r="P184" s="18">
        <f t="shared" ref="P184:P198" si="70">IF(ISNA(INDEX($A$34:$U$147,MATCH($B184,$B$34:$B$147,0),16)),"",INDEX($A$34:$U$147,MATCH($B184,$B$34:$B$147,0),16))</f>
        <v>6</v>
      </c>
      <c r="Q184" s="18">
        <f t="shared" ref="Q184:Q198" si="71">IF(ISNA(INDEX($A$34:$U$147,MATCH($B184,$B$34:$B$147,0),17)),"",INDEX($A$34:$U$147,MATCH($B184,$B$34:$B$147,0),17))</f>
        <v>9</v>
      </c>
      <c r="R184" s="27">
        <f t="shared" ref="R184:R198" si="72">IF(ISNA(INDEX($A$34:$U$147,MATCH($B184,$B$34:$B$147,0),18)),"",INDEX($A$34:$U$147,MATCH($B184,$B$34:$B$147,0),18))</f>
        <v>0</v>
      </c>
      <c r="S184" s="27" t="str">
        <f t="shared" ref="S184:S198" si="73">IF(ISNA(INDEX($A$34:$U$147,MATCH($B184,$B$34:$B$147,0),19)),"",INDEX($A$34:$U$147,MATCH($B184,$B$34:$B$147,0),19))</f>
        <v>C</v>
      </c>
      <c r="T184" s="27">
        <f t="shared" ref="T184:T198" si="74">IF(ISNA(INDEX($A$34:$U$147,MATCH($B184,$B$34:$B$147,0),20)),"",INDEX($A$34:$U$147,MATCH($B184,$B$34:$B$147,0),20))</f>
        <v>0</v>
      </c>
      <c r="U184" s="19" t="s">
        <v>37</v>
      </c>
    </row>
    <row r="185" spans="1:21" x14ac:dyDescent="0.2">
      <c r="A185" s="63" t="str">
        <f t="shared" si="63"/>
        <v>XND 1204</v>
      </c>
      <c r="B185" s="132" t="s">
        <v>121</v>
      </c>
      <c r="C185" s="132"/>
      <c r="D185" s="132"/>
      <c r="E185" s="132"/>
      <c r="F185" s="132"/>
      <c r="G185" s="132"/>
      <c r="H185" s="132"/>
      <c r="I185" s="133"/>
      <c r="J185" s="18">
        <f t="shared" si="64"/>
        <v>5</v>
      </c>
      <c r="K185" s="18">
        <f t="shared" si="65"/>
        <v>1</v>
      </c>
      <c r="L185" s="18">
        <f t="shared" si="66"/>
        <v>2</v>
      </c>
      <c r="M185" s="18">
        <f t="shared" si="67"/>
        <v>0</v>
      </c>
      <c r="N185" s="18">
        <f t="shared" si="68"/>
        <v>0</v>
      </c>
      <c r="O185" s="18">
        <f t="shared" si="69"/>
        <v>3</v>
      </c>
      <c r="P185" s="18">
        <f t="shared" si="70"/>
        <v>6</v>
      </c>
      <c r="Q185" s="18">
        <f t="shared" si="71"/>
        <v>9</v>
      </c>
      <c r="R185" s="27" t="str">
        <f t="shared" si="72"/>
        <v>E</v>
      </c>
      <c r="S185" s="27">
        <f t="shared" si="73"/>
        <v>0</v>
      </c>
      <c r="T185" s="27">
        <f t="shared" si="74"/>
        <v>0</v>
      </c>
      <c r="U185" s="19" t="s">
        <v>37</v>
      </c>
    </row>
    <row r="186" spans="1:21" x14ac:dyDescent="0.2">
      <c r="A186" s="63" t="str">
        <f t="shared" si="63"/>
        <v>MMX9932</v>
      </c>
      <c r="B186" s="132" t="s">
        <v>129</v>
      </c>
      <c r="C186" s="132"/>
      <c r="D186" s="132"/>
      <c r="E186" s="132"/>
      <c r="F186" s="132"/>
      <c r="G186" s="132"/>
      <c r="H186" s="132"/>
      <c r="I186" s="133"/>
      <c r="J186" s="18">
        <f t="shared" si="64"/>
        <v>5</v>
      </c>
      <c r="K186" s="18">
        <f t="shared" si="65"/>
        <v>2</v>
      </c>
      <c r="L186" s="18">
        <f t="shared" si="66"/>
        <v>1</v>
      </c>
      <c r="M186" s="18">
        <f t="shared" si="67"/>
        <v>0</v>
      </c>
      <c r="N186" s="18">
        <f t="shared" si="68"/>
        <v>1</v>
      </c>
      <c r="O186" s="18">
        <f t="shared" si="69"/>
        <v>4</v>
      </c>
      <c r="P186" s="18">
        <f t="shared" si="70"/>
        <v>5</v>
      </c>
      <c r="Q186" s="18">
        <f t="shared" si="71"/>
        <v>9</v>
      </c>
      <c r="R186" s="27" t="str">
        <f t="shared" si="72"/>
        <v>E</v>
      </c>
      <c r="S186" s="27">
        <f t="shared" si="73"/>
        <v>0</v>
      </c>
      <c r="T186" s="27">
        <f t="shared" si="74"/>
        <v>0</v>
      </c>
      <c r="U186" s="19" t="s">
        <v>37</v>
      </c>
    </row>
    <row r="187" spans="1:21" x14ac:dyDescent="0.2">
      <c r="A187" s="63" t="str">
        <f t="shared" si="63"/>
        <v>XND 2306</v>
      </c>
      <c r="B187" s="132" t="s">
        <v>145</v>
      </c>
      <c r="C187" s="132"/>
      <c r="D187" s="132"/>
      <c r="E187" s="132"/>
      <c r="F187" s="132"/>
      <c r="G187" s="132"/>
      <c r="H187" s="132"/>
      <c r="I187" s="133"/>
      <c r="J187" s="18">
        <f t="shared" si="64"/>
        <v>5</v>
      </c>
      <c r="K187" s="18">
        <f t="shared" si="65"/>
        <v>1</v>
      </c>
      <c r="L187" s="18">
        <f t="shared" si="66"/>
        <v>2</v>
      </c>
      <c r="M187" s="18">
        <f t="shared" si="67"/>
        <v>0</v>
      </c>
      <c r="N187" s="18">
        <f t="shared" si="68"/>
        <v>0</v>
      </c>
      <c r="O187" s="18">
        <f t="shared" si="69"/>
        <v>3</v>
      </c>
      <c r="P187" s="18">
        <f t="shared" si="70"/>
        <v>6</v>
      </c>
      <c r="Q187" s="18">
        <f t="shared" si="71"/>
        <v>9</v>
      </c>
      <c r="R187" s="27" t="str">
        <f t="shared" si="72"/>
        <v>E</v>
      </c>
      <c r="S187" s="27">
        <f t="shared" si="73"/>
        <v>0</v>
      </c>
      <c r="T187" s="27">
        <f t="shared" si="74"/>
        <v>0</v>
      </c>
      <c r="U187" s="19" t="s">
        <v>37</v>
      </c>
    </row>
    <row r="188" spans="1:21" hidden="1" x14ac:dyDescent="0.2">
      <c r="A188" s="31" t="str">
        <f t="shared" si="63"/>
        <v/>
      </c>
      <c r="B188" s="129"/>
      <c r="C188" s="130"/>
      <c r="D188" s="130"/>
      <c r="E188" s="130"/>
      <c r="F188" s="130"/>
      <c r="G188" s="130"/>
      <c r="H188" s="130"/>
      <c r="I188" s="131"/>
      <c r="J188" s="18" t="str">
        <f t="shared" si="64"/>
        <v/>
      </c>
      <c r="K188" s="18" t="str">
        <f t="shared" si="65"/>
        <v/>
      </c>
      <c r="L188" s="18" t="str">
        <f t="shared" si="66"/>
        <v/>
      </c>
      <c r="M188" s="18" t="str">
        <f t="shared" si="67"/>
        <v/>
      </c>
      <c r="N188" s="18" t="str">
        <f t="shared" si="68"/>
        <v/>
      </c>
      <c r="O188" s="18" t="str">
        <f t="shared" si="69"/>
        <v/>
      </c>
      <c r="P188" s="18" t="str">
        <f t="shared" si="70"/>
        <v/>
      </c>
      <c r="Q188" s="18" t="str">
        <f t="shared" si="71"/>
        <v/>
      </c>
      <c r="R188" s="27" t="str">
        <f t="shared" si="72"/>
        <v/>
      </c>
      <c r="S188" s="27" t="str">
        <f t="shared" si="73"/>
        <v/>
      </c>
      <c r="T188" s="27" t="str">
        <f t="shared" si="74"/>
        <v/>
      </c>
      <c r="U188" s="19" t="s">
        <v>37</v>
      </c>
    </row>
    <row r="189" spans="1:21" hidden="1" x14ac:dyDescent="0.2">
      <c r="A189" s="31" t="str">
        <f t="shared" si="63"/>
        <v/>
      </c>
      <c r="B189" s="140"/>
      <c r="C189" s="140"/>
      <c r="D189" s="140"/>
      <c r="E189" s="140"/>
      <c r="F189" s="140"/>
      <c r="G189" s="140"/>
      <c r="H189" s="140"/>
      <c r="I189" s="140"/>
      <c r="J189" s="18" t="str">
        <f t="shared" si="64"/>
        <v/>
      </c>
      <c r="K189" s="18" t="str">
        <f t="shared" si="65"/>
        <v/>
      </c>
      <c r="L189" s="18" t="str">
        <f t="shared" si="66"/>
        <v/>
      </c>
      <c r="M189" s="18" t="str">
        <f t="shared" si="67"/>
        <v/>
      </c>
      <c r="N189" s="18" t="str">
        <f t="shared" si="68"/>
        <v/>
      </c>
      <c r="O189" s="18" t="str">
        <f t="shared" si="69"/>
        <v/>
      </c>
      <c r="P189" s="18" t="str">
        <f t="shared" si="70"/>
        <v/>
      </c>
      <c r="Q189" s="18" t="str">
        <f t="shared" si="71"/>
        <v/>
      </c>
      <c r="R189" s="27" t="str">
        <f t="shared" si="72"/>
        <v/>
      </c>
      <c r="S189" s="27" t="str">
        <f t="shared" si="73"/>
        <v/>
      </c>
      <c r="T189" s="27" t="str">
        <f t="shared" si="74"/>
        <v/>
      </c>
      <c r="U189" s="19" t="s">
        <v>37</v>
      </c>
    </row>
    <row r="190" spans="1:21" hidden="1" x14ac:dyDescent="0.2">
      <c r="A190" s="31" t="str">
        <f t="shared" si="63"/>
        <v/>
      </c>
      <c r="B190" s="128"/>
      <c r="C190" s="128"/>
      <c r="D190" s="128"/>
      <c r="E190" s="128"/>
      <c r="F190" s="128"/>
      <c r="G190" s="128"/>
      <c r="H190" s="128"/>
      <c r="I190" s="128"/>
      <c r="J190" s="18" t="str">
        <f t="shared" si="64"/>
        <v/>
      </c>
      <c r="K190" s="18" t="str">
        <f t="shared" si="65"/>
        <v/>
      </c>
      <c r="L190" s="18" t="str">
        <f t="shared" si="66"/>
        <v/>
      </c>
      <c r="M190" s="18" t="str">
        <f t="shared" si="67"/>
        <v/>
      </c>
      <c r="N190" s="18" t="str">
        <f t="shared" si="68"/>
        <v/>
      </c>
      <c r="O190" s="18" t="str">
        <f t="shared" si="69"/>
        <v/>
      </c>
      <c r="P190" s="18" t="str">
        <f t="shared" si="70"/>
        <v/>
      </c>
      <c r="Q190" s="18" t="str">
        <f t="shared" si="71"/>
        <v/>
      </c>
      <c r="R190" s="27" t="str">
        <f t="shared" si="72"/>
        <v/>
      </c>
      <c r="S190" s="27" t="str">
        <f t="shared" si="73"/>
        <v/>
      </c>
      <c r="T190" s="27" t="str">
        <f t="shared" si="74"/>
        <v/>
      </c>
      <c r="U190" s="19" t="s">
        <v>37</v>
      </c>
    </row>
    <row r="191" spans="1:21" hidden="1" x14ac:dyDescent="0.2">
      <c r="A191" s="31" t="str">
        <f t="shared" si="63"/>
        <v/>
      </c>
      <c r="B191" s="128"/>
      <c r="C191" s="128"/>
      <c r="D191" s="128"/>
      <c r="E191" s="128"/>
      <c r="F191" s="128"/>
      <c r="G191" s="128"/>
      <c r="H191" s="128"/>
      <c r="I191" s="128"/>
      <c r="J191" s="18" t="str">
        <f t="shared" si="64"/>
        <v/>
      </c>
      <c r="K191" s="18" t="str">
        <f t="shared" si="65"/>
        <v/>
      </c>
      <c r="L191" s="18" t="str">
        <f t="shared" si="66"/>
        <v/>
      </c>
      <c r="M191" s="18" t="str">
        <f t="shared" si="67"/>
        <v/>
      </c>
      <c r="N191" s="18" t="str">
        <f t="shared" si="68"/>
        <v/>
      </c>
      <c r="O191" s="18" t="str">
        <f t="shared" si="69"/>
        <v/>
      </c>
      <c r="P191" s="18" t="str">
        <f t="shared" si="70"/>
        <v/>
      </c>
      <c r="Q191" s="18" t="str">
        <f t="shared" si="71"/>
        <v/>
      </c>
      <c r="R191" s="27" t="str">
        <f t="shared" si="72"/>
        <v/>
      </c>
      <c r="S191" s="27" t="str">
        <f t="shared" si="73"/>
        <v/>
      </c>
      <c r="T191" s="27" t="str">
        <f t="shared" si="74"/>
        <v/>
      </c>
      <c r="U191" s="19" t="s">
        <v>37</v>
      </c>
    </row>
    <row r="192" spans="1:21" hidden="1" x14ac:dyDescent="0.2">
      <c r="A192" s="31" t="str">
        <f t="shared" si="63"/>
        <v/>
      </c>
      <c r="B192" s="128"/>
      <c r="C192" s="128"/>
      <c r="D192" s="128"/>
      <c r="E192" s="128"/>
      <c r="F192" s="128"/>
      <c r="G192" s="128"/>
      <c r="H192" s="128"/>
      <c r="I192" s="128"/>
      <c r="J192" s="18" t="str">
        <f t="shared" si="64"/>
        <v/>
      </c>
      <c r="K192" s="18" t="str">
        <f t="shared" si="65"/>
        <v/>
      </c>
      <c r="L192" s="18" t="str">
        <f t="shared" si="66"/>
        <v/>
      </c>
      <c r="M192" s="18" t="str">
        <f t="shared" si="67"/>
        <v/>
      </c>
      <c r="N192" s="18" t="str">
        <f t="shared" si="68"/>
        <v/>
      </c>
      <c r="O192" s="18" t="str">
        <f t="shared" si="69"/>
        <v/>
      </c>
      <c r="P192" s="18" t="str">
        <f t="shared" si="70"/>
        <v/>
      </c>
      <c r="Q192" s="18" t="str">
        <f t="shared" si="71"/>
        <v/>
      </c>
      <c r="R192" s="27" t="str">
        <f t="shared" si="72"/>
        <v/>
      </c>
      <c r="S192" s="27" t="str">
        <f t="shared" si="73"/>
        <v/>
      </c>
      <c r="T192" s="27" t="str">
        <f t="shared" si="74"/>
        <v/>
      </c>
      <c r="U192" s="19" t="s">
        <v>37</v>
      </c>
    </row>
    <row r="193" spans="1:21" hidden="1" x14ac:dyDescent="0.2">
      <c r="A193" s="31" t="str">
        <f t="shared" si="63"/>
        <v/>
      </c>
      <c r="B193" s="128"/>
      <c r="C193" s="128"/>
      <c r="D193" s="128"/>
      <c r="E193" s="128"/>
      <c r="F193" s="128"/>
      <c r="G193" s="128"/>
      <c r="H193" s="128"/>
      <c r="I193" s="128"/>
      <c r="J193" s="18" t="str">
        <f t="shared" si="64"/>
        <v/>
      </c>
      <c r="K193" s="18" t="str">
        <f t="shared" si="65"/>
        <v/>
      </c>
      <c r="L193" s="18" t="str">
        <f t="shared" si="66"/>
        <v/>
      </c>
      <c r="M193" s="18" t="str">
        <f t="shared" si="67"/>
        <v/>
      </c>
      <c r="N193" s="18" t="str">
        <f t="shared" si="68"/>
        <v/>
      </c>
      <c r="O193" s="18" t="str">
        <f t="shared" si="69"/>
        <v/>
      </c>
      <c r="P193" s="18" t="str">
        <f t="shared" si="70"/>
        <v/>
      </c>
      <c r="Q193" s="18" t="str">
        <f t="shared" si="71"/>
        <v/>
      </c>
      <c r="R193" s="27" t="str">
        <f t="shared" si="72"/>
        <v/>
      </c>
      <c r="S193" s="27" t="str">
        <f t="shared" si="73"/>
        <v/>
      </c>
      <c r="T193" s="27" t="str">
        <f t="shared" si="74"/>
        <v/>
      </c>
      <c r="U193" s="19" t="s">
        <v>37</v>
      </c>
    </row>
    <row r="194" spans="1:21" hidden="1" x14ac:dyDescent="0.2">
      <c r="A194" s="31" t="str">
        <f t="shared" si="63"/>
        <v/>
      </c>
      <c r="B194" s="128"/>
      <c r="C194" s="128"/>
      <c r="D194" s="128"/>
      <c r="E194" s="128"/>
      <c r="F194" s="128"/>
      <c r="G194" s="128"/>
      <c r="H194" s="128"/>
      <c r="I194" s="128"/>
      <c r="J194" s="18" t="str">
        <f t="shared" si="64"/>
        <v/>
      </c>
      <c r="K194" s="18" t="str">
        <f t="shared" si="65"/>
        <v/>
      </c>
      <c r="L194" s="18" t="str">
        <f t="shared" si="66"/>
        <v/>
      </c>
      <c r="M194" s="18" t="str">
        <f t="shared" si="67"/>
        <v/>
      </c>
      <c r="N194" s="18" t="str">
        <f t="shared" si="68"/>
        <v/>
      </c>
      <c r="O194" s="18" t="str">
        <f t="shared" si="69"/>
        <v/>
      </c>
      <c r="P194" s="18" t="str">
        <f t="shared" si="70"/>
        <v/>
      </c>
      <c r="Q194" s="18" t="str">
        <f t="shared" si="71"/>
        <v/>
      </c>
      <c r="R194" s="27" t="str">
        <f t="shared" si="72"/>
        <v/>
      </c>
      <c r="S194" s="27" t="str">
        <f t="shared" si="73"/>
        <v/>
      </c>
      <c r="T194" s="27" t="str">
        <f t="shared" si="74"/>
        <v/>
      </c>
      <c r="U194" s="19" t="s">
        <v>37</v>
      </c>
    </row>
    <row r="195" spans="1:21" hidden="1" x14ac:dyDescent="0.2">
      <c r="A195" s="31" t="str">
        <f t="shared" si="63"/>
        <v/>
      </c>
      <c r="B195" s="128"/>
      <c r="C195" s="128"/>
      <c r="D195" s="128"/>
      <c r="E195" s="128"/>
      <c r="F195" s="128"/>
      <c r="G195" s="128"/>
      <c r="H195" s="128"/>
      <c r="I195" s="128"/>
      <c r="J195" s="18" t="str">
        <f t="shared" si="64"/>
        <v/>
      </c>
      <c r="K195" s="18" t="str">
        <f t="shared" si="65"/>
        <v/>
      </c>
      <c r="L195" s="18" t="str">
        <f t="shared" si="66"/>
        <v/>
      </c>
      <c r="M195" s="18" t="str">
        <f t="shared" si="67"/>
        <v/>
      </c>
      <c r="N195" s="18" t="str">
        <f t="shared" si="68"/>
        <v/>
      </c>
      <c r="O195" s="18" t="str">
        <f t="shared" si="69"/>
        <v/>
      </c>
      <c r="P195" s="18" t="str">
        <f t="shared" si="70"/>
        <v/>
      </c>
      <c r="Q195" s="18" t="str">
        <f t="shared" si="71"/>
        <v/>
      </c>
      <c r="R195" s="27" t="str">
        <f t="shared" si="72"/>
        <v/>
      </c>
      <c r="S195" s="27" t="str">
        <f t="shared" si="73"/>
        <v/>
      </c>
      <c r="T195" s="27" t="str">
        <f t="shared" si="74"/>
        <v/>
      </c>
      <c r="U195" s="19" t="s">
        <v>37</v>
      </c>
    </row>
    <row r="196" spans="1:21" hidden="1" x14ac:dyDescent="0.2">
      <c r="A196" s="31" t="str">
        <f t="shared" si="63"/>
        <v/>
      </c>
      <c r="B196" s="128"/>
      <c r="C196" s="128"/>
      <c r="D196" s="128"/>
      <c r="E196" s="128"/>
      <c r="F196" s="128"/>
      <c r="G196" s="128"/>
      <c r="H196" s="128"/>
      <c r="I196" s="128"/>
      <c r="J196" s="18" t="str">
        <f t="shared" si="64"/>
        <v/>
      </c>
      <c r="K196" s="18" t="str">
        <f t="shared" si="65"/>
        <v/>
      </c>
      <c r="L196" s="18" t="str">
        <f t="shared" si="66"/>
        <v/>
      </c>
      <c r="M196" s="18" t="str">
        <f t="shared" si="67"/>
        <v/>
      </c>
      <c r="N196" s="18" t="str">
        <f t="shared" si="68"/>
        <v/>
      </c>
      <c r="O196" s="18" t="str">
        <f t="shared" si="69"/>
        <v/>
      </c>
      <c r="P196" s="18" t="str">
        <f t="shared" si="70"/>
        <v/>
      </c>
      <c r="Q196" s="18" t="str">
        <f t="shared" si="71"/>
        <v/>
      </c>
      <c r="R196" s="27" t="str">
        <f t="shared" si="72"/>
        <v/>
      </c>
      <c r="S196" s="27" t="str">
        <f t="shared" si="73"/>
        <v/>
      </c>
      <c r="T196" s="27" t="str">
        <f t="shared" si="74"/>
        <v/>
      </c>
      <c r="U196" s="19" t="s">
        <v>37</v>
      </c>
    </row>
    <row r="197" spans="1:21" hidden="1" x14ac:dyDescent="0.2">
      <c r="A197" s="31" t="str">
        <f t="shared" si="63"/>
        <v/>
      </c>
      <c r="B197" s="128"/>
      <c r="C197" s="128"/>
      <c r="D197" s="128"/>
      <c r="E197" s="128"/>
      <c r="F197" s="128"/>
      <c r="G197" s="128"/>
      <c r="H197" s="128"/>
      <c r="I197" s="128"/>
      <c r="J197" s="18" t="str">
        <f t="shared" si="64"/>
        <v/>
      </c>
      <c r="K197" s="18" t="str">
        <f t="shared" si="65"/>
        <v/>
      </c>
      <c r="L197" s="18" t="str">
        <f t="shared" si="66"/>
        <v/>
      </c>
      <c r="M197" s="18" t="str">
        <f t="shared" si="67"/>
        <v/>
      </c>
      <c r="N197" s="18" t="str">
        <f t="shared" si="68"/>
        <v/>
      </c>
      <c r="O197" s="18" t="str">
        <f t="shared" si="69"/>
        <v/>
      </c>
      <c r="P197" s="18" t="str">
        <f t="shared" si="70"/>
        <v/>
      </c>
      <c r="Q197" s="18" t="str">
        <f t="shared" si="71"/>
        <v/>
      </c>
      <c r="R197" s="27" t="str">
        <f t="shared" si="72"/>
        <v/>
      </c>
      <c r="S197" s="27" t="str">
        <f t="shared" si="73"/>
        <v/>
      </c>
      <c r="T197" s="27" t="str">
        <f t="shared" si="74"/>
        <v/>
      </c>
      <c r="U197" s="19" t="s">
        <v>37</v>
      </c>
    </row>
    <row r="198" spans="1:21" hidden="1" x14ac:dyDescent="0.2">
      <c r="A198" s="31" t="str">
        <f t="shared" si="63"/>
        <v/>
      </c>
      <c r="B198" s="128"/>
      <c r="C198" s="128"/>
      <c r="D198" s="128"/>
      <c r="E198" s="128"/>
      <c r="F198" s="128"/>
      <c r="G198" s="128"/>
      <c r="H198" s="128"/>
      <c r="I198" s="128"/>
      <c r="J198" s="18" t="str">
        <f t="shared" si="64"/>
        <v/>
      </c>
      <c r="K198" s="18" t="str">
        <f t="shared" si="65"/>
        <v/>
      </c>
      <c r="L198" s="18" t="str">
        <f t="shared" si="66"/>
        <v/>
      </c>
      <c r="M198" s="18" t="str">
        <f t="shared" si="67"/>
        <v/>
      </c>
      <c r="N198" s="18" t="str">
        <f t="shared" si="68"/>
        <v/>
      </c>
      <c r="O198" s="18" t="str">
        <f t="shared" si="69"/>
        <v/>
      </c>
      <c r="P198" s="18" t="str">
        <f t="shared" si="70"/>
        <v/>
      </c>
      <c r="Q198" s="18" t="str">
        <f t="shared" si="71"/>
        <v/>
      </c>
      <c r="R198" s="27" t="str">
        <f t="shared" si="72"/>
        <v/>
      </c>
      <c r="S198" s="27" t="str">
        <f t="shared" si="73"/>
        <v/>
      </c>
      <c r="T198" s="27" t="str">
        <f t="shared" si="74"/>
        <v/>
      </c>
      <c r="U198" s="19" t="s">
        <v>37</v>
      </c>
    </row>
    <row r="199" spans="1:21" x14ac:dyDescent="0.2">
      <c r="A199" s="20" t="s">
        <v>25</v>
      </c>
      <c r="B199" s="201"/>
      <c r="C199" s="202"/>
      <c r="D199" s="202"/>
      <c r="E199" s="202"/>
      <c r="F199" s="202"/>
      <c r="G199" s="202"/>
      <c r="H199" s="202"/>
      <c r="I199" s="203"/>
      <c r="J199" s="22">
        <f t="shared" ref="J199:Q199" si="75">SUM(J184:J198)</f>
        <v>20</v>
      </c>
      <c r="K199" s="22">
        <f t="shared" si="75"/>
        <v>4</v>
      </c>
      <c r="L199" s="22">
        <f t="shared" si="75"/>
        <v>5</v>
      </c>
      <c r="M199" s="22">
        <f t="shared" si="75"/>
        <v>0</v>
      </c>
      <c r="N199" s="22">
        <f t="shared" si="75"/>
        <v>4</v>
      </c>
      <c r="O199" s="22">
        <f t="shared" si="75"/>
        <v>13</v>
      </c>
      <c r="P199" s="22">
        <f t="shared" si="75"/>
        <v>23</v>
      </c>
      <c r="Q199" s="22">
        <f t="shared" si="75"/>
        <v>36</v>
      </c>
      <c r="R199" s="20">
        <f>COUNTIF(R184:R198,"E")</f>
        <v>3</v>
      </c>
      <c r="S199" s="20">
        <f>COUNTIF(S184:S198,"C")</f>
        <v>1</v>
      </c>
      <c r="T199" s="20">
        <f>COUNTIF(T184:T198,"VP")</f>
        <v>0</v>
      </c>
      <c r="U199" s="17"/>
    </row>
    <row r="200" spans="1:21" ht="18.75" customHeight="1" x14ac:dyDescent="0.2">
      <c r="A200" s="119" t="s">
        <v>62</v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1"/>
    </row>
    <row r="201" spans="1:21" x14ac:dyDescent="0.2">
      <c r="A201" s="63" t="str">
        <f>IF(ISNA(INDEX($A$34:$U$147,MATCH($B201,$B$34:$B$147,0),1)),"",INDEX($A$34:$U$147,MATCH($B201,$B$34:$B$147,0),1))</f>
        <v>MMR9013</v>
      </c>
      <c r="B201" s="132" t="s">
        <v>127</v>
      </c>
      <c r="C201" s="132"/>
      <c r="D201" s="132"/>
      <c r="E201" s="132"/>
      <c r="F201" s="132"/>
      <c r="G201" s="132"/>
      <c r="H201" s="132"/>
      <c r="I201" s="133"/>
      <c r="J201" s="18">
        <f>IF(ISNA(INDEX($A$34:$U$147,MATCH($B201,$B$34:$B$147,0),10)),"",INDEX($A$34:$U$147,MATCH($B201,$B$34:$B$147,0),10))</f>
        <v>8</v>
      </c>
      <c r="K201" s="18">
        <f>IF(ISNA(INDEX($A$34:$U$147,MATCH($B201,$B$34:$B$147,0),11)),"",INDEX($A$34:$U$147,MATCH($B201,$B$34:$B$147,0),11))</f>
        <v>0</v>
      </c>
      <c r="L201" s="18">
        <f>IF(ISNA(INDEX($A$34:$U$147,MATCH($B201,$B$34:$B$147,0),12)),"",INDEX($A$34:$U$147,MATCH($B201,$B$34:$B$147,0),12))</f>
        <v>0</v>
      </c>
      <c r="M201" s="18">
        <f>IF(ISNA(INDEX($A$34:$U$147,MATCH($B201,$B$34:$B$147,0),13)),"",INDEX($A$34:$U$147,MATCH($B201,$B$34:$B$147,0),13))</f>
        <v>1</v>
      </c>
      <c r="N201" s="18">
        <f>IF(ISNA(INDEX($A$34:$U$147,MATCH($B201,$B$34:$B$147,0),14)),"",INDEX($A$34:$U$147,MATCH($B201,$B$34:$B$147,0),14))</f>
        <v>2</v>
      </c>
      <c r="O201" s="18">
        <f>IF(ISNA(INDEX($A$34:$U$147,MATCH($B201,$B$34:$B$147,0),15)),"",INDEX($A$34:$U$147,MATCH($B201,$B$34:$B$147,0),15))</f>
        <v>3</v>
      </c>
      <c r="P201" s="18">
        <f>IF(ISNA(INDEX($A$34:$U$147,MATCH($B201,$B$34:$B$147,0),16)),"",INDEX($A$34:$U$147,MATCH($B201,$B$34:$B$147,0),16))</f>
        <v>14</v>
      </c>
      <c r="Q201" s="18">
        <f>IF(ISNA(INDEX($A$34:$U$147,MATCH($B201,$B$34:$B$147,0),17)),"",INDEX($A$34:$U$147,MATCH($B201,$B$34:$B$147,0),17))</f>
        <v>17</v>
      </c>
      <c r="R201" s="27">
        <f>IF(ISNA(INDEX($A$34:$U$147,MATCH($B201,$B$34:$B$147,0),18)),"",INDEX($A$34:$U$147,MATCH($B201,$B$34:$B$147,0),18))</f>
        <v>0</v>
      </c>
      <c r="S201" s="27" t="str">
        <f>IF(ISNA(INDEX($A$34:$U$147,MATCH($B201,$B$34:$B$147,0),19)),"",INDEX($A$34:$U$147,MATCH($B201,$B$34:$B$147,0),19))</f>
        <v>C</v>
      </c>
      <c r="T201" s="27">
        <f>IF(ISNA(INDEX($A$34:$U$147,MATCH($B201,$B$34:$B$147,0),20)),"",INDEX($A$34:$U$147,MATCH($B201,$B$34:$B$147,0),20))</f>
        <v>0</v>
      </c>
      <c r="U201" s="19" t="s">
        <v>37</v>
      </c>
    </row>
    <row r="202" spans="1:21" ht="22.5" customHeight="1" x14ac:dyDescent="0.2">
      <c r="A202" s="63" t="str">
        <f>IF(ISNA(INDEX($A$34:$U$147,MATCH($B202,$B$34:$B$147,0),1)),"",INDEX($A$34:$U$147,MATCH($B202,$B$34:$B$147,0),1))</f>
        <v>MMR3042</v>
      </c>
      <c r="B202" s="123" t="s">
        <v>128</v>
      </c>
      <c r="C202" s="123"/>
      <c r="D202" s="123"/>
      <c r="E202" s="123"/>
      <c r="F202" s="123"/>
      <c r="G202" s="123"/>
      <c r="H202" s="123"/>
      <c r="I202" s="124"/>
      <c r="J202" s="18">
        <f>IF(ISNA(INDEX($A$34:$U$147,MATCH($B202,$B$34:$B$147,0),10)),"",INDEX($A$34:$U$147,MATCH($B202,$B$34:$B$147,0),10))</f>
        <v>8</v>
      </c>
      <c r="K202" s="18">
        <f>IF(ISNA(INDEX($A$34:$U$147,MATCH($B202,$B$34:$B$147,0),11)),"",INDEX($A$34:$U$147,MATCH($B202,$B$34:$B$147,0),11))</f>
        <v>0</v>
      </c>
      <c r="L202" s="18">
        <f>IF(ISNA(INDEX($A$34:$U$147,MATCH($B202,$B$34:$B$147,0),12)),"",INDEX($A$34:$U$147,MATCH($B202,$B$34:$B$147,0),12))</f>
        <v>0</v>
      </c>
      <c r="M202" s="18">
        <f>IF(ISNA(INDEX($A$34:$U$147,MATCH($B202,$B$34:$B$147,0),13)),"",INDEX($A$34:$U$147,MATCH($B202,$B$34:$B$147,0),13))</f>
        <v>0</v>
      </c>
      <c r="N202" s="18">
        <f>IF(ISNA(INDEX($A$34:$U$147,MATCH($B202,$B$34:$B$147,0),14)),"",INDEX($A$34:$U$147,MATCH($B202,$B$34:$B$147,0),14))</f>
        <v>5</v>
      </c>
      <c r="O202" s="18">
        <f>IF(ISNA(INDEX($A$34:$U$147,MATCH($B202,$B$34:$B$147,0),15)),"",INDEX($A$34:$U$147,MATCH($B202,$B$34:$B$147,0),15))</f>
        <v>5</v>
      </c>
      <c r="P202" s="18">
        <f>IF(ISNA(INDEX($A$34:$U$147,MATCH($B202,$B$34:$B$147,0),16)),"",INDEX($A$34:$U$147,MATCH($B202,$B$34:$B$147,0),16))</f>
        <v>12</v>
      </c>
      <c r="Q202" s="18">
        <f>IF(ISNA(INDEX($A$34:$U$147,MATCH($B202,$B$34:$B$147,0),17)),"",INDEX($A$34:$U$147,MATCH($B202,$B$34:$B$147,0),17))</f>
        <v>17</v>
      </c>
      <c r="R202" s="27">
        <f>IF(ISNA(INDEX($A$34:$U$147,MATCH($B202,$B$34:$B$147,0),18)),"",INDEX($A$34:$U$147,MATCH($B202,$B$34:$B$147,0),18))</f>
        <v>0</v>
      </c>
      <c r="S202" s="27">
        <f>IF(ISNA(INDEX($A$34:$U$147,MATCH($B202,$B$34:$B$147,0),19)),"",INDEX($A$34:$U$147,MATCH($B202,$B$34:$B$147,0),19))</f>
        <v>0</v>
      </c>
      <c r="T202" s="27" t="str">
        <f>IF(ISNA(INDEX($A$34:$U$147,MATCH($B202,$B$34:$B$147,0),20)),"",INDEX($A$34:$U$147,MATCH($B202,$B$34:$B$147,0),20))</f>
        <v>VP</v>
      </c>
      <c r="U202" s="19" t="s">
        <v>37</v>
      </c>
    </row>
    <row r="203" spans="1:21" hidden="1" x14ac:dyDescent="0.2">
      <c r="A203" s="31" t="str">
        <f>IF(ISNA(INDEX($A$34:$U$147,MATCH($B203,$B$34:$B$147,0),1)),"",INDEX($A$34:$U$147,MATCH($B203,$B$34:$B$147,0),1))</f>
        <v/>
      </c>
      <c r="B203" s="129"/>
      <c r="C203" s="130"/>
      <c r="D203" s="130"/>
      <c r="E203" s="130"/>
      <c r="F203" s="130"/>
      <c r="G203" s="130"/>
      <c r="H203" s="130"/>
      <c r="I203" s="131"/>
      <c r="J203" s="18" t="str">
        <f>IF(ISNA(INDEX($A$34:$U$147,MATCH($B203,$B$34:$B$147,0),10)),"",INDEX($A$34:$U$147,MATCH($B203,$B$34:$B$147,0),10))</f>
        <v/>
      </c>
      <c r="K203" s="18" t="str">
        <f>IF(ISNA(INDEX($A$34:$U$147,MATCH($B203,$B$34:$B$147,0),11)),"",INDEX($A$34:$U$147,MATCH($B203,$B$34:$B$147,0),11))</f>
        <v/>
      </c>
      <c r="L203" s="18" t="str">
        <f>IF(ISNA(INDEX($A$34:$U$147,MATCH($B203,$B$34:$B$147,0),12)),"",INDEX($A$34:$U$147,MATCH($B203,$B$34:$B$147,0),12))</f>
        <v/>
      </c>
      <c r="M203" s="18" t="str">
        <f>IF(ISNA(INDEX($A$34:$U$147,MATCH($B203,$B$34:$B$147,0),13)),"",INDEX($A$34:$U$147,MATCH($B203,$B$34:$B$147,0),13))</f>
        <v/>
      </c>
      <c r="N203" s="18" t="str">
        <f>IF(ISNA(INDEX($A$34:$U$147,MATCH($B203,$B$34:$B$147,0),14)),"",INDEX($A$34:$U$147,MATCH($B203,$B$34:$B$147,0),14))</f>
        <v/>
      </c>
      <c r="O203" s="18" t="str">
        <f>IF(ISNA(INDEX($A$34:$U$147,MATCH($B203,$B$34:$B$147,0),15)),"",INDEX($A$34:$U$147,MATCH($B203,$B$34:$B$147,0),15))</f>
        <v/>
      </c>
      <c r="P203" s="18" t="str">
        <f>IF(ISNA(INDEX($A$34:$U$147,MATCH($B203,$B$34:$B$147,0),16)),"",INDEX($A$34:$U$147,MATCH($B203,$B$34:$B$147,0),16))</f>
        <v/>
      </c>
      <c r="Q203" s="18" t="str">
        <f>IF(ISNA(INDEX($A$34:$U$147,MATCH($B203,$B$34:$B$147,0),17)),"",INDEX($A$34:$U$147,MATCH($B203,$B$34:$B$147,0),17))</f>
        <v/>
      </c>
      <c r="R203" s="27" t="str">
        <f>IF(ISNA(INDEX($A$34:$U$147,MATCH($B203,$B$34:$B$147,0),18)),"",INDEX($A$34:$U$147,MATCH($B203,$B$34:$B$147,0),18))</f>
        <v/>
      </c>
      <c r="S203" s="27" t="str">
        <f>IF(ISNA(INDEX($A$34:$U$147,MATCH($B203,$B$34:$B$147,0),19)),"",INDEX($A$34:$U$147,MATCH($B203,$B$34:$B$147,0),19))</f>
        <v/>
      </c>
      <c r="T203" s="27" t="str">
        <f>IF(ISNA(INDEX($A$34:$U$147,MATCH($B203,$B$34:$B$147,0),20)),"",INDEX($A$34:$U$147,MATCH($B203,$B$34:$B$147,0),20))</f>
        <v/>
      </c>
      <c r="U203" s="19" t="s">
        <v>37</v>
      </c>
    </row>
    <row r="204" spans="1:21" ht="10.5" hidden="1" customHeight="1" x14ac:dyDescent="0.2">
      <c r="A204" s="31" t="str">
        <f>IF(ISNA(INDEX($A$34:$U$147,MATCH($B204,$B$34:$B$147,0),1)),"",INDEX($A$34:$U$147,MATCH($B204,$B$34:$B$147,0),1))</f>
        <v/>
      </c>
      <c r="B204" s="128"/>
      <c r="C204" s="128"/>
      <c r="D204" s="128"/>
      <c r="E204" s="128"/>
      <c r="F204" s="128"/>
      <c r="G204" s="128"/>
      <c r="H204" s="128"/>
      <c r="I204" s="128"/>
      <c r="J204" s="18" t="str">
        <f>IF(ISNA(INDEX($A$34:$U$147,MATCH($B204,$B$34:$B$147,0),10)),"",INDEX($A$34:$U$147,MATCH($B204,$B$34:$B$147,0),10))</f>
        <v/>
      </c>
      <c r="K204" s="18" t="str">
        <f>IF(ISNA(INDEX($A$34:$U$147,MATCH($B204,$B$34:$B$147,0),11)),"",INDEX($A$34:$U$147,MATCH($B204,$B$34:$B$147,0),11))</f>
        <v/>
      </c>
      <c r="L204" s="18" t="str">
        <f>IF(ISNA(INDEX($A$34:$U$147,MATCH($B204,$B$34:$B$147,0),12)),"",INDEX($A$34:$U$147,MATCH($B204,$B$34:$B$147,0),12))</f>
        <v/>
      </c>
      <c r="M204" s="18" t="str">
        <f>IF(ISNA(INDEX($A$34:$U$147,MATCH($B204,$B$34:$B$147,0),13)),"",INDEX($A$34:$U$147,MATCH($B204,$B$34:$B$147,0),13))</f>
        <v/>
      </c>
      <c r="N204" s="18" t="str">
        <f>IF(ISNA(INDEX($A$34:$U$147,MATCH($B204,$B$34:$B$147,0),14)),"",INDEX($A$34:$U$147,MATCH($B204,$B$34:$B$147,0),14))</f>
        <v/>
      </c>
      <c r="O204" s="18" t="str">
        <f>IF(ISNA(INDEX($A$34:$U$147,MATCH($B204,$B$34:$B$147,0),15)),"",INDEX($A$34:$U$147,MATCH($B204,$B$34:$B$147,0),15))</f>
        <v/>
      </c>
      <c r="P204" s="18" t="str">
        <f>IF(ISNA(INDEX($A$34:$U$147,MATCH($B204,$B$34:$B$147,0),16)),"",INDEX($A$34:$U$147,MATCH($B204,$B$34:$B$147,0),16))</f>
        <v/>
      </c>
      <c r="Q204" s="18" t="str">
        <f>IF(ISNA(INDEX($A$34:$U$147,MATCH($B204,$B$34:$B$147,0),17)),"",INDEX($A$34:$U$147,MATCH($B204,$B$34:$B$147,0),17))</f>
        <v/>
      </c>
      <c r="R204" s="27" t="str">
        <f>IF(ISNA(INDEX($A$34:$U$147,MATCH($B204,$B$34:$B$147,0),18)),"",INDEX($A$34:$U$147,MATCH($B204,$B$34:$B$147,0),18))</f>
        <v/>
      </c>
      <c r="S204" s="27" t="str">
        <f>IF(ISNA(INDEX($A$34:$U$147,MATCH($B204,$B$34:$B$147,0),19)),"",INDEX($A$34:$U$147,MATCH($B204,$B$34:$B$147,0),19))</f>
        <v/>
      </c>
      <c r="T204" s="27" t="str">
        <f>IF(ISNA(INDEX($A$34:$U$147,MATCH($B204,$B$34:$B$147,0),20)),"",INDEX($A$34:$U$147,MATCH($B204,$B$34:$B$147,0),20))</f>
        <v/>
      </c>
      <c r="U204" s="19" t="s">
        <v>37</v>
      </c>
    </row>
    <row r="205" spans="1:21" x14ac:dyDescent="0.2">
      <c r="A205" s="20" t="s">
        <v>25</v>
      </c>
      <c r="B205" s="200"/>
      <c r="C205" s="200"/>
      <c r="D205" s="200"/>
      <c r="E205" s="200"/>
      <c r="F205" s="200"/>
      <c r="G205" s="200"/>
      <c r="H205" s="200"/>
      <c r="I205" s="200"/>
      <c r="J205" s="22">
        <f t="shared" ref="J205:Q205" si="76">SUM(J201:J204)</f>
        <v>16</v>
      </c>
      <c r="K205" s="22">
        <f t="shared" si="76"/>
        <v>0</v>
      </c>
      <c r="L205" s="22">
        <f t="shared" si="76"/>
        <v>0</v>
      </c>
      <c r="M205" s="22">
        <f t="shared" si="76"/>
        <v>1</v>
      </c>
      <c r="N205" s="22">
        <f t="shared" si="76"/>
        <v>7</v>
      </c>
      <c r="O205" s="22">
        <f t="shared" si="76"/>
        <v>8</v>
      </c>
      <c r="P205" s="22">
        <f t="shared" si="76"/>
        <v>26</v>
      </c>
      <c r="Q205" s="22">
        <f t="shared" si="76"/>
        <v>34</v>
      </c>
      <c r="R205" s="20">
        <f>COUNTIF(R201:R204,"E")</f>
        <v>0</v>
      </c>
      <c r="S205" s="20">
        <f>COUNTIF(S201:S204,"C")</f>
        <v>1</v>
      </c>
      <c r="T205" s="20">
        <f>COUNTIF(T201:T204,"VP")</f>
        <v>1</v>
      </c>
      <c r="U205" s="21"/>
    </row>
    <row r="206" spans="1:21" ht="30.75" customHeight="1" x14ac:dyDescent="0.2">
      <c r="A206" s="181" t="s">
        <v>70</v>
      </c>
      <c r="B206" s="182"/>
      <c r="C206" s="182"/>
      <c r="D206" s="182"/>
      <c r="E206" s="182"/>
      <c r="F206" s="182"/>
      <c r="G206" s="182"/>
      <c r="H206" s="182"/>
      <c r="I206" s="183"/>
      <c r="J206" s="22">
        <f t="shared" ref="J206:T206" si="77">SUM(J199,J205)</f>
        <v>36</v>
      </c>
      <c r="K206" s="22">
        <f t="shared" si="77"/>
        <v>4</v>
      </c>
      <c r="L206" s="22">
        <f t="shared" si="77"/>
        <v>5</v>
      </c>
      <c r="M206" s="22">
        <f t="shared" si="77"/>
        <v>1</v>
      </c>
      <c r="N206" s="22">
        <f t="shared" si="77"/>
        <v>11</v>
      </c>
      <c r="O206" s="22">
        <f t="shared" si="77"/>
        <v>21</v>
      </c>
      <c r="P206" s="22">
        <f t="shared" si="77"/>
        <v>49</v>
      </c>
      <c r="Q206" s="22">
        <f t="shared" si="77"/>
        <v>70</v>
      </c>
      <c r="R206" s="22">
        <f t="shared" si="77"/>
        <v>3</v>
      </c>
      <c r="S206" s="22">
        <f t="shared" si="77"/>
        <v>2</v>
      </c>
      <c r="T206" s="22">
        <f t="shared" si="77"/>
        <v>1</v>
      </c>
      <c r="U206" s="69">
        <f>6/22</f>
        <v>0.27272727272727271</v>
      </c>
    </row>
    <row r="207" spans="1:21" ht="15.75" customHeight="1" x14ac:dyDescent="0.2">
      <c r="A207" s="100" t="s">
        <v>47</v>
      </c>
      <c r="B207" s="101"/>
      <c r="C207" s="101"/>
      <c r="D207" s="101"/>
      <c r="E207" s="101"/>
      <c r="F207" s="101"/>
      <c r="G207" s="101"/>
      <c r="H207" s="101"/>
      <c r="I207" s="101"/>
      <c r="J207" s="102"/>
      <c r="K207" s="22">
        <f t="shared" ref="K207:Q207" si="78">K199*14+K205*12</f>
        <v>56</v>
      </c>
      <c r="L207" s="22">
        <f t="shared" si="78"/>
        <v>70</v>
      </c>
      <c r="M207" s="22">
        <f t="shared" si="78"/>
        <v>12</v>
      </c>
      <c r="N207" s="22">
        <f t="shared" si="78"/>
        <v>140</v>
      </c>
      <c r="O207" s="22">
        <f t="shared" si="78"/>
        <v>278</v>
      </c>
      <c r="P207" s="22">
        <f t="shared" si="78"/>
        <v>634</v>
      </c>
      <c r="Q207" s="22">
        <f t="shared" si="78"/>
        <v>912</v>
      </c>
      <c r="R207" s="94"/>
      <c r="S207" s="95"/>
      <c r="T207" s="95"/>
      <c r="U207" s="96"/>
    </row>
    <row r="208" spans="1:21" ht="17.25" customHeight="1" x14ac:dyDescent="0.2">
      <c r="A208" s="103"/>
      <c r="B208" s="104"/>
      <c r="C208" s="104"/>
      <c r="D208" s="104"/>
      <c r="E208" s="104"/>
      <c r="F208" s="104"/>
      <c r="G208" s="104"/>
      <c r="H208" s="104"/>
      <c r="I208" s="104"/>
      <c r="J208" s="105"/>
      <c r="K208" s="88">
        <f>SUM(K207:N207)</f>
        <v>278</v>
      </c>
      <c r="L208" s="89"/>
      <c r="M208" s="89"/>
      <c r="N208" s="90"/>
      <c r="O208" s="91">
        <f>SUM(O207:P207)</f>
        <v>912</v>
      </c>
      <c r="P208" s="92"/>
      <c r="Q208" s="93"/>
      <c r="R208" s="97"/>
      <c r="S208" s="98"/>
      <c r="T208" s="98"/>
      <c r="U208" s="99"/>
    </row>
    <row r="209" spans="1:21" ht="12.75" customHeight="1" x14ac:dyDescent="0.2"/>
    <row r="210" spans="1:21" ht="23.25" customHeight="1" x14ac:dyDescent="0.2">
      <c r="A210" s="200" t="s">
        <v>65</v>
      </c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</row>
    <row r="211" spans="1:21" ht="26.25" customHeight="1" x14ac:dyDescent="0.2">
      <c r="A211" s="200" t="s">
        <v>27</v>
      </c>
      <c r="B211" s="200" t="s">
        <v>26</v>
      </c>
      <c r="C211" s="200"/>
      <c r="D211" s="200"/>
      <c r="E211" s="200"/>
      <c r="F211" s="200"/>
      <c r="G211" s="200"/>
      <c r="H211" s="200"/>
      <c r="I211" s="200"/>
      <c r="J211" s="180" t="s">
        <v>39</v>
      </c>
      <c r="K211" s="180" t="s">
        <v>24</v>
      </c>
      <c r="L211" s="180"/>
      <c r="M211" s="180"/>
      <c r="N211" s="180"/>
      <c r="O211" s="180" t="s">
        <v>40</v>
      </c>
      <c r="P211" s="180"/>
      <c r="Q211" s="180"/>
      <c r="R211" s="180" t="s">
        <v>23</v>
      </c>
      <c r="S211" s="180"/>
      <c r="T211" s="180"/>
      <c r="U211" s="180" t="s">
        <v>22</v>
      </c>
    </row>
    <row r="212" spans="1:21" x14ac:dyDescent="0.2">
      <c r="A212" s="200"/>
      <c r="B212" s="200"/>
      <c r="C212" s="200"/>
      <c r="D212" s="200"/>
      <c r="E212" s="200"/>
      <c r="F212" s="200"/>
      <c r="G212" s="200"/>
      <c r="H212" s="200"/>
      <c r="I212" s="200"/>
      <c r="J212" s="180"/>
      <c r="K212" s="28" t="s">
        <v>28</v>
      </c>
      <c r="L212" s="28" t="s">
        <v>29</v>
      </c>
      <c r="M212" s="46" t="s">
        <v>79</v>
      </c>
      <c r="N212" s="28" t="s">
        <v>80</v>
      </c>
      <c r="O212" s="28" t="s">
        <v>33</v>
      </c>
      <c r="P212" s="28" t="s">
        <v>7</v>
      </c>
      <c r="Q212" s="28" t="s">
        <v>30</v>
      </c>
      <c r="R212" s="28" t="s">
        <v>31</v>
      </c>
      <c r="S212" s="28" t="s">
        <v>28</v>
      </c>
      <c r="T212" s="28" t="s">
        <v>32</v>
      </c>
      <c r="U212" s="180"/>
    </row>
    <row r="213" spans="1:21" ht="18.75" customHeight="1" x14ac:dyDescent="0.2">
      <c r="A213" s="119" t="s">
        <v>61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1"/>
    </row>
    <row r="214" spans="1:21" x14ac:dyDescent="0.2">
      <c r="A214" s="63" t="str">
        <f t="shared" ref="A214:A230" si="79">IF(ISNA(INDEX($A$34:$U$147,MATCH($B214,$B$34:$B$147,0),1)),"",INDEX($A$34:$U$147,MATCH($B214,$B$34:$B$147,0),1))</f>
        <v>MMX9931</v>
      </c>
      <c r="B214" s="132" t="s">
        <v>120</v>
      </c>
      <c r="C214" s="132"/>
      <c r="D214" s="132"/>
      <c r="E214" s="132"/>
      <c r="F214" s="132"/>
      <c r="G214" s="132"/>
      <c r="H214" s="132"/>
      <c r="I214" s="133"/>
      <c r="J214" s="18">
        <f t="shared" ref="J214:J230" si="80">IF(ISNA(INDEX($A$34:$U$147,MATCH($B214,$B$34:$B$147,0),10)),"",INDEX($A$34:$U$147,MATCH($B214,$B$34:$B$147,0),10))</f>
        <v>5</v>
      </c>
      <c r="K214" s="18">
        <f t="shared" ref="K214:K230" si="81">IF(ISNA(INDEX($A$34:$U$147,MATCH($B214,$B$34:$B$147,0),11)),"",INDEX($A$34:$U$147,MATCH($B214,$B$34:$B$147,0),11))</f>
        <v>2</v>
      </c>
      <c r="L214" s="18">
        <f t="shared" ref="L214:L230" si="82">IF(ISNA(INDEX($A$34:$U$147,MATCH($B214,$B$34:$B$147,0),12)),"",INDEX($A$34:$U$147,MATCH($B214,$B$34:$B$147,0),12))</f>
        <v>1</v>
      </c>
      <c r="M214" s="18">
        <f t="shared" ref="M214:M230" si="83">IF(ISNA(INDEX($A$34:$U$147,MATCH($B214,$B$34:$B$147,0),13)),"",INDEX($A$34:$U$147,MATCH($B214,$B$34:$B$147,0),13))</f>
        <v>0</v>
      </c>
      <c r="N214" s="18">
        <f t="shared" ref="N214:N230" si="84">IF(ISNA(INDEX($A$34:$U$147,MATCH($B214,$B$34:$B$147,0),14)),"",INDEX($A$34:$U$147,MATCH($B214,$B$34:$B$147,0),14))</f>
        <v>1</v>
      </c>
      <c r="O214" s="18">
        <f t="shared" ref="O214:O230" si="85">IF(ISNA(INDEX($A$34:$U$147,MATCH($B214,$B$34:$B$147,0),15)),"",INDEX($A$34:$U$147,MATCH($B214,$B$34:$B$147,0),15))</f>
        <v>4</v>
      </c>
      <c r="P214" s="18">
        <f t="shared" ref="P214:P230" si="86">IF(ISNA(INDEX($A$34:$U$147,MATCH($B214,$B$34:$B$147,0),16)),"",INDEX($A$34:$U$147,MATCH($B214,$B$34:$B$147,0),16))</f>
        <v>5</v>
      </c>
      <c r="Q214" s="18">
        <f t="shared" ref="Q214:Q230" si="87">IF(ISNA(INDEX($A$34:$U$147,MATCH($B214,$B$34:$B$147,0),17)),"",INDEX($A$34:$U$147,MATCH($B214,$B$34:$B$147,0),17))</f>
        <v>9</v>
      </c>
      <c r="R214" s="27" t="str">
        <f t="shared" ref="R214:R230" si="88">IF(ISNA(INDEX($A$34:$U$147,MATCH($B214,$B$34:$B$147,0),18)),"",INDEX($A$34:$U$147,MATCH($B214,$B$34:$B$147,0),18))</f>
        <v>E</v>
      </c>
      <c r="S214" s="27">
        <f t="shared" ref="S214:S230" si="89">IF(ISNA(INDEX($A$34:$U$147,MATCH($B214,$B$34:$B$147,0),19)),"",INDEX($A$34:$U$147,MATCH($B214,$B$34:$B$147,0),19))</f>
        <v>0</v>
      </c>
      <c r="T214" s="27">
        <f t="shared" ref="T214:T230" si="90">IF(ISNA(INDEX($A$34:$U$147,MATCH($B214,$B$34:$B$147,0),20)),"",INDEX($A$34:$U$147,MATCH($B214,$B$34:$B$147,0),20))</f>
        <v>0</v>
      </c>
      <c r="U214" s="17" t="s">
        <v>38</v>
      </c>
    </row>
    <row r="215" spans="1:21" ht="30.75" customHeight="1" x14ac:dyDescent="0.2">
      <c r="A215" s="63" t="str">
        <f t="shared" si="79"/>
        <v>MMR8103</v>
      </c>
      <c r="B215" s="123" t="s">
        <v>123</v>
      </c>
      <c r="C215" s="123"/>
      <c r="D215" s="123"/>
      <c r="E215" s="123"/>
      <c r="F215" s="123"/>
      <c r="G215" s="123"/>
      <c r="H215" s="123"/>
      <c r="I215" s="124"/>
      <c r="J215" s="18">
        <f t="shared" si="80"/>
        <v>5</v>
      </c>
      <c r="K215" s="18">
        <f t="shared" si="81"/>
        <v>2</v>
      </c>
      <c r="L215" s="18">
        <f t="shared" si="82"/>
        <v>1</v>
      </c>
      <c r="M215" s="18">
        <f t="shared" si="83"/>
        <v>0</v>
      </c>
      <c r="N215" s="18">
        <f t="shared" si="84"/>
        <v>1</v>
      </c>
      <c r="O215" s="18">
        <f t="shared" si="85"/>
        <v>4</v>
      </c>
      <c r="P215" s="18">
        <f t="shared" si="86"/>
        <v>5</v>
      </c>
      <c r="Q215" s="18">
        <f t="shared" si="87"/>
        <v>9</v>
      </c>
      <c r="R215" s="27" t="str">
        <f t="shared" si="88"/>
        <v>E</v>
      </c>
      <c r="S215" s="27">
        <f t="shared" si="89"/>
        <v>0</v>
      </c>
      <c r="T215" s="27">
        <f t="shared" si="90"/>
        <v>0</v>
      </c>
      <c r="U215" s="17" t="s">
        <v>38</v>
      </c>
    </row>
    <row r="216" spans="1:21" ht="40.5" customHeight="1" x14ac:dyDescent="0.2">
      <c r="A216" s="63" t="str">
        <f t="shared" si="79"/>
        <v>MMR8107</v>
      </c>
      <c r="B216" s="123" t="s">
        <v>124</v>
      </c>
      <c r="C216" s="123"/>
      <c r="D216" s="123"/>
      <c r="E216" s="123"/>
      <c r="F216" s="123"/>
      <c r="G216" s="123"/>
      <c r="H216" s="123"/>
      <c r="I216" s="124"/>
      <c r="J216" s="18">
        <f t="shared" si="80"/>
        <v>5</v>
      </c>
      <c r="K216" s="18">
        <f t="shared" si="81"/>
        <v>2</v>
      </c>
      <c r="L216" s="18">
        <f t="shared" si="82"/>
        <v>1</v>
      </c>
      <c r="M216" s="18">
        <f t="shared" si="83"/>
        <v>0</v>
      </c>
      <c r="N216" s="18">
        <f t="shared" si="84"/>
        <v>1</v>
      </c>
      <c r="O216" s="18">
        <f t="shared" si="85"/>
        <v>4</v>
      </c>
      <c r="P216" s="18">
        <f t="shared" si="86"/>
        <v>5</v>
      </c>
      <c r="Q216" s="18">
        <f t="shared" si="87"/>
        <v>9</v>
      </c>
      <c r="R216" s="27" t="str">
        <f t="shared" si="88"/>
        <v>E</v>
      </c>
      <c r="S216" s="27">
        <f t="shared" si="89"/>
        <v>0</v>
      </c>
      <c r="T216" s="27">
        <f t="shared" si="90"/>
        <v>0</v>
      </c>
      <c r="U216" s="17" t="s">
        <v>38</v>
      </c>
    </row>
    <row r="217" spans="1:21" hidden="1" x14ac:dyDescent="0.2">
      <c r="A217" s="63" t="str">
        <f t="shared" si="79"/>
        <v/>
      </c>
      <c r="B217" s="132"/>
      <c r="C217" s="132"/>
      <c r="D217" s="132"/>
      <c r="E217" s="132"/>
      <c r="F217" s="132"/>
      <c r="G217" s="132"/>
      <c r="H217" s="132"/>
      <c r="I217" s="133"/>
      <c r="J217" s="18" t="str">
        <f t="shared" si="80"/>
        <v/>
      </c>
      <c r="K217" s="18" t="str">
        <f t="shared" si="81"/>
        <v/>
      </c>
      <c r="L217" s="18" t="str">
        <f t="shared" si="82"/>
        <v/>
      </c>
      <c r="M217" s="18" t="str">
        <f t="shared" si="83"/>
        <v/>
      </c>
      <c r="N217" s="18" t="str">
        <f t="shared" si="84"/>
        <v/>
      </c>
      <c r="O217" s="18" t="str">
        <f t="shared" si="85"/>
        <v/>
      </c>
      <c r="P217" s="18" t="str">
        <f t="shared" si="86"/>
        <v/>
      </c>
      <c r="Q217" s="18" t="str">
        <f t="shared" si="87"/>
        <v/>
      </c>
      <c r="R217" s="27" t="str">
        <f t="shared" si="88"/>
        <v/>
      </c>
      <c r="S217" s="27" t="str">
        <f t="shared" si="89"/>
        <v/>
      </c>
      <c r="T217" s="27" t="str">
        <f t="shared" si="90"/>
        <v/>
      </c>
      <c r="U217" s="17" t="s">
        <v>38</v>
      </c>
    </row>
    <row r="218" spans="1:21" hidden="1" x14ac:dyDescent="0.2">
      <c r="A218" s="31" t="str">
        <f t="shared" si="79"/>
        <v/>
      </c>
      <c r="B218" s="128"/>
      <c r="C218" s="128"/>
      <c r="D218" s="128"/>
      <c r="E218" s="128"/>
      <c r="F218" s="128"/>
      <c r="G218" s="128"/>
      <c r="H218" s="128"/>
      <c r="I218" s="128"/>
      <c r="J218" s="18" t="str">
        <f t="shared" si="80"/>
        <v/>
      </c>
      <c r="K218" s="18" t="str">
        <f t="shared" si="81"/>
        <v/>
      </c>
      <c r="L218" s="18" t="str">
        <f t="shared" si="82"/>
        <v/>
      </c>
      <c r="M218" s="18" t="str">
        <f t="shared" si="83"/>
        <v/>
      </c>
      <c r="N218" s="18" t="str">
        <f t="shared" si="84"/>
        <v/>
      </c>
      <c r="O218" s="18" t="str">
        <f t="shared" si="85"/>
        <v/>
      </c>
      <c r="P218" s="18" t="str">
        <f t="shared" si="86"/>
        <v/>
      </c>
      <c r="Q218" s="18" t="str">
        <f t="shared" si="87"/>
        <v/>
      </c>
      <c r="R218" s="27" t="str">
        <f t="shared" si="88"/>
        <v/>
      </c>
      <c r="S218" s="27" t="str">
        <f t="shared" si="89"/>
        <v/>
      </c>
      <c r="T218" s="27" t="str">
        <f t="shared" si="90"/>
        <v/>
      </c>
      <c r="U218" s="17" t="s">
        <v>38</v>
      </c>
    </row>
    <row r="219" spans="1:21" hidden="1" x14ac:dyDescent="0.2">
      <c r="A219" s="31" t="str">
        <f t="shared" si="79"/>
        <v/>
      </c>
      <c r="B219" s="128"/>
      <c r="C219" s="128"/>
      <c r="D219" s="128"/>
      <c r="E219" s="128"/>
      <c r="F219" s="128"/>
      <c r="G219" s="128"/>
      <c r="H219" s="128"/>
      <c r="I219" s="128"/>
      <c r="J219" s="18" t="str">
        <f t="shared" si="80"/>
        <v/>
      </c>
      <c r="K219" s="18" t="str">
        <f t="shared" si="81"/>
        <v/>
      </c>
      <c r="L219" s="18" t="str">
        <f t="shared" si="82"/>
        <v/>
      </c>
      <c r="M219" s="18" t="str">
        <f t="shared" si="83"/>
        <v/>
      </c>
      <c r="N219" s="18" t="str">
        <f t="shared" si="84"/>
        <v/>
      </c>
      <c r="O219" s="18" t="str">
        <f t="shared" si="85"/>
        <v/>
      </c>
      <c r="P219" s="18" t="str">
        <f t="shared" si="86"/>
        <v/>
      </c>
      <c r="Q219" s="18" t="str">
        <f t="shared" si="87"/>
        <v/>
      </c>
      <c r="R219" s="27" t="str">
        <f t="shared" si="88"/>
        <v/>
      </c>
      <c r="S219" s="27" t="str">
        <f t="shared" si="89"/>
        <v/>
      </c>
      <c r="T219" s="27" t="str">
        <f t="shared" si="90"/>
        <v/>
      </c>
      <c r="U219" s="17" t="s">
        <v>38</v>
      </c>
    </row>
    <row r="220" spans="1:21" hidden="1" x14ac:dyDescent="0.2">
      <c r="A220" s="31" t="str">
        <f t="shared" si="79"/>
        <v/>
      </c>
      <c r="B220" s="128"/>
      <c r="C220" s="128"/>
      <c r="D220" s="128"/>
      <c r="E220" s="128"/>
      <c r="F220" s="128"/>
      <c r="G220" s="128"/>
      <c r="H220" s="128"/>
      <c r="I220" s="128"/>
      <c r="J220" s="18" t="str">
        <f t="shared" si="80"/>
        <v/>
      </c>
      <c r="K220" s="18" t="str">
        <f t="shared" si="81"/>
        <v/>
      </c>
      <c r="L220" s="18" t="str">
        <f t="shared" si="82"/>
        <v/>
      </c>
      <c r="M220" s="18" t="str">
        <f t="shared" si="83"/>
        <v/>
      </c>
      <c r="N220" s="18" t="str">
        <f t="shared" si="84"/>
        <v/>
      </c>
      <c r="O220" s="18" t="str">
        <f t="shared" si="85"/>
        <v/>
      </c>
      <c r="P220" s="18" t="str">
        <f t="shared" si="86"/>
        <v/>
      </c>
      <c r="Q220" s="18" t="str">
        <f t="shared" si="87"/>
        <v/>
      </c>
      <c r="R220" s="27" t="str">
        <f t="shared" si="88"/>
        <v/>
      </c>
      <c r="S220" s="27" t="str">
        <f t="shared" si="89"/>
        <v/>
      </c>
      <c r="T220" s="27" t="str">
        <f t="shared" si="90"/>
        <v/>
      </c>
      <c r="U220" s="17" t="s">
        <v>38</v>
      </c>
    </row>
    <row r="221" spans="1:21" hidden="1" x14ac:dyDescent="0.2">
      <c r="A221" s="31" t="str">
        <f t="shared" si="79"/>
        <v/>
      </c>
      <c r="B221" s="128"/>
      <c r="C221" s="128"/>
      <c r="D221" s="128"/>
      <c r="E221" s="128"/>
      <c r="F221" s="128"/>
      <c r="G221" s="128"/>
      <c r="H221" s="128"/>
      <c r="I221" s="128"/>
      <c r="J221" s="18" t="str">
        <f t="shared" si="80"/>
        <v/>
      </c>
      <c r="K221" s="18" t="str">
        <f t="shared" si="81"/>
        <v/>
      </c>
      <c r="L221" s="18" t="str">
        <f t="shared" si="82"/>
        <v/>
      </c>
      <c r="M221" s="18" t="str">
        <f t="shared" si="83"/>
        <v/>
      </c>
      <c r="N221" s="18" t="str">
        <f t="shared" si="84"/>
        <v/>
      </c>
      <c r="O221" s="18" t="str">
        <f t="shared" si="85"/>
        <v/>
      </c>
      <c r="P221" s="18" t="str">
        <f t="shared" si="86"/>
        <v/>
      </c>
      <c r="Q221" s="18" t="str">
        <f t="shared" si="87"/>
        <v/>
      </c>
      <c r="R221" s="27" t="str">
        <f t="shared" si="88"/>
        <v/>
      </c>
      <c r="S221" s="27" t="str">
        <f t="shared" si="89"/>
        <v/>
      </c>
      <c r="T221" s="27" t="str">
        <f t="shared" si="90"/>
        <v/>
      </c>
      <c r="U221" s="17" t="s">
        <v>38</v>
      </c>
    </row>
    <row r="222" spans="1:21" hidden="1" x14ac:dyDescent="0.2">
      <c r="A222" s="31" t="str">
        <f t="shared" si="79"/>
        <v/>
      </c>
      <c r="B222" s="128"/>
      <c r="C222" s="128"/>
      <c r="D222" s="128"/>
      <c r="E222" s="128"/>
      <c r="F222" s="128"/>
      <c r="G222" s="128"/>
      <c r="H222" s="128"/>
      <c r="I222" s="128"/>
      <c r="J222" s="18" t="str">
        <f t="shared" si="80"/>
        <v/>
      </c>
      <c r="K222" s="18" t="str">
        <f t="shared" si="81"/>
        <v/>
      </c>
      <c r="L222" s="18" t="str">
        <f t="shared" si="82"/>
        <v/>
      </c>
      <c r="M222" s="18" t="str">
        <f t="shared" si="83"/>
        <v/>
      </c>
      <c r="N222" s="18" t="str">
        <f t="shared" si="84"/>
        <v/>
      </c>
      <c r="O222" s="18" t="str">
        <f t="shared" si="85"/>
        <v/>
      </c>
      <c r="P222" s="18" t="str">
        <f t="shared" si="86"/>
        <v/>
      </c>
      <c r="Q222" s="18" t="str">
        <f t="shared" si="87"/>
        <v/>
      </c>
      <c r="R222" s="27" t="str">
        <f t="shared" si="88"/>
        <v/>
      </c>
      <c r="S222" s="27" t="str">
        <f t="shared" si="89"/>
        <v/>
      </c>
      <c r="T222" s="27" t="str">
        <f t="shared" si="90"/>
        <v/>
      </c>
      <c r="U222" s="17" t="s">
        <v>38</v>
      </c>
    </row>
    <row r="223" spans="1:21" hidden="1" x14ac:dyDescent="0.2">
      <c r="A223" s="31" t="str">
        <f t="shared" si="79"/>
        <v/>
      </c>
      <c r="B223" s="128"/>
      <c r="C223" s="128"/>
      <c r="D223" s="128"/>
      <c r="E223" s="128"/>
      <c r="F223" s="128"/>
      <c r="G223" s="128"/>
      <c r="H223" s="128"/>
      <c r="I223" s="128"/>
      <c r="J223" s="18" t="str">
        <f t="shared" si="80"/>
        <v/>
      </c>
      <c r="K223" s="18" t="str">
        <f t="shared" si="81"/>
        <v/>
      </c>
      <c r="L223" s="18" t="str">
        <f t="shared" si="82"/>
        <v/>
      </c>
      <c r="M223" s="18" t="str">
        <f t="shared" si="83"/>
        <v/>
      </c>
      <c r="N223" s="18" t="str">
        <f t="shared" si="84"/>
        <v/>
      </c>
      <c r="O223" s="18" t="str">
        <f t="shared" si="85"/>
        <v/>
      </c>
      <c r="P223" s="18" t="str">
        <f t="shared" si="86"/>
        <v/>
      </c>
      <c r="Q223" s="18" t="str">
        <f t="shared" si="87"/>
        <v/>
      </c>
      <c r="R223" s="27" t="str">
        <f t="shared" si="88"/>
        <v/>
      </c>
      <c r="S223" s="27" t="str">
        <f t="shared" si="89"/>
        <v/>
      </c>
      <c r="T223" s="27" t="str">
        <f t="shared" si="90"/>
        <v/>
      </c>
      <c r="U223" s="17" t="s">
        <v>38</v>
      </c>
    </row>
    <row r="224" spans="1:21" hidden="1" x14ac:dyDescent="0.2">
      <c r="A224" s="31" t="str">
        <f t="shared" si="79"/>
        <v/>
      </c>
      <c r="B224" s="128"/>
      <c r="C224" s="128"/>
      <c r="D224" s="128"/>
      <c r="E224" s="128"/>
      <c r="F224" s="128"/>
      <c r="G224" s="128"/>
      <c r="H224" s="128"/>
      <c r="I224" s="128"/>
      <c r="J224" s="18" t="str">
        <f t="shared" si="80"/>
        <v/>
      </c>
      <c r="K224" s="18" t="str">
        <f t="shared" si="81"/>
        <v/>
      </c>
      <c r="L224" s="18" t="str">
        <f t="shared" si="82"/>
        <v/>
      </c>
      <c r="M224" s="18" t="str">
        <f t="shared" si="83"/>
        <v/>
      </c>
      <c r="N224" s="18" t="str">
        <f t="shared" si="84"/>
        <v/>
      </c>
      <c r="O224" s="18" t="str">
        <f t="shared" si="85"/>
        <v/>
      </c>
      <c r="P224" s="18" t="str">
        <f t="shared" si="86"/>
        <v/>
      </c>
      <c r="Q224" s="18" t="str">
        <f t="shared" si="87"/>
        <v/>
      </c>
      <c r="R224" s="27" t="str">
        <f t="shared" si="88"/>
        <v/>
      </c>
      <c r="S224" s="27" t="str">
        <f t="shared" si="89"/>
        <v/>
      </c>
      <c r="T224" s="27" t="str">
        <f t="shared" si="90"/>
        <v/>
      </c>
      <c r="U224" s="17" t="s">
        <v>38</v>
      </c>
    </row>
    <row r="225" spans="1:21" hidden="1" x14ac:dyDescent="0.2">
      <c r="A225" s="31" t="str">
        <f t="shared" si="79"/>
        <v/>
      </c>
      <c r="B225" s="128"/>
      <c r="C225" s="128"/>
      <c r="D225" s="128"/>
      <c r="E225" s="128"/>
      <c r="F225" s="128"/>
      <c r="G225" s="128"/>
      <c r="H225" s="128"/>
      <c r="I225" s="128"/>
      <c r="J225" s="18" t="str">
        <f t="shared" si="80"/>
        <v/>
      </c>
      <c r="K225" s="18" t="str">
        <f t="shared" si="81"/>
        <v/>
      </c>
      <c r="L225" s="18" t="str">
        <f t="shared" si="82"/>
        <v/>
      </c>
      <c r="M225" s="18" t="str">
        <f t="shared" si="83"/>
        <v/>
      </c>
      <c r="N225" s="18" t="str">
        <f t="shared" si="84"/>
        <v/>
      </c>
      <c r="O225" s="18" t="str">
        <f t="shared" si="85"/>
        <v/>
      </c>
      <c r="P225" s="18" t="str">
        <f t="shared" si="86"/>
        <v/>
      </c>
      <c r="Q225" s="18" t="str">
        <f t="shared" si="87"/>
        <v/>
      </c>
      <c r="R225" s="27" t="str">
        <f t="shared" si="88"/>
        <v/>
      </c>
      <c r="S225" s="27" t="str">
        <f t="shared" si="89"/>
        <v/>
      </c>
      <c r="T225" s="27" t="str">
        <f t="shared" si="90"/>
        <v/>
      </c>
      <c r="U225" s="17" t="s">
        <v>38</v>
      </c>
    </row>
    <row r="226" spans="1:21" hidden="1" x14ac:dyDescent="0.2">
      <c r="A226" s="31" t="str">
        <f t="shared" si="79"/>
        <v/>
      </c>
      <c r="B226" s="128"/>
      <c r="C226" s="128"/>
      <c r="D226" s="128"/>
      <c r="E226" s="128"/>
      <c r="F226" s="128"/>
      <c r="G226" s="128"/>
      <c r="H226" s="128"/>
      <c r="I226" s="128"/>
      <c r="J226" s="18" t="str">
        <f t="shared" si="80"/>
        <v/>
      </c>
      <c r="K226" s="18" t="str">
        <f t="shared" si="81"/>
        <v/>
      </c>
      <c r="L226" s="18" t="str">
        <f t="shared" si="82"/>
        <v/>
      </c>
      <c r="M226" s="18" t="str">
        <f t="shared" si="83"/>
        <v/>
      </c>
      <c r="N226" s="18" t="str">
        <f t="shared" si="84"/>
        <v/>
      </c>
      <c r="O226" s="18" t="str">
        <f t="shared" si="85"/>
        <v/>
      </c>
      <c r="P226" s="18" t="str">
        <f t="shared" si="86"/>
        <v/>
      </c>
      <c r="Q226" s="18" t="str">
        <f t="shared" si="87"/>
        <v/>
      </c>
      <c r="R226" s="27" t="str">
        <f t="shared" si="88"/>
        <v/>
      </c>
      <c r="S226" s="27" t="str">
        <f t="shared" si="89"/>
        <v/>
      </c>
      <c r="T226" s="27" t="str">
        <f t="shared" si="90"/>
        <v/>
      </c>
      <c r="U226" s="17" t="s">
        <v>38</v>
      </c>
    </row>
    <row r="227" spans="1:21" hidden="1" x14ac:dyDescent="0.2">
      <c r="A227" s="31" t="str">
        <f t="shared" si="79"/>
        <v/>
      </c>
      <c r="B227" s="128"/>
      <c r="C227" s="128"/>
      <c r="D227" s="128"/>
      <c r="E227" s="128"/>
      <c r="F227" s="128"/>
      <c r="G227" s="128"/>
      <c r="H227" s="128"/>
      <c r="I227" s="128"/>
      <c r="J227" s="18" t="str">
        <f t="shared" si="80"/>
        <v/>
      </c>
      <c r="K227" s="18" t="str">
        <f t="shared" si="81"/>
        <v/>
      </c>
      <c r="L227" s="18" t="str">
        <f t="shared" si="82"/>
        <v/>
      </c>
      <c r="M227" s="18" t="str">
        <f t="shared" si="83"/>
        <v/>
      </c>
      <c r="N227" s="18" t="str">
        <f t="shared" si="84"/>
        <v/>
      </c>
      <c r="O227" s="18" t="str">
        <f t="shared" si="85"/>
        <v/>
      </c>
      <c r="P227" s="18" t="str">
        <f t="shared" si="86"/>
        <v/>
      </c>
      <c r="Q227" s="18" t="str">
        <f t="shared" si="87"/>
        <v/>
      </c>
      <c r="R227" s="27" t="str">
        <f t="shared" si="88"/>
        <v/>
      </c>
      <c r="S227" s="27" t="str">
        <f t="shared" si="89"/>
        <v/>
      </c>
      <c r="T227" s="27" t="str">
        <f t="shared" si="90"/>
        <v/>
      </c>
      <c r="U227" s="17" t="s">
        <v>38</v>
      </c>
    </row>
    <row r="228" spans="1:21" hidden="1" x14ac:dyDescent="0.2">
      <c r="A228" s="31" t="str">
        <f t="shared" si="79"/>
        <v/>
      </c>
      <c r="B228" s="128"/>
      <c r="C228" s="128"/>
      <c r="D228" s="128"/>
      <c r="E228" s="128"/>
      <c r="F228" s="128"/>
      <c r="G228" s="128"/>
      <c r="H228" s="128"/>
      <c r="I228" s="128"/>
      <c r="J228" s="18" t="str">
        <f t="shared" si="80"/>
        <v/>
      </c>
      <c r="K228" s="18" t="str">
        <f t="shared" si="81"/>
        <v/>
      </c>
      <c r="L228" s="18" t="str">
        <f t="shared" si="82"/>
        <v/>
      </c>
      <c r="M228" s="18" t="str">
        <f t="shared" si="83"/>
        <v/>
      </c>
      <c r="N228" s="18" t="str">
        <f t="shared" si="84"/>
        <v/>
      </c>
      <c r="O228" s="18" t="str">
        <f t="shared" si="85"/>
        <v/>
      </c>
      <c r="P228" s="18" t="str">
        <f t="shared" si="86"/>
        <v/>
      </c>
      <c r="Q228" s="18" t="str">
        <f t="shared" si="87"/>
        <v/>
      </c>
      <c r="R228" s="27" t="str">
        <f t="shared" si="88"/>
        <v/>
      </c>
      <c r="S228" s="27" t="str">
        <f t="shared" si="89"/>
        <v/>
      </c>
      <c r="T228" s="27" t="str">
        <f t="shared" si="90"/>
        <v/>
      </c>
      <c r="U228" s="17" t="s">
        <v>38</v>
      </c>
    </row>
    <row r="229" spans="1:21" hidden="1" x14ac:dyDescent="0.2">
      <c r="A229" s="31" t="str">
        <f t="shared" si="79"/>
        <v/>
      </c>
      <c r="B229" s="128"/>
      <c r="C229" s="128"/>
      <c r="D229" s="128"/>
      <c r="E229" s="128"/>
      <c r="F229" s="128"/>
      <c r="G229" s="128"/>
      <c r="H229" s="128"/>
      <c r="I229" s="128"/>
      <c r="J229" s="18" t="str">
        <f t="shared" si="80"/>
        <v/>
      </c>
      <c r="K229" s="18" t="str">
        <f t="shared" si="81"/>
        <v/>
      </c>
      <c r="L229" s="18" t="str">
        <f t="shared" si="82"/>
        <v/>
      </c>
      <c r="M229" s="18" t="str">
        <f t="shared" si="83"/>
        <v/>
      </c>
      <c r="N229" s="18" t="str">
        <f t="shared" si="84"/>
        <v/>
      </c>
      <c r="O229" s="18" t="str">
        <f t="shared" si="85"/>
        <v/>
      </c>
      <c r="P229" s="18" t="str">
        <f t="shared" si="86"/>
        <v/>
      </c>
      <c r="Q229" s="18" t="str">
        <f t="shared" si="87"/>
        <v/>
      </c>
      <c r="R229" s="27" t="str">
        <f t="shared" si="88"/>
        <v/>
      </c>
      <c r="S229" s="27" t="str">
        <f t="shared" si="89"/>
        <v/>
      </c>
      <c r="T229" s="27" t="str">
        <f t="shared" si="90"/>
        <v/>
      </c>
      <c r="U229" s="17" t="s">
        <v>38</v>
      </c>
    </row>
    <row r="230" spans="1:21" hidden="1" x14ac:dyDescent="0.2">
      <c r="A230" s="31" t="str">
        <f t="shared" si="79"/>
        <v/>
      </c>
      <c r="B230" s="128"/>
      <c r="C230" s="128"/>
      <c r="D230" s="128"/>
      <c r="E230" s="128"/>
      <c r="F230" s="128"/>
      <c r="G230" s="128"/>
      <c r="H230" s="128"/>
      <c r="I230" s="128"/>
      <c r="J230" s="18" t="str">
        <f t="shared" si="80"/>
        <v/>
      </c>
      <c r="K230" s="18" t="str">
        <f t="shared" si="81"/>
        <v/>
      </c>
      <c r="L230" s="18" t="str">
        <f t="shared" si="82"/>
        <v/>
      </c>
      <c r="M230" s="18" t="str">
        <f t="shared" si="83"/>
        <v/>
      </c>
      <c r="N230" s="18" t="str">
        <f t="shared" si="84"/>
        <v/>
      </c>
      <c r="O230" s="18" t="str">
        <f t="shared" si="85"/>
        <v/>
      </c>
      <c r="P230" s="18" t="str">
        <f t="shared" si="86"/>
        <v/>
      </c>
      <c r="Q230" s="18" t="str">
        <f t="shared" si="87"/>
        <v/>
      </c>
      <c r="R230" s="27" t="str">
        <f t="shared" si="88"/>
        <v/>
      </c>
      <c r="S230" s="27" t="str">
        <f t="shared" si="89"/>
        <v/>
      </c>
      <c r="T230" s="27" t="str">
        <f t="shared" si="90"/>
        <v/>
      </c>
      <c r="U230" s="17" t="s">
        <v>38</v>
      </c>
    </row>
    <row r="231" spans="1:21" x14ac:dyDescent="0.2">
      <c r="A231" s="20" t="s">
        <v>25</v>
      </c>
      <c r="B231" s="201"/>
      <c r="C231" s="202"/>
      <c r="D231" s="202"/>
      <c r="E231" s="202"/>
      <c r="F231" s="202"/>
      <c r="G231" s="202"/>
      <c r="H231" s="202"/>
      <c r="I231" s="203"/>
      <c r="J231" s="22">
        <f t="shared" ref="J231:Q231" si="91">SUM(J214:J230)</f>
        <v>15</v>
      </c>
      <c r="K231" s="22">
        <f t="shared" si="91"/>
        <v>6</v>
      </c>
      <c r="L231" s="22">
        <f t="shared" si="91"/>
        <v>3</v>
      </c>
      <c r="M231" s="22">
        <f t="shared" si="91"/>
        <v>0</v>
      </c>
      <c r="N231" s="22">
        <f t="shared" si="91"/>
        <v>3</v>
      </c>
      <c r="O231" s="22">
        <f t="shared" si="91"/>
        <v>12</v>
      </c>
      <c r="P231" s="22">
        <f t="shared" si="91"/>
        <v>15</v>
      </c>
      <c r="Q231" s="22">
        <f t="shared" si="91"/>
        <v>27</v>
      </c>
      <c r="R231" s="20">
        <f>COUNTIF(R214:R230,"E")</f>
        <v>3</v>
      </c>
      <c r="S231" s="20">
        <f>COUNTIF(S214:S230,"C")</f>
        <v>0</v>
      </c>
      <c r="T231" s="20">
        <f>COUNTIF(T214:T230,"VP")</f>
        <v>0</v>
      </c>
      <c r="U231" s="17"/>
    </row>
    <row r="232" spans="1:21" ht="18" customHeight="1" x14ac:dyDescent="0.2">
      <c r="A232" s="119" t="s">
        <v>63</v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1"/>
    </row>
    <row r="233" spans="1:21" x14ac:dyDescent="0.2">
      <c r="A233" s="63" t="str">
        <f>IF(ISNA(INDEX($A$34:$U$147,MATCH($B233,$B$34:$B$147,0),1)),"",INDEX($A$34:$U$147,MATCH($B233,$B$34:$B$147,0),1))</f>
        <v>MMX9933</v>
      </c>
      <c r="B233" s="241" t="s">
        <v>141</v>
      </c>
      <c r="C233" s="132"/>
      <c r="D233" s="132"/>
      <c r="E233" s="132"/>
      <c r="F233" s="132"/>
      <c r="G233" s="132"/>
      <c r="H233" s="132"/>
      <c r="I233" s="133"/>
      <c r="J233" s="18">
        <f>IF(ISNA(INDEX($A$34:$U$147,MATCH($B233,$B$34:$B$147,0),10)),"",INDEX($A$34:$U$147,MATCH($B233,$B$34:$B$147,0),10))</f>
        <v>7</v>
      </c>
      <c r="K233" s="18">
        <f>IF(ISNA(INDEX($A$34:$U$147,MATCH($B233,$B$34:$B$147,0),11)),"",INDEX($A$34:$U$147,MATCH($B233,$B$34:$B$147,0),11))</f>
        <v>2</v>
      </c>
      <c r="L233" s="18">
        <f>IF(ISNA(INDEX($A$34:$U$147,MATCH($B233,$B$34:$B$147,0),12)),"",INDEX($A$34:$U$147,MATCH($B233,$B$34:$B$147,0),12))</f>
        <v>1</v>
      </c>
      <c r="M233" s="18">
        <f>IF(ISNA(INDEX($A$34:$U$147,MATCH($B233,$B$34:$B$147,0),13)),"",INDEX($A$34:$U$147,MATCH($B233,$B$34:$B$147,0),13))</f>
        <v>0</v>
      </c>
      <c r="N233" s="18">
        <f>IF(ISNA(INDEX($A$34:$U$147,MATCH($B233,$B$34:$B$147,0),14)),"",INDEX($A$34:$U$147,MATCH($B233,$B$34:$B$147,0),14))</f>
        <v>1</v>
      </c>
      <c r="O233" s="18">
        <f>IF(ISNA(INDEX($A$34:$U$147,MATCH($B233,$B$34:$B$147,0),15)),"",INDEX($A$34:$U$147,MATCH($B233,$B$34:$B$147,0),15))</f>
        <v>4</v>
      </c>
      <c r="P233" s="18">
        <f>IF(ISNA(INDEX($A$34:$U$147,MATCH($B233,$B$34:$B$147,0),16)),"",INDEX($A$34:$U$147,MATCH($B233,$B$34:$B$147,0),16))</f>
        <v>11</v>
      </c>
      <c r="Q233" s="18">
        <f>IF(ISNA(INDEX($A$34:$U$147,MATCH($B233,$B$34:$B$147,0),17)),"",INDEX($A$34:$U$147,MATCH($B233,$B$34:$B$147,0),17))</f>
        <v>15</v>
      </c>
      <c r="R233" s="27" t="str">
        <f>IF(ISNA(INDEX($A$34:$U$147,MATCH($B233,$B$34:$B$147,0),18)),"",INDEX($A$34:$U$147,MATCH($B233,$B$34:$B$147,0),18))</f>
        <v>E</v>
      </c>
      <c r="S233" s="27">
        <f>IF(ISNA(INDEX($A$34:$U$147,MATCH($B233,$B$34:$B$147,0),19)),"",INDEX($A$34:$U$147,MATCH($B233,$B$34:$B$147,0),19))</f>
        <v>0</v>
      </c>
      <c r="T233" s="27">
        <f>IF(ISNA(INDEX($A$34:$U$147,MATCH($B233,$B$34:$B$147,0),20)),"",INDEX($A$34:$U$147,MATCH($B233,$B$34:$B$147,0),20))</f>
        <v>0</v>
      </c>
      <c r="U233" s="17" t="s">
        <v>38</v>
      </c>
    </row>
    <row r="234" spans="1:21" hidden="1" x14ac:dyDescent="0.2">
      <c r="A234" s="31" t="str">
        <f>IF(ISNA(INDEX($A$34:$U$147,MATCH($B234,$B$34:$B$147,0),1)),"",INDEX($A$34:$U$147,MATCH($B234,$B$34:$B$147,0),1))</f>
        <v/>
      </c>
      <c r="B234" s="128"/>
      <c r="C234" s="128"/>
      <c r="D234" s="128"/>
      <c r="E234" s="128"/>
      <c r="F234" s="128"/>
      <c r="G234" s="128"/>
      <c r="H234" s="128"/>
      <c r="I234" s="128"/>
      <c r="J234" s="18" t="str">
        <f>IF(ISNA(INDEX($A$34:$U$147,MATCH($B234,$B$34:$B$147,0),10)),"",INDEX($A$34:$U$147,MATCH($B234,$B$34:$B$147,0),10))</f>
        <v/>
      </c>
      <c r="K234" s="18" t="str">
        <f>IF(ISNA(INDEX($A$34:$U$147,MATCH($B234,$B$34:$B$147,0),11)),"",INDEX($A$34:$U$147,MATCH($B234,$B$34:$B$147,0),11))</f>
        <v/>
      </c>
      <c r="L234" s="18" t="str">
        <f>IF(ISNA(INDEX($A$34:$U$147,MATCH($B234,$B$34:$B$147,0),12)),"",INDEX($A$34:$U$147,MATCH($B234,$B$34:$B$147,0),12))</f>
        <v/>
      </c>
      <c r="M234" s="18"/>
      <c r="N234" s="18" t="str">
        <f>IF(ISNA(INDEX($A$34:$U$147,MATCH($B234,$B$34:$B$147,0),13)),"",INDEX($A$34:$U$147,MATCH($B234,$B$34:$B$147,0),13))</f>
        <v/>
      </c>
      <c r="O234" s="18" t="str">
        <f>IF(ISNA(INDEX($A$34:$U$147,MATCH($B234,$B$34:$B$147,0),14)),"",INDEX($A$34:$U$147,MATCH($B234,$B$34:$B$147,0),14))</f>
        <v/>
      </c>
      <c r="P234" s="18" t="str">
        <f>IF(ISNA(INDEX($A$34:$U$147,MATCH($B234,$B$34:$B$147,0),15)),"",INDEX($A$34:$U$147,MATCH($B234,$B$34:$B$147,0),15))</f>
        <v/>
      </c>
      <c r="Q234" s="18" t="str">
        <f>IF(ISNA(INDEX($A$34:$U$147,MATCH($B234,$B$34:$B$147,0),16)),"",INDEX($A$34:$U$147,MATCH($B234,$B$34:$B$147,0),16))</f>
        <v/>
      </c>
      <c r="R234" s="27" t="str">
        <f>IF(ISNA(INDEX($A$34:$U$147,MATCH($B234,$B$34:$B$147,0),17)),"",INDEX($A$34:$U$147,MATCH($B234,$B$34:$B$147,0),17))</f>
        <v/>
      </c>
      <c r="S234" s="27" t="str">
        <f>IF(ISNA(INDEX($A$34:$U$147,MATCH($B234,$B$34:$B$147,0),18)),"",INDEX($A$34:$U$147,MATCH($B234,$B$34:$B$147,0),18))</f>
        <v/>
      </c>
      <c r="T234" s="27" t="str">
        <f>IF(ISNA(INDEX($A$34:$U$147,MATCH($B234,$B$34:$B$147,0),19)),"",INDEX($A$34:$U$147,MATCH($B234,$B$34:$B$147,0),19))</f>
        <v/>
      </c>
      <c r="U234" s="17" t="s">
        <v>38</v>
      </c>
    </row>
    <row r="235" spans="1:21" hidden="1" x14ac:dyDescent="0.2">
      <c r="A235" s="31" t="str">
        <f>IF(ISNA(INDEX($A$34:$U$147,MATCH($B235,$B$34:$B$147,0),1)),"",INDEX($A$34:$U$147,MATCH($B235,$B$34:$B$147,0),1))</f>
        <v/>
      </c>
      <c r="B235" s="128"/>
      <c r="C235" s="128"/>
      <c r="D235" s="128"/>
      <c r="E235" s="128"/>
      <c r="F235" s="128"/>
      <c r="G235" s="128"/>
      <c r="H235" s="128"/>
      <c r="I235" s="128"/>
      <c r="J235" s="18" t="str">
        <f>IF(ISNA(INDEX($A$34:$U$147,MATCH($B235,$B$34:$B$147,0),10)),"",INDEX($A$34:$U$147,MATCH($B235,$B$34:$B$147,0),10))</f>
        <v/>
      </c>
      <c r="K235" s="18" t="str">
        <f>IF(ISNA(INDEX($A$34:$U$147,MATCH($B235,$B$34:$B$147,0),11)),"",INDEX($A$34:$U$147,MATCH($B235,$B$34:$B$147,0),11))</f>
        <v/>
      </c>
      <c r="L235" s="18" t="str">
        <f>IF(ISNA(INDEX($A$34:$U$147,MATCH($B235,$B$34:$B$147,0),12)),"",INDEX($A$34:$U$147,MATCH($B235,$B$34:$B$147,0),12))</f>
        <v/>
      </c>
      <c r="M235" s="18"/>
      <c r="N235" s="18" t="str">
        <f>IF(ISNA(INDEX($A$34:$U$147,MATCH($B235,$B$34:$B$147,0),13)),"",INDEX($A$34:$U$147,MATCH($B235,$B$34:$B$147,0),13))</f>
        <v/>
      </c>
      <c r="O235" s="18" t="str">
        <f>IF(ISNA(INDEX($A$34:$U$147,MATCH($B235,$B$34:$B$147,0),14)),"",INDEX($A$34:$U$147,MATCH($B235,$B$34:$B$147,0),14))</f>
        <v/>
      </c>
      <c r="P235" s="18" t="str">
        <f>IF(ISNA(INDEX($A$34:$U$147,MATCH($B235,$B$34:$B$147,0),15)),"",INDEX($A$34:$U$147,MATCH($B235,$B$34:$B$147,0),15))</f>
        <v/>
      </c>
      <c r="Q235" s="18" t="str">
        <f>IF(ISNA(INDEX($A$34:$U$147,MATCH($B235,$B$34:$B$147,0),16)),"",INDEX($A$34:$U$147,MATCH($B235,$B$34:$B$147,0),16))</f>
        <v/>
      </c>
      <c r="R235" s="27" t="str">
        <f>IF(ISNA(INDEX($A$34:$U$147,MATCH($B235,$B$34:$B$147,0),17)),"",INDEX($A$34:$U$147,MATCH($B235,$B$34:$B$147,0),17))</f>
        <v/>
      </c>
      <c r="S235" s="27" t="str">
        <f>IF(ISNA(INDEX($A$34:$U$147,MATCH($B235,$B$34:$B$147,0),18)),"",INDEX($A$34:$U$147,MATCH($B235,$B$34:$B$147,0),18))</f>
        <v/>
      </c>
      <c r="T235" s="27" t="str">
        <f>IF(ISNA(INDEX($A$34:$U$147,MATCH($B235,$B$34:$B$147,0),19)),"",INDEX($A$34:$U$147,MATCH($B235,$B$34:$B$147,0),19))</f>
        <v/>
      </c>
      <c r="U235" s="17" t="s">
        <v>38</v>
      </c>
    </row>
    <row r="236" spans="1:21" hidden="1" x14ac:dyDescent="0.2">
      <c r="A236" s="31" t="str">
        <f>IF(ISNA(INDEX($A$34:$U$147,MATCH($B236,$B$34:$B$147,0),1)),"",INDEX($A$34:$U$147,MATCH($B236,$B$34:$B$147,0),1))</f>
        <v/>
      </c>
      <c r="B236" s="128"/>
      <c r="C236" s="128"/>
      <c r="D236" s="128"/>
      <c r="E236" s="128"/>
      <c r="F236" s="128"/>
      <c r="G236" s="128"/>
      <c r="H236" s="128"/>
      <c r="I236" s="128"/>
      <c r="J236" s="18" t="str">
        <f>IF(ISNA(INDEX($A$34:$U$147,MATCH($B236,$B$34:$B$147,0),10)),"",INDEX($A$34:$U$147,MATCH($B236,$B$34:$B$147,0),10))</f>
        <v/>
      </c>
      <c r="K236" s="18" t="str">
        <f>IF(ISNA(INDEX($A$34:$U$147,MATCH($B236,$B$34:$B$147,0),11)),"",INDEX($A$34:$U$147,MATCH($B236,$B$34:$B$147,0),11))</f>
        <v/>
      </c>
      <c r="L236" s="18" t="str">
        <f>IF(ISNA(INDEX($A$34:$U$147,MATCH($B236,$B$34:$B$147,0),12)),"",INDEX($A$34:$U$147,MATCH($B236,$B$34:$B$147,0),12))</f>
        <v/>
      </c>
      <c r="M236" s="18"/>
      <c r="N236" s="18" t="str">
        <f>IF(ISNA(INDEX($A$34:$U$147,MATCH($B236,$B$34:$B$147,0),13)),"",INDEX($A$34:$U$147,MATCH($B236,$B$34:$B$147,0),13))</f>
        <v/>
      </c>
      <c r="O236" s="18" t="str">
        <f>IF(ISNA(INDEX($A$34:$U$147,MATCH($B236,$B$34:$B$147,0),14)),"",INDEX($A$34:$U$147,MATCH($B236,$B$34:$B$147,0),14))</f>
        <v/>
      </c>
      <c r="P236" s="18" t="str">
        <f>IF(ISNA(INDEX($A$34:$U$147,MATCH($B236,$B$34:$B$147,0),15)),"",INDEX($A$34:$U$147,MATCH($B236,$B$34:$B$147,0),15))</f>
        <v/>
      </c>
      <c r="Q236" s="18" t="str">
        <f>IF(ISNA(INDEX($A$34:$U$147,MATCH($B236,$B$34:$B$147,0),16)),"",INDEX($A$34:$U$147,MATCH($B236,$B$34:$B$147,0),16))</f>
        <v/>
      </c>
      <c r="R236" s="27" t="str">
        <f>IF(ISNA(INDEX($A$34:$U$147,MATCH($B236,$B$34:$B$147,0),17)),"",INDEX($A$34:$U$147,MATCH($B236,$B$34:$B$147,0),17))</f>
        <v/>
      </c>
      <c r="S236" s="27" t="str">
        <f>IF(ISNA(INDEX($A$34:$U$147,MATCH($B236,$B$34:$B$147,0),18)),"",INDEX($A$34:$U$147,MATCH($B236,$B$34:$B$147,0),18))</f>
        <v/>
      </c>
      <c r="T236" s="27" t="str">
        <f>IF(ISNA(INDEX($A$34:$U$147,MATCH($B236,$B$34:$B$147,0),19)),"",INDEX($A$34:$U$147,MATCH($B236,$B$34:$B$147,0),19))</f>
        <v/>
      </c>
      <c r="U236" s="17" t="s">
        <v>38</v>
      </c>
    </row>
    <row r="237" spans="1:21" x14ac:dyDescent="0.2">
      <c r="A237" s="20" t="s">
        <v>25</v>
      </c>
      <c r="B237" s="200"/>
      <c r="C237" s="200"/>
      <c r="D237" s="200"/>
      <c r="E237" s="200"/>
      <c r="F237" s="200"/>
      <c r="G237" s="200"/>
      <c r="H237" s="200"/>
      <c r="I237" s="200"/>
      <c r="J237" s="22">
        <f t="shared" ref="J237:Q237" si="92">SUM(J233:J236)</f>
        <v>7</v>
      </c>
      <c r="K237" s="22">
        <f t="shared" si="92"/>
        <v>2</v>
      </c>
      <c r="L237" s="22">
        <f t="shared" si="92"/>
        <v>1</v>
      </c>
      <c r="M237" s="22">
        <f t="shared" si="92"/>
        <v>0</v>
      </c>
      <c r="N237" s="22">
        <f t="shared" si="92"/>
        <v>1</v>
      </c>
      <c r="O237" s="22">
        <f t="shared" si="92"/>
        <v>4</v>
      </c>
      <c r="P237" s="22">
        <f t="shared" si="92"/>
        <v>11</v>
      </c>
      <c r="Q237" s="22">
        <f t="shared" si="92"/>
        <v>15</v>
      </c>
      <c r="R237" s="20">
        <f>COUNTIF(R233:R236,"E")</f>
        <v>1</v>
      </c>
      <c r="S237" s="20">
        <f>COUNTIF(S233:S236,"C")</f>
        <v>0</v>
      </c>
      <c r="T237" s="20">
        <f>COUNTIF(T233:T236,"VP")</f>
        <v>0</v>
      </c>
      <c r="U237" s="21"/>
    </row>
    <row r="238" spans="1:21" ht="25.5" customHeight="1" x14ac:dyDescent="0.2">
      <c r="A238" s="181" t="s">
        <v>70</v>
      </c>
      <c r="B238" s="182"/>
      <c r="C238" s="182"/>
      <c r="D238" s="182"/>
      <c r="E238" s="182"/>
      <c r="F238" s="182"/>
      <c r="G238" s="182"/>
      <c r="H238" s="182"/>
      <c r="I238" s="183"/>
      <c r="J238" s="22">
        <f t="shared" ref="J238:T238" si="93">SUM(J231,J237)</f>
        <v>22</v>
      </c>
      <c r="K238" s="22">
        <f t="shared" si="93"/>
        <v>8</v>
      </c>
      <c r="L238" s="22">
        <f t="shared" si="93"/>
        <v>4</v>
      </c>
      <c r="M238" s="22">
        <f t="shared" si="93"/>
        <v>0</v>
      </c>
      <c r="N238" s="22">
        <f t="shared" si="93"/>
        <v>4</v>
      </c>
      <c r="O238" s="22">
        <f t="shared" si="93"/>
        <v>16</v>
      </c>
      <c r="P238" s="22">
        <f t="shared" si="93"/>
        <v>26</v>
      </c>
      <c r="Q238" s="22">
        <f t="shared" si="93"/>
        <v>42</v>
      </c>
      <c r="R238" s="22">
        <f t="shared" si="93"/>
        <v>4</v>
      </c>
      <c r="S238" s="22">
        <f t="shared" si="93"/>
        <v>0</v>
      </c>
      <c r="T238" s="22">
        <f t="shared" si="93"/>
        <v>0</v>
      </c>
      <c r="U238" s="69">
        <f>4/22</f>
        <v>0.18181818181818182</v>
      </c>
    </row>
    <row r="239" spans="1:21" ht="13.5" customHeight="1" x14ac:dyDescent="0.2">
      <c r="A239" s="100" t="s">
        <v>47</v>
      </c>
      <c r="B239" s="101"/>
      <c r="C239" s="101"/>
      <c r="D239" s="101"/>
      <c r="E239" s="101"/>
      <c r="F239" s="101"/>
      <c r="G239" s="101"/>
      <c r="H239" s="101"/>
      <c r="I239" s="101"/>
      <c r="J239" s="102"/>
      <c r="K239" s="22">
        <f t="shared" ref="K239:Q239" si="94">K231*14+K237*12</f>
        <v>108</v>
      </c>
      <c r="L239" s="22">
        <f t="shared" si="94"/>
        <v>54</v>
      </c>
      <c r="M239" s="22">
        <f t="shared" si="94"/>
        <v>0</v>
      </c>
      <c r="N239" s="22">
        <f t="shared" si="94"/>
        <v>54</v>
      </c>
      <c r="O239" s="22">
        <f t="shared" si="94"/>
        <v>216</v>
      </c>
      <c r="P239" s="22">
        <f t="shared" si="94"/>
        <v>342</v>
      </c>
      <c r="Q239" s="22">
        <f t="shared" si="94"/>
        <v>558</v>
      </c>
      <c r="R239" s="94"/>
      <c r="S239" s="95"/>
      <c r="T239" s="95"/>
      <c r="U239" s="96"/>
    </row>
    <row r="240" spans="1:21" ht="16.5" customHeight="1" x14ac:dyDescent="0.2">
      <c r="A240" s="103"/>
      <c r="B240" s="104"/>
      <c r="C240" s="104"/>
      <c r="D240" s="104"/>
      <c r="E240" s="104"/>
      <c r="F240" s="104"/>
      <c r="G240" s="104"/>
      <c r="H240" s="104"/>
      <c r="I240" s="104"/>
      <c r="J240" s="105"/>
      <c r="K240" s="88">
        <f>SUM(K239:N239)</f>
        <v>216</v>
      </c>
      <c r="L240" s="89"/>
      <c r="M240" s="89"/>
      <c r="N240" s="90"/>
      <c r="O240" s="91">
        <f>SUM(O239:P239)</f>
        <v>558</v>
      </c>
      <c r="P240" s="92"/>
      <c r="Q240" s="93"/>
      <c r="R240" s="97"/>
      <c r="S240" s="98"/>
      <c r="T240" s="98"/>
      <c r="U240" s="99"/>
    </row>
    <row r="241" spans="1:21" s="67" customFormat="1" ht="16.5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1"/>
      <c r="L241" s="71"/>
      <c r="M241" s="71"/>
      <c r="N241" s="71"/>
      <c r="O241" s="72"/>
      <c r="P241" s="72"/>
      <c r="Q241" s="72"/>
      <c r="R241" s="73"/>
      <c r="S241" s="73"/>
      <c r="T241" s="73"/>
      <c r="U241" s="73"/>
    </row>
    <row r="242" spans="1:21" s="67" customFormat="1" ht="16.5" customHeight="1" x14ac:dyDescent="0.2">
      <c r="A242" s="200" t="s">
        <v>147</v>
      </c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</row>
    <row r="243" spans="1:21" s="67" customFormat="1" ht="16.5" customHeight="1" x14ac:dyDescent="0.2">
      <c r="A243" s="200" t="s">
        <v>27</v>
      </c>
      <c r="B243" s="200" t="s">
        <v>26</v>
      </c>
      <c r="C243" s="200"/>
      <c r="D243" s="200"/>
      <c r="E243" s="200"/>
      <c r="F243" s="200"/>
      <c r="G243" s="200"/>
      <c r="H243" s="200"/>
      <c r="I243" s="200"/>
      <c r="J243" s="180" t="s">
        <v>39</v>
      </c>
      <c r="K243" s="180" t="s">
        <v>24</v>
      </c>
      <c r="L243" s="180"/>
      <c r="M243" s="180"/>
      <c r="N243" s="180"/>
      <c r="O243" s="180" t="s">
        <v>40</v>
      </c>
      <c r="P243" s="180"/>
      <c r="Q243" s="180"/>
      <c r="R243" s="180" t="s">
        <v>23</v>
      </c>
      <c r="S243" s="180"/>
      <c r="T243" s="180"/>
      <c r="U243" s="180" t="s">
        <v>22</v>
      </c>
    </row>
    <row r="244" spans="1:21" s="67" customFormat="1" ht="16.5" customHeight="1" x14ac:dyDescent="0.2">
      <c r="A244" s="200"/>
      <c r="B244" s="200"/>
      <c r="C244" s="200"/>
      <c r="D244" s="200"/>
      <c r="E244" s="200"/>
      <c r="F244" s="200"/>
      <c r="G244" s="200"/>
      <c r="H244" s="200"/>
      <c r="I244" s="200"/>
      <c r="J244" s="180"/>
      <c r="K244" s="64" t="s">
        <v>28</v>
      </c>
      <c r="L244" s="64" t="s">
        <v>29</v>
      </c>
      <c r="M244" s="64" t="s">
        <v>79</v>
      </c>
      <c r="N244" s="64" t="s">
        <v>80</v>
      </c>
      <c r="O244" s="64" t="s">
        <v>33</v>
      </c>
      <c r="P244" s="64" t="s">
        <v>7</v>
      </c>
      <c r="Q244" s="64" t="s">
        <v>30</v>
      </c>
      <c r="R244" s="64" t="s">
        <v>31</v>
      </c>
      <c r="S244" s="64" t="s">
        <v>28</v>
      </c>
      <c r="T244" s="64" t="s">
        <v>32</v>
      </c>
      <c r="U244" s="180"/>
    </row>
    <row r="245" spans="1:21" s="67" customFormat="1" ht="16.5" customHeight="1" x14ac:dyDescent="0.2">
      <c r="A245" s="119" t="s">
        <v>61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1"/>
    </row>
    <row r="246" spans="1:21" s="67" customFormat="1" ht="54.75" customHeight="1" x14ac:dyDescent="0.2">
      <c r="A246" s="63" t="str">
        <f>IF(ISNA(INDEX($A$34:$U$147,MATCH($B246,$B$34:$B$147,0),1)),"",INDEX($A$34:$U$147,MATCH($B246,$B$34:$B$147,0),1))</f>
        <v>XND 1203</v>
      </c>
      <c r="B246" s="134" t="s">
        <v>113</v>
      </c>
      <c r="C246" s="135"/>
      <c r="D246" s="135"/>
      <c r="E246" s="135"/>
      <c r="F246" s="135"/>
      <c r="G246" s="135"/>
      <c r="H246" s="135"/>
      <c r="I246" s="136"/>
      <c r="J246" s="18">
        <f>IF(ISNA(INDEX($A$34:$U$147,MATCH($B246,$B$34:$B$147,0),10)),"",INDEX($A$34:$U$147,MATCH($B246,$B$34:$B$147,0),10))</f>
        <v>5</v>
      </c>
      <c r="K246" s="18">
        <f>IF(ISNA(INDEX($A$34:$U$147,MATCH($B246,$B$34:$B$147,0),11)),"",INDEX($A$34:$U$147,MATCH($B246,$B$34:$B$147,0),11))</f>
        <v>2</v>
      </c>
      <c r="L246" s="18">
        <f>IF(ISNA(INDEX($A$34:$U$147,MATCH($B246,$B$34:$B$147,0),12)),"",INDEX($A$34:$U$147,MATCH($B246,$B$34:$B$147,0),12))</f>
        <v>1</v>
      </c>
      <c r="M246" s="18">
        <f>IF(ISNA(INDEX($A$34:$U$147,MATCH($B246,$B$34:$B$147,0),13)),"",INDEX($A$34:$U$147,MATCH($B246,$B$34:$B$147,0),13))</f>
        <v>0</v>
      </c>
      <c r="N246" s="18">
        <f>IF(ISNA(INDEX($A$34:$U$147,MATCH($B246,$B$34:$B$147,0),14)),"",INDEX($A$34:$U$147,MATCH($B246,$B$34:$B$147,0),14))</f>
        <v>0</v>
      </c>
      <c r="O246" s="18">
        <f>IF(ISNA(INDEX($A$34:$U$147,MATCH($B246,$B$34:$B$147,0),15)),"",INDEX($A$34:$U$147,MATCH($B246,$B$34:$B$147,0),15))</f>
        <v>3</v>
      </c>
      <c r="P246" s="18">
        <f>IF(ISNA(INDEX($A$34:$U$147,MATCH($B246,$B$34:$B$147,0),16)),"",INDEX($A$34:$U$147,MATCH($B246,$B$34:$B$147,0),16))</f>
        <v>6</v>
      </c>
      <c r="Q246" s="18">
        <f>IF(ISNA(INDEX($A$34:$U$147,MATCH($B246,$B$34:$B$147,0),17)),"",INDEX($A$34:$U$147,MATCH($B246,$B$34:$B$147,0),17))</f>
        <v>9</v>
      </c>
      <c r="R246" s="27" t="str">
        <f>IF(ISNA(INDEX($A$34:$U$147,MATCH($B246,$B$34:$B$147,0),18)),"",INDEX($A$34:$U$147,MATCH($B246,$B$34:$B$147,0),18))</f>
        <v>E</v>
      </c>
      <c r="S246" s="27">
        <f>IF(ISNA(INDEX($A$34:$U$147,MATCH($B246,$B$34:$B$147,0),19)),"",INDEX($A$34:$U$147,MATCH($B246,$B$34:$B$147,0),19))</f>
        <v>0</v>
      </c>
      <c r="T246" s="27">
        <f t="shared" ref="T246:T262" si="95">IF(ISNA(INDEX($A$34:$U$147,MATCH($B246,$B$34:$B$147,0),20)),"",INDEX($A$34:$U$147,MATCH($B246,$B$34:$B$147,0),20))</f>
        <v>0</v>
      </c>
      <c r="U246" s="74" t="s">
        <v>71</v>
      </c>
    </row>
    <row r="247" spans="1:21" s="67" customFormat="1" ht="45.75" customHeight="1" x14ac:dyDescent="0.2">
      <c r="A247" s="63" t="str">
        <f>IF(ISNA(INDEX($A$34:$U$147,MATCH($B247,$B$34:$B$147,0),1)),"",INDEX($A$34:$U$147,MATCH($B247,$B$34:$B$147,0),1))</f>
        <v>XND 2305</v>
      </c>
      <c r="B247" s="134" t="s">
        <v>114</v>
      </c>
      <c r="C247" s="135"/>
      <c r="D247" s="135"/>
      <c r="E247" s="135"/>
      <c r="F247" s="135"/>
      <c r="G247" s="135"/>
      <c r="H247" s="135"/>
      <c r="I247" s="136"/>
      <c r="J247" s="18">
        <f>IF(ISNA(INDEX($A$34:$U$147,MATCH($B247,$B$34:$B$147,0),10)),"",INDEX($A$34:$U$147,MATCH($B247,$B$34:$B$147,0),10))</f>
        <v>5</v>
      </c>
      <c r="K247" s="18">
        <f>IF(ISNA(INDEX($A$34:$U$147,MATCH($B247,$B$34:$B$147,0),11)),"",INDEX($A$34:$U$147,MATCH($B247,$B$34:$B$147,0),11))</f>
        <v>0</v>
      </c>
      <c r="L247" s="18">
        <f>IF(ISNA(INDEX($A$34:$U$147,MATCH($B247,$B$34:$B$147,0),12)),"",INDEX($A$34:$U$147,MATCH($B247,$B$34:$B$147,0),12))</f>
        <v>0</v>
      </c>
      <c r="M247" s="18">
        <f>IF(ISNA(INDEX($A$34:$U$147,MATCH($B247,$B$34:$B$147,0),13)),"",INDEX($A$34:$U$147,MATCH($B247,$B$34:$B$147,0),13))</f>
        <v>3</v>
      </c>
      <c r="N247" s="18">
        <f>IF(ISNA(INDEX($A$34:$U$147,MATCH($B247,$B$34:$B$147,0),14)),"",INDEX($A$34:$U$147,MATCH($B247,$B$34:$B$147,0),14))</f>
        <v>0</v>
      </c>
      <c r="O247" s="18">
        <f>IF(ISNA(INDEX($A$34:$U$147,MATCH($B247,$B$34:$B$147,0),15)),"",INDEX($A$34:$U$147,MATCH($B247,$B$34:$B$147,0),15))</f>
        <v>3</v>
      </c>
      <c r="P247" s="18">
        <f>IF(ISNA(INDEX($A$34:$U$147,MATCH($B247,$B$34:$B$147,0),16)),"",INDEX($A$34:$U$147,MATCH($B247,$B$34:$B$147,0),16))</f>
        <v>6</v>
      </c>
      <c r="Q247" s="18">
        <f>IF(ISNA(INDEX($A$34:$U$147,MATCH($B247,$B$34:$B$147,0),17)),"",INDEX($A$34:$U$147,MATCH($B247,$B$34:$B$147,0),17))</f>
        <v>9</v>
      </c>
      <c r="R247" s="27" t="str">
        <f>IF(ISNA(INDEX($A$34:$U$147,MATCH($B247,$B$34:$B$147,0),18)),"",INDEX($A$34:$U$147,MATCH($B247,$B$34:$B$147,0),18))</f>
        <v>E</v>
      </c>
      <c r="S247" s="27">
        <f>IF(ISNA(INDEX($A$34:$U$147,MATCH($B247,$B$34:$B$147,0),19)),"",INDEX($A$34:$U$147,MATCH($B247,$B$34:$B$147,0),19))</f>
        <v>0</v>
      </c>
      <c r="T247" s="27">
        <f t="shared" si="95"/>
        <v>0</v>
      </c>
      <c r="U247" s="74" t="s">
        <v>71</v>
      </c>
    </row>
    <row r="248" spans="1:21" s="67" customFormat="1" ht="16.5" hidden="1" customHeight="1" x14ac:dyDescent="0.2">
      <c r="A248" s="63"/>
      <c r="B248" s="123"/>
      <c r="C248" s="123"/>
      <c r="D248" s="123"/>
      <c r="E248" s="123"/>
      <c r="F248" s="123"/>
      <c r="G248" s="123"/>
      <c r="H248" s="123"/>
      <c r="I248" s="124"/>
      <c r="J248" s="18"/>
      <c r="K248" s="18"/>
      <c r="L248" s="18"/>
      <c r="M248" s="18"/>
      <c r="N248" s="18"/>
      <c r="O248" s="18"/>
      <c r="P248" s="18"/>
      <c r="Q248" s="18"/>
      <c r="R248" s="27"/>
      <c r="S248" s="27"/>
      <c r="T248" s="27" t="str">
        <f t="shared" si="95"/>
        <v/>
      </c>
      <c r="U248" s="74" t="s">
        <v>71</v>
      </c>
    </row>
    <row r="249" spans="1:21" s="67" customFormat="1" ht="16.5" hidden="1" customHeight="1" x14ac:dyDescent="0.2">
      <c r="A249" s="63" t="str">
        <f t="shared" ref="A249:A262" si="96">IF(ISNA(INDEX($A$34:$U$147,MATCH($B249,$B$34:$B$147,0),1)),"",INDEX($A$34:$U$147,MATCH($B249,$B$34:$B$147,0),1))</f>
        <v/>
      </c>
      <c r="B249" s="132"/>
      <c r="C249" s="132"/>
      <c r="D249" s="132"/>
      <c r="E249" s="132"/>
      <c r="F249" s="132"/>
      <c r="G249" s="132"/>
      <c r="H249" s="132"/>
      <c r="I249" s="133"/>
      <c r="J249" s="18" t="str">
        <f t="shared" ref="J249:J262" si="97">IF(ISNA(INDEX($A$34:$U$147,MATCH($B249,$B$34:$B$147,0),10)),"",INDEX($A$34:$U$147,MATCH($B249,$B$34:$B$147,0),10))</f>
        <v/>
      </c>
      <c r="K249" s="18" t="str">
        <f t="shared" ref="K249:K262" si="98">IF(ISNA(INDEX($A$34:$U$147,MATCH($B249,$B$34:$B$147,0),11)),"",INDEX($A$34:$U$147,MATCH($B249,$B$34:$B$147,0),11))</f>
        <v/>
      </c>
      <c r="L249" s="18" t="str">
        <f t="shared" ref="L249:L262" si="99">IF(ISNA(INDEX($A$34:$U$147,MATCH($B249,$B$34:$B$147,0),12)),"",INDEX($A$34:$U$147,MATCH($B249,$B$34:$B$147,0),12))</f>
        <v/>
      </c>
      <c r="M249" s="18" t="str">
        <f t="shared" ref="M249:M262" si="100">IF(ISNA(INDEX($A$34:$U$147,MATCH($B249,$B$34:$B$147,0),13)),"",INDEX($A$34:$U$147,MATCH($B249,$B$34:$B$147,0),13))</f>
        <v/>
      </c>
      <c r="N249" s="18" t="str">
        <f t="shared" ref="N249:N262" si="101">IF(ISNA(INDEX($A$34:$U$147,MATCH($B249,$B$34:$B$147,0),14)),"",INDEX($A$34:$U$147,MATCH($B249,$B$34:$B$147,0),14))</f>
        <v/>
      </c>
      <c r="O249" s="18" t="str">
        <f t="shared" ref="O249:O262" si="102">IF(ISNA(INDEX($A$34:$U$147,MATCH($B249,$B$34:$B$147,0),15)),"",INDEX($A$34:$U$147,MATCH($B249,$B$34:$B$147,0),15))</f>
        <v/>
      </c>
      <c r="P249" s="18" t="str">
        <f t="shared" ref="P249:P262" si="103">IF(ISNA(INDEX($A$34:$U$147,MATCH($B249,$B$34:$B$147,0),16)),"",INDEX($A$34:$U$147,MATCH($B249,$B$34:$B$147,0),16))</f>
        <v/>
      </c>
      <c r="Q249" s="18" t="str">
        <f t="shared" ref="Q249:Q262" si="104">IF(ISNA(INDEX($A$34:$U$147,MATCH($B249,$B$34:$B$147,0),17)),"",INDEX($A$34:$U$147,MATCH($B249,$B$34:$B$147,0),17))</f>
        <v/>
      </c>
      <c r="R249" s="27" t="str">
        <f t="shared" ref="R249:R262" si="105">IF(ISNA(INDEX($A$34:$U$147,MATCH($B249,$B$34:$B$147,0),18)),"",INDEX($A$34:$U$147,MATCH($B249,$B$34:$B$147,0),18))</f>
        <v/>
      </c>
      <c r="S249" s="27" t="str">
        <f t="shared" ref="S249:S262" si="106">IF(ISNA(INDEX($A$34:$U$147,MATCH($B249,$B$34:$B$147,0),19)),"",INDEX($A$34:$U$147,MATCH($B249,$B$34:$B$147,0),19))</f>
        <v/>
      </c>
      <c r="T249" s="27" t="str">
        <f t="shared" si="95"/>
        <v/>
      </c>
      <c r="U249" s="74" t="s">
        <v>71</v>
      </c>
    </row>
    <row r="250" spans="1:21" s="67" customFormat="1" ht="16.5" hidden="1" customHeight="1" x14ac:dyDescent="0.2">
      <c r="A250" s="31" t="str">
        <f t="shared" si="96"/>
        <v/>
      </c>
      <c r="B250" s="128"/>
      <c r="C250" s="128"/>
      <c r="D250" s="128"/>
      <c r="E250" s="128"/>
      <c r="F250" s="128"/>
      <c r="G250" s="128"/>
      <c r="H250" s="128"/>
      <c r="I250" s="128"/>
      <c r="J250" s="18" t="str">
        <f t="shared" si="97"/>
        <v/>
      </c>
      <c r="K250" s="18" t="str">
        <f t="shared" si="98"/>
        <v/>
      </c>
      <c r="L250" s="18" t="str">
        <f t="shared" si="99"/>
        <v/>
      </c>
      <c r="M250" s="18" t="str">
        <f t="shared" si="100"/>
        <v/>
      </c>
      <c r="N250" s="18" t="str">
        <f t="shared" si="101"/>
        <v/>
      </c>
      <c r="O250" s="18" t="str">
        <f t="shared" si="102"/>
        <v/>
      </c>
      <c r="P250" s="18" t="str">
        <f t="shared" si="103"/>
        <v/>
      </c>
      <c r="Q250" s="18" t="str">
        <f t="shared" si="104"/>
        <v/>
      </c>
      <c r="R250" s="27" t="str">
        <f t="shared" si="105"/>
        <v/>
      </c>
      <c r="S250" s="27" t="str">
        <f t="shared" si="106"/>
        <v/>
      </c>
      <c r="T250" s="27" t="str">
        <f t="shared" si="95"/>
        <v/>
      </c>
      <c r="U250" s="74" t="s">
        <v>71</v>
      </c>
    </row>
    <row r="251" spans="1:21" s="67" customFormat="1" ht="16.5" hidden="1" customHeight="1" x14ac:dyDescent="0.2">
      <c r="A251" s="31" t="str">
        <f t="shared" si="96"/>
        <v/>
      </c>
      <c r="B251" s="128"/>
      <c r="C251" s="128"/>
      <c r="D251" s="128"/>
      <c r="E251" s="128"/>
      <c r="F251" s="128"/>
      <c r="G251" s="128"/>
      <c r="H251" s="128"/>
      <c r="I251" s="128"/>
      <c r="J251" s="18" t="str">
        <f t="shared" si="97"/>
        <v/>
      </c>
      <c r="K251" s="18" t="str">
        <f t="shared" si="98"/>
        <v/>
      </c>
      <c r="L251" s="18" t="str">
        <f t="shared" si="99"/>
        <v/>
      </c>
      <c r="M251" s="18" t="str">
        <f t="shared" si="100"/>
        <v/>
      </c>
      <c r="N251" s="18" t="str">
        <f t="shared" si="101"/>
        <v/>
      </c>
      <c r="O251" s="18" t="str">
        <f t="shared" si="102"/>
        <v/>
      </c>
      <c r="P251" s="18" t="str">
        <f t="shared" si="103"/>
        <v/>
      </c>
      <c r="Q251" s="18" t="str">
        <f t="shared" si="104"/>
        <v/>
      </c>
      <c r="R251" s="27" t="str">
        <f t="shared" si="105"/>
        <v/>
      </c>
      <c r="S251" s="27" t="str">
        <f t="shared" si="106"/>
        <v/>
      </c>
      <c r="T251" s="27" t="str">
        <f t="shared" si="95"/>
        <v/>
      </c>
      <c r="U251" s="74" t="s">
        <v>71</v>
      </c>
    </row>
    <row r="252" spans="1:21" s="67" customFormat="1" ht="16.5" hidden="1" customHeight="1" x14ac:dyDescent="0.2">
      <c r="A252" s="31" t="str">
        <f t="shared" si="96"/>
        <v/>
      </c>
      <c r="B252" s="128"/>
      <c r="C252" s="128"/>
      <c r="D252" s="128"/>
      <c r="E252" s="128"/>
      <c r="F252" s="128"/>
      <c r="G252" s="128"/>
      <c r="H252" s="128"/>
      <c r="I252" s="128"/>
      <c r="J252" s="18" t="str">
        <f t="shared" si="97"/>
        <v/>
      </c>
      <c r="K252" s="18" t="str">
        <f t="shared" si="98"/>
        <v/>
      </c>
      <c r="L252" s="18" t="str">
        <f t="shared" si="99"/>
        <v/>
      </c>
      <c r="M252" s="18" t="str">
        <f t="shared" si="100"/>
        <v/>
      </c>
      <c r="N252" s="18" t="str">
        <f t="shared" si="101"/>
        <v/>
      </c>
      <c r="O252" s="18" t="str">
        <f t="shared" si="102"/>
        <v/>
      </c>
      <c r="P252" s="18" t="str">
        <f t="shared" si="103"/>
        <v/>
      </c>
      <c r="Q252" s="18" t="str">
        <f t="shared" si="104"/>
        <v/>
      </c>
      <c r="R252" s="27" t="str">
        <f t="shared" si="105"/>
        <v/>
      </c>
      <c r="S252" s="27" t="str">
        <f t="shared" si="106"/>
        <v/>
      </c>
      <c r="T252" s="27" t="str">
        <f t="shared" si="95"/>
        <v/>
      </c>
      <c r="U252" s="74" t="s">
        <v>71</v>
      </c>
    </row>
    <row r="253" spans="1:21" s="67" customFormat="1" ht="16.5" hidden="1" customHeight="1" x14ac:dyDescent="0.2">
      <c r="A253" s="31" t="str">
        <f t="shared" si="96"/>
        <v/>
      </c>
      <c r="B253" s="128"/>
      <c r="C253" s="128"/>
      <c r="D253" s="128"/>
      <c r="E253" s="128"/>
      <c r="F253" s="128"/>
      <c r="G253" s="128"/>
      <c r="H253" s="128"/>
      <c r="I253" s="128"/>
      <c r="J253" s="18" t="str">
        <f t="shared" si="97"/>
        <v/>
      </c>
      <c r="K253" s="18" t="str">
        <f t="shared" si="98"/>
        <v/>
      </c>
      <c r="L253" s="18" t="str">
        <f t="shared" si="99"/>
        <v/>
      </c>
      <c r="M253" s="18" t="str">
        <f t="shared" si="100"/>
        <v/>
      </c>
      <c r="N253" s="18" t="str">
        <f t="shared" si="101"/>
        <v/>
      </c>
      <c r="O253" s="18" t="str">
        <f t="shared" si="102"/>
        <v/>
      </c>
      <c r="P253" s="18" t="str">
        <f t="shared" si="103"/>
        <v/>
      </c>
      <c r="Q253" s="18" t="str">
        <f t="shared" si="104"/>
        <v/>
      </c>
      <c r="R253" s="27" t="str">
        <f t="shared" si="105"/>
        <v/>
      </c>
      <c r="S253" s="27" t="str">
        <f t="shared" si="106"/>
        <v/>
      </c>
      <c r="T253" s="27" t="str">
        <f t="shared" si="95"/>
        <v/>
      </c>
      <c r="U253" s="74" t="s">
        <v>71</v>
      </c>
    </row>
    <row r="254" spans="1:21" s="67" customFormat="1" ht="16.5" hidden="1" customHeight="1" x14ac:dyDescent="0.2">
      <c r="A254" s="31" t="str">
        <f t="shared" si="96"/>
        <v/>
      </c>
      <c r="B254" s="128"/>
      <c r="C254" s="128"/>
      <c r="D254" s="128"/>
      <c r="E254" s="128"/>
      <c r="F254" s="128"/>
      <c r="G254" s="128"/>
      <c r="H254" s="128"/>
      <c r="I254" s="128"/>
      <c r="J254" s="18" t="str">
        <f t="shared" si="97"/>
        <v/>
      </c>
      <c r="K254" s="18" t="str">
        <f t="shared" si="98"/>
        <v/>
      </c>
      <c r="L254" s="18" t="str">
        <f t="shared" si="99"/>
        <v/>
      </c>
      <c r="M254" s="18" t="str">
        <f t="shared" si="100"/>
        <v/>
      </c>
      <c r="N254" s="18" t="str">
        <f t="shared" si="101"/>
        <v/>
      </c>
      <c r="O254" s="18" t="str">
        <f t="shared" si="102"/>
        <v/>
      </c>
      <c r="P254" s="18" t="str">
        <f t="shared" si="103"/>
        <v/>
      </c>
      <c r="Q254" s="18" t="str">
        <f t="shared" si="104"/>
        <v/>
      </c>
      <c r="R254" s="27" t="str">
        <f t="shared" si="105"/>
        <v/>
      </c>
      <c r="S254" s="27" t="str">
        <f t="shared" si="106"/>
        <v/>
      </c>
      <c r="T254" s="27" t="str">
        <f t="shared" si="95"/>
        <v/>
      </c>
      <c r="U254" s="74" t="s">
        <v>71</v>
      </c>
    </row>
    <row r="255" spans="1:21" s="67" customFormat="1" ht="16.5" hidden="1" customHeight="1" x14ac:dyDescent="0.2">
      <c r="A255" s="31" t="str">
        <f t="shared" si="96"/>
        <v/>
      </c>
      <c r="B255" s="128"/>
      <c r="C255" s="128"/>
      <c r="D255" s="128"/>
      <c r="E255" s="128"/>
      <c r="F255" s="128"/>
      <c r="G255" s="128"/>
      <c r="H255" s="128"/>
      <c r="I255" s="128"/>
      <c r="J255" s="18" t="str">
        <f t="shared" si="97"/>
        <v/>
      </c>
      <c r="K255" s="18" t="str">
        <f t="shared" si="98"/>
        <v/>
      </c>
      <c r="L255" s="18" t="str">
        <f t="shared" si="99"/>
        <v/>
      </c>
      <c r="M255" s="18" t="str">
        <f t="shared" si="100"/>
        <v/>
      </c>
      <c r="N255" s="18" t="str">
        <f t="shared" si="101"/>
        <v/>
      </c>
      <c r="O255" s="18" t="str">
        <f t="shared" si="102"/>
        <v/>
      </c>
      <c r="P255" s="18" t="str">
        <f t="shared" si="103"/>
        <v/>
      </c>
      <c r="Q255" s="18" t="str">
        <f t="shared" si="104"/>
        <v/>
      </c>
      <c r="R255" s="27" t="str">
        <f t="shared" si="105"/>
        <v/>
      </c>
      <c r="S255" s="27" t="str">
        <f t="shared" si="106"/>
        <v/>
      </c>
      <c r="T255" s="27" t="str">
        <f t="shared" si="95"/>
        <v/>
      </c>
      <c r="U255" s="74" t="s">
        <v>71</v>
      </c>
    </row>
    <row r="256" spans="1:21" s="67" customFormat="1" ht="16.5" hidden="1" customHeight="1" x14ac:dyDescent="0.2">
      <c r="A256" s="31" t="str">
        <f t="shared" si="96"/>
        <v/>
      </c>
      <c r="B256" s="128"/>
      <c r="C256" s="128"/>
      <c r="D256" s="128"/>
      <c r="E256" s="128"/>
      <c r="F256" s="128"/>
      <c r="G256" s="128"/>
      <c r="H256" s="128"/>
      <c r="I256" s="128"/>
      <c r="J256" s="18" t="str">
        <f t="shared" si="97"/>
        <v/>
      </c>
      <c r="K256" s="18" t="str">
        <f t="shared" si="98"/>
        <v/>
      </c>
      <c r="L256" s="18" t="str">
        <f t="shared" si="99"/>
        <v/>
      </c>
      <c r="M256" s="18" t="str">
        <f t="shared" si="100"/>
        <v/>
      </c>
      <c r="N256" s="18" t="str">
        <f t="shared" si="101"/>
        <v/>
      </c>
      <c r="O256" s="18" t="str">
        <f t="shared" si="102"/>
        <v/>
      </c>
      <c r="P256" s="18" t="str">
        <f t="shared" si="103"/>
        <v/>
      </c>
      <c r="Q256" s="18" t="str">
        <f t="shared" si="104"/>
        <v/>
      </c>
      <c r="R256" s="27" t="str">
        <f t="shared" si="105"/>
        <v/>
      </c>
      <c r="S256" s="27" t="str">
        <f t="shared" si="106"/>
        <v/>
      </c>
      <c r="T256" s="27" t="str">
        <f t="shared" si="95"/>
        <v/>
      </c>
      <c r="U256" s="74" t="s">
        <v>71</v>
      </c>
    </row>
    <row r="257" spans="1:21" s="67" customFormat="1" ht="16.5" hidden="1" customHeight="1" x14ac:dyDescent="0.2">
      <c r="A257" s="31" t="str">
        <f t="shared" si="96"/>
        <v/>
      </c>
      <c r="B257" s="128"/>
      <c r="C257" s="128"/>
      <c r="D257" s="128"/>
      <c r="E257" s="128"/>
      <c r="F257" s="128"/>
      <c r="G257" s="128"/>
      <c r="H257" s="128"/>
      <c r="I257" s="128"/>
      <c r="J257" s="18" t="str">
        <f t="shared" si="97"/>
        <v/>
      </c>
      <c r="K257" s="18" t="str">
        <f t="shared" si="98"/>
        <v/>
      </c>
      <c r="L257" s="18" t="str">
        <f t="shared" si="99"/>
        <v/>
      </c>
      <c r="M257" s="18" t="str">
        <f t="shared" si="100"/>
        <v/>
      </c>
      <c r="N257" s="18" t="str">
        <f t="shared" si="101"/>
        <v/>
      </c>
      <c r="O257" s="18" t="str">
        <f t="shared" si="102"/>
        <v/>
      </c>
      <c r="P257" s="18" t="str">
        <f t="shared" si="103"/>
        <v/>
      </c>
      <c r="Q257" s="18" t="str">
        <f t="shared" si="104"/>
        <v/>
      </c>
      <c r="R257" s="27" t="str">
        <f t="shared" si="105"/>
        <v/>
      </c>
      <c r="S257" s="27" t="str">
        <f t="shared" si="106"/>
        <v/>
      </c>
      <c r="T257" s="27" t="str">
        <f t="shared" si="95"/>
        <v/>
      </c>
      <c r="U257" s="74" t="s">
        <v>71</v>
      </c>
    </row>
    <row r="258" spans="1:21" s="67" customFormat="1" ht="16.5" hidden="1" customHeight="1" x14ac:dyDescent="0.2">
      <c r="A258" s="31" t="str">
        <f t="shared" si="96"/>
        <v/>
      </c>
      <c r="B258" s="128"/>
      <c r="C258" s="128"/>
      <c r="D258" s="128"/>
      <c r="E258" s="128"/>
      <c r="F258" s="128"/>
      <c r="G258" s="128"/>
      <c r="H258" s="128"/>
      <c r="I258" s="128"/>
      <c r="J258" s="18" t="str">
        <f t="shared" si="97"/>
        <v/>
      </c>
      <c r="K258" s="18" t="str">
        <f t="shared" si="98"/>
        <v/>
      </c>
      <c r="L258" s="18" t="str">
        <f t="shared" si="99"/>
        <v/>
      </c>
      <c r="M258" s="18" t="str">
        <f t="shared" si="100"/>
        <v/>
      </c>
      <c r="N258" s="18" t="str">
        <f t="shared" si="101"/>
        <v/>
      </c>
      <c r="O258" s="18" t="str">
        <f t="shared" si="102"/>
        <v/>
      </c>
      <c r="P258" s="18" t="str">
        <f t="shared" si="103"/>
        <v/>
      </c>
      <c r="Q258" s="18" t="str">
        <f t="shared" si="104"/>
        <v/>
      </c>
      <c r="R258" s="27" t="str">
        <f t="shared" si="105"/>
        <v/>
      </c>
      <c r="S258" s="27" t="str">
        <f t="shared" si="106"/>
        <v/>
      </c>
      <c r="T258" s="27" t="str">
        <f t="shared" si="95"/>
        <v/>
      </c>
      <c r="U258" s="74" t="s">
        <v>71</v>
      </c>
    </row>
    <row r="259" spans="1:21" s="67" customFormat="1" ht="16.5" hidden="1" customHeight="1" x14ac:dyDescent="0.2">
      <c r="A259" s="31" t="str">
        <f t="shared" si="96"/>
        <v/>
      </c>
      <c r="B259" s="128"/>
      <c r="C259" s="128"/>
      <c r="D259" s="128"/>
      <c r="E259" s="128"/>
      <c r="F259" s="128"/>
      <c r="G259" s="128"/>
      <c r="H259" s="128"/>
      <c r="I259" s="128"/>
      <c r="J259" s="18" t="str">
        <f t="shared" si="97"/>
        <v/>
      </c>
      <c r="K259" s="18" t="str">
        <f t="shared" si="98"/>
        <v/>
      </c>
      <c r="L259" s="18" t="str">
        <f t="shared" si="99"/>
        <v/>
      </c>
      <c r="M259" s="18" t="str">
        <f t="shared" si="100"/>
        <v/>
      </c>
      <c r="N259" s="18" t="str">
        <f t="shared" si="101"/>
        <v/>
      </c>
      <c r="O259" s="18" t="str">
        <f t="shared" si="102"/>
        <v/>
      </c>
      <c r="P259" s="18" t="str">
        <f t="shared" si="103"/>
        <v/>
      </c>
      <c r="Q259" s="18" t="str">
        <f t="shared" si="104"/>
        <v/>
      </c>
      <c r="R259" s="27" t="str">
        <f t="shared" si="105"/>
        <v/>
      </c>
      <c r="S259" s="27" t="str">
        <f t="shared" si="106"/>
        <v/>
      </c>
      <c r="T259" s="27" t="str">
        <f t="shared" si="95"/>
        <v/>
      </c>
      <c r="U259" s="74" t="s">
        <v>71</v>
      </c>
    </row>
    <row r="260" spans="1:21" s="67" customFormat="1" ht="16.5" hidden="1" customHeight="1" x14ac:dyDescent="0.2">
      <c r="A260" s="31" t="str">
        <f t="shared" si="96"/>
        <v/>
      </c>
      <c r="B260" s="128"/>
      <c r="C260" s="128"/>
      <c r="D260" s="128"/>
      <c r="E260" s="128"/>
      <c r="F260" s="128"/>
      <c r="G260" s="128"/>
      <c r="H260" s="128"/>
      <c r="I260" s="128"/>
      <c r="J260" s="18" t="str">
        <f t="shared" si="97"/>
        <v/>
      </c>
      <c r="K260" s="18" t="str">
        <f t="shared" si="98"/>
        <v/>
      </c>
      <c r="L260" s="18" t="str">
        <f t="shared" si="99"/>
        <v/>
      </c>
      <c r="M260" s="18" t="str">
        <f t="shared" si="100"/>
        <v/>
      </c>
      <c r="N260" s="18" t="str">
        <f t="shared" si="101"/>
        <v/>
      </c>
      <c r="O260" s="18" t="str">
        <f t="shared" si="102"/>
        <v/>
      </c>
      <c r="P260" s="18" t="str">
        <f t="shared" si="103"/>
        <v/>
      </c>
      <c r="Q260" s="18" t="str">
        <f t="shared" si="104"/>
        <v/>
      </c>
      <c r="R260" s="27" t="str">
        <f t="shared" si="105"/>
        <v/>
      </c>
      <c r="S260" s="27" t="str">
        <f t="shared" si="106"/>
        <v/>
      </c>
      <c r="T260" s="27" t="str">
        <f t="shared" si="95"/>
        <v/>
      </c>
      <c r="U260" s="74" t="s">
        <v>71</v>
      </c>
    </row>
    <row r="261" spans="1:21" s="67" customFormat="1" ht="16.5" hidden="1" customHeight="1" x14ac:dyDescent="0.2">
      <c r="A261" s="31" t="str">
        <f t="shared" si="96"/>
        <v/>
      </c>
      <c r="B261" s="128"/>
      <c r="C261" s="128"/>
      <c r="D261" s="128"/>
      <c r="E261" s="128"/>
      <c r="F261" s="128"/>
      <c r="G261" s="128"/>
      <c r="H261" s="128"/>
      <c r="I261" s="128"/>
      <c r="J261" s="18" t="str">
        <f t="shared" si="97"/>
        <v/>
      </c>
      <c r="K261" s="18" t="str">
        <f t="shared" si="98"/>
        <v/>
      </c>
      <c r="L261" s="18" t="str">
        <f t="shared" si="99"/>
        <v/>
      </c>
      <c r="M261" s="18" t="str">
        <f t="shared" si="100"/>
        <v/>
      </c>
      <c r="N261" s="18" t="str">
        <f t="shared" si="101"/>
        <v/>
      </c>
      <c r="O261" s="18" t="str">
        <f t="shared" si="102"/>
        <v/>
      </c>
      <c r="P261" s="18" t="str">
        <f t="shared" si="103"/>
        <v/>
      </c>
      <c r="Q261" s="18" t="str">
        <f t="shared" si="104"/>
        <v/>
      </c>
      <c r="R261" s="27" t="str">
        <f t="shared" si="105"/>
        <v/>
      </c>
      <c r="S261" s="27" t="str">
        <f t="shared" si="106"/>
        <v/>
      </c>
      <c r="T261" s="27" t="str">
        <f t="shared" si="95"/>
        <v/>
      </c>
      <c r="U261" s="74" t="s">
        <v>71</v>
      </c>
    </row>
    <row r="262" spans="1:21" s="67" customFormat="1" ht="16.5" hidden="1" customHeight="1" x14ac:dyDescent="0.2">
      <c r="A262" s="31" t="str">
        <f t="shared" si="96"/>
        <v/>
      </c>
      <c r="B262" s="128"/>
      <c r="C262" s="128"/>
      <c r="D262" s="128"/>
      <c r="E262" s="128"/>
      <c r="F262" s="128"/>
      <c r="G262" s="128"/>
      <c r="H262" s="128"/>
      <c r="I262" s="128"/>
      <c r="J262" s="18" t="str">
        <f t="shared" si="97"/>
        <v/>
      </c>
      <c r="K262" s="18" t="str">
        <f t="shared" si="98"/>
        <v/>
      </c>
      <c r="L262" s="18" t="str">
        <f t="shared" si="99"/>
        <v/>
      </c>
      <c r="M262" s="18" t="str">
        <f t="shared" si="100"/>
        <v/>
      </c>
      <c r="N262" s="18" t="str">
        <f t="shared" si="101"/>
        <v/>
      </c>
      <c r="O262" s="18" t="str">
        <f t="shared" si="102"/>
        <v/>
      </c>
      <c r="P262" s="18" t="str">
        <f t="shared" si="103"/>
        <v/>
      </c>
      <c r="Q262" s="18" t="str">
        <f t="shared" si="104"/>
        <v/>
      </c>
      <c r="R262" s="27" t="str">
        <f t="shared" si="105"/>
        <v/>
      </c>
      <c r="S262" s="27" t="str">
        <f t="shared" si="106"/>
        <v/>
      </c>
      <c r="T262" s="27" t="str">
        <f t="shared" si="95"/>
        <v/>
      </c>
      <c r="U262" s="74" t="s">
        <v>71</v>
      </c>
    </row>
    <row r="263" spans="1:21" s="67" customFormat="1" ht="16.5" customHeight="1" x14ac:dyDescent="0.2">
      <c r="A263" s="65" t="s">
        <v>25</v>
      </c>
      <c r="B263" s="201"/>
      <c r="C263" s="202"/>
      <c r="D263" s="202"/>
      <c r="E263" s="202"/>
      <c r="F263" s="202"/>
      <c r="G263" s="202"/>
      <c r="H263" s="202"/>
      <c r="I263" s="203"/>
      <c r="J263" s="22">
        <f t="shared" ref="J263:Q263" si="107">SUM(J246:J262)</f>
        <v>10</v>
      </c>
      <c r="K263" s="22">
        <f t="shared" si="107"/>
        <v>2</v>
      </c>
      <c r="L263" s="22">
        <f t="shared" si="107"/>
        <v>1</v>
      </c>
      <c r="M263" s="22">
        <f t="shared" si="107"/>
        <v>3</v>
      </c>
      <c r="N263" s="22">
        <f t="shared" si="107"/>
        <v>0</v>
      </c>
      <c r="O263" s="22">
        <f t="shared" si="107"/>
        <v>6</v>
      </c>
      <c r="P263" s="22">
        <f t="shared" si="107"/>
        <v>12</v>
      </c>
      <c r="Q263" s="22">
        <f t="shared" si="107"/>
        <v>18</v>
      </c>
      <c r="R263" s="65">
        <f>COUNTIF(R246:R262,"E")</f>
        <v>2</v>
      </c>
      <c r="S263" s="65">
        <f>COUNTIF(S246:S262,"C")</f>
        <v>0</v>
      </c>
      <c r="T263" s="65">
        <f>COUNTIF(T246:T262,"VP")</f>
        <v>0</v>
      </c>
      <c r="U263" s="75"/>
    </row>
    <row r="264" spans="1:21" s="67" customFormat="1" ht="16.5" customHeight="1" x14ac:dyDescent="0.2">
      <c r="A264" s="119" t="s">
        <v>63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1"/>
    </row>
    <row r="265" spans="1:21" s="67" customFormat="1" ht="16.5" hidden="1" customHeight="1" x14ac:dyDescent="0.2">
      <c r="A265" s="63" t="str">
        <f>IF(ISNA(INDEX($A$34:$U$147,MATCH($B265,$B$34:$B$147,0),1)),"",INDEX($A$34:$U$147,MATCH($B265,$B$34:$B$147,0),1))</f>
        <v/>
      </c>
      <c r="B265" s="241"/>
      <c r="C265" s="132"/>
      <c r="D265" s="132"/>
      <c r="E265" s="132"/>
      <c r="F265" s="132"/>
      <c r="G265" s="132"/>
      <c r="H265" s="132"/>
      <c r="I265" s="133"/>
      <c r="J265" s="18" t="str">
        <f>IF(ISNA(INDEX($A$34:$U$147,MATCH($B265,$B$34:$B$147,0),10)),"",INDEX($A$34:$U$147,MATCH($B265,$B$34:$B$147,0),10))</f>
        <v/>
      </c>
      <c r="K265" s="18" t="str">
        <f>IF(ISNA(INDEX($A$34:$U$147,MATCH($B265,$B$34:$B$147,0),11)),"",INDEX($A$34:$U$147,MATCH($B265,$B$34:$B$147,0),11))</f>
        <v/>
      </c>
      <c r="L265" s="18" t="str">
        <f>IF(ISNA(INDEX($A$34:$U$147,MATCH($B265,$B$34:$B$147,0),12)),"",INDEX($A$34:$U$147,MATCH($B265,$B$34:$B$147,0),12))</f>
        <v/>
      </c>
      <c r="M265" s="18" t="str">
        <f>IF(ISNA(INDEX($A$34:$U$147,MATCH($B265,$B$34:$B$147,0),13)),"",INDEX($A$34:$U$147,MATCH($B265,$B$34:$B$147,0),13))</f>
        <v/>
      </c>
      <c r="N265" s="18" t="str">
        <f>IF(ISNA(INDEX($A$34:$U$147,MATCH($B265,$B$34:$B$147,0),14)),"",INDEX($A$34:$U$147,MATCH($B265,$B$34:$B$147,0),14))</f>
        <v/>
      </c>
      <c r="O265" s="18" t="str">
        <f>IF(ISNA(INDEX($A$34:$U$147,MATCH($B265,$B$34:$B$147,0),15)),"",INDEX($A$34:$U$147,MATCH($B265,$B$34:$B$147,0),15))</f>
        <v/>
      </c>
      <c r="P265" s="18" t="str">
        <f>IF(ISNA(INDEX($A$34:$U$147,MATCH($B265,$B$34:$B$147,0),16)),"",INDEX($A$34:$U$147,MATCH($B265,$B$34:$B$147,0),16))</f>
        <v/>
      </c>
      <c r="Q265" s="18" t="str">
        <f>IF(ISNA(INDEX($A$34:$U$147,MATCH($B265,$B$34:$B$147,0),17)),"",INDEX($A$34:$U$147,MATCH($B265,$B$34:$B$147,0),17))</f>
        <v/>
      </c>
      <c r="R265" s="27" t="str">
        <f>IF(ISNA(INDEX($A$34:$U$147,MATCH($B265,$B$34:$B$147,0),18)),"",INDEX($A$34:$U$147,MATCH($B265,$B$34:$B$147,0),18))</f>
        <v/>
      </c>
      <c r="S265" s="27" t="str">
        <f>IF(ISNA(INDEX($A$34:$U$147,MATCH($B265,$B$34:$B$147,0),19)),"",INDEX($A$34:$U$147,MATCH($B265,$B$34:$B$147,0),19))</f>
        <v/>
      </c>
      <c r="T265" s="27" t="str">
        <f>IF(ISNA(INDEX($A$34:$U$147,MATCH($B265,$B$34:$B$147,0),20)),"",INDEX($A$34:$U$147,MATCH($B265,$B$34:$B$147,0),20))</f>
        <v/>
      </c>
      <c r="U265" s="74"/>
    </row>
    <row r="266" spans="1:21" s="67" customFormat="1" ht="16.5" hidden="1" customHeight="1" x14ac:dyDescent="0.2">
      <c r="A266" s="31" t="str">
        <f>IF(ISNA(INDEX($A$34:$U$147,MATCH($B266,$B$34:$B$147,0),1)),"",INDEX($A$34:$U$147,MATCH($B266,$B$34:$B$147,0),1))</f>
        <v/>
      </c>
      <c r="B266" s="128"/>
      <c r="C266" s="128"/>
      <c r="D266" s="128"/>
      <c r="E266" s="128"/>
      <c r="F266" s="128"/>
      <c r="G266" s="128"/>
      <c r="H266" s="128"/>
      <c r="I266" s="128"/>
      <c r="J266" s="18" t="str">
        <f>IF(ISNA(INDEX($A$34:$U$147,MATCH($B266,$B$34:$B$147,0),10)),"",INDEX($A$34:$U$147,MATCH($B266,$B$34:$B$147,0),10))</f>
        <v/>
      </c>
      <c r="K266" s="18" t="str">
        <f>IF(ISNA(INDEX($A$34:$U$147,MATCH($B266,$B$34:$B$147,0),11)),"",INDEX($A$34:$U$147,MATCH($B266,$B$34:$B$147,0),11))</f>
        <v/>
      </c>
      <c r="L266" s="18" t="str">
        <f>IF(ISNA(INDEX($A$34:$U$147,MATCH($B266,$B$34:$B$147,0),12)),"",INDEX($A$34:$U$147,MATCH($B266,$B$34:$B$147,0),12))</f>
        <v/>
      </c>
      <c r="M266" s="18"/>
      <c r="N266" s="18" t="str">
        <f>IF(ISNA(INDEX($A$34:$U$147,MATCH($B266,$B$34:$B$147,0),13)),"",INDEX($A$34:$U$147,MATCH($B266,$B$34:$B$147,0),13))</f>
        <v/>
      </c>
      <c r="O266" s="18" t="str">
        <f>IF(ISNA(INDEX($A$34:$U$147,MATCH($B266,$B$34:$B$147,0),14)),"",INDEX($A$34:$U$147,MATCH($B266,$B$34:$B$147,0),14))</f>
        <v/>
      </c>
      <c r="P266" s="18" t="str">
        <f>IF(ISNA(INDEX($A$34:$U$147,MATCH($B266,$B$34:$B$147,0),15)),"",INDEX($A$34:$U$147,MATCH($B266,$B$34:$B$147,0),15))</f>
        <v/>
      </c>
      <c r="Q266" s="18" t="str">
        <f>IF(ISNA(INDEX($A$34:$U$147,MATCH($B266,$B$34:$B$147,0),16)),"",INDEX($A$34:$U$147,MATCH($B266,$B$34:$B$147,0),16))</f>
        <v/>
      </c>
      <c r="R266" s="27" t="str">
        <f>IF(ISNA(INDEX($A$34:$U$147,MATCH($B266,$B$34:$B$147,0),17)),"",INDEX($A$34:$U$147,MATCH($B266,$B$34:$B$147,0),17))</f>
        <v/>
      </c>
      <c r="S266" s="27" t="str">
        <f>IF(ISNA(INDEX($A$34:$U$147,MATCH($B266,$B$34:$B$147,0),18)),"",INDEX($A$34:$U$147,MATCH($B266,$B$34:$B$147,0),18))</f>
        <v/>
      </c>
      <c r="T266" s="27" t="str">
        <f>IF(ISNA(INDEX($A$34:$U$147,MATCH($B266,$B$34:$B$147,0),19)),"",INDEX($A$34:$U$147,MATCH($B266,$B$34:$B$147,0),19))</f>
        <v/>
      </c>
      <c r="U266" s="74" t="s">
        <v>71</v>
      </c>
    </row>
    <row r="267" spans="1:21" s="67" customFormat="1" ht="16.5" hidden="1" customHeight="1" x14ac:dyDescent="0.2">
      <c r="A267" s="31" t="str">
        <f>IF(ISNA(INDEX($A$34:$U$147,MATCH($B267,$B$34:$B$147,0),1)),"",INDEX($A$34:$U$147,MATCH($B267,$B$34:$B$147,0),1))</f>
        <v/>
      </c>
      <c r="B267" s="128"/>
      <c r="C267" s="128"/>
      <c r="D267" s="128"/>
      <c r="E267" s="128"/>
      <c r="F267" s="128"/>
      <c r="G267" s="128"/>
      <c r="H267" s="128"/>
      <c r="I267" s="128"/>
      <c r="J267" s="18" t="str">
        <f>IF(ISNA(INDEX($A$34:$U$147,MATCH($B267,$B$34:$B$147,0),10)),"",INDEX($A$34:$U$147,MATCH($B267,$B$34:$B$147,0),10))</f>
        <v/>
      </c>
      <c r="K267" s="18" t="str">
        <f>IF(ISNA(INDEX($A$34:$U$147,MATCH($B267,$B$34:$B$147,0),11)),"",INDEX($A$34:$U$147,MATCH($B267,$B$34:$B$147,0),11))</f>
        <v/>
      </c>
      <c r="L267" s="18" t="str">
        <f>IF(ISNA(INDEX($A$34:$U$147,MATCH($B267,$B$34:$B$147,0),12)),"",INDEX($A$34:$U$147,MATCH($B267,$B$34:$B$147,0),12))</f>
        <v/>
      </c>
      <c r="M267" s="18"/>
      <c r="N267" s="18" t="str">
        <f>IF(ISNA(INDEX($A$34:$U$147,MATCH($B267,$B$34:$B$147,0),13)),"",INDEX($A$34:$U$147,MATCH($B267,$B$34:$B$147,0),13))</f>
        <v/>
      </c>
      <c r="O267" s="18" t="str">
        <f>IF(ISNA(INDEX($A$34:$U$147,MATCH($B267,$B$34:$B$147,0),14)),"",INDEX($A$34:$U$147,MATCH($B267,$B$34:$B$147,0),14))</f>
        <v/>
      </c>
      <c r="P267" s="18" t="str">
        <f>IF(ISNA(INDEX($A$34:$U$147,MATCH($B267,$B$34:$B$147,0),15)),"",INDEX($A$34:$U$147,MATCH($B267,$B$34:$B$147,0),15))</f>
        <v/>
      </c>
      <c r="Q267" s="18" t="str">
        <f>IF(ISNA(INDEX($A$34:$U$147,MATCH($B267,$B$34:$B$147,0),16)),"",INDEX($A$34:$U$147,MATCH($B267,$B$34:$B$147,0),16))</f>
        <v/>
      </c>
      <c r="R267" s="27" t="str">
        <f>IF(ISNA(INDEX($A$34:$U$147,MATCH($B267,$B$34:$B$147,0),17)),"",INDEX($A$34:$U$147,MATCH($B267,$B$34:$B$147,0),17))</f>
        <v/>
      </c>
      <c r="S267" s="27" t="str">
        <f>IF(ISNA(INDEX($A$34:$U$147,MATCH($B267,$B$34:$B$147,0),18)),"",INDEX($A$34:$U$147,MATCH($B267,$B$34:$B$147,0),18))</f>
        <v/>
      </c>
      <c r="T267" s="27" t="str">
        <f>IF(ISNA(INDEX($A$34:$U$147,MATCH($B267,$B$34:$B$147,0),19)),"",INDEX($A$34:$U$147,MATCH($B267,$B$34:$B$147,0),19))</f>
        <v/>
      </c>
      <c r="U267" s="74" t="s">
        <v>71</v>
      </c>
    </row>
    <row r="268" spans="1:21" s="67" customFormat="1" ht="16.5" hidden="1" customHeight="1" x14ac:dyDescent="0.2">
      <c r="A268" s="31" t="str">
        <f>IF(ISNA(INDEX($A$34:$U$147,MATCH($B268,$B$34:$B$147,0),1)),"",INDEX($A$34:$U$147,MATCH($B268,$B$34:$B$147,0),1))</f>
        <v/>
      </c>
      <c r="B268" s="128"/>
      <c r="C268" s="128"/>
      <c r="D268" s="128"/>
      <c r="E268" s="128"/>
      <c r="F268" s="128"/>
      <c r="G268" s="128"/>
      <c r="H268" s="128"/>
      <c r="I268" s="128"/>
      <c r="J268" s="18" t="str">
        <f>IF(ISNA(INDEX($A$34:$U$147,MATCH($B268,$B$34:$B$147,0),10)),"",INDEX($A$34:$U$147,MATCH($B268,$B$34:$B$147,0),10))</f>
        <v/>
      </c>
      <c r="K268" s="18" t="str">
        <f>IF(ISNA(INDEX($A$34:$U$147,MATCH($B268,$B$34:$B$147,0),11)),"",INDEX($A$34:$U$147,MATCH($B268,$B$34:$B$147,0),11))</f>
        <v/>
      </c>
      <c r="L268" s="18" t="str">
        <f>IF(ISNA(INDEX($A$34:$U$147,MATCH($B268,$B$34:$B$147,0),12)),"",INDEX($A$34:$U$147,MATCH($B268,$B$34:$B$147,0),12))</f>
        <v/>
      </c>
      <c r="M268" s="18"/>
      <c r="N268" s="18" t="str">
        <f>IF(ISNA(INDEX($A$34:$U$147,MATCH($B268,$B$34:$B$147,0),13)),"",INDEX($A$34:$U$147,MATCH($B268,$B$34:$B$147,0),13))</f>
        <v/>
      </c>
      <c r="O268" s="18" t="str">
        <f>IF(ISNA(INDEX($A$34:$U$147,MATCH($B268,$B$34:$B$147,0),14)),"",INDEX($A$34:$U$147,MATCH($B268,$B$34:$B$147,0),14))</f>
        <v/>
      </c>
      <c r="P268" s="18" t="str">
        <f>IF(ISNA(INDEX($A$34:$U$147,MATCH($B268,$B$34:$B$147,0),15)),"",INDEX($A$34:$U$147,MATCH($B268,$B$34:$B$147,0),15))</f>
        <v/>
      </c>
      <c r="Q268" s="18" t="str">
        <f>IF(ISNA(INDEX($A$34:$U$147,MATCH($B268,$B$34:$B$147,0),16)),"",INDEX($A$34:$U$147,MATCH($B268,$B$34:$B$147,0),16))</f>
        <v/>
      </c>
      <c r="R268" s="27" t="str">
        <f>IF(ISNA(INDEX($A$34:$U$147,MATCH($B268,$B$34:$B$147,0),17)),"",INDEX($A$34:$U$147,MATCH($B268,$B$34:$B$147,0),17))</f>
        <v/>
      </c>
      <c r="S268" s="27" t="str">
        <f>IF(ISNA(INDEX($A$34:$U$147,MATCH($B268,$B$34:$B$147,0),18)),"",INDEX($A$34:$U$147,MATCH($B268,$B$34:$B$147,0),18))</f>
        <v/>
      </c>
      <c r="T268" s="27" t="str">
        <f>IF(ISNA(INDEX($A$34:$U$147,MATCH($B268,$B$34:$B$147,0),19)),"",INDEX($A$34:$U$147,MATCH($B268,$B$34:$B$147,0),19))</f>
        <v/>
      </c>
      <c r="U268" s="74" t="s">
        <v>71</v>
      </c>
    </row>
    <row r="269" spans="1:21" s="67" customFormat="1" ht="16.5" customHeight="1" x14ac:dyDescent="0.2">
      <c r="A269" s="65" t="s">
        <v>25</v>
      </c>
      <c r="B269" s="200"/>
      <c r="C269" s="200"/>
      <c r="D269" s="200"/>
      <c r="E269" s="200"/>
      <c r="F269" s="200"/>
      <c r="G269" s="200"/>
      <c r="H269" s="200"/>
      <c r="I269" s="200"/>
      <c r="J269" s="22">
        <f t="shared" ref="J269:Q269" si="108">SUM(J265:J268)</f>
        <v>0</v>
      </c>
      <c r="K269" s="22">
        <f t="shared" si="108"/>
        <v>0</v>
      </c>
      <c r="L269" s="22">
        <f t="shared" si="108"/>
        <v>0</v>
      </c>
      <c r="M269" s="22">
        <f t="shared" si="108"/>
        <v>0</v>
      </c>
      <c r="N269" s="22">
        <f t="shared" si="108"/>
        <v>0</v>
      </c>
      <c r="O269" s="22">
        <f t="shared" si="108"/>
        <v>0</v>
      </c>
      <c r="P269" s="22">
        <f t="shared" si="108"/>
        <v>0</v>
      </c>
      <c r="Q269" s="22">
        <f t="shared" si="108"/>
        <v>0</v>
      </c>
      <c r="R269" s="65">
        <f>COUNTIF(R265:R268,"E")</f>
        <v>0</v>
      </c>
      <c r="S269" s="65">
        <f>COUNTIF(S265:S268,"C")</f>
        <v>0</v>
      </c>
      <c r="T269" s="65">
        <f>COUNTIF(T265:T268,"VP")</f>
        <v>0</v>
      </c>
      <c r="U269" s="21"/>
    </row>
    <row r="270" spans="1:21" s="67" customFormat="1" ht="16.5" customHeight="1" x14ac:dyDescent="0.2">
      <c r="A270" s="181" t="s">
        <v>70</v>
      </c>
      <c r="B270" s="182"/>
      <c r="C270" s="182"/>
      <c r="D270" s="182"/>
      <c r="E270" s="182"/>
      <c r="F270" s="182"/>
      <c r="G270" s="182"/>
      <c r="H270" s="182"/>
      <c r="I270" s="183"/>
      <c r="J270" s="22">
        <f t="shared" ref="J270:T270" si="109">SUM(J263,J269)</f>
        <v>10</v>
      </c>
      <c r="K270" s="22">
        <f t="shared" si="109"/>
        <v>2</v>
      </c>
      <c r="L270" s="22">
        <f t="shared" si="109"/>
        <v>1</v>
      </c>
      <c r="M270" s="22">
        <f t="shared" si="109"/>
        <v>3</v>
      </c>
      <c r="N270" s="22">
        <f t="shared" si="109"/>
        <v>0</v>
      </c>
      <c r="O270" s="22">
        <f t="shared" si="109"/>
        <v>6</v>
      </c>
      <c r="P270" s="22">
        <f t="shared" si="109"/>
        <v>12</v>
      </c>
      <c r="Q270" s="22">
        <f t="shared" si="109"/>
        <v>18</v>
      </c>
      <c r="R270" s="22">
        <f t="shared" si="109"/>
        <v>2</v>
      </c>
      <c r="S270" s="22">
        <f t="shared" si="109"/>
        <v>0</v>
      </c>
      <c r="T270" s="22">
        <f t="shared" si="109"/>
        <v>0</v>
      </c>
      <c r="U270" s="69">
        <f>2/22</f>
        <v>9.0909090909090912E-2</v>
      </c>
    </row>
    <row r="271" spans="1:21" s="67" customFormat="1" ht="16.5" customHeight="1" x14ac:dyDescent="0.2">
      <c r="A271" s="100" t="s">
        <v>47</v>
      </c>
      <c r="B271" s="101"/>
      <c r="C271" s="101"/>
      <c r="D271" s="101"/>
      <c r="E271" s="101"/>
      <c r="F271" s="101"/>
      <c r="G271" s="101"/>
      <c r="H271" s="101"/>
      <c r="I271" s="101"/>
      <c r="J271" s="102"/>
      <c r="K271" s="22">
        <f t="shared" ref="K271:Q271" si="110">K263*14+K269*12</f>
        <v>28</v>
      </c>
      <c r="L271" s="22">
        <f t="shared" si="110"/>
        <v>14</v>
      </c>
      <c r="M271" s="22">
        <f t="shared" si="110"/>
        <v>42</v>
      </c>
      <c r="N271" s="22">
        <f t="shared" si="110"/>
        <v>0</v>
      </c>
      <c r="O271" s="22">
        <f t="shared" si="110"/>
        <v>84</v>
      </c>
      <c r="P271" s="22">
        <f t="shared" si="110"/>
        <v>168</v>
      </c>
      <c r="Q271" s="22">
        <f t="shared" si="110"/>
        <v>252</v>
      </c>
      <c r="R271" s="94"/>
      <c r="S271" s="95"/>
      <c r="T271" s="95"/>
      <c r="U271" s="96"/>
    </row>
    <row r="272" spans="1:21" s="67" customFormat="1" ht="16.5" customHeight="1" x14ac:dyDescent="0.2">
      <c r="A272" s="103"/>
      <c r="B272" s="104"/>
      <c r="C272" s="104"/>
      <c r="D272" s="104"/>
      <c r="E272" s="104"/>
      <c r="F272" s="104"/>
      <c r="G272" s="104"/>
      <c r="H272" s="104"/>
      <c r="I272" s="104"/>
      <c r="J272" s="105"/>
      <c r="K272" s="88">
        <f>SUM(K271:N271)</f>
        <v>84</v>
      </c>
      <c r="L272" s="89"/>
      <c r="M272" s="89"/>
      <c r="N272" s="90"/>
      <c r="O272" s="91">
        <f>SUM(O271:P271)</f>
        <v>252</v>
      </c>
      <c r="P272" s="92"/>
      <c r="Q272" s="93"/>
      <c r="R272" s="97"/>
      <c r="S272" s="98"/>
      <c r="T272" s="98"/>
      <c r="U272" s="99"/>
    </row>
    <row r="273" spans="1:21" s="67" customFormat="1" ht="16.5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1"/>
      <c r="L273" s="71"/>
      <c r="M273" s="71"/>
      <c r="N273" s="71"/>
      <c r="O273" s="72"/>
      <c r="P273" s="72"/>
      <c r="Q273" s="72"/>
      <c r="R273" s="73"/>
      <c r="S273" s="73"/>
      <c r="T273" s="73"/>
      <c r="U273" s="73"/>
    </row>
    <row r="274" spans="1:21" s="67" customFormat="1" ht="16.5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1"/>
      <c r="L274" s="71"/>
      <c r="M274" s="71"/>
      <c r="N274" s="71"/>
      <c r="O274" s="72"/>
      <c r="P274" s="72"/>
      <c r="Q274" s="72"/>
      <c r="R274" s="73"/>
      <c r="S274" s="73"/>
      <c r="T274" s="73"/>
      <c r="U274" s="73"/>
    </row>
    <row r="275" spans="1:21" ht="12" customHeight="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</row>
    <row r="276" spans="1:21" x14ac:dyDescent="0.2">
      <c r="A276" s="173" t="s">
        <v>58</v>
      </c>
      <c r="B276" s="173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</row>
    <row r="277" spans="1:21" ht="12.75" customHeight="1" x14ac:dyDescent="0.2">
      <c r="A277" s="215" t="s">
        <v>27</v>
      </c>
      <c r="B277" s="217" t="s">
        <v>50</v>
      </c>
      <c r="C277" s="218"/>
      <c r="D277" s="218"/>
      <c r="E277" s="218"/>
      <c r="F277" s="218"/>
      <c r="G277" s="219"/>
      <c r="H277" s="217" t="s">
        <v>53</v>
      </c>
      <c r="I277" s="219"/>
      <c r="J277" s="223" t="s">
        <v>54</v>
      </c>
      <c r="K277" s="224"/>
      <c r="L277" s="224"/>
      <c r="M277" s="224"/>
      <c r="N277" s="224"/>
      <c r="O277" s="224"/>
      <c r="P277" s="225"/>
      <c r="Q277" s="217" t="s">
        <v>46</v>
      </c>
      <c r="R277" s="219"/>
      <c r="S277" s="223" t="s">
        <v>55</v>
      </c>
      <c r="T277" s="224"/>
      <c r="U277" s="225"/>
    </row>
    <row r="278" spans="1:21" x14ac:dyDescent="0.2">
      <c r="A278" s="216"/>
      <c r="B278" s="220"/>
      <c r="C278" s="221"/>
      <c r="D278" s="221"/>
      <c r="E278" s="221"/>
      <c r="F278" s="221"/>
      <c r="G278" s="222"/>
      <c r="H278" s="220"/>
      <c r="I278" s="222"/>
      <c r="J278" s="223" t="s">
        <v>33</v>
      </c>
      <c r="K278" s="225"/>
      <c r="L278" s="223" t="s">
        <v>7</v>
      </c>
      <c r="M278" s="224"/>
      <c r="N278" s="225"/>
      <c r="O278" s="223" t="s">
        <v>30</v>
      </c>
      <c r="P278" s="225"/>
      <c r="Q278" s="220"/>
      <c r="R278" s="222"/>
      <c r="S278" s="37" t="s">
        <v>56</v>
      </c>
      <c r="T278" s="223" t="s">
        <v>57</v>
      </c>
      <c r="U278" s="225"/>
    </row>
    <row r="279" spans="1:21" ht="12.75" customHeight="1" x14ac:dyDescent="0.2">
      <c r="A279" s="37">
        <v>1</v>
      </c>
      <c r="B279" s="223" t="s">
        <v>51</v>
      </c>
      <c r="C279" s="224"/>
      <c r="D279" s="224"/>
      <c r="E279" s="224"/>
      <c r="F279" s="224"/>
      <c r="G279" s="225"/>
      <c r="H279" s="232">
        <f>J279</f>
        <v>858</v>
      </c>
      <c r="I279" s="233"/>
      <c r="J279" s="234">
        <f>SUM((O48+O63+O78)*14+(O93*12)-J280)</f>
        <v>858</v>
      </c>
      <c r="K279" s="235"/>
      <c r="L279" s="234">
        <f>SUM((P48+P63+P78)*14+(P93*12)-L280)</f>
        <v>1494</v>
      </c>
      <c r="M279" s="236"/>
      <c r="N279" s="235"/>
      <c r="O279" s="237">
        <f>SUM(J279:N279)</f>
        <v>2352</v>
      </c>
      <c r="P279" s="238"/>
      <c r="Q279" s="211">
        <f>H279/H281</f>
        <v>0.77858439201451901</v>
      </c>
      <c r="R279" s="212"/>
      <c r="S279" s="38">
        <f>J48+J63-S280</f>
        <v>50</v>
      </c>
      <c r="T279" s="239">
        <f>J78+J93-T280</f>
        <v>43</v>
      </c>
      <c r="U279" s="240"/>
    </row>
    <row r="280" spans="1:21" ht="12.75" customHeight="1" x14ac:dyDescent="0.2">
      <c r="A280" s="37">
        <v>2</v>
      </c>
      <c r="B280" s="223" t="s">
        <v>52</v>
      </c>
      <c r="C280" s="224"/>
      <c r="D280" s="224"/>
      <c r="E280" s="224"/>
      <c r="F280" s="224"/>
      <c r="G280" s="225"/>
      <c r="H280" s="232">
        <f>J280</f>
        <v>244</v>
      </c>
      <c r="I280" s="233"/>
      <c r="J280" s="206">
        <f>O132</f>
        <v>244</v>
      </c>
      <c r="K280" s="207"/>
      <c r="L280" s="206">
        <f>P132</f>
        <v>440</v>
      </c>
      <c r="M280" s="208"/>
      <c r="N280" s="207"/>
      <c r="O280" s="209">
        <f>SUM(J280:N280)</f>
        <v>684</v>
      </c>
      <c r="P280" s="210"/>
      <c r="Q280" s="211">
        <f>H280/H281</f>
        <v>0.22141560798548093</v>
      </c>
      <c r="R280" s="212"/>
      <c r="S280" s="16">
        <v>10</v>
      </c>
      <c r="T280" s="213">
        <v>17</v>
      </c>
      <c r="U280" s="214"/>
    </row>
    <row r="281" spans="1:21" x14ac:dyDescent="0.2">
      <c r="A281" s="223" t="s">
        <v>25</v>
      </c>
      <c r="B281" s="224"/>
      <c r="C281" s="224"/>
      <c r="D281" s="224"/>
      <c r="E281" s="224"/>
      <c r="F281" s="224"/>
      <c r="G281" s="225"/>
      <c r="H281" s="226">
        <f>SUM(H279:I280)</f>
        <v>1102</v>
      </c>
      <c r="I281" s="227"/>
      <c r="J281" s="226">
        <f>SUM(J279:K280)</f>
        <v>1102</v>
      </c>
      <c r="K281" s="227"/>
      <c r="L281" s="119">
        <f>SUM(L279:N280)</f>
        <v>1934</v>
      </c>
      <c r="M281" s="120"/>
      <c r="N281" s="121"/>
      <c r="O281" s="119">
        <f>SUM(O279:P280)</f>
        <v>3036</v>
      </c>
      <c r="P281" s="121"/>
      <c r="Q281" s="228">
        <f>SUM(Q279:R280)</f>
        <v>1</v>
      </c>
      <c r="R281" s="229"/>
      <c r="S281" s="39">
        <f>SUM(S279:S280)</f>
        <v>60</v>
      </c>
      <c r="T281" s="230">
        <f>SUM(T279:U280)</f>
        <v>60</v>
      </c>
      <c r="U281" s="231"/>
    </row>
    <row r="282" spans="1:21" s="48" customFormat="1" x14ac:dyDescent="0.2">
      <c r="A282" s="50"/>
      <c r="B282" s="50"/>
      <c r="C282" s="50"/>
      <c r="D282" s="50"/>
      <c r="E282" s="50"/>
      <c r="F282" s="50"/>
      <c r="G282" s="50"/>
      <c r="H282" s="51"/>
      <c r="I282" s="51"/>
      <c r="J282" s="51"/>
      <c r="K282" s="51"/>
      <c r="L282" s="52"/>
      <c r="M282" s="52"/>
      <c r="N282" s="52"/>
      <c r="O282" s="52"/>
      <c r="P282" s="52"/>
      <c r="Q282" s="53"/>
      <c r="R282" s="53"/>
      <c r="S282" s="54"/>
      <c r="T282" s="54"/>
      <c r="U282" s="54"/>
    </row>
    <row r="283" spans="1:21" s="48" customFormat="1" x14ac:dyDescent="0.2">
      <c r="A283" s="50"/>
      <c r="B283" s="50"/>
      <c r="C283" s="50"/>
      <c r="D283" s="50"/>
      <c r="E283" s="50"/>
      <c r="F283" s="50"/>
      <c r="G283" s="50"/>
      <c r="H283" s="51"/>
      <c r="I283" s="51"/>
      <c r="J283" s="51"/>
      <c r="K283" s="51"/>
      <c r="L283" s="52"/>
      <c r="M283" s="52"/>
      <c r="N283" s="52"/>
      <c r="O283" s="52"/>
      <c r="P283" s="52"/>
      <c r="Q283" s="53"/>
      <c r="R283" s="53"/>
      <c r="S283" s="54"/>
      <c r="T283" s="54"/>
      <c r="U283" s="54"/>
    </row>
    <row r="284" spans="1:2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</row>
    <row r="285" spans="1:2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</row>
    <row r="286" spans="1:2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</row>
    <row r="287" spans="1:2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</row>
    <row r="288" spans="1:21" ht="12.75" customHeight="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</row>
    <row r="289" spans="1:21" ht="12.75" customHeight="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</row>
    <row r="290" spans="1:2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</row>
    <row r="291" spans="1:2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</row>
  </sheetData>
  <sheetProtection formatCells="0" formatRows="0" insertRows="0"/>
  <mergeCells count="352">
    <mergeCell ref="B233:I233"/>
    <mergeCell ref="B55:I55"/>
    <mergeCell ref="B71:I71"/>
    <mergeCell ref="B265:I265"/>
    <mergeCell ref="B257:I257"/>
    <mergeCell ref="B72:I72"/>
    <mergeCell ref="B56:I56"/>
    <mergeCell ref="B256:I256"/>
    <mergeCell ref="A281:G281"/>
    <mergeCell ref="H281:I281"/>
    <mergeCell ref="B280:G280"/>
    <mergeCell ref="H280:I280"/>
    <mergeCell ref="A276:B276"/>
    <mergeCell ref="A239:J240"/>
    <mergeCell ref="B250:I250"/>
    <mergeCell ref="B251:I251"/>
    <mergeCell ref="B252:I252"/>
    <mergeCell ref="B253:I253"/>
    <mergeCell ref="B254:I254"/>
    <mergeCell ref="B255:I255"/>
    <mergeCell ref="B258:I258"/>
    <mergeCell ref="B259:I259"/>
    <mergeCell ref="B260:I260"/>
    <mergeCell ref="B261:I261"/>
    <mergeCell ref="J281:K281"/>
    <mergeCell ref="L281:N281"/>
    <mergeCell ref="O281:P281"/>
    <mergeCell ref="Q281:R281"/>
    <mergeCell ref="T281:U281"/>
    <mergeCell ref="A121:U121"/>
    <mergeCell ref="A242:U242"/>
    <mergeCell ref="A243:A244"/>
    <mergeCell ref="B243:I244"/>
    <mergeCell ref="J243:J244"/>
    <mergeCell ref="K243:N243"/>
    <mergeCell ref="O243:Q243"/>
    <mergeCell ref="R243:T243"/>
    <mergeCell ref="U243:U244"/>
    <mergeCell ref="A245:U245"/>
    <mergeCell ref="B246:I246"/>
    <mergeCell ref="B247:I247"/>
    <mergeCell ref="B279:G279"/>
    <mergeCell ref="H279:I279"/>
    <mergeCell ref="J279:K279"/>
    <mergeCell ref="L279:N279"/>
    <mergeCell ref="O279:P279"/>
    <mergeCell ref="Q279:R279"/>
    <mergeCell ref="T279:U279"/>
    <mergeCell ref="T280:U280"/>
    <mergeCell ref="A277:A278"/>
    <mergeCell ref="B277:G278"/>
    <mergeCell ref="H277:I278"/>
    <mergeCell ref="J277:P277"/>
    <mergeCell ref="Q277:R278"/>
    <mergeCell ref="S277:U277"/>
    <mergeCell ref="J278:K278"/>
    <mergeCell ref="L278:N278"/>
    <mergeCell ref="O278:P278"/>
    <mergeCell ref="T278:U278"/>
    <mergeCell ref="B236:I236"/>
    <mergeCell ref="B237:I237"/>
    <mergeCell ref="A238:I238"/>
    <mergeCell ref="K240:N240"/>
    <mergeCell ref="O240:Q240"/>
    <mergeCell ref="B248:I248"/>
    <mergeCell ref="B249:I249"/>
    <mergeCell ref="J280:K280"/>
    <mergeCell ref="L280:N280"/>
    <mergeCell ref="O280:P280"/>
    <mergeCell ref="Q280:R280"/>
    <mergeCell ref="B263:I263"/>
    <mergeCell ref="A264:U264"/>
    <mergeCell ref="B266:I266"/>
    <mergeCell ref="B267:I267"/>
    <mergeCell ref="B268:I268"/>
    <mergeCell ref="B269:I269"/>
    <mergeCell ref="A270:I270"/>
    <mergeCell ref="A271:J272"/>
    <mergeCell ref="R271:U272"/>
    <mergeCell ref="K272:N272"/>
    <mergeCell ref="O272:Q272"/>
    <mergeCell ref="B262:I262"/>
    <mergeCell ref="R239:U240"/>
    <mergeCell ref="B218:I218"/>
    <mergeCell ref="B217:I217"/>
    <mergeCell ref="B229:I229"/>
    <mergeCell ref="B221:I221"/>
    <mergeCell ref="B223:I223"/>
    <mergeCell ref="B224:I224"/>
    <mergeCell ref="B225:I225"/>
    <mergeCell ref="B222:I222"/>
    <mergeCell ref="B226:I226"/>
    <mergeCell ref="B227:I227"/>
    <mergeCell ref="B235:I235"/>
    <mergeCell ref="A207:J208"/>
    <mergeCell ref="A211:A212"/>
    <mergeCell ref="A210:U210"/>
    <mergeCell ref="J211:J212"/>
    <mergeCell ref="K211:N211"/>
    <mergeCell ref="O211:Q211"/>
    <mergeCell ref="R207:U208"/>
    <mergeCell ref="K208:N208"/>
    <mergeCell ref="O208:Q208"/>
    <mergeCell ref="B211:I212"/>
    <mergeCell ref="R211:T211"/>
    <mergeCell ref="U211:U212"/>
    <mergeCell ref="B234:I234"/>
    <mergeCell ref="B228:I228"/>
    <mergeCell ref="B219:I219"/>
    <mergeCell ref="B220:I220"/>
    <mergeCell ref="A213:U213"/>
    <mergeCell ref="B214:I214"/>
    <mergeCell ref="B215:I215"/>
    <mergeCell ref="B230:I230"/>
    <mergeCell ref="B231:I231"/>
    <mergeCell ref="A232:U232"/>
    <mergeCell ref="B216:I216"/>
    <mergeCell ref="B204:I204"/>
    <mergeCell ref="B205:I205"/>
    <mergeCell ref="A206:I206"/>
    <mergeCell ref="R181:T181"/>
    <mergeCell ref="B202:I202"/>
    <mergeCell ref="B203:I203"/>
    <mergeCell ref="B188:I188"/>
    <mergeCell ref="B189:I189"/>
    <mergeCell ref="B190:I190"/>
    <mergeCell ref="B191:I191"/>
    <mergeCell ref="B199:I199"/>
    <mergeCell ref="A200:U200"/>
    <mergeCell ref="B201:I201"/>
    <mergeCell ref="B197:I197"/>
    <mergeCell ref="B198:I198"/>
    <mergeCell ref="B185:I185"/>
    <mergeCell ref="B196:I196"/>
    <mergeCell ref="B192:I192"/>
    <mergeCell ref="B186:I186"/>
    <mergeCell ref="B187:I187"/>
    <mergeCell ref="B193:I193"/>
    <mergeCell ref="B194:I194"/>
    <mergeCell ref="B195:I195"/>
    <mergeCell ref="A183:U183"/>
    <mergeCell ref="B184:I184"/>
    <mergeCell ref="B167:I167"/>
    <mergeCell ref="B168:I168"/>
    <mergeCell ref="B171:I171"/>
    <mergeCell ref="A181:A182"/>
    <mergeCell ref="B181:I182"/>
    <mergeCell ref="B173:I173"/>
    <mergeCell ref="A170:U170"/>
    <mergeCell ref="J181:J182"/>
    <mergeCell ref="K181:N181"/>
    <mergeCell ref="U181:U182"/>
    <mergeCell ref="O181:Q181"/>
    <mergeCell ref="B169:I169"/>
    <mergeCell ref="A177:J178"/>
    <mergeCell ref="R177:U178"/>
    <mergeCell ref="O178:Q178"/>
    <mergeCell ref="K178:N178"/>
    <mergeCell ref="A176:I176"/>
    <mergeCell ref="B175:I175"/>
    <mergeCell ref="A180:U180"/>
    <mergeCell ref="B92:I92"/>
    <mergeCell ref="B126:I126"/>
    <mergeCell ref="B157:I157"/>
    <mergeCell ref="B172:I172"/>
    <mergeCell ref="K150:N150"/>
    <mergeCell ref="O150:Q150"/>
    <mergeCell ref="B174:I174"/>
    <mergeCell ref="A150:A151"/>
    <mergeCell ref="B150:I151"/>
    <mergeCell ref="J150:J151"/>
    <mergeCell ref="B159:I159"/>
    <mergeCell ref="B160:I160"/>
    <mergeCell ref="B158:I158"/>
    <mergeCell ref="B155:I155"/>
    <mergeCell ref="B161:I161"/>
    <mergeCell ref="B162:I162"/>
    <mergeCell ref="B165:I165"/>
    <mergeCell ref="B166:I166"/>
    <mergeCell ref="B156:I156"/>
    <mergeCell ref="B153:I153"/>
    <mergeCell ref="B154:I154"/>
    <mergeCell ref="A149:U149"/>
    <mergeCell ref="A148:U148"/>
    <mergeCell ref="B106:I106"/>
    <mergeCell ref="B120:I120"/>
    <mergeCell ref="B104:I104"/>
    <mergeCell ref="R150:T150"/>
    <mergeCell ref="A152:U152"/>
    <mergeCell ref="U150:U151"/>
    <mergeCell ref="A131:I131"/>
    <mergeCell ref="B112:I112"/>
    <mergeCell ref="B108:I108"/>
    <mergeCell ref="A1:K1"/>
    <mergeCell ref="A3:K3"/>
    <mergeCell ref="N19:U19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S3:U3"/>
    <mergeCell ref="S4:U4"/>
    <mergeCell ref="S5:U5"/>
    <mergeCell ref="A11:K11"/>
    <mergeCell ref="A12:K12"/>
    <mergeCell ref="N15:U15"/>
    <mergeCell ref="S6:U6"/>
    <mergeCell ref="N8:U11"/>
    <mergeCell ref="A15:K15"/>
    <mergeCell ref="A13:K13"/>
    <mergeCell ref="A14:K14"/>
    <mergeCell ref="N17:U17"/>
    <mergeCell ref="N13:U13"/>
    <mergeCell ref="N16:U16"/>
    <mergeCell ref="A16:K16"/>
    <mergeCell ref="N18:U18"/>
    <mergeCell ref="B35:I36"/>
    <mergeCell ref="U35:U36"/>
    <mergeCell ref="O35:Q35"/>
    <mergeCell ref="K35:N35"/>
    <mergeCell ref="R35:T35"/>
    <mergeCell ref="A35:A36"/>
    <mergeCell ref="J35:J36"/>
    <mergeCell ref="A34:U34"/>
    <mergeCell ref="A20:K23"/>
    <mergeCell ref="N21:U23"/>
    <mergeCell ref="I26:K26"/>
    <mergeCell ref="B26:C26"/>
    <mergeCell ref="H26:H27"/>
    <mergeCell ref="A25:G25"/>
    <mergeCell ref="G26:G27"/>
    <mergeCell ref="N25:U29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B68:I68"/>
    <mergeCell ref="U50:U51"/>
    <mergeCell ref="A49:U49"/>
    <mergeCell ref="J50:J51"/>
    <mergeCell ref="A50:A51"/>
    <mergeCell ref="K50:N50"/>
    <mergeCell ref="B43:I43"/>
    <mergeCell ref="B44:I44"/>
    <mergeCell ref="O50:Q50"/>
    <mergeCell ref="R50:T50"/>
    <mergeCell ref="A64:U64"/>
    <mergeCell ref="J65:J66"/>
    <mergeCell ref="K65:N65"/>
    <mergeCell ref="B63:I63"/>
    <mergeCell ref="O65:Q65"/>
    <mergeCell ref="R65:T65"/>
    <mergeCell ref="A65:A66"/>
    <mergeCell ref="B65:I66"/>
    <mergeCell ref="U65:U66"/>
    <mergeCell ref="B67:I67"/>
    <mergeCell ref="B39:I39"/>
    <mergeCell ref="B37:I37"/>
    <mergeCell ref="B38:I38"/>
    <mergeCell ref="B48:I48"/>
    <mergeCell ref="B46:I46"/>
    <mergeCell ref="B52:I52"/>
    <mergeCell ref="B53:I53"/>
    <mergeCell ref="B62:I62"/>
    <mergeCell ref="B40:I40"/>
    <mergeCell ref="B41:I41"/>
    <mergeCell ref="B50:I51"/>
    <mergeCell ref="B42:I42"/>
    <mergeCell ref="B45:I45"/>
    <mergeCell ref="B47:I47"/>
    <mergeCell ref="B61:I61"/>
    <mergeCell ref="B54:I54"/>
    <mergeCell ref="B58:I58"/>
    <mergeCell ref="B59:I59"/>
    <mergeCell ref="B60:I60"/>
    <mergeCell ref="B57:I57"/>
    <mergeCell ref="B69:I69"/>
    <mergeCell ref="B70:I70"/>
    <mergeCell ref="B163:I163"/>
    <mergeCell ref="B123:I123"/>
    <mergeCell ref="B129:I129"/>
    <mergeCell ref="B130:I130"/>
    <mergeCell ref="B122:I122"/>
    <mergeCell ref="A103:U103"/>
    <mergeCell ref="A110:U110"/>
    <mergeCell ref="B75:I75"/>
    <mergeCell ref="B125:I125"/>
    <mergeCell ref="B114:I114"/>
    <mergeCell ref="B107:I107"/>
    <mergeCell ref="B113:I113"/>
    <mergeCell ref="A79:U79"/>
    <mergeCell ref="J80:J81"/>
    <mergeCell ref="K80:N80"/>
    <mergeCell ref="O80:Q80"/>
    <mergeCell ref="R80:T80"/>
    <mergeCell ref="A80:A81"/>
    <mergeCell ref="A101:A102"/>
    <mergeCell ref="B109:I109"/>
    <mergeCell ref="A100:U100"/>
    <mergeCell ref="U80:U81"/>
    <mergeCell ref="B73:I73"/>
    <mergeCell ref="B74:I74"/>
    <mergeCell ref="B78:I78"/>
    <mergeCell ref="B80:I81"/>
    <mergeCell ref="B76:I76"/>
    <mergeCell ref="B91:I91"/>
    <mergeCell ref="B82:I82"/>
    <mergeCell ref="B83:I83"/>
    <mergeCell ref="B88:I88"/>
    <mergeCell ref="B89:I89"/>
    <mergeCell ref="B90:I90"/>
    <mergeCell ref="B84:I84"/>
    <mergeCell ref="B85:I85"/>
    <mergeCell ref="B86:I86"/>
    <mergeCell ref="B77:I77"/>
    <mergeCell ref="B87:I87"/>
    <mergeCell ref="J101:J102"/>
    <mergeCell ref="K101:N101"/>
    <mergeCell ref="O101:Q101"/>
    <mergeCell ref="R101:T101"/>
    <mergeCell ref="K133:N133"/>
    <mergeCell ref="O133:Q133"/>
    <mergeCell ref="R132:U133"/>
    <mergeCell ref="A132:J133"/>
    <mergeCell ref="B105:I105"/>
    <mergeCell ref="U101:U102"/>
    <mergeCell ref="B101:I102"/>
    <mergeCell ref="B127:I127"/>
    <mergeCell ref="B128:I128"/>
    <mergeCell ref="A124:U124"/>
    <mergeCell ref="B93:I93"/>
    <mergeCell ref="B119:I119"/>
    <mergeCell ref="B118:I118"/>
    <mergeCell ref="A117:U117"/>
    <mergeCell ref="B111:I111"/>
    <mergeCell ref="B116:I116"/>
    <mergeCell ref="B115:I115"/>
    <mergeCell ref="B164:I164"/>
  </mergeCells>
  <phoneticPr fontId="5" type="noConversion"/>
  <dataValidations count="16">
    <dataValidation type="list" allowBlank="1" showInputMessage="1" showErrorMessage="1" sqref="S71:S77 S109 S42:S47 S111 S115:S116 S127:S130 S86:S92 S57:S62 S122:S123">
      <formula1>$S$36</formula1>
    </dataValidation>
    <dataValidation type="list" allowBlank="1" showInputMessage="1" showErrorMessage="1" sqref="R71:R77 R109 R42:R47 R111 R115:R116 R127:R130 R86:R92 R57:R62 R122:R123">
      <formula1>$R$36</formula1>
    </dataValidation>
    <dataValidation type="list" allowBlank="1" showInputMessage="1" showErrorMessage="1" sqref="T71:T77 T127:T130 T42:T47 T115:T116 T111 T109 T86:T92 T57:T62 T122:T123">
      <formula1>$T$36</formula1>
    </dataValidation>
    <dataValidation type="list" allowBlank="1" showInputMessage="1" showErrorMessage="1" sqref="U153:U168 U111 U171:U174 U184:U198 U233:U236 U214:U230 U201:U204 U122:U123 U58:U62 U115:U116 U109 U127:U130 U86:U92 U44:U47 U73:U77">
      <formula1>$P$33:$T$33</formula1>
    </dataValidation>
    <dataValidation type="list" allowBlank="1" showInputMessage="1" showErrorMessage="1" sqref="U199 U169 U231">
      <formula1>$Q$33:$T$33</formula1>
    </dataValidation>
    <dataValidation type="list" allowBlank="1" showInputMessage="1" showErrorMessage="1" sqref="U38 U112:U113 U118:U120 U125:U126 U104:U105">
      <formula1>$P$35:$T$35</formula1>
    </dataValidation>
    <dataValidation type="list" allowBlank="1" showInputMessage="1" showErrorMessage="1" sqref="T125:T126 T37:T41 T82:T85 T104:T105 T52:T55">
      <formula1>$T$38</formula1>
    </dataValidation>
    <dataValidation type="list" allowBlank="1" showInputMessage="1" showErrorMessage="1" sqref="R125:R126 R37:R41 R82:R85 R104:R105 R52:R55">
      <formula1>$R$38</formula1>
    </dataValidation>
    <dataValidation type="list" allowBlank="1" showInputMessage="1" showErrorMessage="1" sqref="S125:S126 S37:S41 S82:S85 S104:S105 S52:S55">
      <formula1>$S$38</formula1>
    </dataValidation>
    <dataValidation type="list" allowBlank="1" showInputMessage="1" showErrorMessage="1" sqref="U114 U106:U108">
      <formula1>$P$36:$T$36</formula1>
    </dataValidation>
    <dataValidation type="list" allowBlank="1" showInputMessage="1" showErrorMessage="1" sqref="T56 T106:T108 T67:T70 T112:T114 T118:T120">
      <formula1>$T$39</formula1>
    </dataValidation>
    <dataValidation type="list" allowBlank="1" showInputMessage="1" showErrorMessage="1" sqref="R56 R106:R108 R67:R70 R112:R114 R118:R120">
      <formula1>$R$39</formula1>
    </dataValidation>
    <dataValidation type="list" allowBlank="1" showInputMessage="1" showErrorMessage="1" sqref="S56 S106:S108 S67:S70 S112:S114 S118:S120">
      <formula1>$S$39</formula1>
    </dataValidation>
    <dataValidation type="list" allowBlank="1" showInputMessage="1" showErrorMessage="1" sqref="U265:U268 U246:U262">
      <formula1>$O$34:$T$34</formula1>
    </dataValidation>
    <dataValidation type="list" allowBlank="1" showInputMessage="1" showErrorMessage="1" sqref="B172:I174 B265:I268 B250:I262 B163:I168 B204:I204 B233:I236 B190:I198 B218:I230">
      <formula1>$B$35:$B$147</formula1>
    </dataValidation>
    <dataValidation type="list" allowBlank="1" showInputMessage="1" showErrorMessage="1" sqref="U37 U39:U43 U52:U57 U67:U72 U82:U85">
      <formula1>$P$33:$U$33</formula1>
    </dataValidation>
  </dataValidations>
  <pageMargins left="0.25" right="0.25" top="0.5" bottom="0.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FC21B-175A-47C5-A56B-1673EE05F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2020-03-30T07:29:57Z</cp:lastPrinted>
  <dcterms:created xsi:type="dcterms:W3CDTF">2013-06-27T08:19:59Z</dcterms:created>
  <dcterms:modified xsi:type="dcterms:W3CDTF">2020-04-14T07:00:57Z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