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23250" windowHeight="12570"/>
  </bookViews>
  <sheets>
    <sheet name="Sheet1" sheetId="1" r:id="rId1"/>
    <sheet name="Sheet2" sheetId="2" r:id="rId2"/>
    <sheet name="Sheet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71" i="1" l="1"/>
  <c r="L171" i="1"/>
  <c r="K171" i="1"/>
  <c r="S170" i="1"/>
  <c r="R170" i="1"/>
  <c r="Q170" i="1"/>
  <c r="M170" i="1"/>
  <c r="L170" i="1"/>
  <c r="K170" i="1"/>
  <c r="J170" i="1"/>
  <c r="P167" i="1"/>
  <c r="N167" i="1"/>
  <c r="P166" i="1"/>
  <c r="N166" i="1"/>
  <c r="P164" i="1"/>
  <c r="N164" i="1"/>
  <c r="P163" i="1"/>
  <c r="N163" i="1"/>
  <c r="P161" i="1"/>
  <c r="N161" i="1"/>
  <c r="P160" i="1"/>
  <c r="N160" i="1"/>
  <c r="O164" i="1" l="1"/>
  <c r="N170" i="1"/>
  <c r="K172" i="1"/>
  <c r="O167" i="1"/>
  <c r="O161" i="1"/>
  <c r="P171" i="1"/>
  <c r="N171" i="1"/>
  <c r="O160" i="1"/>
  <c r="O166" i="1"/>
  <c r="O163" i="1"/>
  <c r="P170" i="1"/>
  <c r="O171" i="1" l="1"/>
  <c r="N172" i="1" s="1"/>
  <c r="O170" i="1"/>
  <c r="T143" i="1" l="1"/>
  <c r="S143" i="1"/>
  <c r="R143" i="1"/>
  <c r="N143" i="1"/>
  <c r="M143" i="1"/>
  <c r="M144" i="1" s="1"/>
  <c r="T140" i="1"/>
  <c r="S140" i="1"/>
  <c r="R140" i="1"/>
  <c r="N140" i="1"/>
  <c r="M140" i="1"/>
  <c r="M141" i="1" s="1"/>
  <c r="J129" i="1"/>
  <c r="K129" i="1"/>
  <c r="L129" i="1"/>
  <c r="M129" i="1"/>
  <c r="N129" i="1"/>
  <c r="R129" i="1"/>
  <c r="S129" i="1"/>
  <c r="T129" i="1"/>
  <c r="J130" i="1"/>
  <c r="K130" i="1"/>
  <c r="L130" i="1"/>
  <c r="M130" i="1"/>
  <c r="N130" i="1"/>
  <c r="R130" i="1"/>
  <c r="S130" i="1"/>
  <c r="T130" i="1"/>
  <c r="T128" i="1"/>
  <c r="S128" i="1"/>
  <c r="R128" i="1"/>
  <c r="N128" i="1"/>
  <c r="M128" i="1"/>
  <c r="J124" i="1"/>
  <c r="K124" i="1"/>
  <c r="L124" i="1"/>
  <c r="M124" i="1"/>
  <c r="N124" i="1"/>
  <c r="R124" i="1"/>
  <c r="S124" i="1"/>
  <c r="T124" i="1"/>
  <c r="J125" i="1"/>
  <c r="K125" i="1"/>
  <c r="L125" i="1"/>
  <c r="M125" i="1"/>
  <c r="N125" i="1"/>
  <c r="R125" i="1"/>
  <c r="S125" i="1"/>
  <c r="T125" i="1"/>
  <c r="T123" i="1"/>
  <c r="S123" i="1"/>
  <c r="R123" i="1"/>
  <c r="N123" i="1"/>
  <c r="M123" i="1"/>
  <c r="T114" i="1"/>
  <c r="S114" i="1"/>
  <c r="R114" i="1"/>
  <c r="Q114" i="1"/>
  <c r="P114" i="1"/>
  <c r="O114" i="1"/>
  <c r="N114" i="1"/>
  <c r="M114" i="1"/>
  <c r="M115" i="1" s="1"/>
  <c r="J105" i="1"/>
  <c r="K105" i="1"/>
  <c r="L105" i="1"/>
  <c r="M105" i="1"/>
  <c r="N105" i="1"/>
  <c r="R105" i="1"/>
  <c r="S105" i="1"/>
  <c r="T105" i="1"/>
  <c r="J106" i="1"/>
  <c r="K106" i="1"/>
  <c r="L106" i="1"/>
  <c r="M106" i="1"/>
  <c r="N106" i="1"/>
  <c r="R106" i="1"/>
  <c r="S106" i="1"/>
  <c r="T106" i="1"/>
  <c r="J107" i="1"/>
  <c r="K107" i="1"/>
  <c r="L107" i="1"/>
  <c r="M107" i="1"/>
  <c r="N107" i="1"/>
  <c r="R107" i="1"/>
  <c r="S107" i="1"/>
  <c r="T107" i="1"/>
  <c r="J108" i="1"/>
  <c r="K108" i="1"/>
  <c r="L108" i="1"/>
  <c r="M108" i="1"/>
  <c r="N108" i="1"/>
  <c r="R108" i="1"/>
  <c r="S108" i="1"/>
  <c r="T108" i="1"/>
  <c r="J109" i="1"/>
  <c r="K109" i="1"/>
  <c r="L109" i="1"/>
  <c r="M109" i="1"/>
  <c r="N109" i="1"/>
  <c r="R109" i="1"/>
  <c r="S109" i="1"/>
  <c r="T109" i="1"/>
  <c r="J110" i="1"/>
  <c r="K110" i="1"/>
  <c r="L110" i="1"/>
  <c r="M110" i="1"/>
  <c r="N110" i="1"/>
  <c r="R110" i="1"/>
  <c r="S110" i="1"/>
  <c r="T110" i="1"/>
  <c r="J111" i="1"/>
  <c r="K111" i="1"/>
  <c r="L111" i="1"/>
  <c r="M111" i="1"/>
  <c r="N111" i="1"/>
  <c r="R111" i="1"/>
  <c r="S111" i="1"/>
  <c r="T111" i="1"/>
  <c r="T104" i="1"/>
  <c r="S104" i="1"/>
  <c r="R104" i="1"/>
  <c r="N104" i="1"/>
  <c r="M104" i="1"/>
  <c r="L95" i="1"/>
  <c r="M95" i="1"/>
  <c r="N95" i="1"/>
  <c r="K94" i="1"/>
  <c r="K95" i="1"/>
  <c r="L94" i="1"/>
  <c r="M94" i="1"/>
  <c r="N94" i="1"/>
  <c r="J94" i="1"/>
  <c r="O93" i="1"/>
  <c r="O92" i="1"/>
  <c r="Q89" i="1"/>
  <c r="Q90" i="1"/>
  <c r="Q88" i="1"/>
  <c r="O89" i="1"/>
  <c r="O90" i="1"/>
  <c r="O88" i="1"/>
  <c r="O86" i="1"/>
  <c r="O85" i="1"/>
  <c r="O82" i="1"/>
  <c r="O83" i="1"/>
  <c r="O81" i="1"/>
  <c r="O79" i="1"/>
  <c r="O78" i="1"/>
  <c r="M69" i="1"/>
  <c r="O66" i="1"/>
  <c r="O129" i="1" s="1"/>
  <c r="O67" i="1"/>
  <c r="O130" i="1" s="1"/>
  <c r="O68" i="1"/>
  <c r="O143" i="1" s="1"/>
  <c r="O65" i="1"/>
  <c r="O128" i="1" s="1"/>
  <c r="M60" i="1"/>
  <c r="O57" i="1"/>
  <c r="O124" i="1" s="1"/>
  <c r="O58" i="1"/>
  <c r="O125" i="1" s="1"/>
  <c r="O59" i="1"/>
  <c r="O56" i="1"/>
  <c r="O111" i="1" s="1"/>
  <c r="M51" i="1"/>
  <c r="O48" i="1"/>
  <c r="O109" i="1" s="1"/>
  <c r="O49" i="1"/>
  <c r="O110" i="1" s="1"/>
  <c r="O50" i="1"/>
  <c r="O123" i="1" s="1"/>
  <c r="O47" i="1"/>
  <c r="O108" i="1" s="1"/>
  <c r="M42" i="1"/>
  <c r="O39" i="1"/>
  <c r="O105" i="1" s="1"/>
  <c r="O40" i="1"/>
  <c r="O106" i="1" s="1"/>
  <c r="O41" i="1"/>
  <c r="O107" i="1" s="1"/>
  <c r="O38" i="1"/>
  <c r="O104" i="1" s="1"/>
  <c r="O140" i="1" l="1"/>
  <c r="M145" i="1"/>
  <c r="M146" i="1"/>
  <c r="M131" i="1"/>
  <c r="M126" i="1"/>
  <c r="M112" i="1"/>
  <c r="M116" i="1" s="1"/>
  <c r="O94" i="1"/>
  <c r="O95" i="1"/>
  <c r="J152" i="1" s="1"/>
  <c r="K96" i="1"/>
  <c r="M133" i="1" l="1"/>
  <c r="M132" i="1"/>
  <c r="M117" i="1"/>
  <c r="Q65" i="1" l="1"/>
  <c r="Q128" i="1" s="1"/>
  <c r="U69" i="1" l="1"/>
  <c r="P65" i="1" l="1"/>
  <c r="P128" i="1" s="1"/>
  <c r="U60" i="1" l="1"/>
  <c r="U51" i="1" l="1"/>
  <c r="U42" i="1"/>
  <c r="T94" i="1" l="1"/>
  <c r="S94" i="1"/>
  <c r="R94" i="1"/>
  <c r="Q93" i="1"/>
  <c r="Q92" i="1"/>
  <c r="Q86" i="1"/>
  <c r="Q82" i="1"/>
  <c r="Q81" i="1"/>
  <c r="Q68" i="1"/>
  <c r="Q143" i="1" s="1"/>
  <c r="Q67" i="1"/>
  <c r="Q130" i="1" s="1"/>
  <c r="Q66" i="1"/>
  <c r="P66" i="1" l="1"/>
  <c r="P129" i="1" s="1"/>
  <c r="Q129" i="1"/>
  <c r="P93" i="1"/>
  <c r="P81" i="1"/>
  <c r="P82" i="1"/>
  <c r="P86" i="1"/>
  <c r="P89" i="1"/>
  <c r="P90" i="1"/>
  <c r="L143" i="1"/>
  <c r="K143" i="1"/>
  <c r="J143" i="1"/>
  <c r="A143" i="1"/>
  <c r="L140" i="1"/>
  <c r="K140" i="1"/>
  <c r="J140" i="1"/>
  <c r="A140" i="1"/>
  <c r="A130" i="1"/>
  <c r="A129" i="1"/>
  <c r="L128" i="1"/>
  <c r="K128" i="1"/>
  <c r="J128" i="1"/>
  <c r="A128" i="1"/>
  <c r="A125" i="1"/>
  <c r="A124" i="1"/>
  <c r="L123" i="1"/>
  <c r="K123" i="1"/>
  <c r="J123" i="1"/>
  <c r="A123" i="1"/>
  <c r="L114" i="1"/>
  <c r="K114" i="1"/>
  <c r="J114" i="1"/>
  <c r="A114" i="1"/>
  <c r="A111" i="1" l="1"/>
  <c r="A110" i="1"/>
  <c r="A109" i="1"/>
  <c r="A108" i="1"/>
  <c r="A107" i="1"/>
  <c r="A106" i="1" l="1"/>
  <c r="A105" i="1"/>
  <c r="L104" i="1"/>
  <c r="K104" i="1"/>
  <c r="J104" i="1"/>
  <c r="A104" i="1"/>
  <c r="Q41" i="1" l="1"/>
  <c r="Q107" i="1" s="1"/>
  <c r="T144" i="1"/>
  <c r="S144" i="1"/>
  <c r="R144" i="1"/>
  <c r="N144" i="1"/>
  <c r="L144" i="1"/>
  <c r="K144" i="1"/>
  <c r="J144" i="1"/>
  <c r="T141" i="1"/>
  <c r="S141" i="1"/>
  <c r="N141" i="1"/>
  <c r="L141" i="1"/>
  <c r="K141" i="1"/>
  <c r="J141" i="1"/>
  <c r="T131" i="1"/>
  <c r="S131" i="1"/>
  <c r="R131" i="1"/>
  <c r="N131" i="1"/>
  <c r="L131" i="1"/>
  <c r="K131" i="1"/>
  <c r="J131" i="1"/>
  <c r="T126" i="1"/>
  <c r="S126" i="1"/>
  <c r="R126" i="1"/>
  <c r="N126" i="1"/>
  <c r="L126" i="1"/>
  <c r="K126" i="1"/>
  <c r="J126" i="1"/>
  <c r="T115" i="1"/>
  <c r="S115" i="1"/>
  <c r="R115" i="1"/>
  <c r="N115" i="1"/>
  <c r="L115" i="1"/>
  <c r="K115" i="1"/>
  <c r="J115" i="1"/>
  <c r="Q85" i="1"/>
  <c r="P92" i="1"/>
  <c r="Q83" i="1"/>
  <c r="Q79" i="1"/>
  <c r="Q78" i="1"/>
  <c r="T69" i="1"/>
  <c r="S69" i="1"/>
  <c r="R69" i="1"/>
  <c r="N69" i="1"/>
  <c r="L69" i="1"/>
  <c r="K69" i="1"/>
  <c r="J69" i="1"/>
  <c r="T60" i="1"/>
  <c r="S60" i="1"/>
  <c r="R60" i="1"/>
  <c r="N60" i="1"/>
  <c r="L60" i="1"/>
  <c r="K60" i="1"/>
  <c r="J60" i="1"/>
  <c r="Q59" i="1"/>
  <c r="Q58" i="1"/>
  <c r="Q125" i="1" s="1"/>
  <c r="Q57" i="1"/>
  <c r="Q56" i="1"/>
  <c r="Q111" i="1" s="1"/>
  <c r="T51" i="1"/>
  <c r="S51" i="1"/>
  <c r="R51" i="1"/>
  <c r="N51" i="1"/>
  <c r="L51" i="1"/>
  <c r="K51" i="1"/>
  <c r="J51" i="1"/>
  <c r="Q50" i="1"/>
  <c r="Q123" i="1" s="1"/>
  <c r="Q49" i="1"/>
  <c r="Q110" i="1" s="1"/>
  <c r="Q48" i="1"/>
  <c r="Q109" i="1" s="1"/>
  <c r="Q47" i="1"/>
  <c r="K42" i="1"/>
  <c r="Q40" i="1"/>
  <c r="Q106" i="1" s="1"/>
  <c r="Q39" i="1"/>
  <c r="Q105" i="1" s="1"/>
  <c r="T42" i="1"/>
  <c r="S42" i="1"/>
  <c r="R42" i="1"/>
  <c r="Q38" i="1"/>
  <c r="Q104" i="1" s="1"/>
  <c r="N42" i="1"/>
  <c r="L42" i="1"/>
  <c r="J42" i="1"/>
  <c r="Q140" i="1" l="1"/>
  <c r="Q108" i="1"/>
  <c r="P57" i="1"/>
  <c r="P124" i="1" s="1"/>
  <c r="Q124" i="1"/>
  <c r="K133" i="1"/>
  <c r="Q95" i="1"/>
  <c r="Q94" i="1"/>
  <c r="R141" i="1"/>
  <c r="R145" i="1" s="1"/>
  <c r="P78" i="1"/>
  <c r="S151" i="1"/>
  <c r="S153" i="1" s="1"/>
  <c r="O60" i="1"/>
  <c r="T151" i="1"/>
  <c r="T153" i="1" s="1"/>
  <c r="P79" i="1"/>
  <c r="T132" i="1"/>
  <c r="Q60" i="1"/>
  <c r="P48" i="1"/>
  <c r="P109" i="1" s="1"/>
  <c r="P49" i="1"/>
  <c r="P110" i="1" s="1"/>
  <c r="P50" i="1"/>
  <c r="P123" i="1" s="1"/>
  <c r="P58" i="1"/>
  <c r="P125" i="1" s="1"/>
  <c r="P59" i="1"/>
  <c r="P85" i="1"/>
  <c r="N132" i="1"/>
  <c r="L145" i="1"/>
  <c r="J132" i="1"/>
  <c r="L132" i="1"/>
  <c r="R132" i="1"/>
  <c r="N133" i="1"/>
  <c r="S132" i="1"/>
  <c r="N146" i="1"/>
  <c r="S145" i="1"/>
  <c r="O144" i="1"/>
  <c r="O141" i="1"/>
  <c r="O131" i="1"/>
  <c r="O115" i="1"/>
  <c r="Q51" i="1"/>
  <c r="P68" i="1"/>
  <c r="P143" i="1" s="1"/>
  <c r="P88" i="1"/>
  <c r="P83" i="1"/>
  <c r="Q144" i="1"/>
  <c r="Q131" i="1"/>
  <c r="Q115" i="1"/>
  <c r="L133" i="1"/>
  <c r="P41" i="1"/>
  <c r="P107" i="1" s="1"/>
  <c r="O42" i="1"/>
  <c r="P38" i="1"/>
  <c r="P104" i="1" s="1"/>
  <c r="J145" i="1"/>
  <c r="L146" i="1"/>
  <c r="T145" i="1"/>
  <c r="N112" i="1"/>
  <c r="K112" i="1"/>
  <c r="K116" i="1" s="1"/>
  <c r="S112" i="1"/>
  <c r="S116" i="1" s="1"/>
  <c r="L112" i="1"/>
  <c r="R112" i="1"/>
  <c r="R116" i="1" s="1"/>
  <c r="T112" i="1"/>
  <c r="T116" i="1" s="1"/>
  <c r="P56" i="1"/>
  <c r="P111" i="1" s="1"/>
  <c r="J112" i="1"/>
  <c r="J116" i="1" s="1"/>
  <c r="P40" i="1"/>
  <c r="P106" i="1" s="1"/>
  <c r="O69" i="1"/>
  <c r="Q42" i="1"/>
  <c r="P47" i="1"/>
  <c r="P39" i="1"/>
  <c r="P105" i="1" s="1"/>
  <c r="O51" i="1"/>
  <c r="P67" i="1"/>
  <c r="P130" i="1" s="1"/>
  <c r="Q69" i="1"/>
  <c r="K132" i="1"/>
  <c r="N145" i="1"/>
  <c r="K146" i="1"/>
  <c r="K145" i="1"/>
  <c r="P140" i="1" l="1"/>
  <c r="P141" i="1" s="1"/>
  <c r="P108" i="1"/>
  <c r="L116" i="1"/>
  <c r="L117" i="1"/>
  <c r="N116" i="1"/>
  <c r="N117" i="1"/>
  <c r="P95" i="1"/>
  <c r="O96" i="1" s="1"/>
  <c r="P94" i="1"/>
  <c r="Q141" i="1"/>
  <c r="J151" i="1"/>
  <c r="J153" i="1" s="1"/>
  <c r="H152" i="1"/>
  <c r="Q126" i="1"/>
  <c r="K147" i="1"/>
  <c r="K134" i="1"/>
  <c r="Q112" i="1"/>
  <c r="Q117" i="1" s="1"/>
  <c r="K117" i="1"/>
  <c r="P144" i="1"/>
  <c r="P131" i="1"/>
  <c r="P115" i="1"/>
  <c r="O145" i="1"/>
  <c r="O146" i="1"/>
  <c r="O126" i="1"/>
  <c r="O112" i="1"/>
  <c r="O116" i="1" s="1"/>
  <c r="P51" i="1"/>
  <c r="P42" i="1"/>
  <c r="P69" i="1"/>
  <c r="P60" i="1"/>
  <c r="Q146" i="1" l="1"/>
  <c r="Q145" i="1"/>
  <c r="L152" i="1"/>
  <c r="L151" i="1" s="1"/>
  <c r="L153" i="1" s="1"/>
  <c r="Q116" i="1"/>
  <c r="H151" i="1"/>
  <c r="P126" i="1"/>
  <c r="P132" i="1" s="1"/>
  <c r="Q133" i="1"/>
  <c r="Q132" i="1"/>
  <c r="K118" i="1"/>
  <c r="P112" i="1"/>
  <c r="P117" i="1" s="1"/>
  <c r="P146" i="1"/>
  <c r="O147" i="1" s="1"/>
  <c r="P145" i="1"/>
  <c r="O133" i="1"/>
  <c r="O132" i="1"/>
  <c r="O117" i="1"/>
  <c r="O152" i="1" l="1"/>
  <c r="O118" i="1"/>
  <c r="O151" i="1"/>
  <c r="H153" i="1"/>
  <c r="Q152" i="1" s="1"/>
  <c r="P116" i="1"/>
  <c r="P133" i="1"/>
  <c r="O134" i="1" s="1"/>
  <c r="O153" i="1" l="1"/>
  <c r="Q151" i="1"/>
  <c r="Q153" i="1" s="1"/>
</calcChain>
</file>

<file path=xl/sharedStrings.xml><?xml version="1.0" encoding="utf-8"?>
<sst xmlns="http://schemas.openxmlformats.org/spreadsheetml/2006/main" count="438" uniqueCount="178">
  <si>
    <t xml:space="preserve">UNIVERSITATEA BABEŞ-BOLYAI CLUJ-NAPOCA
</t>
  </si>
  <si>
    <t>Şi:</t>
  </si>
  <si>
    <t>Activităţi didactice</t>
  </si>
  <si>
    <t>Sesiune de examene</t>
  </si>
  <si>
    <t>Vacanţă</t>
  </si>
  <si>
    <t>Sem I</t>
  </si>
  <si>
    <t>Sem II</t>
  </si>
  <si>
    <t>I</t>
  </si>
  <si>
    <t>V</t>
  </si>
  <si>
    <t>R</t>
  </si>
  <si>
    <t>Stagii de practică</t>
  </si>
  <si>
    <t xml:space="preserve">iarna </t>
  </si>
  <si>
    <t>prim</t>
  </si>
  <si>
    <t>vara</t>
  </si>
  <si>
    <t>Anul I</t>
  </si>
  <si>
    <t>Anul II</t>
  </si>
  <si>
    <t>II. DESFĂŞURAREA STUDIILOR (în număr de săptămani)</t>
  </si>
  <si>
    <r>
      <t xml:space="preserve">Forma de învăţământ: </t>
    </r>
    <r>
      <rPr>
        <b/>
        <sz val="10"/>
        <color indexed="8"/>
        <rFont val="Times New Roman"/>
        <family val="1"/>
      </rPr>
      <t>cu frecvenţă</t>
    </r>
  </si>
  <si>
    <t>L.P comasate</t>
  </si>
  <si>
    <t xml:space="preserve">III. NUMĂRUL ORELOR PE SĂPTĂMANĂ </t>
  </si>
  <si>
    <t>V. MODUL DE ALEGERE A DISCIPLINELOR OPŢIONALE</t>
  </si>
  <si>
    <t>VII. TABELUL DISCIPLINELOR</t>
  </si>
  <si>
    <t>Felul disciplinei</t>
  </si>
  <si>
    <t>Forme de evaluare</t>
  </si>
  <si>
    <t>Ore fizice săptămânale</t>
  </si>
  <si>
    <t>TOTAL</t>
  </si>
  <si>
    <t>DENUMIREA DISCIPLINELOR</t>
  </si>
  <si>
    <t>COD</t>
  </si>
  <si>
    <t>C</t>
  </si>
  <si>
    <t>S</t>
  </si>
  <si>
    <t>LP</t>
  </si>
  <si>
    <t>T</t>
  </si>
  <si>
    <t>E</t>
  </si>
  <si>
    <t>VP</t>
  </si>
  <si>
    <t>F</t>
  </si>
  <si>
    <t>Semestrul I</t>
  </si>
  <si>
    <t>Semestrul II</t>
  </si>
  <si>
    <t>DF</t>
  </si>
  <si>
    <t>DS</t>
  </si>
  <si>
    <t>DC</t>
  </si>
  <si>
    <t>Credite ECTS</t>
  </si>
  <si>
    <t>Ore alocate studiului</t>
  </si>
  <si>
    <t>ANUL I, SEMESTRUL 1</t>
  </si>
  <si>
    <t>ANUL I, SEMESTRUL 2</t>
  </si>
  <si>
    <t>ANUL II, SEMESTRUL 3</t>
  </si>
  <si>
    <t>ANUL II, SEMESTRUL 4</t>
  </si>
  <si>
    <t>DISCIPLINE OPȚIONALE</t>
  </si>
  <si>
    <t>%</t>
  </si>
  <si>
    <t xml:space="preserve">TOTAL ORE FIZICE / TOTAL ORE ALOCATE STUDIULUI </t>
  </si>
  <si>
    <t xml:space="preserve">Anexă la Planul de Învățământ specializarea / programul de studiu: </t>
  </si>
  <si>
    <t>DISCIPLINE DE PREGĂTIRE FUNDAMENTALĂ (DF)</t>
  </si>
  <si>
    <t>DISCIPLINE</t>
  </si>
  <si>
    <t>OBLIGATORII</t>
  </si>
  <si>
    <t>OPȚIONALE</t>
  </si>
  <si>
    <t>ORE FIZICE</t>
  </si>
  <si>
    <t>ORE ALOCATE STUDIULUI</t>
  </si>
  <si>
    <t>NR. DE CREDITE</t>
  </si>
  <si>
    <t>AN I</t>
  </si>
  <si>
    <t>AN II</t>
  </si>
  <si>
    <t>BILANȚ GENERAL</t>
  </si>
  <si>
    <r>
      <t xml:space="preserve">Durata studiilor: </t>
    </r>
    <r>
      <rPr>
        <b/>
        <sz val="10"/>
        <color indexed="8"/>
        <rFont val="Times New Roman"/>
        <family val="1"/>
      </rPr>
      <t>4 semestre</t>
    </r>
  </si>
  <si>
    <t>120 de credite din care:</t>
  </si>
  <si>
    <t>Semestrele 1 - 3 (14 săptămâni)</t>
  </si>
  <si>
    <t>Semestrul 4 (12 săptămâni)</t>
  </si>
  <si>
    <t>Semestrul  4 (12 săptămâni)</t>
  </si>
  <si>
    <t>I. CERINŢE PENTRU OBŢINEREA DIPLOMEI DE MASTER</t>
  </si>
  <si>
    <r>
      <rPr>
        <b/>
        <sz val="10"/>
        <color indexed="8"/>
        <rFont val="Times New Roman"/>
        <family val="1"/>
      </rPr>
      <t>10</t>
    </r>
    <r>
      <rPr>
        <sz val="10"/>
        <color indexed="8"/>
        <rFont val="Times New Roman"/>
        <family val="1"/>
      </rPr>
      <t xml:space="preserve"> credite la examenul de susținere a disertației</t>
    </r>
  </si>
  <si>
    <t>DISCIPLINE COMPLEMENTARE (DC)</t>
  </si>
  <si>
    <t>XND 1101</t>
  </si>
  <si>
    <t>XND 1102</t>
  </si>
  <si>
    <t>XND 1203</t>
  </si>
  <si>
    <t>XND 1204</t>
  </si>
  <si>
    <t xml:space="preserve">TOTAL CREDITE / ORE PE SĂPTĂMÂNĂ / EVALUĂRI </t>
  </si>
  <si>
    <t xml:space="preserve">PROGRAM DE STUDII PSIHOPEDAGOGICE </t>
  </si>
  <si>
    <t>An I, Semestrul 1</t>
  </si>
  <si>
    <t>An I, Semestrul 2</t>
  </si>
  <si>
    <t>An II, Semestrul 3</t>
  </si>
  <si>
    <t>An II, Semestrul 4</t>
  </si>
  <si>
    <t>Pentru a ocupa posturi didactice în învăţământul liceal, postliceal şi universitar, absolvenţii trebuie să posede Certificat de absolvire a Programului se studii psihopedagogice, Nivelul II, a Departamentului pentru pregătirea personalului didactic. Disciplinelor Departamentului li se repartizează 30 de credite (+ 5 credite aferente examenului de absolvire)</t>
  </si>
  <si>
    <t>MODUL PEDAGOCIC - Nivelul II: 30 de credite ECTS  + 5 credite ECTS aferente examenului de absolvire</t>
  </si>
  <si>
    <t>DP</t>
  </si>
  <si>
    <t>DO</t>
  </si>
  <si>
    <t>XND 2305</t>
  </si>
  <si>
    <t>XND 2306</t>
  </si>
  <si>
    <t>DF – Discipline de extensie a pregătirii psihopedagogice fundamentale (obligatorii)</t>
  </si>
  <si>
    <t>DP – Discipline de extensie a pregătirii didactice şi practice de specialitate (obligatorii)</t>
  </si>
  <si>
    <t xml:space="preserve">DO - Discipline opţionale </t>
  </si>
  <si>
    <r>
      <rPr>
        <b/>
        <sz val="10"/>
        <color indexed="8"/>
        <rFont val="Times New Roman"/>
        <family val="1"/>
      </rPr>
      <t>IV.EXAMENUL DE DISERTAȚIE</t>
    </r>
    <r>
      <rPr>
        <sz val="10"/>
        <color indexed="8"/>
        <rFont val="Times New Roman"/>
        <family val="1"/>
      </rPr>
      <t xml:space="preserve"> - perioada iunie-iulie (1 săptămână)
Proba: Prezentarea şi susţinerea lucrării de disertație - 10 credite
</t>
    </r>
  </si>
  <si>
    <t>Titlul absolventului: MASTER</t>
  </si>
  <si>
    <t>DA</t>
  </si>
  <si>
    <t>DSIN</t>
  </si>
  <si>
    <t>DISCIPLINE DE SPECIALITATE  (DS)</t>
  </si>
  <si>
    <t>PLAN DE ÎNVĂŢĂMÂNT  valabil începând din anul universitar 2020-2021</t>
  </si>
  <si>
    <t>Psihopedagogia adolescenţilor, tinerilor şi adulţilor/Psycho-pedagogy of teenagers, youth and adults</t>
  </si>
  <si>
    <t>Proiectarea şi managementul programelor educaţionale/Design and management of educational programmes</t>
  </si>
  <si>
    <t>Didactica domeniului şi dezvoltări în didactica specialităţii (învăţământ liceal, postliceal, universitar)/Field didactics and developments in the didactics of the specialization (high school, post-high school, higher education)</t>
  </si>
  <si>
    <t>Disciplină opțională 1/Optional discipline (1)</t>
  </si>
  <si>
    <t>Disciplină opțională 2/Optional discipline (2)</t>
  </si>
  <si>
    <t>Examen de absolvire: Nivelul II/Graduation exam: Level II</t>
  </si>
  <si>
    <r>
      <t xml:space="preserve">Specializarea/Programul de studiu: </t>
    </r>
    <r>
      <rPr>
        <b/>
        <sz val="10"/>
        <color rgb="FF000000"/>
        <rFont val="Times New Roman"/>
        <family val="1"/>
      </rPr>
      <t>Matematici Avansate / Advanced Mathematics</t>
    </r>
  </si>
  <si>
    <r>
      <t xml:space="preserve">Limba de predare: </t>
    </r>
    <r>
      <rPr>
        <b/>
        <sz val="10"/>
        <color rgb="FF000000"/>
        <rFont val="Times New Roman"/>
        <family val="1"/>
      </rPr>
      <t>Engleză</t>
    </r>
  </si>
  <si>
    <t>L</t>
  </si>
  <si>
    <t>P</t>
  </si>
  <si>
    <t>FACULTATEA DE MATEMATICĂ ȘI INFORMATICĂ</t>
  </si>
  <si>
    <r>
      <t xml:space="preserve">Domeniul: </t>
    </r>
    <r>
      <rPr>
        <b/>
        <sz val="10"/>
        <color rgb="FF000000"/>
        <rFont val="Times New Roman"/>
        <family val="1"/>
      </rPr>
      <t>Matematică / Mathematics</t>
    </r>
  </si>
  <si>
    <r>
      <rPr>
        <b/>
        <sz val="10"/>
        <color indexed="8"/>
        <rFont val="Times New Roman"/>
        <family val="1"/>
      </rPr>
      <t xml:space="preserve">81 </t>
    </r>
    <r>
      <rPr>
        <sz val="10"/>
        <color indexed="8"/>
        <rFont val="Times New Roman"/>
        <family val="1"/>
      </rPr>
      <t>de credite la disciplinele obligatorii;</t>
    </r>
  </si>
  <si>
    <r>
      <rPr>
        <b/>
        <sz val="10"/>
        <color indexed="8"/>
        <rFont val="Times New Roman"/>
        <family val="1"/>
      </rPr>
      <t xml:space="preserve">39 </t>
    </r>
    <r>
      <rPr>
        <sz val="10"/>
        <color indexed="8"/>
        <rFont val="Times New Roman"/>
        <family val="1"/>
      </rPr>
      <t>de credite la disciplinele opţionale;</t>
    </r>
  </si>
  <si>
    <t>0</t>
  </si>
  <si>
    <t xml:space="preserve">Sem. 2: Se alege  o disciplină din pachetul: MMX3221 </t>
  </si>
  <si>
    <t>Sem. 3: Se alege  o disciplină din pachetul: MMX3222</t>
  </si>
  <si>
    <t>Sem. 3: Se alege  o disciplină din pachetul: MMX3223</t>
  </si>
  <si>
    <t>Sem. 4: Se alege  o disciplină din pachetul: MMX3224</t>
  </si>
  <si>
    <t>Sem. 4: Se alege  o disciplină din pachetul: MMX3225</t>
  </si>
  <si>
    <r>
      <rPr>
        <b/>
        <sz val="10"/>
        <color indexed="8"/>
        <rFont val="Times New Roman"/>
        <family val="1"/>
      </rPr>
      <t>VI.  UNIVERSITĂŢI EUROPENE DE REFERINŢĂ:</t>
    </r>
    <r>
      <rPr>
        <sz val="10"/>
        <color indexed="8"/>
        <rFont val="Times New Roman"/>
        <family val="1"/>
      </rPr>
      <t xml:space="preserve">
Planul de învățământ urmează în proporție de 60 %  planurile de învățământ de la următoarele universități: Universitatea Tor Vergata Roma, Universitatea Heidelberg, Universitatea Bari.</t>
    </r>
  </si>
  <si>
    <t>MME3111</t>
  </si>
  <si>
    <t>Topologie algebrică (Algebraic Topology)</t>
  </si>
  <si>
    <t>MME3103</t>
  </si>
  <si>
    <t>Teoria grupurilor și aplicații (Group Theory and Applications)</t>
  </si>
  <si>
    <t>MME3104</t>
  </si>
  <si>
    <t>Metode matematice în mecanica fluidelor (Mathematical Methods in Fluid Mechanics)</t>
  </si>
  <si>
    <t>MME3110</t>
  </si>
  <si>
    <t>Analiză complexă uni și multi dimensională (Complex Analysis in One and Higher Dimensions )</t>
  </si>
  <si>
    <t>MME3106</t>
  </si>
  <si>
    <t>Ecuații neliniare cu derivate parțiale (Nonlinear Partial Differential Equations)</t>
  </si>
  <si>
    <t>MME3107</t>
  </si>
  <si>
    <t>Tehnici de aproximare a funcțiilor (Techniques for Approximating Functions)</t>
  </si>
  <si>
    <t>MME3024</t>
  </si>
  <si>
    <t>Analiză neliniară aplicată (Nonlinear Applied Analysis)</t>
  </si>
  <si>
    <t>MMX3221</t>
  </si>
  <si>
    <t>Curs opțional 1 (Optional  1)</t>
  </si>
  <si>
    <t>MME3112</t>
  </si>
  <si>
    <t>Algebră omologică (Homological Algebra)</t>
  </si>
  <si>
    <t>MMX3222</t>
  </si>
  <si>
    <t>Curs opțional 2 (Optional  2)</t>
  </si>
  <si>
    <t>MMX3223</t>
  </si>
  <si>
    <t>Curs opțional 3 (Optional 3)</t>
  </si>
  <si>
    <t>MMR3150</t>
  </si>
  <si>
    <t>Etica si integritate academica. Metodologia cercetării științifice  (Ethics and Academic Integrity. Methodology of Scientific Research)</t>
  </si>
  <si>
    <t>MMX3224</t>
  </si>
  <si>
    <t>Curs opțional 4 (Optional  4)</t>
  </si>
  <si>
    <t>MMX3225</t>
  </si>
  <si>
    <t>Curs opțional 5 (Optional  5)</t>
  </si>
  <si>
    <t>MME3042</t>
  </si>
  <si>
    <t>Elaborarea lucrării de disertație (Work for Graduation Project)</t>
  </si>
  <si>
    <t>MME7002</t>
  </si>
  <si>
    <t>Practică in specialitate (Internship)</t>
  </si>
  <si>
    <t>CURS OPȚIONAL 1 (An I, Semestrul 2) - (MMX3221)</t>
  </si>
  <si>
    <t>MME3123</t>
  </si>
  <si>
    <t>Teoria categoriilor (Category Theory)</t>
  </si>
  <si>
    <t>CURS OPȚIONAL 2 (An II, Semestrul 3) - (MMX3222)</t>
  </si>
  <si>
    <t>MME3402</t>
  </si>
  <si>
    <t>Analiza operatorilor multivoci și aplicații (Multi-valued Analysis and Applications)</t>
  </si>
  <si>
    <t>MME3403</t>
  </si>
  <si>
    <t>Optimizare vectorială (Vector Optimization)</t>
  </si>
  <si>
    <t>MME3005</t>
  </si>
  <si>
    <t>Analiză funcțională aplicată (Applied Functional Analysis)</t>
  </si>
  <si>
    <t>CURS OPȚIONAL 3 (An II, Semestrul 3)- (MMX3223)</t>
  </si>
  <si>
    <t>MME3109</t>
  </si>
  <si>
    <t>Teoria calitativă a ecuațiilor diferențiale ordinare (Qualitative Theory of Ordinary Differential Equations)</t>
  </si>
  <si>
    <t>MME3405</t>
  </si>
  <si>
    <t xml:space="preserve">Introducere în mecanica fluidelor calculatorie (Introduction in Computational Fluid Dynamics) </t>
  </si>
  <si>
    <t>CURS OPȚIONAL 4 (An II, Semestrul 4)- (MMX3224)</t>
  </si>
  <si>
    <t>MME3116</t>
  </si>
  <si>
    <t>Teoria potențialului și probleme eliptice pe frontieră (Potential Theory and Elliptic Boundary Value Problems)</t>
  </si>
  <si>
    <t>MME3119</t>
  </si>
  <si>
    <t>Sisteme de reacție difuzie (Reaction-Diffusion Systems)</t>
  </si>
  <si>
    <t>MME3115</t>
  </si>
  <si>
    <t>Teoria geometrică a funcțiilor de mai multe variabile complexe (Geometric Function Theory in Several Complex Variables)</t>
  </si>
  <si>
    <t>CURS OPȚIONAL 5 (An II, Semestrul 4)- (MMX3225)</t>
  </si>
  <si>
    <t>MME3406</t>
  </si>
  <si>
    <t>Capitole speciale de analiză numerică (Special Chapters of Numerical Analysis)</t>
  </si>
  <si>
    <t>MME3407</t>
  </si>
  <si>
    <t>Modele stochastice (Stochastic Models)</t>
  </si>
  <si>
    <t>Inele și module (Rings and modules)</t>
  </si>
  <si>
    <t>MME3108</t>
  </si>
  <si>
    <t>Practica de specialitate se desfasoara pe parcursul a 48 de ore</t>
  </si>
  <si>
    <t>În contul a cel mult o disciplina opţionala, studentul are dreptul să aleagă o disciplina de la alte specializări ale facultăţilor din Universitatea „Babeş-Bolyai”, respectând condiționările din planurile de învățământ ale respectivelor specializări şi numărul de credite alocat.</t>
  </si>
  <si>
    <t>Practică pedagogică (în învăţământul liceal, postliceal şi universitar)/Pre-service teaching practice (at high school, post-high school, higher education level)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</si>
</sst>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\-0;;@"/>
  </numFmts>
  <fonts count="14" x14ac:knownFonts="1">
    <font>
      <sz val="11"/>
      <color theme="1"/>
      <name val="Calibri"/>
      <family val="2"/>
      <charset val="238"/>
      <scheme val="minor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sz val="10"/>
      <color indexed="10"/>
      <name val="Times New Roman"/>
      <family val="1"/>
    </font>
    <font>
      <sz val="8"/>
      <name val="Calibri"/>
      <family val="2"/>
      <charset val="238"/>
    </font>
    <font>
      <sz val="10"/>
      <color theme="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b/>
      <sz val="10"/>
      <color indexed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4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Protection="1"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1" fontId="2" fillId="0" borderId="0" xfId="0" applyNumberFormat="1" applyFont="1" applyBorder="1" applyAlignment="1" applyProtection="1">
      <alignment horizontal="center" vertical="center"/>
      <protection locked="0"/>
    </xf>
    <xf numFmtId="1" fontId="2" fillId="0" borderId="0" xfId="0" applyNumberFormat="1" applyFont="1" applyBorder="1" applyAlignment="1" applyProtection="1">
      <alignment horizontal="center"/>
      <protection locked="0"/>
    </xf>
    <xf numFmtId="2" fontId="1" fillId="0" borderId="0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</xf>
    <xf numFmtId="1" fontId="1" fillId="0" borderId="1" xfId="0" applyNumberFormat="1" applyFont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1" fillId="0" borderId="1" xfId="0" applyFont="1" applyBorder="1" applyProtection="1"/>
    <xf numFmtId="1" fontId="2" fillId="0" borderId="1" xfId="0" applyNumberFormat="1" applyFont="1" applyBorder="1" applyAlignment="1" applyProtection="1">
      <alignment horizontal="center" vertical="center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1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protection locked="0"/>
    </xf>
    <xf numFmtId="0" fontId="2" fillId="0" borderId="4" xfId="0" applyFont="1" applyBorder="1" applyProtection="1">
      <protection locked="0"/>
    </xf>
    <xf numFmtId="0" fontId="1" fillId="0" borderId="4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49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2" fillId="4" borderId="3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1" fontId="1" fillId="4" borderId="1" xfId="0" applyNumberFormat="1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1" fillId="0" borderId="0" xfId="0" applyFont="1" applyProtection="1">
      <protection locked="0"/>
    </xf>
    <xf numFmtId="0" fontId="7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</xf>
    <xf numFmtId="9" fontId="7" fillId="0" borderId="0" xfId="0" applyNumberFormat="1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1" fontId="1" fillId="4" borderId="1" xfId="0" applyNumberFormat="1" applyFont="1" applyFill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center"/>
    </xf>
    <xf numFmtId="1" fontId="10" fillId="4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9" fillId="0" borderId="0" xfId="0" applyFont="1" applyBorder="1" applyAlignment="1" applyProtection="1">
      <alignment horizontal="center" vertical="center"/>
    </xf>
    <xf numFmtId="0" fontId="1" fillId="0" borderId="0" xfId="0" applyFont="1" applyProtection="1">
      <protection locked="0"/>
    </xf>
    <xf numFmtId="0" fontId="2" fillId="0" borderId="0" xfId="0" applyFont="1" applyBorder="1" applyProtection="1"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NumberFormat="1" applyFont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>
      <alignment horizontal="center" vertical="center"/>
    </xf>
    <xf numFmtId="2" fontId="1" fillId="4" borderId="4" xfId="0" applyNumberFormat="1" applyFont="1" applyFill="1" applyBorder="1" applyAlignment="1">
      <alignment horizontal="center" vertical="center"/>
    </xf>
    <xf numFmtId="2" fontId="1" fillId="4" borderId="10" xfId="0" applyNumberFormat="1" applyFont="1" applyFill="1" applyBorder="1" applyAlignment="1">
      <alignment horizontal="center" vertical="center"/>
    </xf>
    <xf numFmtId="2" fontId="1" fillId="4" borderId="11" xfId="0" applyNumberFormat="1" applyFont="1" applyFill="1" applyBorder="1" applyAlignment="1">
      <alignment horizontal="center" vertical="center"/>
    </xf>
    <xf numFmtId="2" fontId="1" fillId="4" borderId="7" xfId="0" applyNumberFormat="1" applyFont="1" applyFill="1" applyBorder="1" applyAlignment="1">
      <alignment horizontal="center" vertical="center"/>
    </xf>
    <xf numFmtId="2" fontId="1" fillId="4" borderId="8" xfId="0" applyNumberFormat="1" applyFont="1" applyFill="1" applyBorder="1" applyAlignment="1">
      <alignment horizontal="center" vertical="center"/>
    </xf>
    <xf numFmtId="1" fontId="2" fillId="4" borderId="2" xfId="0" applyNumberFormat="1" applyFont="1" applyFill="1" applyBorder="1" applyAlignment="1">
      <alignment horizontal="center" vertical="center"/>
    </xf>
    <xf numFmtId="1" fontId="2" fillId="4" borderId="5" xfId="0" applyNumberFormat="1" applyFont="1" applyFill="1" applyBorder="1" applyAlignment="1">
      <alignment horizontal="center" vertical="center"/>
    </xf>
    <xf numFmtId="1" fontId="2" fillId="4" borderId="6" xfId="0" applyNumberFormat="1" applyFont="1" applyFill="1" applyBorder="1" applyAlignment="1">
      <alignment horizontal="center" vertical="center"/>
    </xf>
    <xf numFmtId="0" fontId="1" fillId="0" borderId="0" xfId="0" applyFont="1" applyAlignment="1" applyProtection="1">
      <alignment horizontal="left" vertical="top" wrapText="1"/>
      <protection locked="0"/>
    </xf>
    <xf numFmtId="1" fontId="1" fillId="4" borderId="2" xfId="0" applyNumberFormat="1" applyFont="1" applyFill="1" applyBorder="1" applyAlignment="1" applyProtection="1">
      <alignment horizontal="left" vertical="center" wrapText="1"/>
      <protection locked="0"/>
    </xf>
    <xf numFmtId="1" fontId="1" fillId="4" borderId="5" xfId="0" applyNumberFormat="1" applyFont="1" applyFill="1" applyBorder="1" applyAlignment="1" applyProtection="1">
      <alignment horizontal="left" vertical="center" wrapText="1"/>
      <protection locked="0"/>
    </xf>
    <xf numFmtId="1" fontId="1" fillId="4" borderId="6" xfId="0" applyNumberFormat="1" applyFont="1" applyFill="1" applyBorder="1" applyAlignment="1" applyProtection="1">
      <alignment horizontal="left" vertical="center" wrapText="1"/>
      <protection locked="0"/>
    </xf>
    <xf numFmtId="0" fontId="2" fillId="4" borderId="2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left" vertical="center" wrapText="1"/>
    </xf>
    <xf numFmtId="0" fontId="2" fillId="4" borderId="11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8" xfId="0" applyFont="1" applyFill="1" applyBorder="1" applyAlignment="1">
      <alignment horizontal="left" vertical="center" wrapText="1"/>
    </xf>
    <xf numFmtId="1" fontId="1" fillId="4" borderId="1" xfId="0" applyNumberFormat="1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8" fillId="0" borderId="0" xfId="0" applyFont="1"/>
    <xf numFmtId="1" fontId="2" fillId="4" borderId="2" xfId="0" applyNumberFormat="1" applyFont="1" applyFill="1" applyBorder="1" applyAlignment="1" applyProtection="1">
      <alignment horizontal="center" vertical="center" wrapText="1"/>
      <protection locked="0"/>
    </xf>
    <xf numFmtId="1" fontId="2" fillId="4" borderId="5" xfId="0" applyNumberFormat="1" applyFont="1" applyFill="1" applyBorder="1" applyAlignment="1" applyProtection="1">
      <alignment horizontal="center" vertical="center" wrapText="1"/>
      <protection locked="0"/>
    </xf>
    <xf numFmtId="1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2" xfId="0" applyNumberFormat="1" applyFont="1" applyBorder="1" applyAlignment="1" applyProtection="1">
      <alignment horizontal="center" vertical="center" wrapText="1"/>
      <protection locked="0"/>
    </xf>
    <xf numFmtId="1" fontId="1" fillId="0" borderId="5" xfId="0" applyNumberFormat="1" applyFont="1" applyBorder="1" applyAlignment="1" applyProtection="1">
      <alignment horizontal="center" vertical="center" wrapText="1"/>
      <protection locked="0"/>
    </xf>
    <xf numFmtId="1" fontId="1" fillId="0" borderId="6" xfId="0" applyNumberFormat="1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9" fontId="7" fillId="0" borderId="2" xfId="0" applyNumberFormat="1" applyFont="1" applyBorder="1" applyAlignment="1" applyProtection="1">
      <alignment horizontal="center" vertical="center"/>
    </xf>
    <xf numFmtId="9" fontId="7" fillId="0" borderId="6" xfId="0" applyNumberFormat="1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/>
    </xf>
    <xf numFmtId="0" fontId="1" fillId="0" borderId="6" xfId="0" applyFont="1" applyFill="1" applyBorder="1" applyAlignment="1" applyProtection="1">
      <alignment horizontal="center"/>
    </xf>
    <xf numFmtId="9" fontId="8" fillId="0" borderId="2" xfId="0" applyNumberFormat="1" applyFont="1" applyBorder="1" applyAlignment="1" applyProtection="1">
      <alignment horizontal="center"/>
    </xf>
    <xf numFmtId="9" fontId="8" fillId="0" borderId="6" xfId="0" applyNumberFormat="1" applyFont="1" applyBorder="1" applyAlignment="1" applyProtection="1">
      <alignment horizontal="center"/>
    </xf>
    <xf numFmtId="0" fontId="8" fillId="0" borderId="2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1" fontId="1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1" fontId="1" fillId="0" borderId="5" xfId="0" applyNumberFormat="1" applyFont="1" applyFill="1" applyBorder="1" applyAlignment="1" applyProtection="1">
      <alignment horizontal="center" vertical="center"/>
      <protection locked="0"/>
    </xf>
    <xf numFmtId="1" fontId="1" fillId="0" borderId="6" xfId="0" applyNumberFormat="1" applyFont="1" applyFill="1" applyBorder="1" applyAlignment="1" applyProtection="1">
      <alignment horizontal="center" vertical="center"/>
      <protection locked="0"/>
    </xf>
    <xf numFmtId="1" fontId="1" fillId="0" borderId="2" xfId="0" applyNumberFormat="1" applyFont="1" applyFill="1" applyBorder="1" applyAlignment="1" applyProtection="1">
      <alignment horizontal="center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11" fillId="2" borderId="6" xfId="0" applyFont="1" applyFill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12" xfId="0" applyFont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</xf>
    <xf numFmtId="0" fontId="2" fillId="0" borderId="7" xfId="0" applyFont="1" applyBorder="1" applyProtection="1">
      <protection locked="0"/>
    </xf>
    <xf numFmtId="0" fontId="2" fillId="0" borderId="9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10" xfId="0" applyFont="1" applyBorder="1" applyAlignment="1" applyProtection="1">
      <alignment horizontal="left" vertical="center" wrapText="1"/>
    </xf>
    <xf numFmtId="0" fontId="2" fillId="0" borderId="11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2" fontId="1" fillId="0" borderId="9" xfId="0" applyNumberFormat="1" applyFont="1" applyBorder="1" applyAlignment="1" applyProtection="1">
      <alignment horizontal="center" vertical="center"/>
    </xf>
    <xf numFmtId="2" fontId="1" fillId="0" borderId="4" xfId="0" applyNumberFormat="1" applyFont="1" applyBorder="1" applyAlignment="1" applyProtection="1">
      <alignment horizontal="center" vertical="center"/>
    </xf>
    <xf numFmtId="2" fontId="1" fillId="0" borderId="10" xfId="0" applyNumberFormat="1" applyFont="1" applyBorder="1" applyAlignment="1" applyProtection="1">
      <alignment horizontal="center" vertical="center"/>
    </xf>
    <xf numFmtId="2" fontId="1" fillId="0" borderId="11" xfId="0" applyNumberFormat="1" applyFont="1" applyBorder="1" applyAlignment="1" applyProtection="1">
      <alignment horizontal="center" vertical="center"/>
    </xf>
    <xf numFmtId="2" fontId="1" fillId="0" borderId="7" xfId="0" applyNumberFormat="1" applyFont="1" applyBorder="1" applyAlignment="1" applyProtection="1">
      <alignment horizontal="center" vertical="center"/>
    </xf>
    <xf numFmtId="2" fontId="1" fillId="0" borderId="8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left" vertical="center"/>
      <protection locked="0"/>
    </xf>
    <xf numFmtId="0" fontId="1" fillId="3" borderId="5" xfId="0" applyFont="1" applyFill="1" applyBorder="1" applyAlignment="1" applyProtection="1">
      <alignment horizontal="left" vertical="center"/>
      <protection locked="0"/>
    </xf>
    <xf numFmtId="0" fontId="1" fillId="3" borderId="6" xfId="0" applyFont="1" applyFill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1" fontId="2" fillId="0" borderId="2" xfId="0" applyNumberFormat="1" applyFont="1" applyBorder="1" applyAlignment="1" applyProtection="1">
      <alignment horizontal="center" vertical="center"/>
    </xf>
    <xf numFmtId="1" fontId="2" fillId="0" borderId="5" xfId="0" applyNumberFormat="1" applyFont="1" applyBorder="1" applyAlignment="1" applyProtection="1">
      <alignment horizontal="center" vertical="center"/>
    </xf>
    <xf numFmtId="1" fontId="2" fillId="0" borderId="6" xfId="0" applyNumberFormat="1" applyFont="1" applyBorder="1" applyAlignment="1" applyProtection="1">
      <alignment horizontal="center" vertical="center"/>
    </xf>
    <xf numFmtId="1" fontId="2" fillId="0" borderId="2" xfId="0" applyNumberFormat="1" applyFont="1" applyBorder="1" applyAlignment="1" applyProtection="1">
      <alignment horizontal="center"/>
    </xf>
    <xf numFmtId="1" fontId="2" fillId="0" borderId="5" xfId="0" applyNumberFormat="1" applyFont="1" applyBorder="1" applyAlignment="1" applyProtection="1">
      <alignment horizontal="center"/>
    </xf>
    <xf numFmtId="1" fontId="2" fillId="0" borderId="6" xfId="0" applyNumberFormat="1" applyFont="1" applyBorder="1" applyAlignment="1" applyProtection="1">
      <alignment horizontal="center"/>
    </xf>
    <xf numFmtId="0" fontId="1" fillId="3" borderId="2" xfId="0" applyFont="1" applyFill="1" applyBorder="1" applyAlignment="1" applyProtection="1">
      <alignment horizontal="left" vertical="center" wrapText="1"/>
      <protection locked="0"/>
    </xf>
    <xf numFmtId="0" fontId="1" fillId="3" borderId="5" xfId="0" applyFont="1" applyFill="1" applyBorder="1" applyAlignment="1" applyProtection="1">
      <alignment horizontal="left" vertical="center" wrapText="1"/>
      <protection locked="0"/>
    </xf>
    <xf numFmtId="0" fontId="1" fillId="3" borderId="6" xfId="0" applyFont="1" applyFill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left" vertical="top"/>
    </xf>
    <xf numFmtId="0" fontId="1" fillId="0" borderId="5" xfId="0" applyFont="1" applyBorder="1" applyAlignment="1" applyProtection="1">
      <alignment horizontal="left" vertical="top"/>
    </xf>
    <xf numFmtId="0" fontId="1" fillId="0" borderId="6" xfId="0" applyFont="1" applyBorder="1" applyAlignment="1" applyProtection="1">
      <alignment horizontal="left" vertical="top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1" fontId="1" fillId="3" borderId="1" xfId="0" applyNumberFormat="1" applyFont="1" applyFill="1" applyBorder="1" applyAlignment="1" applyProtection="1">
      <alignment horizontal="left" vertical="center"/>
      <protection locked="0"/>
    </xf>
    <xf numFmtId="1" fontId="1" fillId="3" borderId="2" xfId="0" applyNumberFormat="1" applyFont="1" applyFill="1" applyBorder="1" applyAlignment="1" applyProtection="1">
      <alignment horizontal="left" vertical="center"/>
      <protection locked="0"/>
    </xf>
    <xf numFmtId="1" fontId="1" fillId="3" borderId="5" xfId="0" applyNumberFormat="1" applyFont="1" applyFill="1" applyBorder="1" applyAlignment="1" applyProtection="1">
      <alignment horizontal="left" vertical="center"/>
      <protection locked="0"/>
    </xf>
    <xf numFmtId="1" fontId="1" fillId="3" borderId="6" xfId="0" applyNumberFormat="1" applyFont="1" applyFill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 applyProtection="1">
      <alignment horizontal="center" vertical="center"/>
      <protection locked="0"/>
    </xf>
    <xf numFmtId="1" fontId="1" fillId="0" borderId="5" xfId="0" applyNumberFormat="1" applyFont="1" applyBorder="1" applyAlignment="1" applyProtection="1">
      <alignment horizontal="center" vertical="center"/>
      <protection locked="0"/>
    </xf>
    <xf numFmtId="1" fontId="1" fillId="0" borderId="6" xfId="0" applyNumberFormat="1" applyFont="1" applyBorder="1" applyAlignment="1" applyProtection="1">
      <alignment horizontal="center" vertical="center"/>
      <protection locked="0"/>
    </xf>
    <xf numFmtId="0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5" xfId="0" applyNumberFormat="1" applyFont="1" applyBorder="1" applyAlignment="1" applyProtection="1">
      <alignment horizontal="center" vertical="center"/>
      <protection locked="0"/>
    </xf>
    <xf numFmtId="0" fontId="2" fillId="0" borderId="6" xfId="0" applyNumberFormat="1" applyFont="1" applyBorder="1" applyAlignment="1" applyProtection="1">
      <alignment horizontal="center" vertical="center"/>
      <protection locked="0"/>
    </xf>
    <xf numFmtId="1" fontId="2" fillId="0" borderId="5" xfId="0" applyNumberFormat="1" applyFont="1" applyBorder="1" applyAlignment="1" applyProtection="1">
      <alignment horizontal="center" vertical="center"/>
      <protection locked="0"/>
    </xf>
    <xf numFmtId="1" fontId="2" fillId="0" borderId="6" xfId="0" applyNumberFormat="1" applyFont="1" applyBorder="1" applyAlignment="1" applyProtection="1">
      <alignment horizontal="center" vertical="center"/>
      <protection locked="0"/>
    </xf>
    <xf numFmtId="1" fontId="1" fillId="3" borderId="1" xfId="0" applyNumberFormat="1" applyFont="1" applyFill="1" applyBorder="1" applyAlignment="1" applyProtection="1">
      <alignment horizontal="left" vertical="center" wrapText="1"/>
      <protection locked="0"/>
    </xf>
    <xf numFmtId="1" fontId="1" fillId="3" borderId="2" xfId="0" applyNumberFormat="1" applyFont="1" applyFill="1" applyBorder="1" applyAlignment="1" applyProtection="1">
      <alignment horizontal="left" vertical="center" wrapText="1"/>
      <protection locked="0"/>
    </xf>
    <xf numFmtId="1" fontId="1" fillId="3" borderId="5" xfId="0" applyNumberFormat="1" applyFont="1" applyFill="1" applyBorder="1" applyAlignment="1" applyProtection="1">
      <alignment horizontal="left" vertical="center" wrapText="1"/>
      <protection locked="0"/>
    </xf>
    <xf numFmtId="1" fontId="1" fillId="3" borderId="6" xfId="0" applyNumberFormat="1" applyFont="1" applyFill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Protection="1"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1" fillId="0" borderId="0" xfId="0" applyFont="1" applyFill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1" fillId="0" borderId="0" xfId="0" applyFont="1" applyFill="1" applyAlignment="1" applyProtection="1">
      <alignment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6"/>
  <sheetViews>
    <sheetView tabSelected="1" view="pageLayout" topLeftCell="C1" zoomScaleNormal="100" workbookViewId="0">
      <selection activeCell="AA16" sqref="AA16"/>
    </sheetView>
  </sheetViews>
  <sheetFormatPr defaultColWidth="9.140625" defaultRowHeight="12.75" x14ac:dyDescent="0.2"/>
  <cols>
    <col min="1" max="1" width="9.28515625" style="1" customWidth="1"/>
    <col min="2" max="2" width="7.140625" style="1" customWidth="1"/>
    <col min="3" max="3" width="7.28515625" style="1" customWidth="1"/>
    <col min="4" max="5" width="4.7109375" style="1" customWidth="1"/>
    <col min="6" max="6" width="4.5703125" style="1" customWidth="1"/>
    <col min="7" max="7" width="8.140625" style="1" customWidth="1"/>
    <col min="8" max="8" width="8.28515625" style="1" customWidth="1"/>
    <col min="9" max="9" width="5.85546875" style="1" customWidth="1"/>
    <col min="10" max="10" width="7.28515625" style="1" customWidth="1"/>
    <col min="11" max="11" width="5.7109375" style="1" customWidth="1"/>
    <col min="12" max="12" width="6.140625" style="1" customWidth="1"/>
    <col min="13" max="13" width="6.140625" style="50" customWidth="1"/>
    <col min="14" max="14" width="5.5703125" style="1" customWidth="1"/>
    <col min="15" max="19" width="6" style="1" customWidth="1"/>
    <col min="20" max="20" width="6.140625" style="1" customWidth="1"/>
    <col min="21" max="21" width="9.85546875" style="1" customWidth="1"/>
    <col min="22" max="16384" width="9.140625" style="1"/>
  </cols>
  <sheetData>
    <row r="1" spans="1:21" ht="15.75" customHeight="1" x14ac:dyDescent="0.2">
      <c r="A1" s="113" t="s">
        <v>92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N1" s="205" t="s">
        <v>19</v>
      </c>
      <c r="O1" s="205"/>
      <c r="P1" s="205"/>
      <c r="Q1" s="205"/>
      <c r="R1" s="205"/>
      <c r="S1" s="205"/>
      <c r="T1" s="205"/>
      <c r="U1" s="205"/>
    </row>
    <row r="2" spans="1:21" ht="6.75" customHeight="1" x14ac:dyDescent="0.2">
      <c r="A2" s="113"/>
      <c r="B2" s="113"/>
      <c r="C2" s="113"/>
      <c r="D2" s="113"/>
      <c r="E2" s="113"/>
      <c r="F2" s="113"/>
      <c r="G2" s="113"/>
      <c r="H2" s="113"/>
      <c r="I2" s="113"/>
      <c r="J2" s="113"/>
      <c r="K2" s="113"/>
    </row>
    <row r="3" spans="1:21" ht="39" customHeight="1" x14ac:dyDescent="0.2">
      <c r="A3" s="200" t="s">
        <v>0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N3" s="212"/>
      <c r="O3" s="213"/>
      <c r="P3" s="216" t="s">
        <v>35</v>
      </c>
      <c r="Q3" s="217"/>
      <c r="R3" s="218"/>
      <c r="S3" s="216" t="s">
        <v>36</v>
      </c>
      <c r="T3" s="217"/>
      <c r="U3" s="218"/>
    </row>
    <row r="4" spans="1:21" ht="17.25" customHeight="1" x14ac:dyDescent="0.2">
      <c r="A4" s="207" t="s">
        <v>103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N4" s="214" t="s">
        <v>14</v>
      </c>
      <c r="O4" s="215"/>
      <c r="P4" s="222">
        <v>16</v>
      </c>
      <c r="Q4" s="223"/>
      <c r="R4" s="224"/>
      <c r="S4" s="222">
        <v>16</v>
      </c>
      <c r="T4" s="223"/>
      <c r="U4" s="224"/>
    </row>
    <row r="5" spans="1:21" ht="16.5" customHeight="1" x14ac:dyDescent="0.2">
      <c r="A5" s="207"/>
      <c r="B5" s="207"/>
      <c r="C5" s="207"/>
      <c r="D5" s="207"/>
      <c r="E5" s="207"/>
      <c r="F5" s="207"/>
      <c r="G5" s="207"/>
      <c r="H5" s="207"/>
      <c r="I5" s="207"/>
      <c r="J5" s="207"/>
      <c r="K5" s="207"/>
      <c r="N5" s="214" t="s">
        <v>15</v>
      </c>
      <c r="O5" s="215"/>
      <c r="P5" s="222">
        <v>16</v>
      </c>
      <c r="Q5" s="223"/>
      <c r="R5" s="224"/>
      <c r="S5" s="222">
        <v>16</v>
      </c>
      <c r="T5" s="223"/>
      <c r="U5" s="224"/>
    </row>
    <row r="6" spans="1:21" ht="15" customHeight="1" x14ac:dyDescent="0.2">
      <c r="A6" s="231" t="s">
        <v>104</v>
      </c>
      <c r="B6" s="231"/>
      <c r="C6" s="231"/>
      <c r="D6" s="231"/>
      <c r="E6" s="231"/>
      <c r="F6" s="231"/>
      <c r="G6" s="231"/>
      <c r="H6" s="231"/>
      <c r="I6" s="231"/>
      <c r="J6" s="231"/>
      <c r="K6" s="231"/>
      <c r="N6" s="232"/>
      <c r="O6" s="232"/>
      <c r="P6" s="225"/>
      <c r="Q6" s="225"/>
      <c r="R6" s="225"/>
      <c r="S6" s="225"/>
      <c r="T6" s="225"/>
      <c r="U6" s="225"/>
    </row>
    <row r="7" spans="1:21" ht="18" customHeight="1" x14ac:dyDescent="0.2">
      <c r="A7" s="233" t="s">
        <v>99</v>
      </c>
      <c r="B7" s="233"/>
      <c r="C7" s="233"/>
      <c r="D7" s="233"/>
      <c r="E7" s="233"/>
      <c r="F7" s="233"/>
      <c r="G7" s="233"/>
      <c r="H7" s="233"/>
      <c r="I7" s="233"/>
      <c r="J7" s="233"/>
      <c r="K7" s="233"/>
    </row>
    <row r="8" spans="1:21" ht="18.75" customHeight="1" x14ac:dyDescent="0.2">
      <c r="A8" s="227" t="s">
        <v>100</v>
      </c>
      <c r="B8" s="227"/>
      <c r="C8" s="227"/>
      <c r="D8" s="227"/>
      <c r="E8" s="227"/>
      <c r="F8" s="227"/>
      <c r="G8" s="227"/>
      <c r="H8" s="227"/>
      <c r="I8" s="227"/>
      <c r="J8" s="227"/>
      <c r="K8" s="227"/>
      <c r="N8" s="226" t="s">
        <v>87</v>
      </c>
      <c r="O8" s="226"/>
      <c r="P8" s="226"/>
      <c r="Q8" s="226"/>
      <c r="R8" s="226"/>
      <c r="S8" s="226"/>
      <c r="T8" s="226"/>
      <c r="U8" s="226"/>
    </row>
    <row r="9" spans="1:21" ht="15" customHeight="1" x14ac:dyDescent="0.2">
      <c r="A9" s="211" t="s">
        <v>88</v>
      </c>
      <c r="B9" s="211"/>
      <c r="C9" s="211"/>
      <c r="D9" s="211"/>
      <c r="E9" s="211"/>
      <c r="F9" s="211"/>
      <c r="G9" s="211"/>
      <c r="H9" s="211"/>
      <c r="I9" s="211"/>
      <c r="J9" s="211"/>
      <c r="K9" s="211"/>
      <c r="N9" s="226"/>
      <c r="O9" s="226"/>
      <c r="P9" s="226"/>
      <c r="Q9" s="226"/>
      <c r="R9" s="226"/>
      <c r="S9" s="226"/>
      <c r="T9" s="226"/>
      <c r="U9" s="226"/>
    </row>
    <row r="10" spans="1:21" ht="16.5" customHeight="1" x14ac:dyDescent="0.2">
      <c r="A10" s="211" t="s">
        <v>60</v>
      </c>
      <c r="B10" s="211"/>
      <c r="C10" s="211"/>
      <c r="D10" s="211"/>
      <c r="E10" s="211"/>
      <c r="F10" s="211"/>
      <c r="G10" s="211"/>
      <c r="H10" s="211"/>
      <c r="I10" s="211"/>
      <c r="J10" s="211"/>
      <c r="K10" s="211"/>
      <c r="N10" s="226"/>
      <c r="O10" s="226"/>
      <c r="P10" s="226"/>
      <c r="Q10" s="226"/>
      <c r="R10" s="226"/>
      <c r="S10" s="226"/>
      <c r="T10" s="226"/>
      <c r="U10" s="226"/>
    </row>
    <row r="11" spans="1:21" ht="12.75" customHeight="1" x14ac:dyDescent="0.2">
      <c r="A11" s="211" t="s">
        <v>17</v>
      </c>
      <c r="B11" s="211"/>
      <c r="C11" s="211"/>
      <c r="D11" s="211"/>
      <c r="E11" s="211"/>
      <c r="F11" s="211"/>
      <c r="G11" s="211"/>
      <c r="H11" s="211"/>
      <c r="I11" s="211"/>
      <c r="J11" s="211"/>
      <c r="K11" s="211"/>
      <c r="N11" s="226"/>
      <c r="O11" s="226"/>
      <c r="P11" s="226"/>
      <c r="Q11" s="226"/>
      <c r="R11" s="226"/>
      <c r="S11" s="226"/>
      <c r="T11" s="226"/>
      <c r="U11" s="226"/>
    </row>
    <row r="12" spans="1:21" ht="10.5" customHeight="1" x14ac:dyDescent="0.2">
      <c r="A12" s="211"/>
      <c r="B12" s="211"/>
      <c r="C12" s="211"/>
      <c r="D12" s="211"/>
      <c r="E12" s="211"/>
      <c r="F12" s="211"/>
      <c r="G12" s="211"/>
      <c r="H12" s="211"/>
      <c r="I12" s="211"/>
      <c r="J12" s="211"/>
      <c r="K12" s="211"/>
      <c r="N12" s="2"/>
      <c r="O12" s="2"/>
      <c r="P12" s="2"/>
      <c r="Q12" s="2"/>
      <c r="R12" s="2"/>
      <c r="S12" s="2"/>
    </row>
    <row r="13" spans="1:21" x14ac:dyDescent="0.2">
      <c r="A13" s="229" t="s">
        <v>65</v>
      </c>
      <c r="B13" s="229"/>
      <c r="C13" s="229"/>
      <c r="D13" s="229"/>
      <c r="E13" s="229"/>
      <c r="F13" s="229"/>
      <c r="G13" s="229"/>
      <c r="H13" s="229"/>
      <c r="I13" s="229"/>
      <c r="J13" s="229"/>
      <c r="K13" s="229"/>
      <c r="N13" s="230" t="s">
        <v>20</v>
      </c>
      <c r="O13" s="230"/>
      <c r="P13" s="230"/>
      <c r="Q13" s="230"/>
      <c r="R13" s="230"/>
      <c r="S13" s="230"/>
      <c r="T13" s="230"/>
      <c r="U13" s="230"/>
    </row>
    <row r="14" spans="1:21" ht="12.75" customHeight="1" x14ac:dyDescent="0.2">
      <c r="A14" s="229" t="s">
        <v>61</v>
      </c>
      <c r="B14" s="229"/>
      <c r="C14" s="229"/>
      <c r="D14" s="229"/>
      <c r="E14" s="229"/>
      <c r="F14" s="229"/>
      <c r="G14" s="229"/>
      <c r="H14" s="229"/>
      <c r="I14" s="229"/>
      <c r="J14" s="229"/>
      <c r="K14" s="229"/>
      <c r="N14" s="206" t="s">
        <v>108</v>
      </c>
      <c r="O14" s="206"/>
      <c r="P14" s="206"/>
      <c r="Q14" s="206"/>
      <c r="R14" s="206"/>
      <c r="S14" s="206"/>
      <c r="T14" s="206"/>
      <c r="U14" s="206"/>
    </row>
    <row r="15" spans="1:21" ht="12.75" customHeight="1" x14ac:dyDescent="0.2">
      <c r="A15" s="227" t="s">
        <v>105</v>
      </c>
      <c r="B15" s="227"/>
      <c r="C15" s="227"/>
      <c r="D15" s="227"/>
      <c r="E15" s="227"/>
      <c r="F15" s="227"/>
      <c r="G15" s="227"/>
      <c r="H15" s="227"/>
      <c r="I15" s="227"/>
      <c r="J15" s="227"/>
      <c r="K15" s="227"/>
      <c r="N15" s="206" t="s">
        <v>109</v>
      </c>
      <c r="O15" s="206"/>
      <c r="P15" s="206"/>
      <c r="Q15" s="206"/>
      <c r="R15" s="206"/>
      <c r="S15" s="206"/>
      <c r="T15" s="206"/>
      <c r="U15" s="206"/>
    </row>
    <row r="16" spans="1:21" ht="12.75" customHeight="1" x14ac:dyDescent="0.2">
      <c r="A16" s="227" t="s">
        <v>106</v>
      </c>
      <c r="B16" s="227"/>
      <c r="C16" s="227"/>
      <c r="D16" s="227"/>
      <c r="E16" s="227"/>
      <c r="F16" s="227"/>
      <c r="G16" s="227"/>
      <c r="H16" s="227"/>
      <c r="I16" s="227"/>
      <c r="J16" s="227"/>
      <c r="K16" s="227"/>
      <c r="N16" s="206" t="s">
        <v>110</v>
      </c>
      <c r="O16" s="206"/>
      <c r="P16" s="206"/>
      <c r="Q16" s="206"/>
      <c r="R16" s="206"/>
      <c r="S16" s="206"/>
      <c r="T16" s="206"/>
      <c r="U16" s="206"/>
    </row>
    <row r="17" spans="1:21" ht="12.75" customHeight="1" x14ac:dyDescent="0.2">
      <c r="A17" s="211" t="s">
        <v>1</v>
      </c>
      <c r="B17" s="211"/>
      <c r="C17" s="211"/>
      <c r="D17" s="211"/>
      <c r="E17" s="211"/>
      <c r="F17" s="211"/>
      <c r="G17" s="211"/>
      <c r="H17" s="211"/>
      <c r="I17" s="211"/>
      <c r="J17" s="211"/>
      <c r="K17" s="211"/>
      <c r="N17" s="204" t="s">
        <v>111</v>
      </c>
      <c r="O17" s="204"/>
      <c r="P17" s="204"/>
      <c r="Q17" s="204"/>
      <c r="R17" s="204"/>
      <c r="S17" s="204"/>
      <c r="T17" s="204"/>
      <c r="U17" s="204"/>
    </row>
    <row r="18" spans="1:21" ht="14.25" customHeight="1" x14ac:dyDescent="0.2">
      <c r="A18" s="211" t="s">
        <v>66</v>
      </c>
      <c r="B18" s="211"/>
      <c r="C18" s="211"/>
      <c r="D18" s="211"/>
      <c r="E18" s="211"/>
      <c r="F18" s="211"/>
      <c r="G18" s="211"/>
      <c r="H18" s="211"/>
      <c r="I18" s="211"/>
      <c r="J18" s="211"/>
      <c r="K18" s="211"/>
      <c r="N18" s="204" t="s">
        <v>112</v>
      </c>
      <c r="O18" s="204"/>
      <c r="P18" s="204"/>
      <c r="Q18" s="204"/>
      <c r="R18" s="204"/>
      <c r="S18" s="204"/>
      <c r="T18" s="204"/>
      <c r="U18" s="204"/>
    </row>
    <row r="19" spans="1:21" x14ac:dyDescent="0.2">
      <c r="A19" s="210" t="s">
        <v>175</v>
      </c>
      <c r="B19" s="211"/>
      <c r="C19" s="211"/>
      <c r="D19" s="211"/>
      <c r="E19" s="211"/>
      <c r="F19" s="211"/>
      <c r="G19" s="211"/>
      <c r="H19" s="211"/>
      <c r="I19" s="211"/>
      <c r="J19" s="211"/>
      <c r="K19" s="211"/>
      <c r="N19" s="204"/>
      <c r="O19" s="204"/>
      <c r="P19" s="204"/>
      <c r="Q19" s="204"/>
      <c r="R19" s="204"/>
      <c r="S19" s="204"/>
      <c r="T19" s="204"/>
      <c r="U19" s="204"/>
    </row>
    <row r="20" spans="1:21" ht="7.5" customHeight="1" x14ac:dyDescent="0.2">
      <c r="A20" s="226" t="s">
        <v>78</v>
      </c>
      <c r="B20" s="226"/>
      <c r="C20" s="226"/>
      <c r="D20" s="226"/>
      <c r="E20" s="226"/>
      <c r="F20" s="226"/>
      <c r="G20" s="226"/>
      <c r="H20" s="226"/>
      <c r="I20" s="226"/>
      <c r="J20" s="226"/>
      <c r="K20" s="226"/>
      <c r="N20" s="2"/>
      <c r="O20" s="2"/>
      <c r="P20" s="2"/>
      <c r="Q20" s="2"/>
      <c r="R20" s="2"/>
      <c r="S20" s="2"/>
    </row>
    <row r="21" spans="1:21" ht="15" customHeight="1" x14ac:dyDescent="0.2">
      <c r="A21" s="226"/>
      <c r="B21" s="226"/>
      <c r="C21" s="226"/>
      <c r="D21" s="226"/>
      <c r="E21" s="226"/>
      <c r="F21" s="226"/>
      <c r="G21" s="226"/>
      <c r="H21" s="226"/>
      <c r="I21" s="226"/>
      <c r="J21" s="226"/>
      <c r="K21" s="226"/>
      <c r="N21" s="77" t="s">
        <v>176</v>
      </c>
      <c r="O21" s="77"/>
      <c r="P21" s="77"/>
      <c r="Q21" s="77"/>
      <c r="R21" s="77"/>
      <c r="S21" s="77"/>
      <c r="T21" s="77"/>
      <c r="U21" s="77"/>
    </row>
    <row r="22" spans="1:21" ht="15" customHeight="1" x14ac:dyDescent="0.2">
      <c r="A22" s="226"/>
      <c r="B22" s="226"/>
      <c r="C22" s="226"/>
      <c r="D22" s="226"/>
      <c r="E22" s="226"/>
      <c r="F22" s="226"/>
      <c r="G22" s="226"/>
      <c r="H22" s="226"/>
      <c r="I22" s="226"/>
      <c r="J22" s="226"/>
      <c r="K22" s="226"/>
      <c r="N22" s="77"/>
      <c r="O22" s="77"/>
      <c r="P22" s="77"/>
      <c r="Q22" s="77"/>
      <c r="R22" s="77"/>
      <c r="S22" s="77"/>
      <c r="T22" s="77"/>
      <c r="U22" s="77"/>
    </row>
    <row r="23" spans="1:21" ht="24" customHeight="1" x14ac:dyDescent="0.2">
      <c r="A23" s="226"/>
      <c r="B23" s="226"/>
      <c r="C23" s="226"/>
      <c r="D23" s="226"/>
      <c r="E23" s="226"/>
      <c r="F23" s="226"/>
      <c r="G23" s="226"/>
      <c r="H23" s="226"/>
      <c r="I23" s="226"/>
      <c r="J23" s="226"/>
      <c r="K23" s="226"/>
      <c r="N23" s="77"/>
      <c r="O23" s="77"/>
      <c r="P23" s="77"/>
      <c r="Q23" s="77"/>
      <c r="R23" s="77"/>
      <c r="S23" s="77"/>
      <c r="T23" s="77"/>
      <c r="U23" s="77"/>
    </row>
    <row r="24" spans="1:21" ht="13.5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N24" s="3"/>
      <c r="O24" s="3"/>
      <c r="P24" s="3"/>
      <c r="Q24" s="3"/>
      <c r="R24" s="3"/>
      <c r="S24" s="3"/>
    </row>
    <row r="25" spans="1:21" ht="12.75" customHeight="1" x14ac:dyDescent="0.2">
      <c r="A25" s="139" t="s">
        <v>16</v>
      </c>
      <c r="B25" s="139"/>
      <c r="C25" s="139"/>
      <c r="D25" s="139"/>
      <c r="E25" s="139"/>
      <c r="F25" s="139"/>
      <c r="G25" s="139"/>
      <c r="N25" s="228" t="s">
        <v>113</v>
      </c>
      <c r="O25" s="228"/>
      <c r="P25" s="228"/>
      <c r="Q25" s="228"/>
      <c r="R25" s="228"/>
      <c r="S25" s="228"/>
      <c r="T25" s="228"/>
      <c r="U25" s="228"/>
    </row>
    <row r="26" spans="1:21" ht="26.25" customHeight="1" x14ac:dyDescent="0.2">
      <c r="A26" s="4"/>
      <c r="B26" s="216" t="s">
        <v>2</v>
      </c>
      <c r="C26" s="218"/>
      <c r="D26" s="216" t="s">
        <v>3</v>
      </c>
      <c r="E26" s="217"/>
      <c r="F26" s="218"/>
      <c r="G26" s="196" t="s">
        <v>18</v>
      </c>
      <c r="H26" s="196" t="s">
        <v>10</v>
      </c>
      <c r="I26" s="216" t="s">
        <v>4</v>
      </c>
      <c r="J26" s="217"/>
      <c r="K26" s="218"/>
      <c r="N26" s="228"/>
      <c r="O26" s="228"/>
      <c r="P26" s="228"/>
      <c r="Q26" s="228"/>
      <c r="R26" s="228"/>
      <c r="S26" s="228"/>
      <c r="T26" s="228"/>
      <c r="U26" s="228"/>
    </row>
    <row r="27" spans="1:21" ht="14.25" customHeight="1" x14ac:dyDescent="0.2">
      <c r="A27" s="4"/>
      <c r="B27" s="5" t="s">
        <v>5</v>
      </c>
      <c r="C27" s="5" t="s">
        <v>6</v>
      </c>
      <c r="D27" s="5" t="s">
        <v>7</v>
      </c>
      <c r="E27" s="5" t="s">
        <v>8</v>
      </c>
      <c r="F27" s="5" t="s">
        <v>9</v>
      </c>
      <c r="G27" s="197"/>
      <c r="H27" s="197"/>
      <c r="I27" s="5" t="s">
        <v>11</v>
      </c>
      <c r="J27" s="5" t="s">
        <v>12</v>
      </c>
      <c r="K27" s="5" t="s">
        <v>13</v>
      </c>
      <c r="N27" s="228"/>
      <c r="O27" s="228"/>
      <c r="P27" s="228"/>
      <c r="Q27" s="228"/>
      <c r="R27" s="228"/>
      <c r="S27" s="228"/>
      <c r="T27" s="228"/>
      <c r="U27" s="228"/>
    </row>
    <row r="28" spans="1:21" ht="17.25" customHeight="1" x14ac:dyDescent="0.2">
      <c r="A28" s="6" t="s">
        <v>14</v>
      </c>
      <c r="B28" s="7">
        <v>14</v>
      </c>
      <c r="C28" s="7">
        <v>14</v>
      </c>
      <c r="D28" s="23">
        <v>3</v>
      </c>
      <c r="E28" s="23">
        <v>3</v>
      </c>
      <c r="F28" s="23">
        <v>2</v>
      </c>
      <c r="G28" s="23">
        <v>0</v>
      </c>
      <c r="H28" s="37" t="s">
        <v>107</v>
      </c>
      <c r="I28" s="23">
        <v>3</v>
      </c>
      <c r="J28" s="23">
        <v>1</v>
      </c>
      <c r="K28" s="23">
        <v>12</v>
      </c>
      <c r="N28" s="228"/>
      <c r="O28" s="228"/>
      <c r="P28" s="228"/>
      <c r="Q28" s="228"/>
      <c r="R28" s="228"/>
      <c r="S28" s="228"/>
      <c r="T28" s="228"/>
      <c r="U28" s="228"/>
    </row>
    <row r="29" spans="1:21" ht="15" customHeight="1" x14ac:dyDescent="0.2">
      <c r="A29" s="6" t="s">
        <v>15</v>
      </c>
      <c r="B29" s="7">
        <v>14</v>
      </c>
      <c r="C29" s="7">
        <v>12</v>
      </c>
      <c r="D29" s="23">
        <v>3</v>
      </c>
      <c r="E29" s="23">
        <v>3</v>
      </c>
      <c r="F29" s="23">
        <v>2</v>
      </c>
      <c r="G29" s="23">
        <v>2</v>
      </c>
      <c r="H29" s="23">
        <v>2</v>
      </c>
      <c r="I29" s="23">
        <v>3</v>
      </c>
      <c r="J29" s="23">
        <v>1</v>
      </c>
      <c r="K29" s="23">
        <v>10</v>
      </c>
      <c r="N29" s="228"/>
      <c r="O29" s="228"/>
      <c r="P29" s="228"/>
      <c r="Q29" s="228"/>
      <c r="R29" s="228"/>
      <c r="S29" s="228"/>
      <c r="T29" s="228"/>
      <c r="U29" s="228"/>
    </row>
    <row r="30" spans="1:21" ht="15.75" customHeight="1" x14ac:dyDescent="0.2">
      <c r="A30" s="32"/>
      <c r="B30" s="30"/>
      <c r="C30" s="30"/>
      <c r="D30" s="30"/>
      <c r="E30" s="30"/>
      <c r="F30" s="30"/>
      <c r="G30" s="30"/>
      <c r="H30" s="30"/>
      <c r="I30" s="30"/>
      <c r="J30" s="30"/>
      <c r="K30" s="33"/>
      <c r="N30" s="228"/>
      <c r="O30" s="228"/>
      <c r="P30" s="228"/>
      <c r="Q30" s="228"/>
      <c r="R30" s="228"/>
      <c r="S30" s="228"/>
      <c r="T30" s="228"/>
      <c r="U30" s="228"/>
    </row>
    <row r="31" spans="1:21" s="63" customFormat="1" ht="15.75" customHeight="1" x14ac:dyDescent="0.2">
      <c r="A31" s="64"/>
      <c r="B31" s="65"/>
      <c r="C31" s="65"/>
      <c r="D31" s="65"/>
      <c r="E31" s="65"/>
      <c r="F31" s="65"/>
      <c r="G31" s="65"/>
      <c r="H31" s="65"/>
      <c r="I31" s="65"/>
      <c r="J31" s="65"/>
      <c r="K31" s="66"/>
      <c r="N31" s="228"/>
      <c r="O31" s="228"/>
      <c r="P31" s="228"/>
      <c r="Q31" s="228"/>
      <c r="R31" s="228"/>
      <c r="S31" s="228"/>
      <c r="T31" s="228"/>
      <c r="U31" s="228"/>
    </row>
    <row r="32" spans="1:21" ht="21" customHeight="1" x14ac:dyDescent="0.2">
      <c r="A32" s="31"/>
      <c r="B32" s="31"/>
      <c r="C32" s="31"/>
      <c r="D32" s="31"/>
      <c r="E32" s="31"/>
      <c r="F32" s="31"/>
      <c r="G32" s="31"/>
      <c r="N32" s="228"/>
      <c r="O32" s="228"/>
      <c r="P32" s="228"/>
      <c r="Q32" s="228"/>
      <c r="R32" s="228"/>
      <c r="S32" s="228"/>
      <c r="T32" s="228"/>
      <c r="U32" s="228"/>
    </row>
    <row r="33" spans="1:21" ht="20.25" customHeight="1" x14ac:dyDescent="0.2">
      <c r="A33" s="208" t="s">
        <v>21</v>
      </c>
      <c r="B33" s="209"/>
      <c r="C33" s="209"/>
      <c r="D33" s="209"/>
      <c r="E33" s="209"/>
      <c r="F33" s="209"/>
      <c r="G33" s="209"/>
      <c r="H33" s="209"/>
      <c r="I33" s="209"/>
      <c r="J33" s="209"/>
      <c r="K33" s="209"/>
      <c r="L33" s="209"/>
      <c r="M33" s="209"/>
      <c r="N33" s="209"/>
      <c r="O33" s="209"/>
      <c r="P33" s="209"/>
      <c r="Q33" s="209"/>
      <c r="R33" s="209"/>
      <c r="S33" s="209"/>
      <c r="T33" s="209"/>
      <c r="U33" s="209"/>
    </row>
    <row r="34" spans="1:21" ht="20.25" hidden="1" customHeight="1" x14ac:dyDescent="0.2">
      <c r="O34" s="8"/>
      <c r="P34" s="9" t="s">
        <v>37</v>
      </c>
      <c r="Q34" s="9" t="s">
        <v>38</v>
      </c>
      <c r="R34" s="9" t="s">
        <v>39</v>
      </c>
      <c r="S34" s="9" t="s">
        <v>89</v>
      </c>
      <c r="T34" s="9" t="s">
        <v>90</v>
      </c>
      <c r="U34" s="9"/>
    </row>
    <row r="35" spans="1:21" ht="20.25" customHeight="1" x14ac:dyDescent="0.2">
      <c r="A35" s="91" t="s">
        <v>42</v>
      </c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</row>
    <row r="36" spans="1:21" ht="27.75" customHeight="1" x14ac:dyDescent="0.2">
      <c r="A36" s="198" t="s">
        <v>27</v>
      </c>
      <c r="B36" s="178" t="s">
        <v>26</v>
      </c>
      <c r="C36" s="179"/>
      <c r="D36" s="179"/>
      <c r="E36" s="179"/>
      <c r="F36" s="179"/>
      <c r="G36" s="179"/>
      <c r="H36" s="179"/>
      <c r="I36" s="180"/>
      <c r="J36" s="196" t="s">
        <v>40</v>
      </c>
      <c r="K36" s="201" t="s">
        <v>24</v>
      </c>
      <c r="L36" s="202"/>
      <c r="M36" s="202"/>
      <c r="N36" s="203"/>
      <c r="O36" s="201" t="s">
        <v>41</v>
      </c>
      <c r="P36" s="219"/>
      <c r="Q36" s="220"/>
      <c r="R36" s="201" t="s">
        <v>23</v>
      </c>
      <c r="S36" s="202"/>
      <c r="T36" s="203"/>
      <c r="U36" s="221" t="s">
        <v>22</v>
      </c>
    </row>
    <row r="37" spans="1:21" ht="20.25" customHeight="1" x14ac:dyDescent="0.2">
      <c r="A37" s="199"/>
      <c r="B37" s="181"/>
      <c r="C37" s="182"/>
      <c r="D37" s="182"/>
      <c r="E37" s="182"/>
      <c r="F37" s="182"/>
      <c r="G37" s="182"/>
      <c r="H37" s="182"/>
      <c r="I37" s="183"/>
      <c r="J37" s="197"/>
      <c r="K37" s="5" t="s">
        <v>28</v>
      </c>
      <c r="L37" s="5" t="s">
        <v>29</v>
      </c>
      <c r="M37" s="45" t="s">
        <v>101</v>
      </c>
      <c r="N37" s="5" t="s">
        <v>102</v>
      </c>
      <c r="O37" s="5" t="s">
        <v>34</v>
      </c>
      <c r="P37" s="5" t="s">
        <v>7</v>
      </c>
      <c r="Q37" s="5" t="s">
        <v>31</v>
      </c>
      <c r="R37" s="5" t="s">
        <v>32</v>
      </c>
      <c r="S37" s="5" t="s">
        <v>28</v>
      </c>
      <c r="T37" s="5" t="s">
        <v>33</v>
      </c>
      <c r="U37" s="197"/>
    </row>
    <row r="38" spans="1:21" ht="13.15" customHeight="1" x14ac:dyDescent="0.2">
      <c r="A38" s="42" t="s">
        <v>114</v>
      </c>
      <c r="B38" s="153" t="s">
        <v>115</v>
      </c>
      <c r="C38" s="154"/>
      <c r="D38" s="154"/>
      <c r="E38" s="154"/>
      <c r="F38" s="154"/>
      <c r="G38" s="154"/>
      <c r="H38" s="154"/>
      <c r="I38" s="155"/>
      <c r="J38" s="10">
        <v>8</v>
      </c>
      <c r="K38" s="10">
        <v>2</v>
      </c>
      <c r="L38" s="10">
        <v>1</v>
      </c>
      <c r="M38" s="10">
        <v>0</v>
      </c>
      <c r="N38" s="10">
        <v>1</v>
      </c>
      <c r="O38" s="16">
        <f>K38+L38+M38+N38</f>
        <v>4</v>
      </c>
      <c r="P38" s="17">
        <f>Q38-O38</f>
        <v>10</v>
      </c>
      <c r="Q38" s="17">
        <f>ROUND(PRODUCT(J38,25)/14,0)</f>
        <v>14</v>
      </c>
      <c r="R38" s="22" t="s">
        <v>32</v>
      </c>
      <c r="S38" s="10"/>
      <c r="T38" s="23"/>
      <c r="U38" s="10" t="s">
        <v>37</v>
      </c>
    </row>
    <row r="39" spans="1:21" x14ac:dyDescent="0.2">
      <c r="A39" s="42" t="s">
        <v>116</v>
      </c>
      <c r="B39" s="153" t="s">
        <v>117</v>
      </c>
      <c r="C39" s="154"/>
      <c r="D39" s="154"/>
      <c r="E39" s="154"/>
      <c r="F39" s="154"/>
      <c r="G39" s="154"/>
      <c r="H39" s="154"/>
      <c r="I39" s="155"/>
      <c r="J39" s="10">
        <v>7</v>
      </c>
      <c r="K39" s="10">
        <v>2</v>
      </c>
      <c r="L39" s="10">
        <v>1</v>
      </c>
      <c r="M39" s="10">
        <v>0</v>
      </c>
      <c r="N39" s="10">
        <v>1</v>
      </c>
      <c r="O39" s="48">
        <f t="shared" ref="O39:O41" si="0">K39+L39+M39+N39</f>
        <v>4</v>
      </c>
      <c r="P39" s="17">
        <f t="shared" ref="P39:P41" si="1">Q39-O39</f>
        <v>9</v>
      </c>
      <c r="Q39" s="17">
        <f t="shared" ref="Q39:Q41" si="2">ROUND(PRODUCT(J39,25)/14,0)</f>
        <v>13</v>
      </c>
      <c r="R39" s="22" t="s">
        <v>32</v>
      </c>
      <c r="S39" s="10"/>
      <c r="T39" s="23"/>
      <c r="U39" s="10" t="s">
        <v>37</v>
      </c>
    </row>
    <row r="40" spans="1:21" ht="24.75" customHeight="1" x14ac:dyDescent="0.2">
      <c r="A40" s="42" t="s">
        <v>118</v>
      </c>
      <c r="B40" s="165" t="s">
        <v>119</v>
      </c>
      <c r="C40" s="166"/>
      <c r="D40" s="166"/>
      <c r="E40" s="166"/>
      <c r="F40" s="166"/>
      <c r="G40" s="166"/>
      <c r="H40" s="166"/>
      <c r="I40" s="167"/>
      <c r="J40" s="10">
        <v>7</v>
      </c>
      <c r="K40" s="10">
        <v>2</v>
      </c>
      <c r="L40" s="10">
        <v>1</v>
      </c>
      <c r="M40" s="10">
        <v>0</v>
      </c>
      <c r="N40" s="10">
        <v>1</v>
      </c>
      <c r="O40" s="48">
        <f t="shared" si="0"/>
        <v>4</v>
      </c>
      <c r="P40" s="17">
        <f t="shared" si="1"/>
        <v>9</v>
      </c>
      <c r="Q40" s="17">
        <f t="shared" si="2"/>
        <v>13</v>
      </c>
      <c r="R40" s="22"/>
      <c r="S40" s="10" t="s">
        <v>28</v>
      </c>
      <c r="T40" s="23"/>
      <c r="U40" s="10" t="s">
        <v>37</v>
      </c>
    </row>
    <row r="41" spans="1:21" ht="26.25" customHeight="1" x14ac:dyDescent="0.2">
      <c r="A41" s="42" t="s">
        <v>120</v>
      </c>
      <c r="B41" s="165" t="s">
        <v>121</v>
      </c>
      <c r="C41" s="166"/>
      <c r="D41" s="166"/>
      <c r="E41" s="166"/>
      <c r="F41" s="166"/>
      <c r="G41" s="166"/>
      <c r="H41" s="166"/>
      <c r="I41" s="167"/>
      <c r="J41" s="10">
        <v>8</v>
      </c>
      <c r="K41" s="10">
        <v>2</v>
      </c>
      <c r="L41" s="10">
        <v>1</v>
      </c>
      <c r="M41" s="10">
        <v>0</v>
      </c>
      <c r="N41" s="10">
        <v>1</v>
      </c>
      <c r="O41" s="48">
        <f t="shared" si="0"/>
        <v>4</v>
      </c>
      <c r="P41" s="17">
        <f t="shared" si="1"/>
        <v>10</v>
      </c>
      <c r="Q41" s="17">
        <f t="shared" si="2"/>
        <v>14</v>
      </c>
      <c r="R41" s="22" t="s">
        <v>32</v>
      </c>
      <c r="S41" s="10"/>
      <c r="T41" s="23"/>
      <c r="U41" s="10" t="s">
        <v>37</v>
      </c>
    </row>
    <row r="42" spans="1:21" x14ac:dyDescent="0.2">
      <c r="A42" s="19" t="s">
        <v>25</v>
      </c>
      <c r="B42" s="106"/>
      <c r="C42" s="107"/>
      <c r="D42" s="107"/>
      <c r="E42" s="107"/>
      <c r="F42" s="107"/>
      <c r="G42" s="107"/>
      <c r="H42" s="107"/>
      <c r="I42" s="108"/>
      <c r="J42" s="19">
        <f t="shared" ref="J42:Q42" si="3">SUM(J38:J41)</f>
        <v>30</v>
      </c>
      <c r="K42" s="19">
        <f t="shared" si="3"/>
        <v>8</v>
      </c>
      <c r="L42" s="19">
        <f t="shared" si="3"/>
        <v>4</v>
      </c>
      <c r="M42" s="49">
        <f t="shared" si="3"/>
        <v>0</v>
      </c>
      <c r="N42" s="19">
        <f t="shared" si="3"/>
        <v>4</v>
      </c>
      <c r="O42" s="19">
        <f t="shared" si="3"/>
        <v>16</v>
      </c>
      <c r="P42" s="19">
        <f t="shared" si="3"/>
        <v>38</v>
      </c>
      <c r="Q42" s="19">
        <f t="shared" si="3"/>
        <v>54</v>
      </c>
      <c r="R42" s="19">
        <f>COUNTIF(R38:R41,"E")</f>
        <v>3</v>
      </c>
      <c r="S42" s="19">
        <f>COUNTIF(S38:S41,"C")</f>
        <v>1</v>
      </c>
      <c r="T42" s="19">
        <f>COUNTIF(T38:T41,"VP")</f>
        <v>0</v>
      </c>
      <c r="U42" s="43">
        <f>COUNTA(U38:U41)</f>
        <v>4</v>
      </c>
    </row>
    <row r="43" spans="1:21" ht="19.5" customHeight="1" x14ac:dyDescent="0.2"/>
    <row r="44" spans="1:21" ht="16.5" customHeight="1" x14ac:dyDescent="0.2">
      <c r="A44" s="91" t="s">
        <v>43</v>
      </c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</row>
    <row r="45" spans="1:21" ht="26.25" customHeight="1" x14ac:dyDescent="0.2">
      <c r="A45" s="198" t="s">
        <v>27</v>
      </c>
      <c r="B45" s="178" t="s">
        <v>26</v>
      </c>
      <c r="C45" s="179"/>
      <c r="D45" s="179"/>
      <c r="E45" s="179"/>
      <c r="F45" s="179"/>
      <c r="G45" s="179"/>
      <c r="H45" s="179"/>
      <c r="I45" s="180"/>
      <c r="J45" s="196" t="s">
        <v>40</v>
      </c>
      <c r="K45" s="201" t="s">
        <v>24</v>
      </c>
      <c r="L45" s="202"/>
      <c r="M45" s="202"/>
      <c r="N45" s="203"/>
      <c r="O45" s="201" t="s">
        <v>41</v>
      </c>
      <c r="P45" s="219"/>
      <c r="Q45" s="220"/>
      <c r="R45" s="201" t="s">
        <v>23</v>
      </c>
      <c r="S45" s="202"/>
      <c r="T45" s="203"/>
      <c r="U45" s="221" t="s">
        <v>22</v>
      </c>
    </row>
    <row r="46" spans="1:21" ht="12.75" customHeight="1" x14ac:dyDescent="0.2">
      <c r="A46" s="199"/>
      <c r="B46" s="181"/>
      <c r="C46" s="182"/>
      <c r="D46" s="182"/>
      <c r="E46" s="182"/>
      <c r="F46" s="182"/>
      <c r="G46" s="182"/>
      <c r="H46" s="182"/>
      <c r="I46" s="183"/>
      <c r="J46" s="197"/>
      <c r="K46" s="45" t="s">
        <v>28</v>
      </c>
      <c r="L46" s="45" t="s">
        <v>29</v>
      </c>
      <c r="M46" s="45" t="s">
        <v>101</v>
      </c>
      <c r="N46" s="45" t="s">
        <v>102</v>
      </c>
      <c r="O46" s="5" t="s">
        <v>34</v>
      </c>
      <c r="P46" s="5" t="s">
        <v>7</v>
      </c>
      <c r="Q46" s="5" t="s">
        <v>31</v>
      </c>
      <c r="R46" s="5" t="s">
        <v>32</v>
      </c>
      <c r="S46" s="5" t="s">
        <v>28</v>
      </c>
      <c r="T46" s="5" t="s">
        <v>33</v>
      </c>
      <c r="U46" s="197"/>
    </row>
    <row r="47" spans="1:21" ht="26.25" customHeight="1" x14ac:dyDescent="0.2">
      <c r="A47" s="42" t="s">
        <v>122</v>
      </c>
      <c r="B47" s="165" t="s">
        <v>123</v>
      </c>
      <c r="C47" s="166"/>
      <c r="D47" s="166"/>
      <c r="E47" s="166"/>
      <c r="F47" s="166"/>
      <c r="G47" s="166"/>
      <c r="H47" s="166"/>
      <c r="I47" s="167"/>
      <c r="J47" s="10">
        <v>8</v>
      </c>
      <c r="K47" s="10">
        <v>2</v>
      </c>
      <c r="L47" s="10">
        <v>1</v>
      </c>
      <c r="M47" s="10">
        <v>0</v>
      </c>
      <c r="N47" s="10">
        <v>1</v>
      </c>
      <c r="O47" s="16">
        <f>K47+L47+M47+N47</f>
        <v>4</v>
      </c>
      <c r="P47" s="17">
        <f>Q47-O47</f>
        <v>10</v>
      </c>
      <c r="Q47" s="17">
        <f>ROUND(PRODUCT(J47,25)/14,0)</f>
        <v>14</v>
      </c>
      <c r="R47" s="22" t="s">
        <v>32</v>
      </c>
      <c r="S47" s="10"/>
      <c r="T47" s="23"/>
      <c r="U47" s="10" t="s">
        <v>37</v>
      </c>
    </row>
    <row r="48" spans="1:21" ht="25.5" customHeight="1" x14ac:dyDescent="0.2">
      <c r="A48" s="42" t="s">
        <v>124</v>
      </c>
      <c r="B48" s="165" t="s">
        <v>125</v>
      </c>
      <c r="C48" s="166"/>
      <c r="D48" s="166"/>
      <c r="E48" s="166"/>
      <c r="F48" s="166"/>
      <c r="G48" s="166"/>
      <c r="H48" s="166"/>
      <c r="I48" s="167"/>
      <c r="J48" s="10">
        <v>8</v>
      </c>
      <c r="K48" s="10">
        <v>2</v>
      </c>
      <c r="L48" s="10">
        <v>1</v>
      </c>
      <c r="M48" s="10">
        <v>0</v>
      </c>
      <c r="N48" s="10">
        <v>1</v>
      </c>
      <c r="O48" s="48">
        <f t="shared" ref="O48:O50" si="4">K48+L48+M48+N48</f>
        <v>4</v>
      </c>
      <c r="P48" s="17">
        <f t="shared" ref="P48:P50" si="5">Q48-O48</f>
        <v>10</v>
      </c>
      <c r="Q48" s="17">
        <f t="shared" ref="Q48:Q50" si="6">ROUND(PRODUCT(J48,25)/14,0)</f>
        <v>14</v>
      </c>
      <c r="R48" s="22"/>
      <c r="S48" s="10" t="s">
        <v>28</v>
      </c>
      <c r="T48" s="23"/>
      <c r="U48" s="10" t="s">
        <v>37</v>
      </c>
    </row>
    <row r="49" spans="1:21" ht="13.15" customHeight="1" x14ac:dyDescent="0.2">
      <c r="A49" s="42" t="s">
        <v>126</v>
      </c>
      <c r="B49" s="153" t="s">
        <v>127</v>
      </c>
      <c r="C49" s="154"/>
      <c r="D49" s="154"/>
      <c r="E49" s="154"/>
      <c r="F49" s="154"/>
      <c r="G49" s="154"/>
      <c r="H49" s="154"/>
      <c r="I49" s="155"/>
      <c r="J49" s="10">
        <v>7</v>
      </c>
      <c r="K49" s="10">
        <v>2</v>
      </c>
      <c r="L49" s="10">
        <v>1</v>
      </c>
      <c r="M49" s="10">
        <v>0</v>
      </c>
      <c r="N49" s="10">
        <v>1</v>
      </c>
      <c r="O49" s="48">
        <f t="shared" si="4"/>
        <v>4</v>
      </c>
      <c r="P49" s="17">
        <f t="shared" si="5"/>
        <v>9</v>
      </c>
      <c r="Q49" s="17">
        <f t="shared" si="6"/>
        <v>13</v>
      </c>
      <c r="R49" s="22"/>
      <c r="S49" s="10"/>
      <c r="T49" s="23" t="s">
        <v>33</v>
      </c>
      <c r="U49" s="10" t="s">
        <v>37</v>
      </c>
    </row>
    <row r="50" spans="1:21" ht="13.15" customHeight="1" x14ac:dyDescent="0.2">
      <c r="A50" s="42" t="s">
        <v>128</v>
      </c>
      <c r="B50" s="153" t="s">
        <v>129</v>
      </c>
      <c r="C50" s="154"/>
      <c r="D50" s="154"/>
      <c r="E50" s="154"/>
      <c r="F50" s="154"/>
      <c r="G50" s="154"/>
      <c r="H50" s="154"/>
      <c r="I50" s="155"/>
      <c r="J50" s="10">
        <v>7</v>
      </c>
      <c r="K50" s="10">
        <v>2</v>
      </c>
      <c r="L50" s="10">
        <v>1</v>
      </c>
      <c r="M50" s="10">
        <v>0</v>
      </c>
      <c r="N50" s="10">
        <v>1</v>
      </c>
      <c r="O50" s="48">
        <f t="shared" si="4"/>
        <v>4</v>
      </c>
      <c r="P50" s="17">
        <f t="shared" si="5"/>
        <v>9</v>
      </c>
      <c r="Q50" s="17">
        <f t="shared" si="6"/>
        <v>13</v>
      </c>
      <c r="R50" s="22" t="s">
        <v>32</v>
      </c>
      <c r="S50" s="10"/>
      <c r="T50" s="23"/>
      <c r="U50" s="10" t="s">
        <v>38</v>
      </c>
    </row>
    <row r="51" spans="1:21" x14ac:dyDescent="0.2">
      <c r="A51" s="19" t="s">
        <v>25</v>
      </c>
      <c r="B51" s="106"/>
      <c r="C51" s="107"/>
      <c r="D51" s="107"/>
      <c r="E51" s="107"/>
      <c r="F51" s="107"/>
      <c r="G51" s="107"/>
      <c r="H51" s="107"/>
      <c r="I51" s="108"/>
      <c r="J51" s="19">
        <f t="shared" ref="J51:Q51" si="7">SUM(J47:J50)</f>
        <v>30</v>
      </c>
      <c r="K51" s="19">
        <f t="shared" si="7"/>
        <v>8</v>
      </c>
      <c r="L51" s="19">
        <f t="shared" si="7"/>
        <v>4</v>
      </c>
      <c r="M51" s="49">
        <f t="shared" si="7"/>
        <v>0</v>
      </c>
      <c r="N51" s="19">
        <f t="shared" si="7"/>
        <v>4</v>
      </c>
      <c r="O51" s="19">
        <f t="shared" si="7"/>
        <v>16</v>
      </c>
      <c r="P51" s="19">
        <f t="shared" si="7"/>
        <v>38</v>
      </c>
      <c r="Q51" s="19">
        <f t="shared" si="7"/>
        <v>54</v>
      </c>
      <c r="R51" s="19">
        <f>COUNTIF(R47:R50,"E")</f>
        <v>2</v>
      </c>
      <c r="S51" s="19">
        <f>COUNTIF(S47:S50,"C")</f>
        <v>1</v>
      </c>
      <c r="T51" s="19">
        <f>COUNTIF(T47:T50,"VP")</f>
        <v>1</v>
      </c>
      <c r="U51" s="43">
        <f>COUNTA(U47:U50)</f>
        <v>4</v>
      </c>
    </row>
    <row r="53" spans="1:21" ht="18" customHeight="1" x14ac:dyDescent="0.2">
      <c r="A53" s="91" t="s">
        <v>44</v>
      </c>
      <c r="B53" s="91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</row>
    <row r="54" spans="1:21" ht="25.5" customHeight="1" x14ac:dyDescent="0.2">
      <c r="A54" s="198" t="s">
        <v>27</v>
      </c>
      <c r="B54" s="178" t="s">
        <v>26</v>
      </c>
      <c r="C54" s="179"/>
      <c r="D54" s="179"/>
      <c r="E54" s="179"/>
      <c r="F54" s="179"/>
      <c r="G54" s="179"/>
      <c r="H54" s="179"/>
      <c r="I54" s="180"/>
      <c r="J54" s="196" t="s">
        <v>40</v>
      </c>
      <c r="K54" s="201" t="s">
        <v>24</v>
      </c>
      <c r="L54" s="202"/>
      <c r="M54" s="202"/>
      <c r="N54" s="203"/>
      <c r="O54" s="201" t="s">
        <v>41</v>
      </c>
      <c r="P54" s="219"/>
      <c r="Q54" s="220"/>
      <c r="R54" s="201" t="s">
        <v>23</v>
      </c>
      <c r="S54" s="202"/>
      <c r="T54" s="203"/>
      <c r="U54" s="221" t="s">
        <v>22</v>
      </c>
    </row>
    <row r="55" spans="1:21" ht="16.5" customHeight="1" x14ac:dyDescent="0.2">
      <c r="A55" s="199"/>
      <c r="B55" s="181"/>
      <c r="C55" s="182"/>
      <c r="D55" s="182"/>
      <c r="E55" s="182"/>
      <c r="F55" s="182"/>
      <c r="G55" s="182"/>
      <c r="H55" s="182"/>
      <c r="I55" s="183"/>
      <c r="J55" s="197"/>
      <c r="K55" s="45" t="s">
        <v>28</v>
      </c>
      <c r="L55" s="45" t="s">
        <v>29</v>
      </c>
      <c r="M55" s="45" t="s">
        <v>101</v>
      </c>
      <c r="N55" s="45" t="s">
        <v>102</v>
      </c>
      <c r="O55" s="5" t="s">
        <v>34</v>
      </c>
      <c r="P55" s="5" t="s">
        <v>7</v>
      </c>
      <c r="Q55" s="5" t="s">
        <v>31</v>
      </c>
      <c r="R55" s="5" t="s">
        <v>32</v>
      </c>
      <c r="S55" s="5" t="s">
        <v>28</v>
      </c>
      <c r="T55" s="5" t="s">
        <v>33</v>
      </c>
      <c r="U55" s="197"/>
    </row>
    <row r="56" spans="1:21" ht="13.15" customHeight="1" x14ac:dyDescent="0.2">
      <c r="A56" s="42" t="s">
        <v>130</v>
      </c>
      <c r="B56" s="153" t="s">
        <v>131</v>
      </c>
      <c r="C56" s="154"/>
      <c r="D56" s="154"/>
      <c r="E56" s="154"/>
      <c r="F56" s="154"/>
      <c r="G56" s="154"/>
      <c r="H56" s="154"/>
      <c r="I56" s="155"/>
      <c r="J56" s="10">
        <v>8</v>
      </c>
      <c r="K56" s="10">
        <v>2</v>
      </c>
      <c r="L56" s="10">
        <v>1</v>
      </c>
      <c r="M56" s="10">
        <v>0</v>
      </c>
      <c r="N56" s="10">
        <v>1</v>
      </c>
      <c r="O56" s="16">
        <f>K56+L56+M56+N56</f>
        <v>4</v>
      </c>
      <c r="P56" s="17">
        <f>Q56-O56</f>
        <v>10</v>
      </c>
      <c r="Q56" s="17">
        <f>ROUND(PRODUCT(J56,25)/14,0)</f>
        <v>14</v>
      </c>
      <c r="R56" s="22" t="s">
        <v>32</v>
      </c>
      <c r="S56" s="10"/>
      <c r="T56" s="23"/>
      <c r="U56" s="10" t="s">
        <v>37</v>
      </c>
    </row>
    <row r="57" spans="1:21" ht="13.15" customHeight="1" x14ac:dyDescent="0.2">
      <c r="A57" s="42" t="s">
        <v>132</v>
      </c>
      <c r="B57" s="153" t="s">
        <v>133</v>
      </c>
      <c r="C57" s="154"/>
      <c r="D57" s="154"/>
      <c r="E57" s="154"/>
      <c r="F57" s="154"/>
      <c r="G57" s="154"/>
      <c r="H57" s="154"/>
      <c r="I57" s="155"/>
      <c r="J57" s="10">
        <v>7</v>
      </c>
      <c r="K57" s="10">
        <v>2</v>
      </c>
      <c r="L57" s="10">
        <v>1</v>
      </c>
      <c r="M57" s="10">
        <v>0</v>
      </c>
      <c r="N57" s="10">
        <v>1</v>
      </c>
      <c r="O57" s="48">
        <f t="shared" ref="O57:O59" si="8">K57+L57+M57+N57</f>
        <v>4</v>
      </c>
      <c r="P57" s="17">
        <f t="shared" ref="P57:P59" si="9">Q57-O57</f>
        <v>9</v>
      </c>
      <c r="Q57" s="17">
        <f t="shared" ref="Q57:Q59" si="10">ROUND(PRODUCT(J57,25)/14,0)</f>
        <v>13</v>
      </c>
      <c r="R57" s="22"/>
      <c r="S57" s="10"/>
      <c r="T57" s="23" t="s">
        <v>33</v>
      </c>
      <c r="U57" s="10" t="s">
        <v>38</v>
      </c>
    </row>
    <row r="58" spans="1:21" ht="13.15" customHeight="1" x14ac:dyDescent="0.2">
      <c r="A58" s="42" t="s">
        <v>134</v>
      </c>
      <c r="B58" s="153" t="s">
        <v>135</v>
      </c>
      <c r="C58" s="154"/>
      <c r="D58" s="154"/>
      <c r="E58" s="154"/>
      <c r="F58" s="154"/>
      <c r="G58" s="154"/>
      <c r="H58" s="154"/>
      <c r="I58" s="155"/>
      <c r="J58" s="10">
        <v>7</v>
      </c>
      <c r="K58" s="10">
        <v>2</v>
      </c>
      <c r="L58" s="10">
        <v>1</v>
      </c>
      <c r="M58" s="10">
        <v>0</v>
      </c>
      <c r="N58" s="10">
        <v>1</v>
      </c>
      <c r="O58" s="48">
        <f t="shared" si="8"/>
        <v>4</v>
      </c>
      <c r="P58" s="17">
        <f t="shared" si="9"/>
        <v>9</v>
      </c>
      <c r="Q58" s="17">
        <f t="shared" si="10"/>
        <v>13</v>
      </c>
      <c r="R58" s="22" t="s">
        <v>32</v>
      </c>
      <c r="S58" s="10"/>
      <c r="T58" s="23"/>
      <c r="U58" s="10" t="s">
        <v>38</v>
      </c>
    </row>
    <row r="59" spans="1:21" ht="25.5" customHeight="1" x14ac:dyDescent="0.2">
      <c r="A59" s="42" t="s">
        <v>136</v>
      </c>
      <c r="B59" s="165" t="s">
        <v>137</v>
      </c>
      <c r="C59" s="166"/>
      <c r="D59" s="166"/>
      <c r="E59" s="166"/>
      <c r="F59" s="166"/>
      <c r="G59" s="166"/>
      <c r="H59" s="166"/>
      <c r="I59" s="167"/>
      <c r="J59" s="10">
        <v>8</v>
      </c>
      <c r="K59" s="10">
        <v>2</v>
      </c>
      <c r="L59" s="10">
        <v>1</v>
      </c>
      <c r="M59" s="10">
        <v>0</v>
      </c>
      <c r="N59" s="10">
        <v>1</v>
      </c>
      <c r="O59" s="48">
        <f t="shared" si="8"/>
        <v>4</v>
      </c>
      <c r="P59" s="17">
        <f t="shared" si="9"/>
        <v>10</v>
      </c>
      <c r="Q59" s="17">
        <f t="shared" si="10"/>
        <v>14</v>
      </c>
      <c r="R59" s="22"/>
      <c r="S59" s="10" t="s">
        <v>28</v>
      </c>
      <c r="T59" s="23"/>
      <c r="U59" s="10" t="s">
        <v>39</v>
      </c>
    </row>
    <row r="60" spans="1:21" x14ac:dyDescent="0.2">
      <c r="A60" s="19" t="s">
        <v>25</v>
      </c>
      <c r="B60" s="106"/>
      <c r="C60" s="107"/>
      <c r="D60" s="107"/>
      <c r="E60" s="107"/>
      <c r="F60" s="107"/>
      <c r="G60" s="107"/>
      <c r="H60" s="107"/>
      <c r="I60" s="108"/>
      <c r="J60" s="19">
        <f t="shared" ref="J60:Q60" si="11">SUM(J56:J59)</f>
        <v>30</v>
      </c>
      <c r="K60" s="19">
        <f t="shared" si="11"/>
        <v>8</v>
      </c>
      <c r="L60" s="19">
        <f t="shared" si="11"/>
        <v>4</v>
      </c>
      <c r="M60" s="49">
        <f t="shared" si="11"/>
        <v>0</v>
      </c>
      <c r="N60" s="19">
        <f t="shared" si="11"/>
        <v>4</v>
      </c>
      <c r="O60" s="19">
        <f t="shared" si="11"/>
        <v>16</v>
      </c>
      <c r="P60" s="19">
        <f t="shared" si="11"/>
        <v>38</v>
      </c>
      <c r="Q60" s="19">
        <f t="shared" si="11"/>
        <v>54</v>
      </c>
      <c r="R60" s="19">
        <f>COUNTIF(R56:R59,"E")</f>
        <v>2</v>
      </c>
      <c r="S60" s="19">
        <f>COUNTIF(S56:S59,"C")</f>
        <v>1</v>
      </c>
      <c r="T60" s="19">
        <f>COUNTIF(T56:T59,"VP")</f>
        <v>1</v>
      </c>
      <c r="U60" s="43">
        <f>COUNTA(U56:U59)</f>
        <v>4</v>
      </c>
    </row>
    <row r="61" spans="1:21" ht="21.75" customHeight="1" x14ac:dyDescent="0.2"/>
    <row r="62" spans="1:21" ht="18.75" customHeight="1" x14ac:dyDescent="0.2">
      <c r="A62" s="91" t="s">
        <v>45</v>
      </c>
      <c r="B62" s="91"/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</row>
    <row r="63" spans="1:21" ht="24.75" customHeight="1" x14ac:dyDescent="0.2">
      <c r="A63" s="198" t="s">
        <v>27</v>
      </c>
      <c r="B63" s="178" t="s">
        <v>26</v>
      </c>
      <c r="C63" s="179"/>
      <c r="D63" s="179"/>
      <c r="E63" s="179"/>
      <c r="F63" s="179"/>
      <c r="G63" s="179"/>
      <c r="H63" s="179"/>
      <c r="I63" s="180"/>
      <c r="J63" s="196" t="s">
        <v>40</v>
      </c>
      <c r="K63" s="201" t="s">
        <v>24</v>
      </c>
      <c r="L63" s="202"/>
      <c r="M63" s="202"/>
      <c r="N63" s="203"/>
      <c r="O63" s="201" t="s">
        <v>41</v>
      </c>
      <c r="P63" s="219"/>
      <c r="Q63" s="220"/>
      <c r="R63" s="201" t="s">
        <v>23</v>
      </c>
      <c r="S63" s="202"/>
      <c r="T63" s="203"/>
      <c r="U63" s="221" t="s">
        <v>22</v>
      </c>
    </row>
    <row r="64" spans="1:21" x14ac:dyDescent="0.2">
      <c r="A64" s="199"/>
      <c r="B64" s="181"/>
      <c r="C64" s="182"/>
      <c r="D64" s="182"/>
      <c r="E64" s="182"/>
      <c r="F64" s="182"/>
      <c r="G64" s="182"/>
      <c r="H64" s="182"/>
      <c r="I64" s="183"/>
      <c r="J64" s="197"/>
      <c r="K64" s="45" t="s">
        <v>28</v>
      </c>
      <c r="L64" s="45" t="s">
        <v>29</v>
      </c>
      <c r="M64" s="45" t="s">
        <v>101</v>
      </c>
      <c r="N64" s="45" t="s">
        <v>102</v>
      </c>
      <c r="O64" s="5" t="s">
        <v>34</v>
      </c>
      <c r="P64" s="5" t="s">
        <v>7</v>
      </c>
      <c r="Q64" s="5" t="s">
        <v>31</v>
      </c>
      <c r="R64" s="5" t="s">
        <v>32</v>
      </c>
      <c r="S64" s="5" t="s">
        <v>28</v>
      </c>
      <c r="T64" s="5" t="s">
        <v>33</v>
      </c>
      <c r="U64" s="197"/>
    </row>
    <row r="65" spans="1:21" ht="13.15" customHeight="1" x14ac:dyDescent="0.2">
      <c r="A65" s="42" t="s">
        <v>138</v>
      </c>
      <c r="B65" s="153" t="s">
        <v>139</v>
      </c>
      <c r="C65" s="154"/>
      <c r="D65" s="154"/>
      <c r="E65" s="154"/>
      <c r="F65" s="154"/>
      <c r="G65" s="154"/>
      <c r="H65" s="154"/>
      <c r="I65" s="155"/>
      <c r="J65" s="10">
        <v>9</v>
      </c>
      <c r="K65" s="10">
        <v>2</v>
      </c>
      <c r="L65" s="10">
        <v>1</v>
      </c>
      <c r="M65" s="10">
        <v>0</v>
      </c>
      <c r="N65" s="10">
        <v>1</v>
      </c>
      <c r="O65" s="41">
        <f>K65+L65+M65+N65</f>
        <v>4</v>
      </c>
      <c r="P65" s="17">
        <f>Q65-O65</f>
        <v>15</v>
      </c>
      <c r="Q65" s="17">
        <f>ROUND(PRODUCT(J65,25)/12,0)</f>
        <v>19</v>
      </c>
      <c r="R65" s="22" t="s">
        <v>32</v>
      </c>
      <c r="S65" s="10"/>
      <c r="T65" s="23"/>
      <c r="U65" s="10" t="s">
        <v>38</v>
      </c>
    </row>
    <row r="66" spans="1:21" ht="13.15" customHeight="1" x14ac:dyDescent="0.2">
      <c r="A66" s="42" t="s">
        <v>140</v>
      </c>
      <c r="B66" s="153" t="s">
        <v>141</v>
      </c>
      <c r="C66" s="154"/>
      <c r="D66" s="154"/>
      <c r="E66" s="154"/>
      <c r="F66" s="154"/>
      <c r="G66" s="154"/>
      <c r="H66" s="154"/>
      <c r="I66" s="155"/>
      <c r="J66" s="10">
        <v>9</v>
      </c>
      <c r="K66" s="10">
        <v>2</v>
      </c>
      <c r="L66" s="10">
        <v>1</v>
      </c>
      <c r="M66" s="10">
        <v>0</v>
      </c>
      <c r="N66" s="10">
        <v>1</v>
      </c>
      <c r="O66" s="48">
        <f t="shared" ref="O66:O68" si="12">K66+L66+M66+N66</f>
        <v>4</v>
      </c>
      <c r="P66" s="17">
        <f t="shared" ref="P66:P68" si="13">Q66-O66</f>
        <v>15</v>
      </c>
      <c r="Q66" s="17">
        <f t="shared" ref="Q66:Q68" si="14">ROUND(PRODUCT(J66,25)/12,0)</f>
        <v>19</v>
      </c>
      <c r="R66" s="22" t="s">
        <v>32</v>
      </c>
      <c r="S66" s="10"/>
      <c r="T66" s="23"/>
      <c r="U66" s="10" t="s">
        <v>38</v>
      </c>
    </row>
    <row r="67" spans="1:21" ht="13.15" customHeight="1" x14ac:dyDescent="0.2">
      <c r="A67" s="42" t="s">
        <v>142</v>
      </c>
      <c r="B67" s="153" t="s">
        <v>143</v>
      </c>
      <c r="C67" s="154"/>
      <c r="D67" s="154"/>
      <c r="E67" s="154"/>
      <c r="F67" s="154"/>
      <c r="G67" s="154"/>
      <c r="H67" s="154"/>
      <c r="I67" s="155"/>
      <c r="J67" s="10">
        <v>8</v>
      </c>
      <c r="K67" s="10">
        <v>0</v>
      </c>
      <c r="L67" s="10">
        <v>0</v>
      </c>
      <c r="M67" s="10">
        <v>0</v>
      </c>
      <c r="N67" s="10">
        <v>5</v>
      </c>
      <c r="O67" s="48">
        <f t="shared" si="12"/>
        <v>5</v>
      </c>
      <c r="P67" s="17">
        <f t="shared" si="13"/>
        <v>12</v>
      </c>
      <c r="Q67" s="17">
        <f t="shared" si="14"/>
        <v>17</v>
      </c>
      <c r="R67" s="22"/>
      <c r="S67" s="10" t="s">
        <v>28</v>
      </c>
      <c r="T67" s="23"/>
      <c r="U67" s="10" t="s">
        <v>38</v>
      </c>
    </row>
    <row r="68" spans="1:21" ht="13.15" customHeight="1" x14ac:dyDescent="0.2">
      <c r="A68" s="42" t="s">
        <v>144</v>
      </c>
      <c r="B68" s="153" t="s">
        <v>145</v>
      </c>
      <c r="C68" s="154"/>
      <c r="D68" s="154"/>
      <c r="E68" s="154"/>
      <c r="F68" s="154"/>
      <c r="G68" s="154"/>
      <c r="H68" s="154"/>
      <c r="I68" s="155"/>
      <c r="J68" s="10">
        <v>4</v>
      </c>
      <c r="K68" s="10">
        <v>0</v>
      </c>
      <c r="L68" s="10">
        <v>0</v>
      </c>
      <c r="M68" s="10">
        <v>1</v>
      </c>
      <c r="N68" s="10">
        <v>3</v>
      </c>
      <c r="O68" s="48">
        <f t="shared" si="12"/>
        <v>4</v>
      </c>
      <c r="P68" s="17">
        <f t="shared" si="13"/>
        <v>4</v>
      </c>
      <c r="Q68" s="17">
        <f t="shared" si="14"/>
        <v>8</v>
      </c>
      <c r="R68" s="22"/>
      <c r="S68" s="10" t="s">
        <v>28</v>
      </c>
      <c r="T68" s="23"/>
      <c r="U68" s="10" t="s">
        <v>39</v>
      </c>
    </row>
    <row r="69" spans="1:21" x14ac:dyDescent="0.2">
      <c r="A69" s="19" t="s">
        <v>25</v>
      </c>
      <c r="B69" s="106"/>
      <c r="C69" s="107"/>
      <c r="D69" s="107"/>
      <c r="E69" s="107"/>
      <c r="F69" s="107"/>
      <c r="G69" s="107"/>
      <c r="H69" s="107"/>
      <c r="I69" s="108"/>
      <c r="J69" s="19">
        <f t="shared" ref="J69:Q69" si="15">SUM(J65:J68)</f>
        <v>30</v>
      </c>
      <c r="K69" s="19">
        <f t="shared" si="15"/>
        <v>4</v>
      </c>
      <c r="L69" s="19">
        <f t="shared" si="15"/>
        <v>2</v>
      </c>
      <c r="M69" s="49">
        <f t="shared" si="15"/>
        <v>1</v>
      </c>
      <c r="N69" s="19">
        <f t="shared" si="15"/>
        <v>10</v>
      </c>
      <c r="O69" s="19">
        <f t="shared" si="15"/>
        <v>17</v>
      </c>
      <c r="P69" s="19">
        <f t="shared" si="15"/>
        <v>46</v>
      </c>
      <c r="Q69" s="19">
        <f t="shared" si="15"/>
        <v>63</v>
      </c>
      <c r="R69" s="19">
        <f>COUNTIF(R65:R68,"E")</f>
        <v>2</v>
      </c>
      <c r="S69" s="19">
        <f>COUNTIF(S65:S68,"C")</f>
        <v>2</v>
      </c>
      <c r="T69" s="19">
        <f>COUNTIF(T65:T68,"VP")</f>
        <v>0</v>
      </c>
      <c r="U69" s="43">
        <f>COUNTA(U65:U68)</f>
        <v>4</v>
      </c>
    </row>
    <row r="70" spans="1:21" ht="9" customHeight="1" x14ac:dyDescent="0.2"/>
    <row r="71" spans="1:21" s="60" customFormat="1" ht="9" customHeight="1" x14ac:dyDescent="0.2"/>
    <row r="72" spans="1:21" s="61" customFormat="1" ht="9" customHeight="1" x14ac:dyDescent="0.2"/>
    <row r="73" spans="1:21" s="60" customFormat="1" ht="9" customHeight="1" x14ac:dyDescent="0.2"/>
    <row r="74" spans="1:21" ht="19.5" customHeight="1" x14ac:dyDescent="0.2">
      <c r="A74" s="209" t="s">
        <v>46</v>
      </c>
      <c r="B74" s="209"/>
      <c r="C74" s="209"/>
      <c r="D74" s="209"/>
      <c r="E74" s="209"/>
      <c r="F74" s="209"/>
      <c r="G74" s="209"/>
      <c r="H74" s="209"/>
      <c r="I74" s="209"/>
      <c r="J74" s="209"/>
      <c r="K74" s="209"/>
      <c r="L74" s="209"/>
      <c r="M74" s="209"/>
      <c r="N74" s="209"/>
      <c r="O74" s="209"/>
      <c r="P74" s="209"/>
      <c r="Q74" s="209"/>
      <c r="R74" s="209"/>
      <c r="S74" s="209"/>
      <c r="T74" s="209"/>
      <c r="U74" s="209"/>
    </row>
    <row r="75" spans="1:21" ht="27.75" customHeight="1" x14ac:dyDescent="0.2">
      <c r="A75" s="198" t="s">
        <v>27</v>
      </c>
      <c r="B75" s="178" t="s">
        <v>26</v>
      </c>
      <c r="C75" s="179"/>
      <c r="D75" s="179"/>
      <c r="E75" s="179"/>
      <c r="F75" s="179"/>
      <c r="G75" s="179"/>
      <c r="H75" s="179"/>
      <c r="I75" s="180"/>
      <c r="J75" s="196" t="s">
        <v>40</v>
      </c>
      <c r="K75" s="92" t="s">
        <v>24</v>
      </c>
      <c r="L75" s="92"/>
      <c r="M75" s="92"/>
      <c r="N75" s="92"/>
      <c r="O75" s="92" t="s">
        <v>41</v>
      </c>
      <c r="P75" s="93"/>
      <c r="Q75" s="93"/>
      <c r="R75" s="92" t="s">
        <v>23</v>
      </c>
      <c r="S75" s="92"/>
      <c r="T75" s="92"/>
      <c r="U75" s="92" t="s">
        <v>22</v>
      </c>
    </row>
    <row r="76" spans="1:21" ht="12.75" customHeight="1" x14ac:dyDescent="0.2">
      <c r="A76" s="199"/>
      <c r="B76" s="181"/>
      <c r="C76" s="182"/>
      <c r="D76" s="182"/>
      <c r="E76" s="182"/>
      <c r="F76" s="182"/>
      <c r="G76" s="182"/>
      <c r="H76" s="182"/>
      <c r="I76" s="183"/>
      <c r="J76" s="197"/>
      <c r="K76" s="45" t="s">
        <v>28</v>
      </c>
      <c r="L76" s="45" t="s">
        <v>29</v>
      </c>
      <c r="M76" s="45" t="s">
        <v>101</v>
      </c>
      <c r="N76" s="45" t="s">
        <v>102</v>
      </c>
      <c r="O76" s="5" t="s">
        <v>34</v>
      </c>
      <c r="P76" s="5" t="s">
        <v>7</v>
      </c>
      <c r="Q76" s="5" t="s">
        <v>31</v>
      </c>
      <c r="R76" s="5" t="s">
        <v>32</v>
      </c>
      <c r="S76" s="5" t="s">
        <v>28</v>
      </c>
      <c r="T76" s="5" t="s">
        <v>33</v>
      </c>
      <c r="U76" s="92"/>
    </row>
    <row r="77" spans="1:21" x14ac:dyDescent="0.2">
      <c r="A77" s="187" t="s">
        <v>146</v>
      </c>
      <c r="B77" s="188"/>
      <c r="C77" s="188"/>
      <c r="D77" s="188"/>
      <c r="E77" s="188"/>
      <c r="F77" s="188"/>
      <c r="G77" s="188"/>
      <c r="H77" s="188"/>
      <c r="I77" s="188"/>
      <c r="J77" s="188"/>
      <c r="K77" s="188"/>
      <c r="L77" s="188"/>
      <c r="M77" s="188"/>
      <c r="N77" s="188"/>
      <c r="O77" s="188"/>
      <c r="P77" s="188"/>
      <c r="Q77" s="188"/>
      <c r="R77" s="188"/>
      <c r="S77" s="188"/>
      <c r="T77" s="188"/>
      <c r="U77" s="189"/>
    </row>
    <row r="78" spans="1:21" ht="24.75" customHeight="1" x14ac:dyDescent="0.2">
      <c r="A78" s="59" t="s">
        <v>174</v>
      </c>
      <c r="B78" s="193" t="s">
        <v>173</v>
      </c>
      <c r="C78" s="194"/>
      <c r="D78" s="194"/>
      <c r="E78" s="194"/>
      <c r="F78" s="194"/>
      <c r="G78" s="194"/>
      <c r="H78" s="194"/>
      <c r="I78" s="195"/>
      <c r="J78" s="24">
        <v>7</v>
      </c>
      <c r="K78" s="24">
        <v>2</v>
      </c>
      <c r="L78" s="24">
        <v>1</v>
      </c>
      <c r="M78" s="24">
        <v>0</v>
      </c>
      <c r="N78" s="24">
        <v>1</v>
      </c>
      <c r="O78" s="17">
        <f>K78+L78+M78+N78</f>
        <v>4</v>
      </c>
      <c r="P78" s="17">
        <f>Q78-O78</f>
        <v>9</v>
      </c>
      <c r="Q78" s="17">
        <f>ROUND(PRODUCT(J78,25)/14,0)</f>
        <v>13</v>
      </c>
      <c r="R78" s="24" t="s">
        <v>32</v>
      </c>
      <c r="S78" s="24"/>
      <c r="T78" s="25"/>
      <c r="U78" s="10" t="s">
        <v>38</v>
      </c>
    </row>
    <row r="79" spans="1:21" ht="13.15" customHeight="1" x14ac:dyDescent="0.2">
      <c r="A79" s="59" t="s">
        <v>147</v>
      </c>
      <c r="B79" s="175" t="s">
        <v>148</v>
      </c>
      <c r="C79" s="176"/>
      <c r="D79" s="176"/>
      <c r="E79" s="176"/>
      <c r="F79" s="176"/>
      <c r="G79" s="176"/>
      <c r="H79" s="176"/>
      <c r="I79" s="177"/>
      <c r="J79" s="24">
        <v>7</v>
      </c>
      <c r="K79" s="24">
        <v>2</v>
      </c>
      <c r="L79" s="24">
        <v>1</v>
      </c>
      <c r="M79" s="24">
        <v>0</v>
      </c>
      <c r="N79" s="24">
        <v>1</v>
      </c>
      <c r="O79" s="17">
        <f>K79+L79+M79+N79</f>
        <v>4</v>
      </c>
      <c r="P79" s="17">
        <f t="shared" ref="P79:P88" si="16">Q79-O79</f>
        <v>9</v>
      </c>
      <c r="Q79" s="17">
        <f t="shared" ref="Q79:Q85" si="17">ROUND(PRODUCT(J79,25)/14,0)</f>
        <v>13</v>
      </c>
      <c r="R79" s="24" t="s">
        <v>32</v>
      </c>
      <c r="S79" s="24"/>
      <c r="T79" s="25"/>
      <c r="U79" s="10" t="s">
        <v>38</v>
      </c>
    </row>
    <row r="80" spans="1:21" x14ac:dyDescent="0.2">
      <c r="A80" s="187" t="s">
        <v>149</v>
      </c>
      <c r="B80" s="188"/>
      <c r="C80" s="188"/>
      <c r="D80" s="188"/>
      <c r="E80" s="188"/>
      <c r="F80" s="188"/>
      <c r="G80" s="188"/>
      <c r="H80" s="188"/>
      <c r="I80" s="188"/>
      <c r="J80" s="188"/>
      <c r="K80" s="188"/>
      <c r="L80" s="188"/>
      <c r="M80" s="188"/>
      <c r="N80" s="188"/>
      <c r="O80" s="188"/>
      <c r="P80" s="188"/>
      <c r="Q80" s="188"/>
      <c r="R80" s="188"/>
      <c r="S80" s="188"/>
      <c r="T80" s="188"/>
      <c r="U80" s="189"/>
    </row>
    <row r="81" spans="1:21" ht="27.75" customHeight="1" x14ac:dyDescent="0.2">
      <c r="A81" s="59" t="s">
        <v>150</v>
      </c>
      <c r="B81" s="193" t="s">
        <v>151</v>
      </c>
      <c r="C81" s="194"/>
      <c r="D81" s="194"/>
      <c r="E81" s="194"/>
      <c r="F81" s="194"/>
      <c r="G81" s="194"/>
      <c r="H81" s="194"/>
      <c r="I81" s="195"/>
      <c r="J81" s="24">
        <v>7</v>
      </c>
      <c r="K81" s="24">
        <v>2</v>
      </c>
      <c r="L81" s="24">
        <v>1</v>
      </c>
      <c r="M81" s="24">
        <v>0</v>
      </c>
      <c r="N81" s="24">
        <v>1</v>
      </c>
      <c r="O81" s="17">
        <f>K81+L81+M81+N81</f>
        <v>4</v>
      </c>
      <c r="P81" s="17">
        <f t="shared" ref="P81:P82" si="18">Q81-O81</f>
        <v>9</v>
      </c>
      <c r="Q81" s="17">
        <f t="shared" ref="Q81:Q82" si="19">ROUND(PRODUCT(J81,25)/14,0)</f>
        <v>13</v>
      </c>
      <c r="R81" s="24"/>
      <c r="S81" s="24"/>
      <c r="T81" s="25" t="s">
        <v>33</v>
      </c>
      <c r="U81" s="10" t="s">
        <v>38</v>
      </c>
    </row>
    <row r="82" spans="1:21" ht="13.15" customHeight="1" x14ac:dyDescent="0.2">
      <c r="A82" s="59" t="s">
        <v>152</v>
      </c>
      <c r="B82" s="175" t="s">
        <v>153</v>
      </c>
      <c r="C82" s="176"/>
      <c r="D82" s="176"/>
      <c r="E82" s="176"/>
      <c r="F82" s="176"/>
      <c r="G82" s="176"/>
      <c r="H82" s="176"/>
      <c r="I82" s="177"/>
      <c r="J82" s="24">
        <v>7</v>
      </c>
      <c r="K82" s="24">
        <v>2</v>
      </c>
      <c r="L82" s="24">
        <v>1</v>
      </c>
      <c r="M82" s="24">
        <v>0</v>
      </c>
      <c r="N82" s="24">
        <v>1</v>
      </c>
      <c r="O82" s="17">
        <f t="shared" ref="O82:O83" si="20">K82+L82+M82+N82</f>
        <v>4</v>
      </c>
      <c r="P82" s="17">
        <f t="shared" si="18"/>
        <v>9</v>
      </c>
      <c r="Q82" s="17">
        <f t="shared" si="19"/>
        <v>13</v>
      </c>
      <c r="R82" s="24"/>
      <c r="S82" s="24"/>
      <c r="T82" s="25" t="s">
        <v>33</v>
      </c>
      <c r="U82" s="10" t="s">
        <v>38</v>
      </c>
    </row>
    <row r="83" spans="1:21" ht="13.15" customHeight="1" x14ac:dyDescent="0.2">
      <c r="A83" s="59" t="s">
        <v>154</v>
      </c>
      <c r="B83" s="175" t="s">
        <v>155</v>
      </c>
      <c r="C83" s="176"/>
      <c r="D83" s="176"/>
      <c r="E83" s="176"/>
      <c r="F83" s="176"/>
      <c r="G83" s="176"/>
      <c r="H83" s="176"/>
      <c r="I83" s="177"/>
      <c r="J83" s="24">
        <v>7</v>
      </c>
      <c r="K83" s="24">
        <v>2</v>
      </c>
      <c r="L83" s="24">
        <v>1</v>
      </c>
      <c r="M83" s="24">
        <v>0</v>
      </c>
      <c r="N83" s="24">
        <v>1</v>
      </c>
      <c r="O83" s="17">
        <f t="shared" si="20"/>
        <v>4</v>
      </c>
      <c r="P83" s="17">
        <f>Q83-O83</f>
        <v>9</v>
      </c>
      <c r="Q83" s="17">
        <f>ROUND(PRODUCT(J83,25)/14,0)</f>
        <v>13</v>
      </c>
      <c r="R83" s="24"/>
      <c r="S83" s="24"/>
      <c r="T83" s="25" t="s">
        <v>33</v>
      </c>
      <c r="U83" s="10" t="s">
        <v>38</v>
      </c>
    </row>
    <row r="84" spans="1:21" x14ac:dyDescent="0.2">
      <c r="A84" s="184" t="s">
        <v>156</v>
      </c>
      <c r="B84" s="190"/>
      <c r="C84" s="190"/>
      <c r="D84" s="190"/>
      <c r="E84" s="190"/>
      <c r="F84" s="190"/>
      <c r="G84" s="190"/>
      <c r="H84" s="190"/>
      <c r="I84" s="190"/>
      <c r="J84" s="190"/>
      <c r="K84" s="190"/>
      <c r="L84" s="190"/>
      <c r="M84" s="190"/>
      <c r="N84" s="190"/>
      <c r="O84" s="190"/>
      <c r="P84" s="190"/>
      <c r="Q84" s="190"/>
      <c r="R84" s="190"/>
      <c r="S84" s="190"/>
      <c r="T84" s="190"/>
      <c r="U84" s="191"/>
    </row>
    <row r="85" spans="1:21" ht="24.75" customHeight="1" x14ac:dyDescent="0.2">
      <c r="A85" s="59" t="s">
        <v>157</v>
      </c>
      <c r="B85" s="193" t="s">
        <v>158</v>
      </c>
      <c r="C85" s="194"/>
      <c r="D85" s="194"/>
      <c r="E85" s="194"/>
      <c r="F85" s="194"/>
      <c r="G85" s="194"/>
      <c r="H85" s="194"/>
      <c r="I85" s="195"/>
      <c r="J85" s="24">
        <v>7</v>
      </c>
      <c r="K85" s="24">
        <v>2</v>
      </c>
      <c r="L85" s="24">
        <v>1</v>
      </c>
      <c r="M85" s="24">
        <v>0</v>
      </c>
      <c r="N85" s="24">
        <v>1</v>
      </c>
      <c r="O85" s="17">
        <f>K85+L85+M85+N85</f>
        <v>4</v>
      </c>
      <c r="P85" s="17">
        <f t="shared" si="16"/>
        <v>9</v>
      </c>
      <c r="Q85" s="17">
        <f t="shared" si="17"/>
        <v>13</v>
      </c>
      <c r="R85" s="24" t="s">
        <v>32</v>
      </c>
      <c r="S85" s="24"/>
      <c r="T85" s="25"/>
      <c r="U85" s="10" t="s">
        <v>38</v>
      </c>
    </row>
    <row r="86" spans="1:21" ht="23.25" customHeight="1" x14ac:dyDescent="0.2">
      <c r="A86" s="59" t="s">
        <v>159</v>
      </c>
      <c r="B86" s="193" t="s">
        <v>160</v>
      </c>
      <c r="C86" s="194"/>
      <c r="D86" s="194"/>
      <c r="E86" s="194"/>
      <c r="F86" s="194"/>
      <c r="G86" s="194"/>
      <c r="H86" s="194"/>
      <c r="I86" s="195"/>
      <c r="J86" s="24">
        <v>7</v>
      </c>
      <c r="K86" s="24">
        <v>2</v>
      </c>
      <c r="L86" s="24">
        <v>1</v>
      </c>
      <c r="M86" s="24">
        <v>0</v>
      </c>
      <c r="N86" s="24">
        <v>1</v>
      </c>
      <c r="O86" s="17">
        <f t="shared" ref="O86" si="21">K86+L86+M86+N86</f>
        <v>4</v>
      </c>
      <c r="P86" s="17">
        <f t="shared" ref="P86" si="22">Q86-O86</f>
        <v>9</v>
      </c>
      <c r="Q86" s="17">
        <f t="shared" ref="Q86" si="23">ROUND(PRODUCT(J86,25)/14,0)</f>
        <v>13</v>
      </c>
      <c r="R86" s="24" t="s">
        <v>32</v>
      </c>
      <c r="S86" s="24"/>
      <c r="T86" s="25"/>
      <c r="U86" s="10" t="s">
        <v>38</v>
      </c>
    </row>
    <row r="87" spans="1:21" x14ac:dyDescent="0.2">
      <c r="A87" s="184" t="s">
        <v>161</v>
      </c>
      <c r="B87" s="190"/>
      <c r="C87" s="190"/>
      <c r="D87" s="190"/>
      <c r="E87" s="190"/>
      <c r="F87" s="190"/>
      <c r="G87" s="190"/>
      <c r="H87" s="190"/>
      <c r="I87" s="190"/>
      <c r="J87" s="190"/>
      <c r="K87" s="190"/>
      <c r="L87" s="190"/>
      <c r="M87" s="190"/>
      <c r="N87" s="190"/>
      <c r="O87" s="190"/>
      <c r="P87" s="190"/>
      <c r="Q87" s="190"/>
      <c r="R87" s="190"/>
      <c r="S87" s="190"/>
      <c r="T87" s="190"/>
      <c r="U87" s="191"/>
    </row>
    <row r="88" spans="1:21" ht="24" customHeight="1" x14ac:dyDescent="0.2">
      <c r="A88" s="59" t="s">
        <v>162</v>
      </c>
      <c r="B88" s="193" t="s">
        <v>163</v>
      </c>
      <c r="C88" s="194"/>
      <c r="D88" s="194"/>
      <c r="E88" s="194"/>
      <c r="F88" s="194"/>
      <c r="G88" s="194"/>
      <c r="H88" s="194"/>
      <c r="I88" s="195"/>
      <c r="J88" s="24">
        <v>9</v>
      </c>
      <c r="K88" s="24">
        <v>2</v>
      </c>
      <c r="L88" s="24">
        <v>1</v>
      </c>
      <c r="M88" s="24">
        <v>0</v>
      </c>
      <c r="N88" s="24">
        <v>1</v>
      </c>
      <c r="O88" s="17">
        <f>K88+L88+M88+N88</f>
        <v>4</v>
      </c>
      <c r="P88" s="17">
        <f t="shared" si="16"/>
        <v>15</v>
      </c>
      <c r="Q88" s="17">
        <f>ROUND(PRODUCT(J88,25)/12,0)</f>
        <v>19</v>
      </c>
      <c r="R88" s="24" t="s">
        <v>32</v>
      </c>
      <c r="S88" s="24"/>
      <c r="T88" s="25"/>
      <c r="U88" s="10" t="s">
        <v>38</v>
      </c>
    </row>
    <row r="89" spans="1:21" ht="13.15" customHeight="1" x14ac:dyDescent="0.2">
      <c r="A89" s="59" t="s">
        <v>164</v>
      </c>
      <c r="B89" s="175" t="s">
        <v>165</v>
      </c>
      <c r="C89" s="176"/>
      <c r="D89" s="176"/>
      <c r="E89" s="176"/>
      <c r="F89" s="176"/>
      <c r="G89" s="176"/>
      <c r="H89" s="176"/>
      <c r="I89" s="177"/>
      <c r="J89" s="24">
        <v>9</v>
      </c>
      <c r="K89" s="24">
        <v>2</v>
      </c>
      <c r="L89" s="24">
        <v>1</v>
      </c>
      <c r="M89" s="24">
        <v>0</v>
      </c>
      <c r="N89" s="24">
        <v>1</v>
      </c>
      <c r="O89" s="17">
        <f t="shared" ref="O89:O90" si="24">K89+L89+M89+N89</f>
        <v>4</v>
      </c>
      <c r="P89" s="17">
        <f t="shared" ref="P89:P90" si="25">Q89-O89</f>
        <v>15</v>
      </c>
      <c r="Q89" s="17">
        <f t="shared" ref="Q89:Q90" si="26">ROUND(PRODUCT(J89,25)/12,0)</f>
        <v>19</v>
      </c>
      <c r="R89" s="24" t="s">
        <v>32</v>
      </c>
      <c r="S89" s="24"/>
      <c r="T89" s="25"/>
      <c r="U89" s="10" t="s">
        <v>38</v>
      </c>
    </row>
    <row r="90" spans="1:21" ht="24.75" customHeight="1" x14ac:dyDescent="0.2">
      <c r="A90" s="59" t="s">
        <v>166</v>
      </c>
      <c r="B90" s="193" t="s">
        <v>167</v>
      </c>
      <c r="C90" s="194"/>
      <c r="D90" s="194"/>
      <c r="E90" s="194"/>
      <c r="F90" s="194"/>
      <c r="G90" s="194"/>
      <c r="H90" s="194"/>
      <c r="I90" s="195"/>
      <c r="J90" s="24">
        <v>9</v>
      </c>
      <c r="K90" s="24">
        <v>2</v>
      </c>
      <c r="L90" s="24">
        <v>1</v>
      </c>
      <c r="M90" s="24">
        <v>0</v>
      </c>
      <c r="N90" s="24">
        <v>1</v>
      </c>
      <c r="O90" s="17">
        <f t="shared" si="24"/>
        <v>4</v>
      </c>
      <c r="P90" s="17">
        <f t="shared" si="25"/>
        <v>15</v>
      </c>
      <c r="Q90" s="17">
        <f t="shared" si="26"/>
        <v>19</v>
      </c>
      <c r="R90" s="24" t="s">
        <v>32</v>
      </c>
      <c r="S90" s="24"/>
      <c r="T90" s="25"/>
      <c r="U90" s="10" t="s">
        <v>38</v>
      </c>
    </row>
    <row r="91" spans="1:21" x14ac:dyDescent="0.2">
      <c r="A91" s="184" t="s">
        <v>168</v>
      </c>
      <c r="B91" s="185"/>
      <c r="C91" s="185"/>
      <c r="D91" s="185"/>
      <c r="E91" s="185"/>
      <c r="F91" s="185"/>
      <c r="G91" s="185"/>
      <c r="H91" s="185"/>
      <c r="I91" s="185"/>
      <c r="J91" s="185"/>
      <c r="K91" s="185"/>
      <c r="L91" s="185"/>
      <c r="M91" s="185"/>
      <c r="N91" s="185"/>
      <c r="O91" s="185"/>
      <c r="P91" s="185"/>
      <c r="Q91" s="185"/>
      <c r="R91" s="185"/>
      <c r="S91" s="185"/>
      <c r="T91" s="185"/>
      <c r="U91" s="186"/>
    </row>
    <row r="92" spans="1:21" ht="27.75" customHeight="1" x14ac:dyDescent="0.2">
      <c r="A92" s="59" t="s">
        <v>169</v>
      </c>
      <c r="B92" s="192" t="s">
        <v>170</v>
      </c>
      <c r="C92" s="192"/>
      <c r="D92" s="192"/>
      <c r="E92" s="192"/>
      <c r="F92" s="192"/>
      <c r="G92" s="192"/>
      <c r="H92" s="192"/>
      <c r="I92" s="192"/>
      <c r="J92" s="24">
        <v>9</v>
      </c>
      <c r="K92" s="24">
        <v>2</v>
      </c>
      <c r="L92" s="24">
        <v>1</v>
      </c>
      <c r="M92" s="24">
        <v>0</v>
      </c>
      <c r="N92" s="24">
        <v>1</v>
      </c>
      <c r="O92" s="17">
        <f>K92+L92+M92+N92</f>
        <v>4</v>
      </c>
      <c r="P92" s="17">
        <f t="shared" ref="P92:P93" si="27">Q92-O92</f>
        <v>15</v>
      </c>
      <c r="Q92" s="17">
        <f t="shared" ref="Q92:Q93" si="28">ROUND(PRODUCT(J92,25)/12,0)</f>
        <v>19</v>
      </c>
      <c r="R92" s="24" t="s">
        <v>32</v>
      </c>
      <c r="S92" s="24"/>
      <c r="T92" s="25"/>
      <c r="U92" s="10" t="s">
        <v>38</v>
      </c>
    </row>
    <row r="93" spans="1:21" ht="13.15" customHeight="1" x14ac:dyDescent="0.2">
      <c r="A93" s="59" t="s">
        <v>171</v>
      </c>
      <c r="B93" s="174" t="s">
        <v>172</v>
      </c>
      <c r="C93" s="174"/>
      <c r="D93" s="174"/>
      <c r="E93" s="174"/>
      <c r="F93" s="174"/>
      <c r="G93" s="174"/>
      <c r="H93" s="174"/>
      <c r="I93" s="174"/>
      <c r="J93" s="24">
        <v>9</v>
      </c>
      <c r="K93" s="24">
        <v>2</v>
      </c>
      <c r="L93" s="24">
        <v>1</v>
      </c>
      <c r="M93" s="24">
        <v>0</v>
      </c>
      <c r="N93" s="24">
        <v>1</v>
      </c>
      <c r="O93" s="17">
        <f t="shared" ref="O93" si="29">K93+L93+M93+N93</f>
        <v>4</v>
      </c>
      <c r="P93" s="17">
        <f t="shared" si="27"/>
        <v>15</v>
      </c>
      <c r="Q93" s="17">
        <f t="shared" si="28"/>
        <v>19</v>
      </c>
      <c r="R93" s="24" t="s">
        <v>32</v>
      </c>
      <c r="S93" s="24"/>
      <c r="T93" s="25"/>
      <c r="U93" s="10" t="s">
        <v>38</v>
      </c>
    </row>
    <row r="94" spans="1:21" ht="24.75" customHeight="1" x14ac:dyDescent="0.2">
      <c r="A94" s="156" t="s">
        <v>72</v>
      </c>
      <c r="B94" s="157"/>
      <c r="C94" s="157"/>
      <c r="D94" s="157"/>
      <c r="E94" s="157"/>
      <c r="F94" s="157"/>
      <c r="G94" s="157"/>
      <c r="H94" s="157"/>
      <c r="I94" s="158"/>
      <c r="J94" s="21">
        <f>SUM(J78,J81,J85,J88,J92)</f>
        <v>39</v>
      </c>
      <c r="K94" s="21">
        <f>SUM(K78,K81,K85,K88,K92)</f>
        <v>10</v>
      </c>
      <c r="L94" s="21">
        <f t="shared" ref="L94:Q94" si="30">SUM(L78,L81,L85,L88,L92)</f>
        <v>5</v>
      </c>
      <c r="M94" s="21">
        <f t="shared" si="30"/>
        <v>0</v>
      </c>
      <c r="N94" s="21">
        <f t="shared" si="30"/>
        <v>5</v>
      </c>
      <c r="O94" s="21">
        <f t="shared" si="30"/>
        <v>20</v>
      </c>
      <c r="P94" s="21">
        <f>SUM(P78,P81,P85,P88,P92)</f>
        <v>57</v>
      </c>
      <c r="Q94" s="21">
        <f t="shared" si="30"/>
        <v>77</v>
      </c>
      <c r="R94" s="21">
        <f>COUNTIF(R78,"E")+COUNTIF(R85,"E")+COUNTIF(R88,"E")+COUNTIF(R92,"E")</f>
        <v>4</v>
      </c>
      <c r="S94" s="21">
        <f>COUNTIF(S78,"C")+COUNTIF(S85,"C")+COUNTIF(S88,"C")+COUNTIF(S92,"C")</f>
        <v>0</v>
      </c>
      <c r="T94" s="21">
        <f>COUNTIF(T78,"VP")+COUNTIF(T85,"VP")+COUNTIF(T88,"VP")+COUNTIF(T92,"VP")</f>
        <v>0</v>
      </c>
      <c r="U94" s="26"/>
    </row>
    <row r="95" spans="1:21" ht="13.5" customHeight="1" x14ac:dyDescent="0.2">
      <c r="A95" s="140" t="s">
        <v>48</v>
      </c>
      <c r="B95" s="141"/>
      <c r="C95" s="141"/>
      <c r="D95" s="141"/>
      <c r="E95" s="141"/>
      <c r="F95" s="141"/>
      <c r="G95" s="141"/>
      <c r="H95" s="141"/>
      <c r="I95" s="141"/>
      <c r="J95" s="142"/>
      <c r="K95" s="21">
        <f>SUM(K78,K81,K85)*14+SUM(K88,K92)*12</f>
        <v>132</v>
      </c>
      <c r="L95" s="21">
        <f t="shared" ref="L95:Q95" si="31">SUM(L78,L81,L85)*14+SUM(L88,L92)*12</f>
        <v>66</v>
      </c>
      <c r="M95" s="21">
        <f t="shared" si="31"/>
        <v>0</v>
      </c>
      <c r="N95" s="21">
        <f t="shared" si="31"/>
        <v>66</v>
      </c>
      <c r="O95" s="21">
        <f>SUM(O78,O81,O85)*14+SUM(O88,O92)*12</f>
        <v>264</v>
      </c>
      <c r="P95" s="21">
        <f t="shared" si="31"/>
        <v>738</v>
      </c>
      <c r="Q95" s="21">
        <f t="shared" si="31"/>
        <v>1002</v>
      </c>
      <c r="R95" s="146"/>
      <c r="S95" s="147"/>
      <c r="T95" s="147"/>
      <c r="U95" s="148"/>
    </row>
    <row r="96" spans="1:21" x14ac:dyDescent="0.2">
      <c r="A96" s="143"/>
      <c r="B96" s="144"/>
      <c r="C96" s="144"/>
      <c r="D96" s="144"/>
      <c r="E96" s="144"/>
      <c r="F96" s="144"/>
      <c r="G96" s="144"/>
      <c r="H96" s="144"/>
      <c r="I96" s="144"/>
      <c r="J96" s="145"/>
      <c r="K96" s="159">
        <f>SUM(K95:N95)</f>
        <v>264</v>
      </c>
      <c r="L96" s="160"/>
      <c r="M96" s="160"/>
      <c r="N96" s="161"/>
      <c r="O96" s="162">
        <f>SUM(O95:P95)</f>
        <v>1002</v>
      </c>
      <c r="P96" s="163"/>
      <c r="Q96" s="164"/>
      <c r="R96" s="149"/>
      <c r="S96" s="150"/>
      <c r="T96" s="150"/>
      <c r="U96" s="151"/>
    </row>
    <row r="97" spans="1:21" x14ac:dyDescent="0.2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2"/>
      <c r="L97" s="12"/>
      <c r="M97" s="12"/>
      <c r="N97" s="12"/>
      <c r="O97" s="13"/>
      <c r="P97" s="13"/>
      <c r="Q97" s="13"/>
      <c r="R97" s="14"/>
      <c r="S97" s="14"/>
      <c r="T97" s="14"/>
      <c r="U97" s="14"/>
    </row>
    <row r="98" spans="1:21" x14ac:dyDescent="0.2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2"/>
      <c r="L98" s="12"/>
      <c r="M98" s="12"/>
      <c r="N98" s="12"/>
      <c r="O98" s="15"/>
      <c r="P98" s="15"/>
      <c r="Q98" s="15"/>
      <c r="R98" s="15"/>
      <c r="S98" s="15"/>
      <c r="T98" s="15"/>
      <c r="U98" s="15"/>
    </row>
    <row r="99" spans="1:21" ht="18" customHeight="1" x14ac:dyDescent="0.2">
      <c r="A99" s="182" t="s">
        <v>49</v>
      </c>
      <c r="B99" s="182"/>
      <c r="C99" s="182"/>
      <c r="D99" s="182"/>
      <c r="E99" s="182"/>
      <c r="F99" s="182"/>
      <c r="G99" s="182"/>
      <c r="H99" s="182"/>
      <c r="I99" s="182"/>
      <c r="J99" s="182"/>
      <c r="K99" s="182"/>
      <c r="L99" s="182"/>
      <c r="M99" s="182"/>
      <c r="N99" s="182"/>
      <c r="O99" s="182"/>
      <c r="P99" s="182"/>
      <c r="Q99" s="182"/>
      <c r="R99" s="182"/>
      <c r="S99" s="182"/>
      <c r="T99" s="182"/>
      <c r="U99" s="182"/>
    </row>
    <row r="100" spans="1:21" ht="16.5" customHeight="1" x14ac:dyDescent="0.2">
      <c r="A100" s="106" t="s">
        <v>50</v>
      </c>
      <c r="B100" s="107"/>
      <c r="C100" s="107"/>
      <c r="D100" s="107"/>
      <c r="E100" s="107"/>
      <c r="F100" s="107"/>
      <c r="G100" s="107"/>
      <c r="H100" s="107"/>
      <c r="I100" s="107"/>
      <c r="J100" s="107"/>
      <c r="K100" s="107"/>
      <c r="L100" s="107"/>
      <c r="M100" s="107"/>
      <c r="N100" s="107"/>
      <c r="O100" s="107"/>
      <c r="P100" s="107"/>
      <c r="Q100" s="107"/>
      <c r="R100" s="107"/>
      <c r="S100" s="107"/>
      <c r="T100" s="107"/>
      <c r="U100" s="108"/>
    </row>
    <row r="101" spans="1:21" ht="34.5" customHeight="1" x14ac:dyDescent="0.2">
      <c r="A101" s="152" t="s">
        <v>27</v>
      </c>
      <c r="B101" s="152" t="s">
        <v>26</v>
      </c>
      <c r="C101" s="152"/>
      <c r="D101" s="152"/>
      <c r="E101" s="152"/>
      <c r="F101" s="152"/>
      <c r="G101" s="152"/>
      <c r="H101" s="152"/>
      <c r="I101" s="152"/>
      <c r="J101" s="105" t="s">
        <v>40</v>
      </c>
      <c r="K101" s="105" t="s">
        <v>24</v>
      </c>
      <c r="L101" s="105"/>
      <c r="M101" s="105"/>
      <c r="N101" s="105"/>
      <c r="O101" s="105" t="s">
        <v>41</v>
      </c>
      <c r="P101" s="105"/>
      <c r="Q101" s="105"/>
      <c r="R101" s="105" t="s">
        <v>23</v>
      </c>
      <c r="S101" s="105"/>
      <c r="T101" s="105"/>
      <c r="U101" s="105" t="s">
        <v>22</v>
      </c>
    </row>
    <row r="102" spans="1:21" x14ac:dyDescent="0.2">
      <c r="A102" s="152"/>
      <c r="B102" s="152"/>
      <c r="C102" s="152"/>
      <c r="D102" s="152"/>
      <c r="E102" s="152"/>
      <c r="F102" s="152"/>
      <c r="G102" s="152"/>
      <c r="H102" s="152"/>
      <c r="I102" s="152"/>
      <c r="J102" s="105"/>
      <c r="K102" s="45" t="s">
        <v>28</v>
      </c>
      <c r="L102" s="45" t="s">
        <v>29</v>
      </c>
      <c r="M102" s="45" t="s">
        <v>101</v>
      </c>
      <c r="N102" s="45" t="s">
        <v>102</v>
      </c>
      <c r="O102" s="28" t="s">
        <v>34</v>
      </c>
      <c r="P102" s="28" t="s">
        <v>7</v>
      </c>
      <c r="Q102" s="28" t="s">
        <v>31</v>
      </c>
      <c r="R102" s="28" t="s">
        <v>32</v>
      </c>
      <c r="S102" s="28" t="s">
        <v>28</v>
      </c>
      <c r="T102" s="28" t="s">
        <v>33</v>
      </c>
      <c r="U102" s="105"/>
    </row>
    <row r="103" spans="1:21" ht="17.25" customHeight="1" x14ac:dyDescent="0.2">
      <c r="A103" s="106" t="s">
        <v>62</v>
      </c>
      <c r="B103" s="107"/>
      <c r="C103" s="107"/>
      <c r="D103" s="107"/>
      <c r="E103" s="107"/>
      <c r="F103" s="107"/>
      <c r="G103" s="107"/>
      <c r="H103" s="107"/>
      <c r="I103" s="107"/>
      <c r="J103" s="107"/>
      <c r="K103" s="107"/>
      <c r="L103" s="107"/>
      <c r="M103" s="107"/>
      <c r="N103" s="107"/>
      <c r="O103" s="107"/>
      <c r="P103" s="107"/>
      <c r="Q103" s="107"/>
      <c r="R103" s="107"/>
      <c r="S103" s="107"/>
      <c r="T103" s="107"/>
      <c r="U103" s="108"/>
    </row>
    <row r="104" spans="1:21" ht="13.15" customHeight="1" x14ac:dyDescent="0.2">
      <c r="A104" s="29" t="str">
        <f t="shared" ref="A104:A111" si="32">IF(ISNA(INDEX($A$35:$U$97,MATCH($B104,$B$35:$B$97,0),1)),"",INDEX($A$35:$U$97,MATCH($B104,$B$35:$B$97,0),1))</f>
        <v>MME3111</v>
      </c>
      <c r="B104" s="153" t="s">
        <v>115</v>
      </c>
      <c r="C104" s="154"/>
      <c r="D104" s="154"/>
      <c r="E104" s="154"/>
      <c r="F104" s="154"/>
      <c r="G104" s="154"/>
      <c r="H104" s="154"/>
      <c r="I104" s="155"/>
      <c r="J104" s="17">
        <f t="shared" ref="J104:J111" si="33">IF(ISNA(INDEX($A$35:$U$97,MATCH($B104,$B$35:$B$97,0),10)),"",INDEX($A$35:$U$97,MATCH($B104,$B$35:$B$97,0),10))</f>
        <v>8</v>
      </c>
      <c r="K104" s="17">
        <f t="shared" ref="K104:K111" si="34">IF(ISNA(INDEX($A$35:$U$97,MATCH($B104,$B$35:$B$97,0),11)),"",INDEX($A$35:$U$97,MATCH($B104,$B$35:$B$97,0),11))</f>
        <v>2</v>
      </c>
      <c r="L104" s="17">
        <f t="shared" ref="L104:L111" si="35">IF(ISNA(INDEX($A$35:$U$97,MATCH($B104,$B$35:$B$97,0),12)),"",INDEX($A$35:$U$97,MATCH($B104,$B$35:$B$97,0),12))</f>
        <v>1</v>
      </c>
      <c r="M104" s="17">
        <f t="shared" ref="M104:M111" si="36">IF(ISNA(INDEX($A$35:$U$97,MATCH($B104,$B$35:$B$97,0),13)),"",INDEX($A$35:$U$97,MATCH($B104,$B$35:$B$97,0),13))</f>
        <v>0</v>
      </c>
      <c r="N104" s="17">
        <f t="shared" ref="N104:N111" si="37">IF(ISNA(INDEX($A$35:$U$97,MATCH($B104,$B$35:$B$97,0),14)),"",INDEX($A$35:$U$97,MATCH($B104,$B$35:$B$97,0),14))</f>
        <v>1</v>
      </c>
      <c r="O104" s="17">
        <f t="shared" ref="O104:O111" si="38">IF(ISNA(INDEX($A$35:$U$97,MATCH($B104,$B$35:$B$97,0),15)),"",INDEX($A$35:$U$97,MATCH($B104,$B$35:$B$97,0),15))</f>
        <v>4</v>
      </c>
      <c r="P104" s="17">
        <f t="shared" ref="P104:P111" si="39">IF(ISNA(INDEX($A$35:$U$97,MATCH($B104,$B$35:$B$97,0),16)),"",INDEX($A$35:$U$97,MATCH($B104,$B$35:$B$97,0),16))</f>
        <v>10</v>
      </c>
      <c r="Q104" s="27">
        <f t="shared" ref="Q104:Q111" si="40">IF(ISNA(INDEX($A$35:$U$97,MATCH($B104,$B$35:$B$97,0),17)),"",INDEX($A$35:$U$97,MATCH($B104,$B$35:$B$97,0),17))</f>
        <v>14</v>
      </c>
      <c r="R104" s="27" t="str">
        <f t="shared" ref="R104:R111" si="41">IF(ISNA(INDEX($A$35:$U$97,MATCH($B104,$B$35:$B$97,0),18)),"",INDEX($A$35:$U$97,MATCH($B104,$B$35:$B$97,0),18))</f>
        <v>E</v>
      </c>
      <c r="S104" s="27">
        <f t="shared" ref="S104:S111" si="42">IF(ISNA(INDEX($A$35:$U$97,MATCH($B104,$B$35:$B$97,0),19)),"",INDEX($A$35:$U$97,MATCH($B104,$B$35:$B$97,0),19))</f>
        <v>0</v>
      </c>
      <c r="T104" s="27">
        <f t="shared" ref="T104:T111" si="43">IF(ISNA(INDEX($A$35:$U$97,MATCH($B104,$B$35:$B$97,0),20)),"",INDEX($A$35:$U$97,MATCH($B104,$B$35:$B$97,0),20))</f>
        <v>0</v>
      </c>
      <c r="U104" s="18" t="s">
        <v>37</v>
      </c>
    </row>
    <row r="105" spans="1:21" x14ac:dyDescent="0.2">
      <c r="A105" s="29" t="str">
        <f t="shared" si="32"/>
        <v>MME3103</v>
      </c>
      <c r="B105" s="153" t="s">
        <v>117</v>
      </c>
      <c r="C105" s="154"/>
      <c r="D105" s="154"/>
      <c r="E105" s="154"/>
      <c r="F105" s="154"/>
      <c r="G105" s="154"/>
      <c r="H105" s="154"/>
      <c r="I105" s="155"/>
      <c r="J105" s="17">
        <f t="shared" si="33"/>
        <v>7</v>
      </c>
      <c r="K105" s="17">
        <f t="shared" si="34"/>
        <v>2</v>
      </c>
      <c r="L105" s="17">
        <f t="shared" si="35"/>
        <v>1</v>
      </c>
      <c r="M105" s="17">
        <f t="shared" si="36"/>
        <v>0</v>
      </c>
      <c r="N105" s="17">
        <f t="shared" si="37"/>
        <v>1</v>
      </c>
      <c r="O105" s="17">
        <f t="shared" si="38"/>
        <v>4</v>
      </c>
      <c r="P105" s="17">
        <f t="shared" si="39"/>
        <v>9</v>
      </c>
      <c r="Q105" s="27">
        <f t="shared" si="40"/>
        <v>13</v>
      </c>
      <c r="R105" s="27" t="str">
        <f t="shared" si="41"/>
        <v>E</v>
      </c>
      <c r="S105" s="27">
        <f t="shared" si="42"/>
        <v>0</v>
      </c>
      <c r="T105" s="27">
        <f t="shared" si="43"/>
        <v>0</v>
      </c>
      <c r="U105" s="18" t="s">
        <v>37</v>
      </c>
    </row>
    <row r="106" spans="1:21" ht="26.25" customHeight="1" x14ac:dyDescent="0.2">
      <c r="A106" s="29" t="str">
        <f t="shared" si="32"/>
        <v>MME3104</v>
      </c>
      <c r="B106" s="165" t="s">
        <v>119</v>
      </c>
      <c r="C106" s="166"/>
      <c r="D106" s="166"/>
      <c r="E106" s="166"/>
      <c r="F106" s="166"/>
      <c r="G106" s="166"/>
      <c r="H106" s="166"/>
      <c r="I106" s="167"/>
      <c r="J106" s="17">
        <f t="shared" si="33"/>
        <v>7</v>
      </c>
      <c r="K106" s="17">
        <f t="shared" si="34"/>
        <v>2</v>
      </c>
      <c r="L106" s="17">
        <f t="shared" si="35"/>
        <v>1</v>
      </c>
      <c r="M106" s="17">
        <f t="shared" si="36"/>
        <v>0</v>
      </c>
      <c r="N106" s="17">
        <f t="shared" si="37"/>
        <v>1</v>
      </c>
      <c r="O106" s="17">
        <f t="shared" si="38"/>
        <v>4</v>
      </c>
      <c r="P106" s="17">
        <f t="shared" si="39"/>
        <v>9</v>
      </c>
      <c r="Q106" s="27">
        <f t="shared" si="40"/>
        <v>13</v>
      </c>
      <c r="R106" s="27">
        <f t="shared" si="41"/>
        <v>0</v>
      </c>
      <c r="S106" s="27" t="str">
        <f t="shared" si="42"/>
        <v>C</v>
      </c>
      <c r="T106" s="27">
        <f t="shared" si="43"/>
        <v>0</v>
      </c>
      <c r="U106" s="18" t="s">
        <v>37</v>
      </c>
    </row>
    <row r="107" spans="1:21" ht="24.75" customHeight="1" x14ac:dyDescent="0.2">
      <c r="A107" s="29" t="str">
        <f t="shared" si="32"/>
        <v>MME3110</v>
      </c>
      <c r="B107" s="165" t="s">
        <v>121</v>
      </c>
      <c r="C107" s="166"/>
      <c r="D107" s="166"/>
      <c r="E107" s="166"/>
      <c r="F107" s="166"/>
      <c r="G107" s="166"/>
      <c r="H107" s="166"/>
      <c r="I107" s="167"/>
      <c r="J107" s="17">
        <f t="shared" si="33"/>
        <v>8</v>
      </c>
      <c r="K107" s="17">
        <f t="shared" si="34"/>
        <v>2</v>
      </c>
      <c r="L107" s="17">
        <f t="shared" si="35"/>
        <v>1</v>
      </c>
      <c r="M107" s="17">
        <f t="shared" si="36"/>
        <v>0</v>
      </c>
      <c r="N107" s="17">
        <f t="shared" si="37"/>
        <v>1</v>
      </c>
      <c r="O107" s="17">
        <f t="shared" si="38"/>
        <v>4</v>
      </c>
      <c r="P107" s="17">
        <f t="shared" si="39"/>
        <v>10</v>
      </c>
      <c r="Q107" s="27">
        <f t="shared" si="40"/>
        <v>14</v>
      </c>
      <c r="R107" s="27" t="str">
        <f t="shared" si="41"/>
        <v>E</v>
      </c>
      <c r="S107" s="27">
        <f t="shared" si="42"/>
        <v>0</v>
      </c>
      <c r="T107" s="27">
        <f t="shared" si="43"/>
        <v>0</v>
      </c>
      <c r="U107" s="18" t="s">
        <v>37</v>
      </c>
    </row>
    <row r="108" spans="1:21" ht="25.5" customHeight="1" x14ac:dyDescent="0.2">
      <c r="A108" s="29" t="str">
        <f t="shared" si="32"/>
        <v>MME3106</v>
      </c>
      <c r="B108" s="165" t="s">
        <v>123</v>
      </c>
      <c r="C108" s="166"/>
      <c r="D108" s="166"/>
      <c r="E108" s="166"/>
      <c r="F108" s="166"/>
      <c r="G108" s="166"/>
      <c r="H108" s="166"/>
      <c r="I108" s="167"/>
      <c r="J108" s="17">
        <f t="shared" si="33"/>
        <v>8</v>
      </c>
      <c r="K108" s="17">
        <f t="shared" si="34"/>
        <v>2</v>
      </c>
      <c r="L108" s="17">
        <f t="shared" si="35"/>
        <v>1</v>
      </c>
      <c r="M108" s="17">
        <f t="shared" si="36"/>
        <v>0</v>
      </c>
      <c r="N108" s="17">
        <f t="shared" si="37"/>
        <v>1</v>
      </c>
      <c r="O108" s="17">
        <f t="shared" si="38"/>
        <v>4</v>
      </c>
      <c r="P108" s="17">
        <f t="shared" si="39"/>
        <v>10</v>
      </c>
      <c r="Q108" s="27">
        <f t="shared" si="40"/>
        <v>14</v>
      </c>
      <c r="R108" s="27" t="str">
        <f t="shared" si="41"/>
        <v>E</v>
      </c>
      <c r="S108" s="27">
        <f t="shared" si="42"/>
        <v>0</v>
      </c>
      <c r="T108" s="27">
        <f t="shared" si="43"/>
        <v>0</v>
      </c>
      <c r="U108" s="18" t="s">
        <v>37</v>
      </c>
    </row>
    <row r="109" spans="1:21" ht="25.5" customHeight="1" x14ac:dyDescent="0.2">
      <c r="A109" s="29" t="str">
        <f t="shared" si="32"/>
        <v>MME3107</v>
      </c>
      <c r="B109" s="165" t="s">
        <v>125</v>
      </c>
      <c r="C109" s="166"/>
      <c r="D109" s="166"/>
      <c r="E109" s="166"/>
      <c r="F109" s="166"/>
      <c r="G109" s="166"/>
      <c r="H109" s="166"/>
      <c r="I109" s="167"/>
      <c r="J109" s="17">
        <f t="shared" si="33"/>
        <v>8</v>
      </c>
      <c r="K109" s="17">
        <f t="shared" si="34"/>
        <v>2</v>
      </c>
      <c r="L109" s="17">
        <f t="shared" si="35"/>
        <v>1</v>
      </c>
      <c r="M109" s="17">
        <f t="shared" si="36"/>
        <v>0</v>
      </c>
      <c r="N109" s="17">
        <f t="shared" si="37"/>
        <v>1</v>
      </c>
      <c r="O109" s="17">
        <f t="shared" si="38"/>
        <v>4</v>
      </c>
      <c r="P109" s="17">
        <f t="shared" si="39"/>
        <v>10</v>
      </c>
      <c r="Q109" s="27">
        <f t="shared" si="40"/>
        <v>14</v>
      </c>
      <c r="R109" s="27">
        <f t="shared" si="41"/>
        <v>0</v>
      </c>
      <c r="S109" s="27" t="str">
        <f t="shared" si="42"/>
        <v>C</v>
      </c>
      <c r="T109" s="27">
        <f t="shared" si="43"/>
        <v>0</v>
      </c>
      <c r="U109" s="18" t="s">
        <v>37</v>
      </c>
    </row>
    <row r="110" spans="1:21" x14ac:dyDescent="0.2">
      <c r="A110" s="29" t="str">
        <f t="shared" si="32"/>
        <v>MME3024</v>
      </c>
      <c r="B110" s="153" t="s">
        <v>127</v>
      </c>
      <c r="C110" s="154"/>
      <c r="D110" s="154"/>
      <c r="E110" s="154"/>
      <c r="F110" s="154"/>
      <c r="G110" s="154"/>
      <c r="H110" s="154"/>
      <c r="I110" s="155"/>
      <c r="J110" s="17">
        <f t="shared" si="33"/>
        <v>7</v>
      </c>
      <c r="K110" s="17">
        <f t="shared" si="34"/>
        <v>2</v>
      </c>
      <c r="L110" s="17">
        <f t="shared" si="35"/>
        <v>1</v>
      </c>
      <c r="M110" s="17">
        <f t="shared" si="36"/>
        <v>0</v>
      </c>
      <c r="N110" s="17">
        <f t="shared" si="37"/>
        <v>1</v>
      </c>
      <c r="O110" s="17">
        <f t="shared" si="38"/>
        <v>4</v>
      </c>
      <c r="P110" s="17">
        <f t="shared" si="39"/>
        <v>9</v>
      </c>
      <c r="Q110" s="27">
        <f t="shared" si="40"/>
        <v>13</v>
      </c>
      <c r="R110" s="27">
        <f t="shared" si="41"/>
        <v>0</v>
      </c>
      <c r="S110" s="27">
        <f t="shared" si="42"/>
        <v>0</v>
      </c>
      <c r="T110" s="27" t="str">
        <f t="shared" si="43"/>
        <v>VP</v>
      </c>
      <c r="U110" s="18" t="s">
        <v>37</v>
      </c>
    </row>
    <row r="111" spans="1:21" x14ac:dyDescent="0.2">
      <c r="A111" s="29" t="str">
        <f t="shared" si="32"/>
        <v>MME3112</v>
      </c>
      <c r="B111" s="153" t="s">
        <v>131</v>
      </c>
      <c r="C111" s="154"/>
      <c r="D111" s="154"/>
      <c r="E111" s="154"/>
      <c r="F111" s="154"/>
      <c r="G111" s="154"/>
      <c r="H111" s="154"/>
      <c r="I111" s="155"/>
      <c r="J111" s="17">
        <f t="shared" si="33"/>
        <v>8</v>
      </c>
      <c r="K111" s="17">
        <f t="shared" si="34"/>
        <v>2</v>
      </c>
      <c r="L111" s="17">
        <f t="shared" si="35"/>
        <v>1</v>
      </c>
      <c r="M111" s="17">
        <f t="shared" si="36"/>
        <v>0</v>
      </c>
      <c r="N111" s="17">
        <f t="shared" si="37"/>
        <v>1</v>
      </c>
      <c r="O111" s="17">
        <f t="shared" si="38"/>
        <v>4</v>
      </c>
      <c r="P111" s="17">
        <f t="shared" si="39"/>
        <v>10</v>
      </c>
      <c r="Q111" s="27">
        <f t="shared" si="40"/>
        <v>14</v>
      </c>
      <c r="R111" s="27" t="str">
        <f t="shared" si="41"/>
        <v>E</v>
      </c>
      <c r="S111" s="27">
        <f t="shared" si="42"/>
        <v>0</v>
      </c>
      <c r="T111" s="27">
        <f t="shared" si="43"/>
        <v>0</v>
      </c>
      <c r="U111" s="18" t="s">
        <v>37</v>
      </c>
    </row>
    <row r="112" spans="1:21" x14ac:dyDescent="0.2">
      <c r="A112" s="19" t="s">
        <v>25</v>
      </c>
      <c r="B112" s="168"/>
      <c r="C112" s="169"/>
      <c r="D112" s="169"/>
      <c r="E112" s="169"/>
      <c r="F112" s="169"/>
      <c r="G112" s="169"/>
      <c r="H112" s="169"/>
      <c r="I112" s="170"/>
      <c r="J112" s="21">
        <f>IF(ISNA(SUM(J104:J111)),"",SUM(J104:J111))</f>
        <v>61</v>
      </c>
      <c r="K112" s="21">
        <f t="shared" ref="K112:Q112" si="44">SUM(K104:K111)</f>
        <v>16</v>
      </c>
      <c r="L112" s="21">
        <f t="shared" si="44"/>
        <v>8</v>
      </c>
      <c r="M112" s="21">
        <f t="shared" si="44"/>
        <v>0</v>
      </c>
      <c r="N112" s="21">
        <f t="shared" si="44"/>
        <v>8</v>
      </c>
      <c r="O112" s="21">
        <f t="shared" si="44"/>
        <v>32</v>
      </c>
      <c r="P112" s="21">
        <f t="shared" si="44"/>
        <v>77</v>
      </c>
      <c r="Q112" s="21">
        <f t="shared" si="44"/>
        <v>109</v>
      </c>
      <c r="R112" s="19">
        <f>COUNTIF(R104:R111,"E")</f>
        <v>5</v>
      </c>
      <c r="S112" s="19">
        <f>COUNTIF(S104:S111,"C")</f>
        <v>2</v>
      </c>
      <c r="T112" s="19">
        <f>COUNTIF(T104:T111,"VP")</f>
        <v>1</v>
      </c>
      <c r="U112" s="18"/>
    </row>
    <row r="113" spans="1:21" ht="17.25" customHeight="1" x14ac:dyDescent="0.2">
      <c r="A113" s="106" t="s">
        <v>63</v>
      </c>
      <c r="B113" s="107"/>
      <c r="C113" s="107"/>
      <c r="D113" s="107"/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  <c r="O113" s="107"/>
      <c r="P113" s="107"/>
      <c r="Q113" s="107"/>
      <c r="R113" s="107"/>
      <c r="S113" s="107"/>
      <c r="T113" s="107"/>
      <c r="U113" s="108"/>
    </row>
    <row r="114" spans="1:21" x14ac:dyDescent="0.2">
      <c r="A114" s="29" t="str">
        <f>IF(ISNA(INDEX($A$35:$U$97,MATCH($B114,$B$35:$B$97,0),1)),"",INDEX($A$35:$U$97,MATCH($B114,$B$35:$B$97,0),1))</f>
        <v/>
      </c>
      <c r="B114" s="173"/>
      <c r="C114" s="173"/>
      <c r="D114" s="173"/>
      <c r="E114" s="173"/>
      <c r="F114" s="173"/>
      <c r="G114" s="173"/>
      <c r="H114" s="173"/>
      <c r="I114" s="173"/>
      <c r="J114" s="17" t="str">
        <f>IF(ISNA(INDEX($A$35:$U$97,MATCH($B114,$B$35:$B$97,0),10)),"",INDEX($A$35:$U$97,MATCH($B114,$B$35:$B$97,0),10))</f>
        <v/>
      </c>
      <c r="K114" s="17" t="str">
        <f>IF(ISNA(INDEX($A$35:$U$97,MATCH($B114,$B$35:$B$97,0),11)),"",INDEX($A$35:$U$97,MATCH($B114,$B$35:$B$97,0),11))</f>
        <v/>
      </c>
      <c r="L114" s="17" t="str">
        <f>IF(ISNA(INDEX($A$35:$U$97,MATCH($B114,$B$35:$B$97,0),12)),"",INDEX($A$35:$U$97,MATCH($B114,$B$35:$B$97,0),12))</f>
        <v/>
      </c>
      <c r="M114" s="17" t="str">
        <f>IF(ISNA(INDEX($A$35:$U$97,MATCH($B114,$B$35:$B$97,0),13)),"",INDEX($A$35:$U$97,MATCH($B114,$B$35:$B$97,0),13))</f>
        <v/>
      </c>
      <c r="N114" s="17" t="str">
        <f>IF(ISNA(INDEX($A$35:$U$97,MATCH($B114,$B$35:$B$97,0),14)),"",INDEX($A$35:$U$97,MATCH($B114,$B$35:$B$97,0),14))</f>
        <v/>
      </c>
      <c r="O114" s="17" t="str">
        <f>IF(ISNA(INDEX($A$35:$U$97,MATCH($B114,$B$35:$B$97,0),15)),"",INDEX($A$35:$U$97,MATCH($B114,$B$35:$B$97,0),15))</f>
        <v/>
      </c>
      <c r="P114" s="17" t="str">
        <f>IF(ISNA(INDEX($A$35:$U$97,MATCH($B114,$B$35:$B$97,0),16)),"",INDEX($A$35:$U$97,MATCH($B114,$B$35:$B$97,0),16))</f>
        <v/>
      </c>
      <c r="Q114" s="27" t="str">
        <f>IF(ISNA(INDEX($A$35:$U$97,MATCH($B114,$B$35:$B$97,0),17)),"",INDEX($A$35:$U$97,MATCH($B114,$B$35:$B$97,0),17))</f>
        <v/>
      </c>
      <c r="R114" s="27" t="str">
        <f>IF(ISNA(INDEX($A$35:$U$97,MATCH($B114,$B$35:$B$97,0),18)),"",INDEX($A$35:$U$97,MATCH($B114,$B$35:$B$97,0),18))</f>
        <v/>
      </c>
      <c r="S114" s="27" t="str">
        <f>IF(ISNA(INDEX($A$35:$U$97,MATCH($B114,$B$35:$B$97,0),19)),"",INDEX($A$35:$U$97,MATCH($B114,$B$35:$B$97,0),19))</f>
        <v/>
      </c>
      <c r="T114" s="27" t="str">
        <f>IF(ISNA(INDEX($A$35:$U$97,MATCH($B114,$B$35:$B$97,0),20)),"",INDEX($A$35:$U$97,MATCH($B114,$B$35:$B$97,0),20))</f>
        <v/>
      </c>
      <c r="U114" s="18"/>
    </row>
    <row r="115" spans="1:21" x14ac:dyDescent="0.2">
      <c r="A115" s="19" t="s">
        <v>25</v>
      </c>
      <c r="B115" s="152"/>
      <c r="C115" s="152"/>
      <c r="D115" s="152"/>
      <c r="E115" s="152"/>
      <c r="F115" s="152"/>
      <c r="G115" s="152"/>
      <c r="H115" s="152"/>
      <c r="I115" s="152"/>
      <c r="J115" s="21">
        <f t="shared" ref="J115:Q115" si="45">SUM(J114:J114)</f>
        <v>0</v>
      </c>
      <c r="K115" s="21">
        <f t="shared" si="45"/>
        <v>0</v>
      </c>
      <c r="L115" s="21">
        <f t="shared" si="45"/>
        <v>0</v>
      </c>
      <c r="M115" s="21">
        <f t="shared" si="45"/>
        <v>0</v>
      </c>
      <c r="N115" s="21">
        <f t="shared" si="45"/>
        <v>0</v>
      </c>
      <c r="O115" s="21">
        <f t="shared" si="45"/>
        <v>0</v>
      </c>
      <c r="P115" s="21">
        <f t="shared" si="45"/>
        <v>0</v>
      </c>
      <c r="Q115" s="21">
        <f t="shared" si="45"/>
        <v>0</v>
      </c>
      <c r="R115" s="19">
        <f>COUNTIF(R114:R114,"E")</f>
        <v>0</v>
      </c>
      <c r="S115" s="19">
        <f>COUNTIF(S114:S114,"C")</f>
        <v>0</v>
      </c>
      <c r="T115" s="19">
        <f>COUNTIF(T114:T114,"VP")</f>
        <v>0</v>
      </c>
      <c r="U115" s="20"/>
    </row>
    <row r="116" spans="1:21" ht="27" customHeight="1" x14ac:dyDescent="0.2">
      <c r="A116" s="156" t="s">
        <v>72</v>
      </c>
      <c r="B116" s="157"/>
      <c r="C116" s="157"/>
      <c r="D116" s="157"/>
      <c r="E116" s="157"/>
      <c r="F116" s="157"/>
      <c r="G116" s="157"/>
      <c r="H116" s="157"/>
      <c r="I116" s="158"/>
      <c r="J116" s="21">
        <f t="shared" ref="J116:T116" si="46">SUM(J112,J115)</f>
        <v>61</v>
      </c>
      <c r="K116" s="21">
        <f t="shared" si="46"/>
        <v>16</v>
      </c>
      <c r="L116" s="21">
        <f t="shared" si="46"/>
        <v>8</v>
      </c>
      <c r="M116" s="21">
        <f t="shared" si="46"/>
        <v>0</v>
      </c>
      <c r="N116" s="21">
        <f t="shared" si="46"/>
        <v>8</v>
      </c>
      <c r="O116" s="21">
        <f t="shared" si="46"/>
        <v>32</v>
      </c>
      <c r="P116" s="21">
        <f t="shared" si="46"/>
        <v>77</v>
      </c>
      <c r="Q116" s="21">
        <f t="shared" si="46"/>
        <v>109</v>
      </c>
      <c r="R116" s="21">
        <f t="shared" si="46"/>
        <v>5</v>
      </c>
      <c r="S116" s="21">
        <f t="shared" si="46"/>
        <v>2</v>
      </c>
      <c r="T116" s="21">
        <f t="shared" si="46"/>
        <v>1</v>
      </c>
      <c r="U116" s="26"/>
    </row>
    <row r="117" spans="1:21" x14ac:dyDescent="0.2">
      <c r="A117" s="140" t="s">
        <v>48</v>
      </c>
      <c r="B117" s="141"/>
      <c r="C117" s="141"/>
      <c r="D117" s="141"/>
      <c r="E117" s="141"/>
      <c r="F117" s="141"/>
      <c r="G117" s="141"/>
      <c r="H117" s="141"/>
      <c r="I117" s="141"/>
      <c r="J117" s="142"/>
      <c r="K117" s="21">
        <f t="shared" ref="K117:Q117" si="47">K112*14+K115*12</f>
        <v>224</v>
      </c>
      <c r="L117" s="21">
        <f t="shared" si="47"/>
        <v>112</v>
      </c>
      <c r="M117" s="21">
        <f t="shared" si="47"/>
        <v>0</v>
      </c>
      <c r="N117" s="21">
        <f t="shared" si="47"/>
        <v>112</v>
      </c>
      <c r="O117" s="21">
        <f t="shared" si="47"/>
        <v>448</v>
      </c>
      <c r="P117" s="21">
        <f t="shared" si="47"/>
        <v>1078</v>
      </c>
      <c r="Q117" s="21">
        <f t="shared" si="47"/>
        <v>1526</v>
      </c>
      <c r="R117" s="146"/>
      <c r="S117" s="147"/>
      <c r="T117" s="147"/>
      <c r="U117" s="148"/>
    </row>
    <row r="118" spans="1:21" x14ac:dyDescent="0.2">
      <c r="A118" s="143"/>
      <c r="B118" s="144"/>
      <c r="C118" s="144"/>
      <c r="D118" s="144"/>
      <c r="E118" s="144"/>
      <c r="F118" s="144"/>
      <c r="G118" s="144"/>
      <c r="H118" s="144"/>
      <c r="I118" s="144"/>
      <c r="J118" s="145"/>
      <c r="K118" s="159">
        <f>SUM(K117:N117)</f>
        <v>448</v>
      </c>
      <c r="L118" s="160"/>
      <c r="M118" s="160"/>
      <c r="N118" s="161"/>
      <c r="O118" s="162">
        <f>SUM(O117:P117)</f>
        <v>1526</v>
      </c>
      <c r="P118" s="163"/>
      <c r="Q118" s="164"/>
      <c r="R118" s="149"/>
      <c r="S118" s="150"/>
      <c r="T118" s="150"/>
      <c r="U118" s="151"/>
    </row>
    <row r="119" spans="1:21" ht="23.45" customHeight="1" x14ac:dyDescent="0.2">
      <c r="A119" s="92" t="s">
        <v>91</v>
      </c>
      <c r="B119" s="172"/>
      <c r="C119" s="172"/>
      <c r="D119" s="172"/>
      <c r="E119" s="172"/>
      <c r="F119" s="172"/>
      <c r="G119" s="172"/>
      <c r="H119" s="172"/>
      <c r="I119" s="172"/>
      <c r="J119" s="172"/>
      <c r="K119" s="172"/>
      <c r="L119" s="172"/>
      <c r="M119" s="172"/>
      <c r="N119" s="172"/>
      <c r="O119" s="172"/>
      <c r="P119" s="172"/>
      <c r="Q119" s="172"/>
      <c r="R119" s="172"/>
      <c r="S119" s="172"/>
      <c r="T119" s="172"/>
      <c r="U119" s="172"/>
    </row>
    <row r="120" spans="1:21" ht="27.75" customHeight="1" x14ac:dyDescent="0.2">
      <c r="A120" s="152" t="s">
        <v>27</v>
      </c>
      <c r="B120" s="152" t="s">
        <v>26</v>
      </c>
      <c r="C120" s="152"/>
      <c r="D120" s="152"/>
      <c r="E120" s="152"/>
      <c r="F120" s="152"/>
      <c r="G120" s="152"/>
      <c r="H120" s="152"/>
      <c r="I120" s="152"/>
      <c r="J120" s="105" t="s">
        <v>40</v>
      </c>
      <c r="K120" s="105" t="s">
        <v>24</v>
      </c>
      <c r="L120" s="105"/>
      <c r="M120" s="105"/>
      <c r="N120" s="105"/>
      <c r="O120" s="105" t="s">
        <v>41</v>
      </c>
      <c r="P120" s="105"/>
      <c r="Q120" s="105"/>
      <c r="R120" s="105" t="s">
        <v>23</v>
      </c>
      <c r="S120" s="105"/>
      <c r="T120" s="105"/>
      <c r="U120" s="105" t="s">
        <v>22</v>
      </c>
    </row>
    <row r="121" spans="1:21" ht="16.5" customHeight="1" x14ac:dyDescent="0.2">
      <c r="A121" s="152"/>
      <c r="B121" s="152"/>
      <c r="C121" s="152"/>
      <c r="D121" s="152"/>
      <c r="E121" s="152"/>
      <c r="F121" s="152"/>
      <c r="G121" s="152"/>
      <c r="H121" s="152"/>
      <c r="I121" s="152"/>
      <c r="J121" s="105"/>
      <c r="K121" s="45" t="s">
        <v>28</v>
      </c>
      <c r="L121" s="45" t="s">
        <v>29</v>
      </c>
      <c r="M121" s="45" t="s">
        <v>101</v>
      </c>
      <c r="N121" s="45" t="s">
        <v>102</v>
      </c>
      <c r="O121" s="28" t="s">
        <v>34</v>
      </c>
      <c r="P121" s="28" t="s">
        <v>7</v>
      </c>
      <c r="Q121" s="28" t="s">
        <v>31</v>
      </c>
      <c r="R121" s="28" t="s">
        <v>32</v>
      </c>
      <c r="S121" s="28" t="s">
        <v>28</v>
      </c>
      <c r="T121" s="28" t="s">
        <v>33</v>
      </c>
      <c r="U121" s="105"/>
    </row>
    <row r="122" spans="1:21" ht="12.6" customHeight="1" x14ac:dyDescent="0.2">
      <c r="A122" s="106" t="s">
        <v>62</v>
      </c>
      <c r="B122" s="107"/>
      <c r="C122" s="107"/>
      <c r="D122" s="107"/>
      <c r="E122" s="107"/>
      <c r="F122" s="107"/>
      <c r="G122" s="107"/>
      <c r="H122" s="107"/>
      <c r="I122" s="107"/>
      <c r="J122" s="107"/>
      <c r="K122" s="107"/>
      <c r="L122" s="107"/>
      <c r="M122" s="107"/>
      <c r="N122" s="107"/>
      <c r="O122" s="107"/>
      <c r="P122" s="107"/>
      <c r="Q122" s="107"/>
      <c r="R122" s="107"/>
      <c r="S122" s="107"/>
      <c r="T122" s="107"/>
      <c r="U122" s="108"/>
    </row>
    <row r="123" spans="1:21" ht="13.15" customHeight="1" x14ac:dyDescent="0.2">
      <c r="A123" s="29" t="str">
        <f>IF(ISNA(INDEX($A$35:$U$97,MATCH($B123,$B$35:$B$97,0),1)),"",INDEX($A$35:$U$97,MATCH($B123,$B$35:$B$97,0),1))</f>
        <v>MMX3221</v>
      </c>
      <c r="B123" s="153" t="s">
        <v>129</v>
      </c>
      <c r="C123" s="154"/>
      <c r="D123" s="154"/>
      <c r="E123" s="154"/>
      <c r="F123" s="154"/>
      <c r="G123" s="154"/>
      <c r="H123" s="154"/>
      <c r="I123" s="155"/>
      <c r="J123" s="17">
        <f>IF(ISNA(INDEX($A$35:$U$97,MATCH($B123,$B$35:$B$97,0),10)),"",INDEX($A$35:$U$97,MATCH($B123,$B$35:$B$97,0),10))</f>
        <v>7</v>
      </c>
      <c r="K123" s="17">
        <f>IF(ISNA(INDEX($A$35:$U$97,MATCH($B123,$B$35:$B$97,0),11)),"",INDEX($A$35:$U$97,MATCH($B123,$B$35:$B$97,0),11))</f>
        <v>2</v>
      </c>
      <c r="L123" s="17">
        <f>IF(ISNA(INDEX($A$35:$U$97,MATCH($B123,$B$35:$B$97,0),12)),"",INDEX($A$35:$U$97,MATCH($B123,$B$35:$B$97,0),12))</f>
        <v>1</v>
      </c>
      <c r="M123" s="17">
        <f>IF(ISNA(INDEX($A$35:$U$97,MATCH($B123,$B$35:$B$97,0),13)),"",INDEX($A$35:$U$97,MATCH($B123,$B$35:$B$97,0),13))</f>
        <v>0</v>
      </c>
      <c r="N123" s="17">
        <f>IF(ISNA(INDEX($A$35:$U$97,MATCH($B123,$B$35:$B$97,0),14)),"",INDEX($A$35:$U$97,MATCH($B123,$B$35:$B$97,0),14))</f>
        <v>1</v>
      </c>
      <c r="O123" s="17">
        <f>IF(ISNA(INDEX($A$35:$U$97,MATCH($B123,$B$35:$B$97,0),15)),"",INDEX($A$35:$U$97,MATCH($B123,$B$35:$B$97,0),15))</f>
        <v>4</v>
      </c>
      <c r="P123" s="17">
        <f>IF(ISNA(INDEX($A$35:$U$97,MATCH($B123,$B$35:$B$97,0),16)),"",INDEX($A$35:$U$97,MATCH($B123,$B$35:$B$97,0),16))</f>
        <v>9</v>
      </c>
      <c r="Q123" s="27">
        <f>IF(ISNA(INDEX($A$35:$U$97,MATCH($B123,$B$35:$B$97,0),17)),"",INDEX($A$35:$U$97,MATCH($B123,$B$35:$B$97,0),17))</f>
        <v>13</v>
      </c>
      <c r="R123" s="27" t="str">
        <f>IF(ISNA(INDEX($A$35:$U$97,MATCH($B123,$B$35:$B$97,0),18)),"",INDEX($A$35:$U$97,MATCH($B123,$B$35:$B$97,0),18))</f>
        <v>E</v>
      </c>
      <c r="S123" s="27">
        <f>IF(ISNA(INDEX($A$35:$U$97,MATCH($B123,$B$35:$B$97,0),19)),"",INDEX($A$35:$U$97,MATCH($B123,$B$35:$B$97,0),19))</f>
        <v>0</v>
      </c>
      <c r="T123" s="27">
        <f>IF(ISNA(INDEX($A$35:$U$97,MATCH($B123,$B$35:$B$97,0),20)),"",INDEX($A$35:$U$97,MATCH($B123,$B$35:$B$97,0),20))</f>
        <v>0</v>
      </c>
      <c r="U123" s="18" t="s">
        <v>38</v>
      </c>
    </row>
    <row r="124" spans="1:21" x14ac:dyDescent="0.2">
      <c r="A124" s="29" t="str">
        <f>IF(ISNA(INDEX($A$35:$U$97,MATCH($B124,$B$35:$B$97,0),1)),"",INDEX($A$35:$U$97,MATCH($B124,$B$35:$B$97,0),1))</f>
        <v>MMX3222</v>
      </c>
      <c r="B124" s="153" t="s">
        <v>133</v>
      </c>
      <c r="C124" s="154"/>
      <c r="D124" s="154"/>
      <c r="E124" s="154"/>
      <c r="F124" s="154"/>
      <c r="G124" s="154"/>
      <c r="H124" s="154"/>
      <c r="I124" s="155"/>
      <c r="J124" s="17">
        <f>IF(ISNA(INDEX($A$35:$U$97,MATCH($B124,$B$35:$B$97,0),10)),"",INDEX($A$35:$U$97,MATCH($B124,$B$35:$B$97,0),10))</f>
        <v>7</v>
      </c>
      <c r="K124" s="17">
        <f>IF(ISNA(INDEX($A$35:$U$97,MATCH($B124,$B$35:$B$97,0),11)),"",INDEX($A$35:$U$97,MATCH($B124,$B$35:$B$97,0),11))</f>
        <v>2</v>
      </c>
      <c r="L124" s="17">
        <f>IF(ISNA(INDEX($A$35:$U$97,MATCH($B124,$B$35:$B$97,0),12)),"",INDEX($A$35:$U$97,MATCH($B124,$B$35:$B$97,0),12))</f>
        <v>1</v>
      </c>
      <c r="M124" s="17">
        <f>IF(ISNA(INDEX($A$35:$U$97,MATCH($B124,$B$35:$B$97,0),13)),"",INDEX($A$35:$U$97,MATCH($B124,$B$35:$B$97,0),13))</f>
        <v>0</v>
      </c>
      <c r="N124" s="17">
        <f>IF(ISNA(INDEX($A$35:$U$97,MATCH($B124,$B$35:$B$97,0),14)),"",INDEX($A$35:$U$97,MATCH($B124,$B$35:$B$97,0),14))</f>
        <v>1</v>
      </c>
      <c r="O124" s="17">
        <f>IF(ISNA(INDEX($A$35:$U$97,MATCH($B124,$B$35:$B$97,0),15)),"",INDEX($A$35:$U$97,MATCH($B124,$B$35:$B$97,0),15))</f>
        <v>4</v>
      </c>
      <c r="P124" s="17">
        <f>IF(ISNA(INDEX($A$35:$U$97,MATCH($B124,$B$35:$B$97,0),16)),"",INDEX($A$35:$U$97,MATCH($B124,$B$35:$B$97,0),16))</f>
        <v>9</v>
      </c>
      <c r="Q124" s="27">
        <f>IF(ISNA(INDEX($A$35:$U$97,MATCH($B124,$B$35:$B$97,0),17)),"",INDEX($A$35:$U$97,MATCH($B124,$B$35:$B$97,0),17))</f>
        <v>13</v>
      </c>
      <c r="R124" s="27">
        <f>IF(ISNA(INDEX($A$35:$U$97,MATCH($B124,$B$35:$B$97,0),18)),"",INDEX($A$35:$U$97,MATCH($B124,$B$35:$B$97,0),18))</f>
        <v>0</v>
      </c>
      <c r="S124" s="27">
        <f>IF(ISNA(INDEX($A$35:$U$97,MATCH($B124,$B$35:$B$97,0),19)),"",INDEX($A$35:$U$97,MATCH($B124,$B$35:$B$97,0),19))</f>
        <v>0</v>
      </c>
      <c r="T124" s="27" t="str">
        <f>IF(ISNA(INDEX($A$35:$U$97,MATCH($B124,$B$35:$B$97,0),20)),"",INDEX($A$35:$U$97,MATCH($B124,$B$35:$B$97,0),20))</f>
        <v>VP</v>
      </c>
      <c r="U124" s="18" t="s">
        <v>38</v>
      </c>
    </row>
    <row r="125" spans="1:21" x14ac:dyDescent="0.2">
      <c r="A125" s="29" t="str">
        <f>IF(ISNA(INDEX($A$35:$U$97,MATCH($B125,$B$35:$B$97,0),1)),"",INDEX($A$35:$U$97,MATCH($B125,$B$35:$B$97,0),1))</f>
        <v>MMX3223</v>
      </c>
      <c r="B125" s="153" t="s">
        <v>135</v>
      </c>
      <c r="C125" s="154"/>
      <c r="D125" s="154"/>
      <c r="E125" s="154"/>
      <c r="F125" s="154"/>
      <c r="G125" s="154"/>
      <c r="H125" s="154"/>
      <c r="I125" s="155"/>
      <c r="J125" s="17">
        <f>IF(ISNA(INDEX($A$35:$U$97,MATCH($B125,$B$35:$B$97,0),10)),"",INDEX($A$35:$U$97,MATCH($B125,$B$35:$B$97,0),10))</f>
        <v>7</v>
      </c>
      <c r="K125" s="17">
        <f>IF(ISNA(INDEX($A$35:$U$97,MATCH($B125,$B$35:$B$97,0),11)),"",INDEX($A$35:$U$97,MATCH($B125,$B$35:$B$97,0),11))</f>
        <v>2</v>
      </c>
      <c r="L125" s="17">
        <f>IF(ISNA(INDEX($A$35:$U$97,MATCH($B125,$B$35:$B$97,0),12)),"",INDEX($A$35:$U$97,MATCH($B125,$B$35:$B$97,0),12))</f>
        <v>1</v>
      </c>
      <c r="M125" s="17">
        <f>IF(ISNA(INDEX($A$35:$U$97,MATCH($B125,$B$35:$B$97,0),13)),"",INDEX($A$35:$U$97,MATCH($B125,$B$35:$B$97,0),13))</f>
        <v>0</v>
      </c>
      <c r="N125" s="17">
        <f>IF(ISNA(INDEX($A$35:$U$97,MATCH($B125,$B$35:$B$97,0),14)),"",INDEX($A$35:$U$97,MATCH($B125,$B$35:$B$97,0),14))</f>
        <v>1</v>
      </c>
      <c r="O125" s="17">
        <f>IF(ISNA(INDEX($A$35:$U$97,MATCH($B125,$B$35:$B$97,0),15)),"",INDEX($A$35:$U$97,MATCH($B125,$B$35:$B$97,0),15))</f>
        <v>4</v>
      </c>
      <c r="P125" s="17">
        <f>IF(ISNA(INDEX($A$35:$U$97,MATCH($B125,$B$35:$B$97,0),16)),"",INDEX($A$35:$U$97,MATCH($B125,$B$35:$B$97,0),16))</f>
        <v>9</v>
      </c>
      <c r="Q125" s="27">
        <f>IF(ISNA(INDEX($A$35:$U$97,MATCH($B125,$B$35:$B$97,0),17)),"",INDEX($A$35:$U$97,MATCH($B125,$B$35:$B$97,0),17))</f>
        <v>13</v>
      </c>
      <c r="R125" s="27" t="str">
        <f>IF(ISNA(INDEX($A$35:$U$97,MATCH($B125,$B$35:$B$97,0),18)),"",INDEX($A$35:$U$97,MATCH($B125,$B$35:$B$97,0),18))</f>
        <v>E</v>
      </c>
      <c r="S125" s="27">
        <f>IF(ISNA(INDEX($A$35:$U$97,MATCH($B125,$B$35:$B$97,0),19)),"",INDEX($A$35:$U$97,MATCH($B125,$B$35:$B$97,0),19))</f>
        <v>0</v>
      </c>
      <c r="T125" s="27">
        <f>IF(ISNA(INDEX($A$35:$U$97,MATCH($B125,$B$35:$B$97,0),20)),"",INDEX($A$35:$U$97,MATCH($B125,$B$35:$B$97,0),20))</f>
        <v>0</v>
      </c>
      <c r="U125" s="18" t="s">
        <v>38</v>
      </c>
    </row>
    <row r="126" spans="1:21" x14ac:dyDescent="0.2">
      <c r="A126" s="19" t="s">
        <v>25</v>
      </c>
      <c r="B126" s="168"/>
      <c r="C126" s="169"/>
      <c r="D126" s="169"/>
      <c r="E126" s="169"/>
      <c r="F126" s="169"/>
      <c r="G126" s="169"/>
      <c r="H126" s="169"/>
      <c r="I126" s="170"/>
      <c r="J126" s="21">
        <f t="shared" ref="J126:Q126" si="48">SUM(J123:J125)</f>
        <v>21</v>
      </c>
      <c r="K126" s="21">
        <f t="shared" si="48"/>
        <v>6</v>
      </c>
      <c r="L126" s="21">
        <f t="shared" si="48"/>
        <v>3</v>
      </c>
      <c r="M126" s="21">
        <f t="shared" si="48"/>
        <v>0</v>
      </c>
      <c r="N126" s="21">
        <f t="shared" si="48"/>
        <v>3</v>
      </c>
      <c r="O126" s="21">
        <f t="shared" si="48"/>
        <v>12</v>
      </c>
      <c r="P126" s="21">
        <f t="shared" si="48"/>
        <v>27</v>
      </c>
      <c r="Q126" s="21">
        <f t="shared" si="48"/>
        <v>39</v>
      </c>
      <c r="R126" s="19">
        <f>COUNTIF(R123:R125,"E")</f>
        <v>2</v>
      </c>
      <c r="S126" s="19">
        <f>COUNTIF(S123:S125,"C")</f>
        <v>0</v>
      </c>
      <c r="T126" s="19">
        <f>COUNTIF(T123:T125,"VP")</f>
        <v>1</v>
      </c>
      <c r="U126" s="16"/>
    </row>
    <row r="127" spans="1:21" ht="14.45" customHeight="1" x14ac:dyDescent="0.2">
      <c r="A127" s="106" t="s">
        <v>63</v>
      </c>
      <c r="B127" s="107"/>
      <c r="C127" s="107"/>
      <c r="D127" s="107"/>
      <c r="E127" s="107"/>
      <c r="F127" s="107"/>
      <c r="G127" s="107"/>
      <c r="H127" s="107"/>
      <c r="I127" s="107"/>
      <c r="J127" s="107"/>
      <c r="K127" s="107"/>
      <c r="L127" s="107"/>
      <c r="M127" s="107"/>
      <c r="N127" s="107"/>
      <c r="O127" s="107"/>
      <c r="P127" s="107"/>
      <c r="Q127" s="107"/>
      <c r="R127" s="107"/>
      <c r="S127" s="107"/>
      <c r="T127" s="107"/>
      <c r="U127" s="108"/>
    </row>
    <row r="128" spans="1:21" ht="13.15" customHeight="1" x14ac:dyDescent="0.2">
      <c r="A128" s="29" t="str">
        <f>IF(ISNA(INDEX($A$35:$U$97,MATCH($B128,$B$35:$B$97,0),1)),"",INDEX($A$35:$U$97,MATCH($B128,$B$35:$B$97,0),1))</f>
        <v>MMX3224</v>
      </c>
      <c r="B128" s="153" t="s">
        <v>139</v>
      </c>
      <c r="C128" s="154"/>
      <c r="D128" s="154"/>
      <c r="E128" s="154"/>
      <c r="F128" s="154"/>
      <c r="G128" s="154"/>
      <c r="H128" s="154"/>
      <c r="I128" s="155"/>
      <c r="J128" s="17">
        <f>IF(ISNA(INDEX($A$35:$U$97,MATCH($B128,$B$35:$B$97,0),10)),"",INDEX($A$35:$U$97,MATCH($B128,$B$35:$B$97,0),10))</f>
        <v>9</v>
      </c>
      <c r="K128" s="17">
        <f>IF(ISNA(INDEX($A$35:$U$97,MATCH($B128,$B$35:$B$97,0),11)),"",INDEX($A$35:$U$97,MATCH($B128,$B$35:$B$97,0),11))</f>
        <v>2</v>
      </c>
      <c r="L128" s="17">
        <f>IF(ISNA(INDEX($A$35:$U$97,MATCH($B128,$B$35:$B$97,0),12)),"",INDEX($A$35:$U$97,MATCH($B128,$B$35:$B$97,0),12))</f>
        <v>1</v>
      </c>
      <c r="M128" s="17">
        <f>IF(ISNA(INDEX($A$35:$U$97,MATCH($B128,$B$35:$B$97,0),13)),"",INDEX($A$35:$U$97,MATCH($B128,$B$35:$B$97,0),13))</f>
        <v>0</v>
      </c>
      <c r="N128" s="17">
        <f>IF(ISNA(INDEX($A$35:$U$97,MATCH($B128,$B$35:$B$97,0),14)),"",INDEX($A$35:$U$97,MATCH($B128,$B$35:$B$97,0),14))</f>
        <v>1</v>
      </c>
      <c r="O128" s="17">
        <f>IF(ISNA(INDEX($A$35:$U$97,MATCH($B128,$B$35:$B$97,0),15)),"",INDEX($A$35:$U$97,MATCH($B128,$B$35:$B$97,0),15))</f>
        <v>4</v>
      </c>
      <c r="P128" s="17">
        <f>IF(ISNA(INDEX($A$35:$U$97,MATCH($B128,$B$35:$B$97,0),16)),"",INDEX($A$35:$U$97,MATCH($B128,$B$35:$B$97,0),16))</f>
        <v>15</v>
      </c>
      <c r="Q128" s="27">
        <f>IF(ISNA(INDEX($A$35:$U$97,MATCH($B128,$B$35:$B$97,0),17)),"",INDEX($A$35:$U$97,MATCH($B128,$B$35:$B$97,0),17))</f>
        <v>19</v>
      </c>
      <c r="R128" s="27" t="str">
        <f>IF(ISNA(INDEX($A$35:$U$97,MATCH($B128,$B$35:$B$97,0),18)),"",INDEX($A$35:$U$97,MATCH($B128,$B$35:$B$97,0),18))</f>
        <v>E</v>
      </c>
      <c r="S128" s="27">
        <f>IF(ISNA(INDEX($A$35:$U$97,MATCH($B128,$B$35:$B$97,0),19)),"",INDEX($A$35:$U$97,MATCH($B128,$B$35:$B$97,0),19))</f>
        <v>0</v>
      </c>
      <c r="T128" s="27">
        <f>IF(ISNA(INDEX($A$35:$U$97,MATCH($B128,$B$35:$B$97,0),20)),"",INDEX($A$35:$U$97,MATCH($B128,$B$35:$B$97,0),20))</f>
        <v>0</v>
      </c>
      <c r="U128" s="18" t="s">
        <v>38</v>
      </c>
    </row>
    <row r="129" spans="1:21" ht="13.15" customHeight="1" x14ac:dyDescent="0.2">
      <c r="A129" s="29" t="str">
        <f>IF(ISNA(INDEX($A$35:$U$97,MATCH($B129,$B$35:$B$97,0),1)),"",INDEX($A$35:$U$97,MATCH($B129,$B$35:$B$97,0),1))</f>
        <v>MMX3225</v>
      </c>
      <c r="B129" s="153" t="s">
        <v>141</v>
      </c>
      <c r="C129" s="154"/>
      <c r="D129" s="154"/>
      <c r="E129" s="154"/>
      <c r="F129" s="154"/>
      <c r="G129" s="154"/>
      <c r="H129" s="154"/>
      <c r="I129" s="155"/>
      <c r="J129" s="17">
        <f>IF(ISNA(INDEX($A$35:$U$97,MATCH($B129,$B$35:$B$97,0),10)),"",INDEX($A$35:$U$97,MATCH($B129,$B$35:$B$97,0),10))</f>
        <v>9</v>
      </c>
      <c r="K129" s="17">
        <f>IF(ISNA(INDEX($A$35:$U$97,MATCH($B129,$B$35:$B$97,0),11)),"",INDEX($A$35:$U$97,MATCH($B129,$B$35:$B$97,0),11))</f>
        <v>2</v>
      </c>
      <c r="L129" s="17">
        <f>IF(ISNA(INDEX($A$35:$U$97,MATCH($B129,$B$35:$B$97,0),12)),"",INDEX($A$35:$U$97,MATCH($B129,$B$35:$B$97,0),12))</f>
        <v>1</v>
      </c>
      <c r="M129" s="17">
        <f>IF(ISNA(INDEX($A$35:$U$97,MATCH($B129,$B$35:$B$97,0),13)),"",INDEX($A$35:$U$97,MATCH($B129,$B$35:$B$97,0),13))</f>
        <v>0</v>
      </c>
      <c r="N129" s="17">
        <f>IF(ISNA(INDEX($A$35:$U$97,MATCH($B129,$B$35:$B$97,0),14)),"",INDEX($A$35:$U$97,MATCH($B129,$B$35:$B$97,0),14))</f>
        <v>1</v>
      </c>
      <c r="O129" s="17">
        <f>IF(ISNA(INDEX($A$35:$U$97,MATCH($B129,$B$35:$B$97,0),15)),"",INDEX($A$35:$U$97,MATCH($B129,$B$35:$B$97,0),15))</f>
        <v>4</v>
      </c>
      <c r="P129" s="17">
        <f>IF(ISNA(INDEX($A$35:$U$97,MATCH($B129,$B$35:$B$97,0),16)),"",INDEX($A$35:$U$97,MATCH($B129,$B$35:$B$97,0),16))</f>
        <v>15</v>
      </c>
      <c r="Q129" s="27">
        <f>IF(ISNA(INDEX($A$35:$U$97,MATCH($B129,$B$35:$B$97,0),17)),"",INDEX($A$35:$U$97,MATCH($B129,$B$35:$B$97,0),17))</f>
        <v>19</v>
      </c>
      <c r="R129" s="27" t="str">
        <f>IF(ISNA(INDEX($A$35:$U$97,MATCH($B129,$B$35:$B$97,0),18)),"",INDEX($A$35:$U$97,MATCH($B129,$B$35:$B$97,0),18))</f>
        <v>E</v>
      </c>
      <c r="S129" s="27">
        <f>IF(ISNA(INDEX($A$35:$U$97,MATCH($B129,$B$35:$B$97,0),19)),"",INDEX($A$35:$U$97,MATCH($B129,$B$35:$B$97,0),19))</f>
        <v>0</v>
      </c>
      <c r="T129" s="27">
        <f>IF(ISNA(INDEX($A$35:$U$97,MATCH($B129,$B$35:$B$97,0),20)),"",INDEX($A$35:$U$97,MATCH($B129,$B$35:$B$97,0),20))</f>
        <v>0</v>
      </c>
      <c r="U129" s="18" t="s">
        <v>38</v>
      </c>
    </row>
    <row r="130" spans="1:21" ht="13.15" customHeight="1" x14ac:dyDescent="0.2">
      <c r="A130" s="29" t="str">
        <f>IF(ISNA(INDEX($A$35:$U$97,MATCH($B130,$B$35:$B$97,0),1)),"",INDEX($A$35:$U$97,MATCH($B130,$B$35:$B$97,0),1))</f>
        <v>MME3042</v>
      </c>
      <c r="B130" s="153" t="s">
        <v>143</v>
      </c>
      <c r="C130" s="154"/>
      <c r="D130" s="154"/>
      <c r="E130" s="154"/>
      <c r="F130" s="154"/>
      <c r="G130" s="154"/>
      <c r="H130" s="154"/>
      <c r="I130" s="155"/>
      <c r="J130" s="17">
        <f>IF(ISNA(INDEX($A$35:$U$97,MATCH($B130,$B$35:$B$97,0),10)),"",INDEX($A$35:$U$97,MATCH($B130,$B$35:$B$97,0),10))</f>
        <v>8</v>
      </c>
      <c r="K130" s="17">
        <f>IF(ISNA(INDEX($A$35:$U$97,MATCH($B130,$B$35:$B$97,0),11)),"",INDEX($A$35:$U$97,MATCH($B130,$B$35:$B$97,0),11))</f>
        <v>0</v>
      </c>
      <c r="L130" s="17">
        <f>IF(ISNA(INDEX($A$35:$U$97,MATCH($B130,$B$35:$B$97,0),12)),"",INDEX($A$35:$U$97,MATCH($B130,$B$35:$B$97,0),12))</f>
        <v>0</v>
      </c>
      <c r="M130" s="17">
        <f>IF(ISNA(INDEX($A$35:$U$97,MATCH($B130,$B$35:$B$97,0),13)),"",INDEX($A$35:$U$97,MATCH($B130,$B$35:$B$97,0),13))</f>
        <v>0</v>
      </c>
      <c r="N130" s="17">
        <f>IF(ISNA(INDEX($A$35:$U$97,MATCH($B130,$B$35:$B$97,0),14)),"",INDEX($A$35:$U$97,MATCH($B130,$B$35:$B$97,0),14))</f>
        <v>5</v>
      </c>
      <c r="O130" s="17">
        <f>IF(ISNA(INDEX($A$35:$U$97,MATCH($B130,$B$35:$B$97,0),15)),"",INDEX($A$35:$U$97,MATCH($B130,$B$35:$B$97,0),15))</f>
        <v>5</v>
      </c>
      <c r="P130" s="17">
        <f>IF(ISNA(INDEX($A$35:$U$97,MATCH($B130,$B$35:$B$97,0),16)),"",INDEX($A$35:$U$97,MATCH($B130,$B$35:$B$97,0),16))</f>
        <v>12</v>
      </c>
      <c r="Q130" s="27">
        <f>IF(ISNA(INDEX($A$35:$U$97,MATCH($B130,$B$35:$B$97,0),17)),"",INDEX($A$35:$U$97,MATCH($B130,$B$35:$B$97,0),17))</f>
        <v>17</v>
      </c>
      <c r="R130" s="27">
        <f>IF(ISNA(INDEX($A$35:$U$97,MATCH($B130,$B$35:$B$97,0),18)),"",INDEX($A$35:$U$97,MATCH($B130,$B$35:$B$97,0),18))</f>
        <v>0</v>
      </c>
      <c r="S130" s="27" t="str">
        <f>IF(ISNA(INDEX($A$35:$U$97,MATCH($B130,$B$35:$B$97,0),19)),"",INDEX($A$35:$U$97,MATCH($B130,$B$35:$B$97,0),19))</f>
        <v>C</v>
      </c>
      <c r="T130" s="27">
        <f>IF(ISNA(INDEX($A$35:$U$97,MATCH($B130,$B$35:$B$97,0),20)),"",INDEX($A$35:$U$97,MATCH($B130,$B$35:$B$97,0),20))</f>
        <v>0</v>
      </c>
      <c r="U130" s="18" t="s">
        <v>38</v>
      </c>
    </row>
    <row r="131" spans="1:21" x14ac:dyDescent="0.2">
      <c r="A131" s="19" t="s">
        <v>25</v>
      </c>
      <c r="B131" s="152"/>
      <c r="C131" s="152"/>
      <c r="D131" s="152"/>
      <c r="E131" s="152"/>
      <c r="F131" s="152"/>
      <c r="G131" s="152"/>
      <c r="H131" s="152"/>
      <c r="I131" s="152"/>
      <c r="J131" s="21">
        <f t="shared" ref="J131:Q131" si="49">SUM(J128:J130)</f>
        <v>26</v>
      </c>
      <c r="K131" s="21">
        <f t="shared" si="49"/>
        <v>4</v>
      </c>
      <c r="L131" s="21">
        <f t="shared" si="49"/>
        <v>2</v>
      </c>
      <c r="M131" s="21">
        <f t="shared" si="49"/>
        <v>0</v>
      </c>
      <c r="N131" s="21">
        <f t="shared" si="49"/>
        <v>7</v>
      </c>
      <c r="O131" s="21">
        <f t="shared" si="49"/>
        <v>13</v>
      </c>
      <c r="P131" s="21">
        <f t="shared" si="49"/>
        <v>42</v>
      </c>
      <c r="Q131" s="21">
        <f t="shared" si="49"/>
        <v>55</v>
      </c>
      <c r="R131" s="19">
        <f>COUNTIF(R128:R130,"E")</f>
        <v>2</v>
      </c>
      <c r="S131" s="19">
        <f>COUNTIF(S128:S130,"C")</f>
        <v>1</v>
      </c>
      <c r="T131" s="19">
        <f>COUNTIF(T128:T130,"VP")</f>
        <v>0</v>
      </c>
      <c r="U131" s="20"/>
    </row>
    <row r="132" spans="1:21" ht="30.75" customHeight="1" x14ac:dyDescent="0.2">
      <c r="A132" s="156" t="s">
        <v>72</v>
      </c>
      <c r="B132" s="157"/>
      <c r="C132" s="157"/>
      <c r="D132" s="157"/>
      <c r="E132" s="157"/>
      <c r="F132" s="157"/>
      <c r="G132" s="157"/>
      <c r="H132" s="157"/>
      <c r="I132" s="158"/>
      <c r="J132" s="21">
        <f t="shared" ref="J132:T132" si="50">SUM(J126,J131)</f>
        <v>47</v>
      </c>
      <c r="K132" s="21">
        <f t="shared" si="50"/>
        <v>10</v>
      </c>
      <c r="L132" s="21">
        <f t="shared" si="50"/>
        <v>5</v>
      </c>
      <c r="M132" s="21">
        <f t="shared" si="50"/>
        <v>0</v>
      </c>
      <c r="N132" s="21">
        <f t="shared" si="50"/>
        <v>10</v>
      </c>
      <c r="O132" s="21">
        <f t="shared" si="50"/>
        <v>25</v>
      </c>
      <c r="P132" s="21">
        <f t="shared" si="50"/>
        <v>69</v>
      </c>
      <c r="Q132" s="21">
        <f t="shared" si="50"/>
        <v>94</v>
      </c>
      <c r="R132" s="21">
        <f t="shared" si="50"/>
        <v>4</v>
      </c>
      <c r="S132" s="21">
        <f t="shared" si="50"/>
        <v>1</v>
      </c>
      <c r="T132" s="21">
        <f t="shared" si="50"/>
        <v>1</v>
      </c>
      <c r="U132" s="26"/>
    </row>
    <row r="133" spans="1:21" ht="15.75" customHeight="1" x14ac:dyDescent="0.2">
      <c r="A133" s="140" t="s">
        <v>48</v>
      </c>
      <c r="B133" s="141"/>
      <c r="C133" s="141"/>
      <c r="D133" s="141"/>
      <c r="E133" s="141"/>
      <c r="F133" s="141"/>
      <c r="G133" s="141"/>
      <c r="H133" s="141"/>
      <c r="I133" s="141"/>
      <c r="J133" s="142"/>
      <c r="K133" s="21">
        <f t="shared" ref="K133:Q133" si="51">K126*14+K131*12</f>
        <v>132</v>
      </c>
      <c r="L133" s="21">
        <f t="shared" si="51"/>
        <v>66</v>
      </c>
      <c r="M133" s="21">
        <f t="shared" si="51"/>
        <v>0</v>
      </c>
      <c r="N133" s="21">
        <f t="shared" si="51"/>
        <v>126</v>
      </c>
      <c r="O133" s="21">
        <f t="shared" si="51"/>
        <v>324</v>
      </c>
      <c r="P133" s="21">
        <f t="shared" si="51"/>
        <v>882</v>
      </c>
      <c r="Q133" s="21">
        <f t="shared" si="51"/>
        <v>1206</v>
      </c>
      <c r="R133" s="146"/>
      <c r="S133" s="147"/>
      <c r="T133" s="147"/>
      <c r="U133" s="148"/>
    </row>
    <row r="134" spans="1:21" ht="17.25" customHeight="1" x14ac:dyDescent="0.2">
      <c r="A134" s="143"/>
      <c r="B134" s="144"/>
      <c r="C134" s="144"/>
      <c r="D134" s="144"/>
      <c r="E134" s="144"/>
      <c r="F134" s="144"/>
      <c r="G134" s="144"/>
      <c r="H134" s="144"/>
      <c r="I134" s="144"/>
      <c r="J134" s="145"/>
      <c r="K134" s="159">
        <f>SUM(K133:N133)</f>
        <v>324</v>
      </c>
      <c r="L134" s="160"/>
      <c r="M134" s="160"/>
      <c r="N134" s="161"/>
      <c r="O134" s="162">
        <f>SUM(O133:P133)</f>
        <v>1206</v>
      </c>
      <c r="P134" s="163"/>
      <c r="Q134" s="164"/>
      <c r="R134" s="149"/>
      <c r="S134" s="150"/>
      <c r="T134" s="150"/>
      <c r="U134" s="151"/>
    </row>
    <row r="135" spans="1:21" ht="12.75" customHeight="1" x14ac:dyDescent="0.2"/>
    <row r="136" spans="1:21" ht="23.25" customHeight="1" x14ac:dyDescent="0.2">
      <c r="A136" s="152" t="s">
        <v>67</v>
      </c>
      <c r="B136" s="171"/>
      <c r="C136" s="171"/>
      <c r="D136" s="171"/>
      <c r="E136" s="171"/>
      <c r="F136" s="171"/>
      <c r="G136" s="171"/>
      <c r="H136" s="171"/>
      <c r="I136" s="171"/>
      <c r="J136" s="171"/>
      <c r="K136" s="171"/>
      <c r="L136" s="171"/>
      <c r="M136" s="171"/>
      <c r="N136" s="171"/>
      <c r="O136" s="171"/>
      <c r="P136" s="171"/>
      <c r="Q136" s="171"/>
      <c r="R136" s="171"/>
      <c r="S136" s="171"/>
      <c r="T136" s="171"/>
      <c r="U136" s="171"/>
    </row>
    <row r="137" spans="1:21" ht="26.25" customHeight="1" x14ac:dyDescent="0.2">
      <c r="A137" s="152" t="s">
        <v>27</v>
      </c>
      <c r="B137" s="152" t="s">
        <v>26</v>
      </c>
      <c r="C137" s="152"/>
      <c r="D137" s="152"/>
      <c r="E137" s="152"/>
      <c r="F137" s="152"/>
      <c r="G137" s="152"/>
      <c r="H137" s="152"/>
      <c r="I137" s="152"/>
      <c r="J137" s="105" t="s">
        <v>40</v>
      </c>
      <c r="K137" s="105" t="s">
        <v>24</v>
      </c>
      <c r="L137" s="105"/>
      <c r="M137" s="105"/>
      <c r="N137" s="105"/>
      <c r="O137" s="105" t="s">
        <v>41</v>
      </c>
      <c r="P137" s="105"/>
      <c r="Q137" s="105"/>
      <c r="R137" s="105" t="s">
        <v>23</v>
      </c>
      <c r="S137" s="105"/>
      <c r="T137" s="105"/>
      <c r="U137" s="105" t="s">
        <v>22</v>
      </c>
    </row>
    <row r="138" spans="1:21" x14ac:dyDescent="0.2">
      <c r="A138" s="152"/>
      <c r="B138" s="152"/>
      <c r="C138" s="152"/>
      <c r="D138" s="152"/>
      <c r="E138" s="152"/>
      <c r="F138" s="152"/>
      <c r="G138" s="152"/>
      <c r="H138" s="152"/>
      <c r="I138" s="152"/>
      <c r="J138" s="105"/>
      <c r="K138" s="28" t="s">
        <v>28</v>
      </c>
      <c r="L138" s="28" t="s">
        <v>29</v>
      </c>
      <c r="M138" s="47"/>
      <c r="N138" s="28" t="s">
        <v>30</v>
      </c>
      <c r="O138" s="28" t="s">
        <v>34</v>
      </c>
      <c r="P138" s="28" t="s">
        <v>7</v>
      </c>
      <c r="Q138" s="28" t="s">
        <v>31</v>
      </c>
      <c r="R138" s="28" t="s">
        <v>32</v>
      </c>
      <c r="S138" s="28" t="s">
        <v>28</v>
      </c>
      <c r="T138" s="28" t="s">
        <v>33</v>
      </c>
      <c r="U138" s="105"/>
    </row>
    <row r="139" spans="1:21" ht="18.75" customHeight="1" x14ac:dyDescent="0.2">
      <c r="A139" s="106" t="s">
        <v>62</v>
      </c>
      <c r="B139" s="107"/>
      <c r="C139" s="107"/>
      <c r="D139" s="107"/>
      <c r="E139" s="107"/>
      <c r="F139" s="107"/>
      <c r="G139" s="107"/>
      <c r="H139" s="107"/>
      <c r="I139" s="107"/>
      <c r="J139" s="107"/>
      <c r="K139" s="107"/>
      <c r="L139" s="107"/>
      <c r="M139" s="107"/>
      <c r="N139" s="107"/>
      <c r="O139" s="107"/>
      <c r="P139" s="107"/>
      <c r="Q139" s="107"/>
      <c r="R139" s="107"/>
      <c r="S139" s="107"/>
      <c r="T139" s="107"/>
      <c r="U139" s="108"/>
    </row>
    <row r="140" spans="1:21" ht="24.75" customHeight="1" x14ac:dyDescent="0.2">
      <c r="A140" s="29" t="str">
        <f>IF(ISNA(INDEX($A$35:$U$97,MATCH($B140,$B$35:$B$97,0),1)),"",INDEX($A$35:$U$97,MATCH($B140,$B$35:$B$97,0),1))</f>
        <v>MMR3150</v>
      </c>
      <c r="B140" s="165" t="s">
        <v>137</v>
      </c>
      <c r="C140" s="166"/>
      <c r="D140" s="166"/>
      <c r="E140" s="166"/>
      <c r="F140" s="166"/>
      <c r="G140" s="166"/>
      <c r="H140" s="166"/>
      <c r="I140" s="167"/>
      <c r="J140" s="17">
        <f>IF(ISNA(INDEX($A$35:$U$97,MATCH($B140,$B$35:$B$97,0),10)),"",INDEX($A$35:$U$97,MATCH($B140,$B$35:$B$97,0),10))</f>
        <v>8</v>
      </c>
      <c r="K140" s="17">
        <f>IF(ISNA(INDEX($A$35:$U$97,MATCH($B140,$B$35:$B$97,0),11)),"",INDEX($A$35:$U$97,MATCH($B140,$B$35:$B$97,0),11))</f>
        <v>2</v>
      </c>
      <c r="L140" s="17">
        <f>IF(ISNA(INDEX($A$35:$U$97,MATCH($B140,$B$35:$B$97,0),12)),"",INDEX($A$35:$U$97,MATCH($B140,$B$35:$B$97,0),12))</f>
        <v>1</v>
      </c>
      <c r="M140" s="17">
        <f>IF(ISNA(INDEX($A$35:$U$97,MATCH($B140,$B$35:$B$97,0),13)),"",INDEX($A$35:$U$97,MATCH($B140,$B$35:$B$97,0),13))</f>
        <v>0</v>
      </c>
      <c r="N140" s="17">
        <f>IF(ISNA(INDEX($A$35:$U$97,MATCH($B140,$B$35:$B$97,0),14)),"",INDEX($A$35:$U$97,MATCH($B140,$B$35:$B$97,0),14))</f>
        <v>1</v>
      </c>
      <c r="O140" s="17">
        <f>IF(ISNA(INDEX($A$35:$U$97,MATCH($B140,$B$35:$B$97,0),15)),"",INDEX($A$35:$U$97,MATCH($B140,$B$35:$B$97,0),15))</f>
        <v>4</v>
      </c>
      <c r="P140" s="17">
        <f>IF(ISNA(INDEX($A$35:$U$97,MATCH($B140,$B$35:$B$97,0),16)),"",INDEX($A$35:$U$97,MATCH($B140,$B$35:$B$97,0),16))</f>
        <v>10</v>
      </c>
      <c r="Q140" s="27">
        <f>IF(ISNA(INDEX($A$35:$U$97,MATCH($B140,$B$35:$B$97,0),17)),"",INDEX($A$35:$U$97,MATCH($B140,$B$35:$B$97,0),17))</f>
        <v>14</v>
      </c>
      <c r="R140" s="27">
        <f>IF(ISNA(INDEX($A$35:$U$97,MATCH($B140,$B$35:$B$97,0),18)),"",INDEX($A$35:$U$97,MATCH($B140,$B$35:$B$97,0),18))</f>
        <v>0</v>
      </c>
      <c r="S140" s="27" t="str">
        <f>IF(ISNA(INDEX($A$35:$U$97,MATCH($B140,$B$35:$B$97,0),19)),"",INDEX($A$35:$U$97,MATCH($B140,$B$35:$B$97,0),19))</f>
        <v>C</v>
      </c>
      <c r="T140" s="27">
        <f>IF(ISNA(INDEX($A$35:$U$97,MATCH($B140,$B$35:$B$97,0),20)),"",INDEX($A$35:$U$97,MATCH($B140,$B$35:$B$97,0),20))</f>
        <v>0</v>
      </c>
      <c r="U140" s="16" t="s">
        <v>39</v>
      </c>
    </row>
    <row r="141" spans="1:21" x14ac:dyDescent="0.2">
      <c r="A141" s="19" t="s">
        <v>25</v>
      </c>
      <c r="B141" s="168"/>
      <c r="C141" s="169"/>
      <c r="D141" s="169"/>
      <c r="E141" s="169"/>
      <c r="F141" s="169"/>
      <c r="G141" s="169"/>
      <c r="H141" s="169"/>
      <c r="I141" s="170"/>
      <c r="J141" s="21">
        <f t="shared" ref="J141:Q141" si="52">SUM(J140:J140)</f>
        <v>8</v>
      </c>
      <c r="K141" s="21">
        <f t="shared" si="52"/>
        <v>2</v>
      </c>
      <c r="L141" s="21">
        <f t="shared" si="52"/>
        <v>1</v>
      </c>
      <c r="M141" s="21">
        <f t="shared" si="52"/>
        <v>0</v>
      </c>
      <c r="N141" s="21">
        <f t="shared" si="52"/>
        <v>1</v>
      </c>
      <c r="O141" s="21">
        <f t="shared" si="52"/>
        <v>4</v>
      </c>
      <c r="P141" s="21">
        <f t="shared" si="52"/>
        <v>10</v>
      </c>
      <c r="Q141" s="21">
        <f t="shared" si="52"/>
        <v>14</v>
      </c>
      <c r="R141" s="19">
        <f>COUNTIF(R140:R140,"E")</f>
        <v>0</v>
      </c>
      <c r="S141" s="19">
        <f>COUNTIF(S140:S140,"C")</f>
        <v>1</v>
      </c>
      <c r="T141" s="19">
        <f>COUNTIF(T140:T140,"VP")</f>
        <v>0</v>
      </c>
      <c r="U141" s="16"/>
    </row>
    <row r="142" spans="1:21" ht="18" customHeight="1" x14ac:dyDescent="0.2">
      <c r="A142" s="106" t="s">
        <v>64</v>
      </c>
      <c r="B142" s="107"/>
      <c r="C142" s="107"/>
      <c r="D142" s="107"/>
      <c r="E142" s="107"/>
      <c r="F142" s="107"/>
      <c r="G142" s="107"/>
      <c r="H142" s="107"/>
      <c r="I142" s="107"/>
      <c r="J142" s="107"/>
      <c r="K142" s="107"/>
      <c r="L142" s="107"/>
      <c r="M142" s="107"/>
      <c r="N142" s="107"/>
      <c r="O142" s="107"/>
      <c r="P142" s="107"/>
      <c r="Q142" s="107"/>
      <c r="R142" s="107"/>
      <c r="S142" s="107"/>
      <c r="T142" s="107"/>
      <c r="U142" s="108"/>
    </row>
    <row r="143" spans="1:21" ht="13.15" customHeight="1" x14ac:dyDescent="0.2">
      <c r="A143" s="29" t="str">
        <f>IF(ISNA(INDEX($A$35:$U$97,MATCH($B143,$B$35:$B$97,0),1)),"",INDEX($A$35:$U$97,MATCH($B143,$B$35:$B$97,0),1))</f>
        <v>MME7002</v>
      </c>
      <c r="B143" s="153" t="s">
        <v>145</v>
      </c>
      <c r="C143" s="154"/>
      <c r="D143" s="154"/>
      <c r="E143" s="154"/>
      <c r="F143" s="154"/>
      <c r="G143" s="154"/>
      <c r="H143" s="154"/>
      <c r="I143" s="155"/>
      <c r="J143" s="17">
        <f>IF(ISNA(INDEX($A$35:$U$97,MATCH($B143,$B$35:$B$97,0),10)),"",INDEX($A$35:$U$97,MATCH($B143,$B$35:$B$97,0),10))</f>
        <v>4</v>
      </c>
      <c r="K143" s="17">
        <f>IF(ISNA(INDEX($A$35:$U$97,MATCH($B143,$B$35:$B$97,0),11)),"",INDEX($A$35:$U$97,MATCH($B143,$B$35:$B$97,0),11))</f>
        <v>0</v>
      </c>
      <c r="L143" s="17">
        <f>IF(ISNA(INDEX($A$35:$U$97,MATCH($B143,$B$35:$B$97,0),12)),"",INDEX($A$35:$U$97,MATCH($B143,$B$35:$B$97,0),12))</f>
        <v>0</v>
      </c>
      <c r="M143" s="17">
        <f>IF(ISNA(INDEX($A$35:$U$97,MATCH($B143,$B$35:$B$97,0),13)),"",INDEX($A$35:$U$97,MATCH($B143,$B$35:$B$97,0),13))</f>
        <v>1</v>
      </c>
      <c r="N143" s="17">
        <f>IF(ISNA(INDEX($A$35:$U$97,MATCH($B143,$B$35:$B$97,0),14)),"",INDEX($A$35:$U$97,MATCH($B143,$B$35:$B$97,0),14))</f>
        <v>3</v>
      </c>
      <c r="O143" s="17">
        <f>IF(ISNA(INDEX($A$35:$U$97,MATCH($B143,$B$35:$B$97,0),15)),"",INDEX($A$35:$U$97,MATCH($B143,$B$35:$B$97,0),15))</f>
        <v>4</v>
      </c>
      <c r="P143" s="17">
        <f>IF(ISNA(INDEX($A$35:$U$97,MATCH($B143,$B$35:$B$97,0),16)),"",INDEX($A$35:$U$97,MATCH($B143,$B$35:$B$97,0),16))</f>
        <v>4</v>
      </c>
      <c r="Q143" s="27">
        <f>IF(ISNA(INDEX($A$35:$U$97,MATCH($B143,$B$35:$B$97,0),17)),"",INDEX($A$35:$U$97,MATCH($B143,$B$35:$B$97,0),17))</f>
        <v>8</v>
      </c>
      <c r="R143" s="27">
        <f>IF(ISNA(INDEX($A$35:$U$97,MATCH($B143,$B$35:$B$97,0),18)),"",INDEX($A$35:$U$97,MATCH($B143,$B$35:$B$97,0),18))</f>
        <v>0</v>
      </c>
      <c r="S143" s="27" t="str">
        <f>IF(ISNA(INDEX($A$35:$U$97,MATCH($B143,$B$35:$B$97,0),19)),"",INDEX($A$35:$U$97,MATCH($B143,$B$35:$B$97,0),19))</f>
        <v>C</v>
      </c>
      <c r="T143" s="27">
        <f>IF(ISNA(INDEX($A$35:$U$97,MATCH($B143,$B$35:$B$97,0),20)),"",INDEX($A$35:$U$97,MATCH($B143,$B$35:$B$97,0),20))</f>
        <v>0</v>
      </c>
      <c r="U143" s="16" t="s">
        <v>39</v>
      </c>
    </row>
    <row r="144" spans="1:21" x14ac:dyDescent="0.2">
      <c r="A144" s="19" t="s">
        <v>25</v>
      </c>
      <c r="B144" s="152"/>
      <c r="C144" s="152"/>
      <c r="D144" s="152"/>
      <c r="E144" s="152"/>
      <c r="F144" s="152"/>
      <c r="G144" s="152"/>
      <c r="H144" s="152"/>
      <c r="I144" s="152"/>
      <c r="J144" s="21">
        <f t="shared" ref="J144:Q144" si="53">SUM(J143:J143)</f>
        <v>4</v>
      </c>
      <c r="K144" s="21">
        <f t="shared" si="53"/>
        <v>0</v>
      </c>
      <c r="L144" s="21">
        <f t="shared" si="53"/>
        <v>0</v>
      </c>
      <c r="M144" s="21">
        <f t="shared" si="53"/>
        <v>1</v>
      </c>
      <c r="N144" s="21">
        <f t="shared" si="53"/>
        <v>3</v>
      </c>
      <c r="O144" s="21">
        <f t="shared" si="53"/>
        <v>4</v>
      </c>
      <c r="P144" s="21">
        <f t="shared" si="53"/>
        <v>4</v>
      </c>
      <c r="Q144" s="21">
        <f t="shared" si="53"/>
        <v>8</v>
      </c>
      <c r="R144" s="19">
        <f>COUNTIF(R143:R143,"E")</f>
        <v>0</v>
      </c>
      <c r="S144" s="19">
        <f>COUNTIF(S143:S143,"C")</f>
        <v>1</v>
      </c>
      <c r="T144" s="19">
        <f>COUNTIF(T143:T143,"VP")</f>
        <v>0</v>
      </c>
      <c r="U144" s="20"/>
    </row>
    <row r="145" spans="1:21" ht="25.5" customHeight="1" x14ac:dyDescent="0.2">
      <c r="A145" s="156" t="s">
        <v>72</v>
      </c>
      <c r="B145" s="157"/>
      <c r="C145" s="157"/>
      <c r="D145" s="157"/>
      <c r="E145" s="157"/>
      <c r="F145" s="157"/>
      <c r="G145" s="157"/>
      <c r="H145" s="157"/>
      <c r="I145" s="158"/>
      <c r="J145" s="21">
        <f t="shared" ref="J145:T145" si="54">SUM(J141,J144)</f>
        <v>12</v>
      </c>
      <c r="K145" s="21">
        <f t="shared" si="54"/>
        <v>2</v>
      </c>
      <c r="L145" s="21">
        <f t="shared" si="54"/>
        <v>1</v>
      </c>
      <c r="M145" s="21">
        <f t="shared" si="54"/>
        <v>1</v>
      </c>
      <c r="N145" s="21">
        <f t="shared" si="54"/>
        <v>4</v>
      </c>
      <c r="O145" s="21">
        <f t="shared" si="54"/>
        <v>8</v>
      </c>
      <c r="P145" s="21">
        <f t="shared" si="54"/>
        <v>14</v>
      </c>
      <c r="Q145" s="21">
        <f t="shared" si="54"/>
        <v>22</v>
      </c>
      <c r="R145" s="21">
        <f t="shared" si="54"/>
        <v>0</v>
      </c>
      <c r="S145" s="21">
        <f t="shared" si="54"/>
        <v>2</v>
      </c>
      <c r="T145" s="21">
        <f t="shared" si="54"/>
        <v>0</v>
      </c>
      <c r="U145" s="26"/>
    </row>
    <row r="146" spans="1:21" ht="13.5" customHeight="1" x14ac:dyDescent="0.2">
      <c r="A146" s="140" t="s">
        <v>48</v>
      </c>
      <c r="B146" s="141"/>
      <c r="C146" s="141"/>
      <c r="D146" s="141"/>
      <c r="E146" s="141"/>
      <c r="F146" s="141"/>
      <c r="G146" s="141"/>
      <c r="H146" s="141"/>
      <c r="I146" s="141"/>
      <c r="J146" s="142"/>
      <c r="K146" s="21">
        <f t="shared" ref="K146:Q146" si="55">K141*14+K144*12</f>
        <v>28</v>
      </c>
      <c r="L146" s="21">
        <f t="shared" si="55"/>
        <v>14</v>
      </c>
      <c r="M146" s="21">
        <f t="shared" si="55"/>
        <v>12</v>
      </c>
      <c r="N146" s="21">
        <f t="shared" si="55"/>
        <v>50</v>
      </c>
      <c r="O146" s="21">
        <f t="shared" si="55"/>
        <v>104</v>
      </c>
      <c r="P146" s="21">
        <f t="shared" si="55"/>
        <v>188</v>
      </c>
      <c r="Q146" s="21">
        <f t="shared" si="55"/>
        <v>292</v>
      </c>
      <c r="R146" s="146"/>
      <c r="S146" s="147"/>
      <c r="T146" s="147"/>
      <c r="U146" s="148"/>
    </row>
    <row r="147" spans="1:21" ht="16.5" customHeight="1" x14ac:dyDescent="0.2">
      <c r="A147" s="143"/>
      <c r="B147" s="144"/>
      <c r="C147" s="144"/>
      <c r="D147" s="144"/>
      <c r="E147" s="144"/>
      <c r="F147" s="144"/>
      <c r="G147" s="144"/>
      <c r="H147" s="144"/>
      <c r="I147" s="144"/>
      <c r="J147" s="145"/>
      <c r="K147" s="159">
        <f>SUM(K146:N146)</f>
        <v>104</v>
      </c>
      <c r="L147" s="160"/>
      <c r="M147" s="160"/>
      <c r="N147" s="161"/>
      <c r="O147" s="162">
        <f>SUM(O146:P146)</f>
        <v>292</v>
      </c>
      <c r="P147" s="163"/>
      <c r="Q147" s="164"/>
      <c r="R147" s="149"/>
      <c r="S147" s="150"/>
      <c r="T147" s="150"/>
      <c r="U147" s="151"/>
    </row>
    <row r="148" spans="1:21" x14ac:dyDescent="0.2">
      <c r="A148" s="139" t="s">
        <v>59</v>
      </c>
      <c r="B148" s="139"/>
    </row>
    <row r="149" spans="1:21" x14ac:dyDescent="0.2">
      <c r="A149" s="131" t="s">
        <v>27</v>
      </c>
      <c r="B149" s="133" t="s">
        <v>51</v>
      </c>
      <c r="C149" s="134"/>
      <c r="D149" s="134"/>
      <c r="E149" s="134"/>
      <c r="F149" s="134"/>
      <c r="G149" s="135"/>
      <c r="H149" s="133" t="s">
        <v>54</v>
      </c>
      <c r="I149" s="135"/>
      <c r="J149" s="102" t="s">
        <v>55</v>
      </c>
      <c r="K149" s="103"/>
      <c r="L149" s="103"/>
      <c r="M149" s="103"/>
      <c r="N149" s="103"/>
      <c r="O149" s="103"/>
      <c r="P149" s="104"/>
      <c r="Q149" s="133" t="s">
        <v>47</v>
      </c>
      <c r="R149" s="135"/>
      <c r="S149" s="102" t="s">
        <v>56</v>
      </c>
      <c r="T149" s="103"/>
      <c r="U149" s="104"/>
    </row>
    <row r="150" spans="1:21" x14ac:dyDescent="0.2">
      <c r="A150" s="132"/>
      <c r="B150" s="136"/>
      <c r="C150" s="137"/>
      <c r="D150" s="137"/>
      <c r="E150" s="137"/>
      <c r="F150" s="137"/>
      <c r="G150" s="138"/>
      <c r="H150" s="136"/>
      <c r="I150" s="138"/>
      <c r="J150" s="102" t="s">
        <v>34</v>
      </c>
      <c r="K150" s="104"/>
      <c r="L150" s="102" t="s">
        <v>7</v>
      </c>
      <c r="M150" s="103"/>
      <c r="N150" s="104"/>
      <c r="O150" s="102" t="s">
        <v>31</v>
      </c>
      <c r="P150" s="104"/>
      <c r="Q150" s="136"/>
      <c r="R150" s="138"/>
      <c r="S150" s="34" t="s">
        <v>57</v>
      </c>
      <c r="T150" s="102" t="s">
        <v>58</v>
      </c>
      <c r="U150" s="104"/>
    </row>
    <row r="151" spans="1:21" x14ac:dyDescent="0.2">
      <c r="A151" s="34">
        <v>1</v>
      </c>
      <c r="B151" s="102" t="s">
        <v>52</v>
      </c>
      <c r="C151" s="103"/>
      <c r="D151" s="103"/>
      <c r="E151" s="103"/>
      <c r="F151" s="103"/>
      <c r="G151" s="104"/>
      <c r="H151" s="114">
        <f>J151</f>
        <v>612</v>
      </c>
      <c r="I151" s="114"/>
      <c r="J151" s="115">
        <f>SUM((O42+O51+O60)*14+(O69*12)-J152)</f>
        <v>612</v>
      </c>
      <c r="K151" s="116"/>
      <c r="L151" s="115">
        <f>SUM((P42+P51+P60)*14+(P69*12)-L152)</f>
        <v>1410</v>
      </c>
      <c r="M151" s="117"/>
      <c r="N151" s="116"/>
      <c r="O151" s="118">
        <f>SUM(J151:N151)</f>
        <v>2022</v>
      </c>
      <c r="P151" s="119"/>
      <c r="Q151" s="120">
        <f>H151/H153</f>
        <v>0.69863013698630139</v>
      </c>
      <c r="R151" s="121"/>
      <c r="S151" s="35">
        <f>J42+J51-S152</f>
        <v>53</v>
      </c>
      <c r="T151" s="122">
        <f>J60+J69-T152</f>
        <v>28</v>
      </c>
      <c r="U151" s="123"/>
    </row>
    <row r="152" spans="1:21" x14ac:dyDescent="0.2">
      <c r="A152" s="34">
        <v>2</v>
      </c>
      <c r="B152" s="102" t="s">
        <v>53</v>
      </c>
      <c r="C152" s="103"/>
      <c r="D152" s="103"/>
      <c r="E152" s="103"/>
      <c r="F152" s="103"/>
      <c r="G152" s="104"/>
      <c r="H152" s="114">
        <f>J152</f>
        <v>264</v>
      </c>
      <c r="I152" s="114"/>
      <c r="J152" s="124">
        <f>O95</f>
        <v>264</v>
      </c>
      <c r="K152" s="125"/>
      <c r="L152" s="124">
        <f>P95</f>
        <v>738</v>
      </c>
      <c r="M152" s="126"/>
      <c r="N152" s="127"/>
      <c r="O152" s="128">
        <f>SUM(J152:N152)</f>
        <v>1002</v>
      </c>
      <c r="P152" s="119"/>
      <c r="Q152" s="120">
        <f>H152/H153</f>
        <v>0.30136986301369861</v>
      </c>
      <c r="R152" s="121"/>
      <c r="S152" s="67">
        <v>7</v>
      </c>
      <c r="T152" s="129">
        <v>32</v>
      </c>
      <c r="U152" s="130"/>
    </row>
    <row r="153" spans="1:21" x14ac:dyDescent="0.2">
      <c r="A153" s="102" t="s">
        <v>25</v>
      </c>
      <c r="B153" s="103"/>
      <c r="C153" s="103"/>
      <c r="D153" s="103"/>
      <c r="E153" s="103"/>
      <c r="F153" s="103"/>
      <c r="G153" s="104"/>
      <c r="H153" s="105">
        <f>SUM(H151:I152)</f>
        <v>876</v>
      </c>
      <c r="I153" s="105"/>
      <c r="J153" s="105">
        <f>SUM(J151:K152)</f>
        <v>876</v>
      </c>
      <c r="K153" s="105"/>
      <c r="L153" s="106">
        <f>SUM(L151:N152)</f>
        <v>2148</v>
      </c>
      <c r="M153" s="107"/>
      <c r="N153" s="108"/>
      <c r="O153" s="106">
        <f>SUM(O151:P152)</f>
        <v>3024</v>
      </c>
      <c r="P153" s="108"/>
      <c r="Q153" s="109">
        <f>SUM(Q151:R152)</f>
        <v>1</v>
      </c>
      <c r="R153" s="110"/>
      <c r="S153" s="36">
        <f>SUM(S151:S152)</f>
        <v>60</v>
      </c>
      <c r="T153" s="111">
        <f>SUM(T151:U152)</f>
        <v>60</v>
      </c>
      <c r="U153" s="112"/>
    </row>
    <row r="154" spans="1:21" s="50" customFormat="1" x14ac:dyDescent="0.2">
      <c r="A154" s="51"/>
      <c r="B154" s="51"/>
      <c r="C154" s="51"/>
      <c r="D154" s="51"/>
      <c r="E154" s="51"/>
      <c r="F154" s="51"/>
      <c r="G154" s="51"/>
      <c r="H154" s="52"/>
      <c r="I154" s="52"/>
      <c r="J154" s="52"/>
      <c r="K154" s="52"/>
      <c r="L154" s="53"/>
      <c r="M154" s="53"/>
      <c r="N154" s="53"/>
      <c r="O154" s="53"/>
      <c r="P154" s="53"/>
      <c r="Q154" s="54"/>
      <c r="R154" s="54"/>
      <c r="S154" s="62"/>
      <c r="T154" s="55"/>
      <c r="U154" s="55"/>
    </row>
    <row r="155" spans="1:21" x14ac:dyDescent="0.2">
      <c r="A155" s="113" t="s">
        <v>79</v>
      </c>
      <c r="B155" s="113"/>
      <c r="C155" s="113"/>
      <c r="D155" s="113"/>
      <c r="E155" s="113"/>
      <c r="F155" s="113"/>
      <c r="G155" s="113"/>
      <c r="H155" s="113"/>
      <c r="I155" s="113"/>
      <c r="J155" s="113"/>
      <c r="K155" s="113"/>
      <c r="L155" s="113"/>
      <c r="M155" s="113"/>
      <c r="N155" s="113"/>
      <c r="O155" s="113"/>
      <c r="P155" s="113"/>
      <c r="Q155" s="113"/>
      <c r="R155" s="113"/>
      <c r="S155" s="113"/>
      <c r="T155" s="113"/>
      <c r="U155" s="113"/>
    </row>
    <row r="156" spans="1:21" ht="12.75" customHeight="1" x14ac:dyDescent="0.2">
      <c r="A156" s="91" t="s">
        <v>73</v>
      </c>
      <c r="B156" s="91"/>
      <c r="C156" s="91"/>
      <c r="D156" s="91"/>
      <c r="E156" s="91"/>
      <c r="F156" s="91"/>
      <c r="G156" s="91"/>
      <c r="H156" s="91"/>
      <c r="I156" s="91"/>
      <c r="J156" s="91"/>
      <c r="K156" s="91"/>
      <c r="L156" s="91"/>
      <c r="M156" s="91"/>
      <c r="N156" s="91"/>
      <c r="O156" s="91"/>
      <c r="P156" s="91"/>
      <c r="Q156" s="91"/>
      <c r="R156" s="91"/>
      <c r="S156" s="91"/>
      <c r="T156" s="91"/>
      <c r="U156" s="53"/>
    </row>
    <row r="157" spans="1:21" ht="27.75" customHeight="1" x14ac:dyDescent="0.2">
      <c r="A157" s="91" t="s">
        <v>27</v>
      </c>
      <c r="B157" s="91" t="s">
        <v>26</v>
      </c>
      <c r="C157" s="91"/>
      <c r="D157" s="91"/>
      <c r="E157" s="91"/>
      <c r="F157" s="91"/>
      <c r="G157" s="91"/>
      <c r="H157" s="91"/>
      <c r="I157" s="91"/>
      <c r="J157" s="92" t="s">
        <v>40</v>
      </c>
      <c r="K157" s="92" t="s">
        <v>24</v>
      </c>
      <c r="L157" s="92"/>
      <c r="M157" s="92"/>
      <c r="N157" s="92" t="s">
        <v>41</v>
      </c>
      <c r="O157" s="93"/>
      <c r="P157" s="93"/>
      <c r="Q157" s="92" t="s">
        <v>23</v>
      </c>
      <c r="R157" s="92"/>
      <c r="S157" s="92"/>
      <c r="T157" s="92" t="s">
        <v>22</v>
      </c>
      <c r="U157" s="53"/>
    </row>
    <row r="158" spans="1:21" ht="10.15" customHeight="1" x14ac:dyDescent="0.2">
      <c r="A158" s="91"/>
      <c r="B158" s="91"/>
      <c r="C158" s="91"/>
      <c r="D158" s="91"/>
      <c r="E158" s="91"/>
      <c r="F158" s="91"/>
      <c r="G158" s="91"/>
      <c r="H158" s="91"/>
      <c r="I158" s="91"/>
      <c r="J158" s="92"/>
      <c r="K158" s="45" t="s">
        <v>28</v>
      </c>
      <c r="L158" s="45" t="s">
        <v>29</v>
      </c>
      <c r="M158" s="45" t="s">
        <v>30</v>
      </c>
      <c r="N158" s="45" t="s">
        <v>34</v>
      </c>
      <c r="O158" s="45" t="s">
        <v>7</v>
      </c>
      <c r="P158" s="45" t="s">
        <v>31</v>
      </c>
      <c r="Q158" s="45" t="s">
        <v>32</v>
      </c>
      <c r="R158" s="45" t="s">
        <v>28</v>
      </c>
      <c r="S158" s="45" t="s">
        <v>33</v>
      </c>
      <c r="T158" s="92"/>
      <c r="U158" s="53"/>
    </row>
    <row r="159" spans="1:21" ht="10.9" customHeight="1" x14ac:dyDescent="0.2">
      <c r="A159" s="94" t="s">
        <v>74</v>
      </c>
      <c r="B159" s="94"/>
      <c r="C159" s="94"/>
      <c r="D159" s="94"/>
      <c r="E159" s="94"/>
      <c r="F159" s="94"/>
      <c r="G159" s="94"/>
      <c r="H159" s="94"/>
      <c r="I159" s="94"/>
      <c r="J159" s="94"/>
      <c r="K159" s="94"/>
      <c r="L159" s="94"/>
      <c r="M159" s="94"/>
      <c r="N159" s="94"/>
      <c r="O159" s="94"/>
      <c r="P159" s="94"/>
      <c r="Q159" s="94"/>
      <c r="R159" s="94"/>
      <c r="S159" s="94"/>
      <c r="T159" s="94"/>
      <c r="U159" s="53"/>
    </row>
    <row r="160" spans="1:21" s="39" customFormat="1" ht="28.5" customHeight="1" x14ac:dyDescent="0.2">
      <c r="A160" s="46" t="s">
        <v>68</v>
      </c>
      <c r="B160" s="90" t="s">
        <v>93</v>
      </c>
      <c r="C160" s="90"/>
      <c r="D160" s="90"/>
      <c r="E160" s="90"/>
      <c r="F160" s="90"/>
      <c r="G160" s="90"/>
      <c r="H160" s="90"/>
      <c r="I160" s="90"/>
      <c r="J160" s="38">
        <v>5</v>
      </c>
      <c r="K160" s="38">
        <v>2</v>
      </c>
      <c r="L160" s="38">
        <v>1</v>
      </c>
      <c r="M160" s="38">
        <v>0</v>
      </c>
      <c r="N160" s="56">
        <f>K160+L160+M160</f>
        <v>3</v>
      </c>
      <c r="O160" s="56">
        <f>P160-N160</f>
        <v>6</v>
      </c>
      <c r="P160" s="56">
        <f>ROUND(PRODUCT(J160,25)/14,0)</f>
        <v>9</v>
      </c>
      <c r="Q160" s="38" t="s">
        <v>32</v>
      </c>
      <c r="R160" s="38"/>
      <c r="S160" s="38"/>
      <c r="T160" s="38" t="s">
        <v>37</v>
      </c>
      <c r="U160" s="53"/>
    </row>
    <row r="161" spans="1:21" ht="21" customHeight="1" x14ac:dyDescent="0.2">
      <c r="A161" s="46" t="s">
        <v>69</v>
      </c>
      <c r="B161" s="90" t="s">
        <v>94</v>
      </c>
      <c r="C161" s="90"/>
      <c r="D161" s="90"/>
      <c r="E161" s="90"/>
      <c r="F161" s="90"/>
      <c r="G161" s="90"/>
      <c r="H161" s="90"/>
      <c r="I161" s="90"/>
      <c r="J161" s="38">
        <v>5</v>
      </c>
      <c r="K161" s="38">
        <v>2</v>
      </c>
      <c r="L161" s="38">
        <v>1</v>
      </c>
      <c r="M161" s="38">
        <v>0</v>
      </c>
      <c r="N161" s="56">
        <f>K161+L161+M161</f>
        <v>3</v>
      </c>
      <c r="O161" s="56">
        <f>P161-N161</f>
        <v>6</v>
      </c>
      <c r="P161" s="56">
        <f>ROUND(PRODUCT(J161,25)/14,0)</f>
        <v>9</v>
      </c>
      <c r="Q161" s="38" t="s">
        <v>32</v>
      </c>
      <c r="R161" s="38"/>
      <c r="S161" s="38"/>
      <c r="T161" s="38" t="s">
        <v>37</v>
      </c>
      <c r="U161" s="53"/>
    </row>
    <row r="162" spans="1:21" x14ac:dyDescent="0.2">
      <c r="A162" s="96" t="s">
        <v>75</v>
      </c>
      <c r="B162" s="97"/>
      <c r="C162" s="97"/>
      <c r="D162" s="97"/>
      <c r="E162" s="97"/>
      <c r="F162" s="97"/>
      <c r="G162" s="97"/>
      <c r="H162" s="97"/>
      <c r="I162" s="97"/>
      <c r="J162" s="97"/>
      <c r="K162" s="97"/>
      <c r="L162" s="97"/>
      <c r="M162" s="97"/>
      <c r="N162" s="97"/>
      <c r="O162" s="97"/>
      <c r="P162" s="97"/>
      <c r="Q162" s="97"/>
      <c r="R162" s="97"/>
      <c r="S162" s="97"/>
      <c r="T162" s="98"/>
      <c r="U162" s="53"/>
    </row>
    <row r="163" spans="1:21" ht="48" customHeight="1" x14ac:dyDescent="0.2">
      <c r="A163" s="46" t="s">
        <v>70</v>
      </c>
      <c r="B163" s="78" t="s">
        <v>95</v>
      </c>
      <c r="C163" s="79"/>
      <c r="D163" s="79"/>
      <c r="E163" s="79"/>
      <c r="F163" s="79"/>
      <c r="G163" s="79"/>
      <c r="H163" s="79"/>
      <c r="I163" s="80"/>
      <c r="J163" s="38">
        <v>5</v>
      </c>
      <c r="K163" s="38">
        <v>2</v>
      </c>
      <c r="L163" s="38">
        <v>1</v>
      </c>
      <c r="M163" s="38">
        <v>0</v>
      </c>
      <c r="N163" s="56">
        <f>K163+L163+M163</f>
        <v>3</v>
      </c>
      <c r="O163" s="56">
        <f>P163-N163</f>
        <v>6</v>
      </c>
      <c r="P163" s="56">
        <f>ROUND(PRODUCT(J163,25)/14,0)</f>
        <v>9</v>
      </c>
      <c r="Q163" s="38" t="s">
        <v>32</v>
      </c>
      <c r="R163" s="38"/>
      <c r="S163" s="38"/>
      <c r="T163" s="38" t="s">
        <v>80</v>
      </c>
      <c r="U163" s="53"/>
    </row>
    <row r="164" spans="1:21" s="39" customFormat="1" ht="12" customHeight="1" x14ac:dyDescent="0.2">
      <c r="A164" s="46" t="s">
        <v>71</v>
      </c>
      <c r="B164" s="78" t="s">
        <v>96</v>
      </c>
      <c r="C164" s="79"/>
      <c r="D164" s="79"/>
      <c r="E164" s="79"/>
      <c r="F164" s="79"/>
      <c r="G164" s="79"/>
      <c r="H164" s="79"/>
      <c r="I164" s="80"/>
      <c r="J164" s="38">
        <v>5</v>
      </c>
      <c r="K164" s="38">
        <v>1</v>
      </c>
      <c r="L164" s="38">
        <v>2</v>
      </c>
      <c r="M164" s="38">
        <v>0</v>
      </c>
      <c r="N164" s="56">
        <f>K164+L164+M164</f>
        <v>3</v>
      </c>
      <c r="O164" s="56">
        <f>P164-N164</f>
        <v>6</v>
      </c>
      <c r="P164" s="56">
        <f>ROUND(PRODUCT(J164,25)/14,0)</f>
        <v>9</v>
      </c>
      <c r="Q164" s="38" t="s">
        <v>32</v>
      </c>
      <c r="R164" s="38"/>
      <c r="S164" s="38"/>
      <c r="T164" s="38" t="s">
        <v>81</v>
      </c>
      <c r="U164" s="53"/>
    </row>
    <row r="165" spans="1:21" ht="10.15" customHeight="1" x14ac:dyDescent="0.2">
      <c r="A165" s="96" t="s">
        <v>76</v>
      </c>
      <c r="B165" s="97"/>
      <c r="C165" s="97"/>
      <c r="D165" s="97"/>
      <c r="E165" s="97"/>
      <c r="F165" s="97"/>
      <c r="G165" s="97"/>
      <c r="H165" s="97"/>
      <c r="I165" s="97"/>
      <c r="J165" s="97"/>
      <c r="K165" s="97"/>
      <c r="L165" s="97"/>
      <c r="M165" s="97"/>
      <c r="N165" s="97"/>
      <c r="O165" s="97"/>
      <c r="P165" s="97"/>
      <c r="Q165" s="97"/>
      <c r="R165" s="97"/>
      <c r="S165" s="97"/>
      <c r="T165" s="98"/>
      <c r="U165" s="53"/>
    </row>
    <row r="166" spans="1:21" s="39" customFormat="1" ht="41.45" customHeight="1" x14ac:dyDescent="0.2">
      <c r="A166" s="46" t="s">
        <v>82</v>
      </c>
      <c r="B166" s="78" t="s">
        <v>177</v>
      </c>
      <c r="C166" s="79"/>
      <c r="D166" s="79"/>
      <c r="E166" s="79"/>
      <c r="F166" s="79"/>
      <c r="G166" s="79"/>
      <c r="H166" s="79"/>
      <c r="I166" s="80"/>
      <c r="J166" s="38">
        <v>5</v>
      </c>
      <c r="K166" s="38">
        <v>0</v>
      </c>
      <c r="L166" s="38">
        <v>0</v>
      </c>
      <c r="M166" s="38">
        <v>3</v>
      </c>
      <c r="N166" s="56">
        <f>K166+L166+M166</f>
        <v>3</v>
      </c>
      <c r="O166" s="56">
        <f>P166-N166</f>
        <v>6</v>
      </c>
      <c r="P166" s="56">
        <f>ROUND(PRODUCT(J166,25)/14,0)</f>
        <v>9</v>
      </c>
      <c r="Q166" s="38"/>
      <c r="R166" s="38" t="s">
        <v>28</v>
      </c>
      <c r="S166" s="38"/>
      <c r="T166" s="38" t="s">
        <v>80</v>
      </c>
      <c r="U166" s="53"/>
    </row>
    <row r="167" spans="1:21" ht="14.25" customHeight="1" x14ac:dyDescent="0.2">
      <c r="A167" s="46" t="s">
        <v>83</v>
      </c>
      <c r="B167" s="78" t="s">
        <v>97</v>
      </c>
      <c r="C167" s="79"/>
      <c r="D167" s="79"/>
      <c r="E167" s="79"/>
      <c r="F167" s="79"/>
      <c r="G167" s="79"/>
      <c r="H167" s="79"/>
      <c r="I167" s="80"/>
      <c r="J167" s="38">
        <v>5</v>
      </c>
      <c r="K167" s="38">
        <v>1</v>
      </c>
      <c r="L167" s="38">
        <v>2</v>
      </c>
      <c r="M167" s="38">
        <v>0</v>
      </c>
      <c r="N167" s="56">
        <f>K167+L167+M167</f>
        <v>3</v>
      </c>
      <c r="O167" s="56">
        <f>P167-N167</f>
        <v>6</v>
      </c>
      <c r="P167" s="56">
        <f>ROUND(PRODUCT(J167,25)/14,0)</f>
        <v>9</v>
      </c>
      <c r="Q167" s="38" t="s">
        <v>32</v>
      </c>
      <c r="R167" s="38"/>
      <c r="S167" s="38"/>
      <c r="T167" s="38" t="s">
        <v>81</v>
      </c>
      <c r="U167" s="53"/>
    </row>
    <row r="168" spans="1:21" ht="12" customHeight="1" x14ac:dyDescent="0.2">
      <c r="A168" s="99" t="s">
        <v>77</v>
      </c>
      <c r="B168" s="100"/>
      <c r="C168" s="100"/>
      <c r="D168" s="100"/>
      <c r="E168" s="100"/>
      <c r="F168" s="100"/>
      <c r="G168" s="100"/>
      <c r="H168" s="100"/>
      <c r="I168" s="100"/>
      <c r="J168" s="100"/>
      <c r="K168" s="100"/>
      <c r="L168" s="100"/>
      <c r="M168" s="100"/>
      <c r="N168" s="100"/>
      <c r="O168" s="100"/>
      <c r="P168" s="100"/>
      <c r="Q168" s="100"/>
      <c r="R168" s="100"/>
      <c r="S168" s="100"/>
      <c r="T168" s="101"/>
      <c r="U168" s="53"/>
    </row>
    <row r="169" spans="1:21" ht="15.75" customHeight="1" x14ac:dyDescent="0.2">
      <c r="A169" s="46"/>
      <c r="B169" s="78" t="s">
        <v>98</v>
      </c>
      <c r="C169" s="79"/>
      <c r="D169" s="79"/>
      <c r="E169" s="79"/>
      <c r="F169" s="79"/>
      <c r="G169" s="79"/>
      <c r="H169" s="79"/>
      <c r="I169" s="80"/>
      <c r="J169" s="38">
        <v>5</v>
      </c>
      <c r="K169" s="38"/>
      <c r="L169" s="38"/>
      <c r="M169" s="38"/>
      <c r="N169" s="56"/>
      <c r="O169" s="56"/>
      <c r="P169" s="56"/>
      <c r="Q169" s="38"/>
      <c r="R169" s="38"/>
      <c r="S169" s="38"/>
      <c r="T169" s="44"/>
      <c r="U169" s="53"/>
    </row>
    <row r="170" spans="1:21" ht="18" customHeight="1" x14ac:dyDescent="0.2">
      <c r="A170" s="81" t="s">
        <v>72</v>
      </c>
      <c r="B170" s="82"/>
      <c r="C170" s="82"/>
      <c r="D170" s="82"/>
      <c r="E170" s="82"/>
      <c r="F170" s="82"/>
      <c r="G170" s="82"/>
      <c r="H170" s="82"/>
      <c r="I170" s="83"/>
      <c r="J170" s="57">
        <f>SUM(J160:J161,J163:J164,J166:J167,J169)</f>
        <v>35</v>
      </c>
      <c r="K170" s="57">
        <f t="shared" ref="K170:P170" si="56">SUM(K160:K161,K163:K164,K166:K167,K169)</f>
        <v>8</v>
      </c>
      <c r="L170" s="57">
        <f t="shared" si="56"/>
        <v>7</v>
      </c>
      <c r="M170" s="57">
        <f t="shared" si="56"/>
        <v>3</v>
      </c>
      <c r="N170" s="57">
        <f t="shared" si="56"/>
        <v>18</v>
      </c>
      <c r="O170" s="57">
        <f t="shared" si="56"/>
        <v>36</v>
      </c>
      <c r="P170" s="57">
        <f t="shared" si="56"/>
        <v>54</v>
      </c>
      <c r="Q170" s="58">
        <f>COUNTIF(Q160:Q161,"E")+COUNTIF(Q163:Q164,"E")+COUNTIF(Q166:Q167,"E")+COUNTIF(Q169,"E")</f>
        <v>5</v>
      </c>
      <c r="R170" s="58">
        <f>COUNTIF(R160:R161,"C")+COUNTIF(R163:R164,"C")+COUNTIF(R166:R167,"C")+COUNTIF(R169,"C")</f>
        <v>1</v>
      </c>
      <c r="S170" s="58">
        <f>COUNTIF(S160:S161,"VP")+COUNTIF(S163:S164,"VP")+COUNTIF(S166:S167,"VP")+COUNTIF(S169,"VP")</f>
        <v>0</v>
      </c>
      <c r="T170" s="40"/>
      <c r="U170" s="53"/>
    </row>
    <row r="171" spans="1:21" ht="20.25" customHeight="1" x14ac:dyDescent="0.2">
      <c r="A171" s="84" t="s">
        <v>48</v>
      </c>
      <c r="B171" s="85"/>
      <c r="C171" s="85"/>
      <c r="D171" s="85"/>
      <c r="E171" s="85"/>
      <c r="F171" s="85"/>
      <c r="G171" s="85"/>
      <c r="H171" s="85"/>
      <c r="I171" s="85"/>
      <c r="J171" s="86"/>
      <c r="K171" s="57">
        <f>SUM(K160:K161,K163:K164,K166:K167)*14</f>
        <v>112</v>
      </c>
      <c r="L171" s="57">
        <f t="shared" ref="L171:P171" si="57">SUM(L160:L161,L163:L164,L166:L167)*14</f>
        <v>98</v>
      </c>
      <c r="M171" s="57">
        <f t="shared" si="57"/>
        <v>42</v>
      </c>
      <c r="N171" s="57">
        <f t="shared" si="57"/>
        <v>252</v>
      </c>
      <c r="O171" s="57">
        <f t="shared" si="57"/>
        <v>504</v>
      </c>
      <c r="P171" s="57">
        <f t="shared" si="57"/>
        <v>756</v>
      </c>
      <c r="Q171" s="68"/>
      <c r="R171" s="69"/>
      <c r="S171" s="69"/>
      <c r="T171" s="70"/>
      <c r="U171" s="53"/>
    </row>
    <row r="172" spans="1:21" ht="13.9" customHeight="1" x14ac:dyDescent="0.2">
      <c r="A172" s="87"/>
      <c r="B172" s="88"/>
      <c r="C172" s="88"/>
      <c r="D172" s="88"/>
      <c r="E172" s="88"/>
      <c r="F172" s="88"/>
      <c r="G172" s="88"/>
      <c r="H172" s="88"/>
      <c r="I172" s="88"/>
      <c r="J172" s="89"/>
      <c r="K172" s="74">
        <f>SUM(K171:M171)</f>
        <v>252</v>
      </c>
      <c r="L172" s="75"/>
      <c r="M172" s="76"/>
      <c r="N172" s="74">
        <f>SUM(N171:O171)</f>
        <v>756</v>
      </c>
      <c r="O172" s="75"/>
      <c r="P172" s="76"/>
      <c r="Q172" s="71"/>
      <c r="R172" s="72"/>
      <c r="S172" s="72"/>
      <c r="T172" s="73"/>
      <c r="U172" s="53"/>
    </row>
    <row r="173" spans="1:21" ht="9" customHeight="1" x14ac:dyDescent="0.2"/>
    <row r="174" spans="1:21" x14ac:dyDescent="0.2">
      <c r="A174" s="95" t="s">
        <v>84</v>
      </c>
      <c r="B174" s="95"/>
      <c r="C174" s="95"/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95"/>
      <c r="Q174" s="95"/>
      <c r="R174" s="95"/>
      <c r="S174" s="95"/>
      <c r="T174" s="95"/>
      <c r="U174" s="95"/>
    </row>
    <row r="175" spans="1:21" x14ac:dyDescent="0.2">
      <c r="A175" s="95" t="s">
        <v>85</v>
      </c>
      <c r="B175" s="95"/>
      <c r="C175" s="95"/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95"/>
      <c r="Q175" s="95"/>
      <c r="R175" s="95"/>
      <c r="S175" s="95"/>
      <c r="T175" s="95"/>
      <c r="U175" s="95"/>
    </row>
    <row r="176" spans="1:21" x14ac:dyDescent="0.2">
      <c r="A176" s="95" t="s">
        <v>86</v>
      </c>
      <c r="B176" s="95"/>
      <c r="C176" s="95"/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95"/>
      <c r="Q176" s="95"/>
      <c r="R176" s="95"/>
      <c r="S176" s="95"/>
      <c r="T176" s="95"/>
      <c r="U176" s="95"/>
    </row>
  </sheetData>
  <sheetProtection formatCells="0" formatRows="0" insertRows="0"/>
  <mergeCells count="260">
    <mergeCell ref="B109:I109"/>
    <mergeCell ref="B105:I105"/>
    <mergeCell ref="B106:I106"/>
    <mergeCell ref="B107:I107"/>
    <mergeCell ref="B104:I104"/>
    <mergeCell ref="A103:U103"/>
    <mergeCell ref="U101:U102"/>
    <mergeCell ref="B108:I108"/>
    <mergeCell ref="A100:U100"/>
    <mergeCell ref="A99:U99"/>
    <mergeCell ref="K101:N101"/>
    <mergeCell ref="O101:Q101"/>
    <mergeCell ref="B57:I57"/>
    <mergeCell ref="A53:U53"/>
    <mergeCell ref="J54:J55"/>
    <mergeCell ref="K54:N54"/>
    <mergeCell ref="A11:K11"/>
    <mergeCell ref="A12:K12"/>
    <mergeCell ref="A101:A102"/>
    <mergeCell ref="B101:I102"/>
    <mergeCell ref="J101:J102"/>
    <mergeCell ref="O54:Q54"/>
    <mergeCell ref="R54:T54"/>
    <mergeCell ref="U54:U55"/>
    <mergeCell ref="B65:I65"/>
    <mergeCell ref="B66:I66"/>
    <mergeCell ref="B67:I67"/>
    <mergeCell ref="B68:I68"/>
    <mergeCell ref="A54:A55"/>
    <mergeCell ref="B54:I55"/>
    <mergeCell ref="A74:U74"/>
    <mergeCell ref="R101:T101"/>
    <mergeCell ref="B56:I56"/>
    <mergeCell ref="U63:U64"/>
    <mergeCell ref="B60:I60"/>
    <mergeCell ref="B63:I64"/>
    <mergeCell ref="B58:I58"/>
    <mergeCell ref="B59:I59"/>
    <mergeCell ref="A62:U62"/>
    <mergeCell ref="J63:J64"/>
    <mergeCell ref="R63:T63"/>
    <mergeCell ref="A63:A64"/>
    <mergeCell ref="K63:N63"/>
    <mergeCell ref="O63:Q63"/>
    <mergeCell ref="A2:K2"/>
    <mergeCell ref="A6:K6"/>
    <mergeCell ref="P5:R5"/>
    <mergeCell ref="P6:R6"/>
    <mergeCell ref="P3:R3"/>
    <mergeCell ref="P4:R4"/>
    <mergeCell ref="N4:O4"/>
    <mergeCell ref="A10:K10"/>
    <mergeCell ref="N6:O6"/>
    <mergeCell ref="A7:K7"/>
    <mergeCell ref="A8:K8"/>
    <mergeCell ref="A9:K9"/>
    <mergeCell ref="K36:N36"/>
    <mergeCell ref="U45:U46"/>
    <mergeCell ref="R36:T36"/>
    <mergeCell ref="A44:U44"/>
    <mergeCell ref="J45:J46"/>
    <mergeCell ref="A45:A46"/>
    <mergeCell ref="A36:A37"/>
    <mergeCell ref="B51:I51"/>
    <mergeCell ref="B49:I49"/>
    <mergeCell ref="B50:I50"/>
    <mergeCell ref="B40:I40"/>
    <mergeCell ref="B38:I38"/>
    <mergeCell ref="B39:I39"/>
    <mergeCell ref="B42:I42"/>
    <mergeCell ref="B47:I47"/>
    <mergeCell ref="B48:I48"/>
    <mergeCell ref="B41:I41"/>
    <mergeCell ref="B45:I46"/>
    <mergeCell ref="B36:I37"/>
    <mergeCell ref="S3:U3"/>
    <mergeCell ref="S4:U4"/>
    <mergeCell ref="S5:U5"/>
    <mergeCell ref="N15:U15"/>
    <mergeCell ref="S6:U6"/>
    <mergeCell ref="N8:U11"/>
    <mergeCell ref="A15:K15"/>
    <mergeCell ref="J36:J37"/>
    <mergeCell ref="A35:U35"/>
    <mergeCell ref="N25:U32"/>
    <mergeCell ref="A20:K23"/>
    <mergeCell ref="N21:U23"/>
    <mergeCell ref="I26:K26"/>
    <mergeCell ref="B26:C26"/>
    <mergeCell ref="H26:H27"/>
    <mergeCell ref="A25:G25"/>
    <mergeCell ref="G26:G27"/>
    <mergeCell ref="A13:K13"/>
    <mergeCell ref="A14:K14"/>
    <mergeCell ref="A16:K16"/>
    <mergeCell ref="N17:U17"/>
    <mergeCell ref="N18:U18"/>
    <mergeCell ref="N13:U13"/>
    <mergeCell ref="N16:U16"/>
    <mergeCell ref="A80:U80"/>
    <mergeCell ref="J75:J76"/>
    <mergeCell ref="K75:N75"/>
    <mergeCell ref="O75:Q75"/>
    <mergeCell ref="A75:A76"/>
    <mergeCell ref="B69:I69"/>
    <mergeCell ref="A1:K1"/>
    <mergeCell ref="A3:K3"/>
    <mergeCell ref="K45:N45"/>
    <mergeCell ref="N19:U19"/>
    <mergeCell ref="N1:U1"/>
    <mergeCell ref="N14:U14"/>
    <mergeCell ref="A4:K5"/>
    <mergeCell ref="A33:U33"/>
    <mergeCell ref="A19:K19"/>
    <mergeCell ref="A17:K17"/>
    <mergeCell ref="N3:O3"/>
    <mergeCell ref="N5:O5"/>
    <mergeCell ref="D26:F26"/>
    <mergeCell ref="A18:K18"/>
    <mergeCell ref="O45:Q45"/>
    <mergeCell ref="R45:T45"/>
    <mergeCell ref="U36:U37"/>
    <mergeCell ref="O36:Q36"/>
    <mergeCell ref="B93:I93"/>
    <mergeCell ref="R75:T75"/>
    <mergeCell ref="K96:N96"/>
    <mergeCell ref="O96:Q96"/>
    <mergeCell ref="R95:U96"/>
    <mergeCell ref="A94:I94"/>
    <mergeCell ref="A95:J96"/>
    <mergeCell ref="B79:I79"/>
    <mergeCell ref="U75:U76"/>
    <mergeCell ref="B75:I76"/>
    <mergeCell ref="A91:U91"/>
    <mergeCell ref="B83:I83"/>
    <mergeCell ref="A77:U77"/>
    <mergeCell ref="A84:U84"/>
    <mergeCell ref="B92:I92"/>
    <mergeCell ref="B81:I81"/>
    <mergeCell ref="B86:I86"/>
    <mergeCell ref="B82:I82"/>
    <mergeCell ref="B89:I89"/>
    <mergeCell ref="B90:I90"/>
    <mergeCell ref="B88:I88"/>
    <mergeCell ref="A87:U87"/>
    <mergeCell ref="B85:I85"/>
    <mergeCell ref="B78:I78"/>
    <mergeCell ref="B110:I110"/>
    <mergeCell ref="B125:I125"/>
    <mergeCell ref="A119:U119"/>
    <mergeCell ref="A122:U122"/>
    <mergeCell ref="B123:I123"/>
    <mergeCell ref="B114:I114"/>
    <mergeCell ref="B111:I111"/>
    <mergeCell ref="A120:A121"/>
    <mergeCell ref="B120:I121"/>
    <mergeCell ref="A113:U113"/>
    <mergeCell ref="J120:J121"/>
    <mergeCell ref="K120:N120"/>
    <mergeCell ref="B112:I112"/>
    <mergeCell ref="A117:J118"/>
    <mergeCell ref="R117:U118"/>
    <mergeCell ref="O118:Q118"/>
    <mergeCell ref="K118:N118"/>
    <mergeCell ref="A116:I116"/>
    <mergeCell ref="B115:I115"/>
    <mergeCell ref="U120:U121"/>
    <mergeCell ref="O120:Q120"/>
    <mergeCell ref="B130:I130"/>
    <mergeCell ref="B131:I131"/>
    <mergeCell ref="A132:I132"/>
    <mergeCell ref="R120:T120"/>
    <mergeCell ref="B129:I129"/>
    <mergeCell ref="B126:I126"/>
    <mergeCell ref="A127:U127"/>
    <mergeCell ref="B128:I128"/>
    <mergeCell ref="B124:I124"/>
    <mergeCell ref="A133:J134"/>
    <mergeCell ref="A137:A138"/>
    <mergeCell ref="A136:U136"/>
    <mergeCell ref="J137:J138"/>
    <mergeCell ref="K137:N137"/>
    <mergeCell ref="O137:Q137"/>
    <mergeCell ref="R133:U134"/>
    <mergeCell ref="K134:N134"/>
    <mergeCell ref="O134:Q134"/>
    <mergeCell ref="B137:I138"/>
    <mergeCell ref="R137:T137"/>
    <mergeCell ref="U137:U138"/>
    <mergeCell ref="A148:B148"/>
    <mergeCell ref="A146:J147"/>
    <mergeCell ref="R146:U147"/>
    <mergeCell ref="B144:I144"/>
    <mergeCell ref="B143:I143"/>
    <mergeCell ref="A145:I145"/>
    <mergeCell ref="K147:N147"/>
    <mergeCell ref="O147:Q147"/>
    <mergeCell ref="A139:U139"/>
    <mergeCell ref="B140:I140"/>
    <mergeCell ref="B141:I141"/>
    <mergeCell ref="A142:U142"/>
    <mergeCell ref="A149:A150"/>
    <mergeCell ref="B149:G150"/>
    <mergeCell ref="H149:I150"/>
    <mergeCell ref="J149:P149"/>
    <mergeCell ref="Q149:R150"/>
    <mergeCell ref="S149:U149"/>
    <mergeCell ref="J150:K150"/>
    <mergeCell ref="L150:N150"/>
    <mergeCell ref="O150:P150"/>
    <mergeCell ref="T150:U150"/>
    <mergeCell ref="B151:G151"/>
    <mergeCell ref="H151:I151"/>
    <mergeCell ref="J151:K151"/>
    <mergeCell ref="L151:N151"/>
    <mergeCell ref="O151:P151"/>
    <mergeCell ref="Q151:R151"/>
    <mergeCell ref="T151:U151"/>
    <mergeCell ref="B152:G152"/>
    <mergeCell ref="H152:I152"/>
    <mergeCell ref="J152:K152"/>
    <mergeCell ref="L152:N152"/>
    <mergeCell ref="O152:P152"/>
    <mergeCell ref="Q152:R152"/>
    <mergeCell ref="T152:U152"/>
    <mergeCell ref="A165:T165"/>
    <mergeCell ref="A168:T168"/>
    <mergeCell ref="A153:G153"/>
    <mergeCell ref="H153:I153"/>
    <mergeCell ref="J153:K153"/>
    <mergeCell ref="L153:N153"/>
    <mergeCell ref="O153:P153"/>
    <mergeCell ref="Q153:R153"/>
    <mergeCell ref="T153:U153"/>
    <mergeCell ref="A155:U155"/>
    <mergeCell ref="A157:A158"/>
    <mergeCell ref="B157:I158"/>
    <mergeCell ref="J157:J158"/>
    <mergeCell ref="Q171:T172"/>
    <mergeCell ref="K172:M172"/>
    <mergeCell ref="N172:P172"/>
    <mergeCell ref="B163:I163"/>
    <mergeCell ref="B167:I167"/>
    <mergeCell ref="B169:I169"/>
    <mergeCell ref="A170:I170"/>
    <mergeCell ref="A171:J172"/>
    <mergeCell ref="B164:I164"/>
    <mergeCell ref="B161:I161"/>
    <mergeCell ref="A156:T156"/>
    <mergeCell ref="K157:M157"/>
    <mergeCell ref="N157:P157"/>
    <mergeCell ref="Q157:S157"/>
    <mergeCell ref="T157:T158"/>
    <mergeCell ref="A159:T159"/>
    <mergeCell ref="B160:I160"/>
    <mergeCell ref="B166:I166"/>
    <mergeCell ref="A174:U174"/>
    <mergeCell ref="A175:U175"/>
    <mergeCell ref="A176:U176"/>
    <mergeCell ref="A162:T162"/>
  </mergeCells>
  <phoneticPr fontId="5" type="noConversion"/>
  <dataValidations count="7">
    <dataValidation type="list" allowBlank="1" showInputMessage="1" showErrorMessage="1" sqref="S47:S50 S169 S160:S161 S166:S167 S163:S164 S65:S68 S38:S41 S85:S86 S56:S59 S92:S93 S81:S83 S78:S79 S88:S90">
      <formula1>$S$37</formula1>
    </dataValidation>
    <dataValidation type="list" allowBlank="1" showInputMessage="1" showErrorMessage="1" sqref="R47:R50 R169 R160:R161 R166:R167 R163:R164 R65:R68 R38:R41 R85:R86 R56:R59 R92:R93 R81:R83 R78:R79 R88:R90">
      <formula1>$R$37</formula1>
    </dataValidation>
    <dataValidation type="list" allowBlank="1" showInputMessage="1" showErrorMessage="1" sqref="T47:T50 T85:T86 T65:T68 T88:T90 T38:T41 T92:T93 T81:T83 T78:T79 T56:T59">
      <formula1>$T$37</formula1>
    </dataValidation>
    <dataValidation type="list" allowBlank="1" showInputMessage="1" showErrorMessage="1" sqref="U104:U111 U128:U130 U81:U83 U78:U79 U114 U123:U125 U143 U140 U47:U50 U65:U68 U85:U86 U88:U90 U38:U41 U56:U59 U92:U93">
      <formula1>$P$34:$T$34</formula1>
    </dataValidation>
    <dataValidation type="list" allowBlank="1" showInputMessage="1" showErrorMessage="1" sqref="U126 U112 U141">
      <formula1>$Q$34:$T$34</formula1>
    </dataValidation>
    <dataValidation type="list" allowBlank="1" showInputMessage="1" showErrorMessage="1" sqref="B114:I114">
      <formula1>$B$36:$B$97</formula1>
    </dataValidation>
    <dataValidation type="list" allowBlank="1" showInputMessage="1" showErrorMessage="1" sqref="Q163:Q164 Q169 Q160:Q161 Q166:Q167">
      <formula1>$Q$37</formula1>
    </dataValidation>
  </dataValidations>
  <pageMargins left="0.45" right="0.45" top="0.5" bottom="0.75" header="0.3" footer="0.3"/>
  <pageSetup paperSize="9" orientation="landscape" r:id="rId1"/>
  <headerFooter>
    <oddHeader>&amp;C
&amp;R&amp;P</oddHeader>
    <oddFooter>&amp;LRECTOR,
Acad.Prof.univ.dr. Ioan Aurel POP&amp;CDECAN,
Prof.univ.dr. Adrian Olimpiu PETRUȘEL&amp;R                                           DIRECTOR DE DEPARTAMENT,
Prof.univ.dr. Octavian AGRATINI</oddFooter>
  </headerFooter>
  <ignoredErrors>
    <ignoredError sqref="R4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5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A436C8AF41D44994AA64A6708AB5AD" ma:contentTypeVersion="0" ma:contentTypeDescription="Create a new document." ma:contentTypeScope="" ma:versionID="1e145a0201785cf80eb881b8ccf1c556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AA47E3DA-5698-49A4-92EA-B6C4521E51D0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54E7A1D-D733-4215-B5BA-4564572BE7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7AD671-8B52-4384-8B12-F5A1FCC52F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Gelu</dc:creator>
  <cp:lastModifiedBy>Liliana Pop</cp:lastModifiedBy>
  <cp:lastPrinted>2020-03-30T08:59:03Z</cp:lastPrinted>
  <dcterms:created xsi:type="dcterms:W3CDTF">2013-06-27T08:19:59Z</dcterms:created>
  <dcterms:modified xsi:type="dcterms:W3CDTF">2020-04-14T07:02:08Z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0x010100DBA436C8AF41D44994AA64A6708AB5AD</vt:lpwstr>
  </property>
</Properties>
</file>