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8" i="1" l="1"/>
  <c r="O107" i="1"/>
  <c r="O106" i="1"/>
  <c r="O105" i="1"/>
  <c r="Q107" i="1"/>
  <c r="M254" i="1"/>
  <c r="L254" i="1"/>
  <c r="K254" i="1"/>
  <c r="S253" i="1"/>
  <c r="R253" i="1"/>
  <c r="Q253" i="1"/>
  <c r="M253" i="1"/>
  <c r="L253" i="1"/>
  <c r="K253" i="1"/>
  <c r="J253" i="1"/>
  <c r="P250" i="1"/>
  <c r="N250" i="1"/>
  <c r="P249" i="1"/>
  <c r="N249" i="1"/>
  <c r="P247" i="1"/>
  <c r="N247" i="1"/>
  <c r="P246" i="1"/>
  <c r="N246" i="1"/>
  <c r="P244" i="1"/>
  <c r="N244" i="1"/>
  <c r="P243" i="1"/>
  <c r="N243" i="1"/>
  <c r="K255" i="1" l="1"/>
  <c r="P107" i="1"/>
  <c r="O247" i="1"/>
  <c r="O243" i="1"/>
  <c r="O249" i="1"/>
  <c r="O250" i="1"/>
  <c r="N253" i="1"/>
  <c r="O244" i="1"/>
  <c r="P254" i="1"/>
  <c r="N254" i="1"/>
  <c r="O246" i="1"/>
  <c r="P253" i="1"/>
  <c r="O253" i="1" l="1"/>
  <c r="O254" i="1"/>
  <c r="N255" i="1" s="1"/>
  <c r="Q114" i="1" l="1"/>
  <c r="Q113" i="1"/>
  <c r="T215" i="1" l="1"/>
  <c r="S215" i="1"/>
  <c r="R215" i="1"/>
  <c r="Q215" i="1"/>
  <c r="P215" i="1"/>
  <c r="O215" i="1"/>
  <c r="N215" i="1"/>
  <c r="M215" i="1"/>
  <c r="M219" i="1" s="1"/>
  <c r="L215" i="1"/>
  <c r="K215" i="1"/>
  <c r="J215" i="1"/>
  <c r="J197" i="1"/>
  <c r="K197" i="1"/>
  <c r="L197" i="1"/>
  <c r="M197" i="1"/>
  <c r="N197" i="1"/>
  <c r="R197" i="1"/>
  <c r="S197" i="1"/>
  <c r="T197" i="1"/>
  <c r="J198" i="1"/>
  <c r="K198" i="1"/>
  <c r="L198" i="1"/>
  <c r="M198" i="1"/>
  <c r="N198" i="1"/>
  <c r="R198" i="1"/>
  <c r="S198" i="1"/>
  <c r="T198" i="1"/>
  <c r="J199" i="1"/>
  <c r="K199" i="1"/>
  <c r="L199" i="1"/>
  <c r="M199" i="1"/>
  <c r="N199" i="1"/>
  <c r="O199" i="1"/>
  <c r="P199" i="1"/>
  <c r="Q199" i="1"/>
  <c r="R199" i="1"/>
  <c r="S199" i="1"/>
  <c r="T199" i="1"/>
  <c r="J200" i="1"/>
  <c r="K200" i="1"/>
  <c r="L200" i="1"/>
  <c r="M200" i="1"/>
  <c r="N200" i="1"/>
  <c r="O200" i="1"/>
  <c r="P200" i="1"/>
  <c r="Q200" i="1"/>
  <c r="R200" i="1"/>
  <c r="S200" i="1"/>
  <c r="T200" i="1"/>
  <c r="J201" i="1"/>
  <c r="K201" i="1"/>
  <c r="L201" i="1"/>
  <c r="M201" i="1"/>
  <c r="N201" i="1"/>
  <c r="O201" i="1"/>
  <c r="P201" i="1"/>
  <c r="Q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J203" i="1"/>
  <c r="K203" i="1"/>
  <c r="L203" i="1"/>
  <c r="M203" i="1"/>
  <c r="N203" i="1"/>
  <c r="O203" i="1"/>
  <c r="P203" i="1"/>
  <c r="Q203" i="1"/>
  <c r="R203" i="1"/>
  <c r="S203" i="1"/>
  <c r="T203" i="1"/>
  <c r="J204" i="1"/>
  <c r="K204" i="1"/>
  <c r="L204" i="1"/>
  <c r="M204" i="1"/>
  <c r="N204" i="1"/>
  <c r="O204" i="1"/>
  <c r="P204" i="1"/>
  <c r="Q204" i="1"/>
  <c r="R204" i="1"/>
  <c r="S204" i="1"/>
  <c r="T204" i="1"/>
  <c r="J205" i="1"/>
  <c r="K205" i="1"/>
  <c r="L205" i="1"/>
  <c r="M205" i="1"/>
  <c r="N205" i="1"/>
  <c r="O205" i="1"/>
  <c r="P205" i="1"/>
  <c r="Q205" i="1"/>
  <c r="R205" i="1"/>
  <c r="S205" i="1"/>
  <c r="T205" i="1"/>
  <c r="J206" i="1"/>
  <c r="K206" i="1"/>
  <c r="L206" i="1"/>
  <c r="M206" i="1"/>
  <c r="N206" i="1"/>
  <c r="O206" i="1"/>
  <c r="P206" i="1"/>
  <c r="Q206" i="1"/>
  <c r="R206" i="1"/>
  <c r="S206" i="1"/>
  <c r="T206" i="1"/>
  <c r="J207" i="1"/>
  <c r="K207" i="1"/>
  <c r="L207" i="1"/>
  <c r="M207" i="1"/>
  <c r="N207" i="1"/>
  <c r="O207" i="1"/>
  <c r="P207" i="1"/>
  <c r="Q207" i="1"/>
  <c r="R207" i="1"/>
  <c r="S207" i="1"/>
  <c r="T207" i="1"/>
  <c r="J208" i="1"/>
  <c r="K208" i="1"/>
  <c r="L208" i="1"/>
  <c r="M208" i="1"/>
  <c r="N208" i="1"/>
  <c r="O208" i="1"/>
  <c r="P208" i="1"/>
  <c r="Q208" i="1"/>
  <c r="R208" i="1"/>
  <c r="S208" i="1"/>
  <c r="T208" i="1"/>
  <c r="J209" i="1"/>
  <c r="K209" i="1"/>
  <c r="L209" i="1"/>
  <c r="M209" i="1"/>
  <c r="N209" i="1"/>
  <c r="O209" i="1"/>
  <c r="P209" i="1"/>
  <c r="Q209" i="1"/>
  <c r="R209" i="1"/>
  <c r="S209" i="1"/>
  <c r="T209" i="1"/>
  <c r="J210" i="1"/>
  <c r="K210" i="1"/>
  <c r="L210" i="1"/>
  <c r="M210" i="1"/>
  <c r="N210" i="1"/>
  <c r="O210" i="1"/>
  <c r="P210" i="1"/>
  <c r="Q210" i="1"/>
  <c r="R210" i="1"/>
  <c r="S210" i="1"/>
  <c r="T210" i="1"/>
  <c r="J211" i="1"/>
  <c r="K211" i="1"/>
  <c r="L211" i="1"/>
  <c r="M211" i="1"/>
  <c r="N211" i="1"/>
  <c r="O211" i="1"/>
  <c r="P211" i="1"/>
  <c r="Q211" i="1"/>
  <c r="R211" i="1"/>
  <c r="S211" i="1"/>
  <c r="T211" i="1"/>
  <c r="J212" i="1"/>
  <c r="K212" i="1"/>
  <c r="L212" i="1"/>
  <c r="M212" i="1"/>
  <c r="N212" i="1"/>
  <c r="O212" i="1"/>
  <c r="P212" i="1"/>
  <c r="Q212" i="1"/>
  <c r="R212" i="1"/>
  <c r="S212" i="1"/>
  <c r="T212" i="1"/>
  <c r="T196" i="1"/>
  <c r="S196" i="1"/>
  <c r="R196" i="1"/>
  <c r="N196" i="1"/>
  <c r="M196" i="1"/>
  <c r="L196" i="1"/>
  <c r="K196" i="1"/>
  <c r="J196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T183" i="1"/>
  <c r="S183" i="1"/>
  <c r="R183" i="1"/>
  <c r="N183" i="1"/>
  <c r="M183" i="1"/>
  <c r="L183" i="1"/>
  <c r="K183" i="1"/>
  <c r="J183" i="1"/>
  <c r="J167" i="1"/>
  <c r="K167" i="1"/>
  <c r="L167" i="1"/>
  <c r="M167" i="1"/>
  <c r="N167" i="1"/>
  <c r="R167" i="1"/>
  <c r="S167" i="1"/>
  <c r="T167" i="1"/>
  <c r="J168" i="1"/>
  <c r="K168" i="1"/>
  <c r="L168" i="1"/>
  <c r="M168" i="1"/>
  <c r="N168" i="1"/>
  <c r="R168" i="1"/>
  <c r="S168" i="1"/>
  <c r="T168" i="1"/>
  <c r="J169" i="1"/>
  <c r="K169" i="1"/>
  <c r="L169" i="1"/>
  <c r="M169" i="1"/>
  <c r="N169" i="1"/>
  <c r="R169" i="1"/>
  <c r="S169" i="1"/>
  <c r="T169" i="1"/>
  <c r="J170" i="1"/>
  <c r="K170" i="1"/>
  <c r="L170" i="1"/>
  <c r="M170" i="1"/>
  <c r="N170" i="1"/>
  <c r="O170" i="1"/>
  <c r="P170" i="1"/>
  <c r="Q170" i="1"/>
  <c r="R170" i="1"/>
  <c r="S170" i="1"/>
  <c r="T170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J174" i="1"/>
  <c r="K174" i="1"/>
  <c r="L174" i="1"/>
  <c r="M174" i="1"/>
  <c r="N174" i="1"/>
  <c r="O174" i="1"/>
  <c r="P174" i="1"/>
  <c r="Q174" i="1"/>
  <c r="R174" i="1"/>
  <c r="S174" i="1"/>
  <c r="T174" i="1"/>
  <c r="J175" i="1"/>
  <c r="K175" i="1"/>
  <c r="L175" i="1"/>
  <c r="M175" i="1"/>
  <c r="N175" i="1"/>
  <c r="O175" i="1"/>
  <c r="P175" i="1"/>
  <c r="Q175" i="1"/>
  <c r="R175" i="1"/>
  <c r="S175" i="1"/>
  <c r="T175" i="1"/>
  <c r="J176" i="1"/>
  <c r="K176" i="1"/>
  <c r="L176" i="1"/>
  <c r="M176" i="1"/>
  <c r="N176" i="1"/>
  <c r="O176" i="1"/>
  <c r="P176" i="1"/>
  <c r="Q176" i="1"/>
  <c r="R176" i="1"/>
  <c r="S176" i="1"/>
  <c r="T176" i="1"/>
  <c r="J177" i="1"/>
  <c r="K177" i="1"/>
  <c r="L177" i="1"/>
  <c r="M177" i="1"/>
  <c r="N177" i="1"/>
  <c r="O177" i="1"/>
  <c r="P177" i="1"/>
  <c r="Q177" i="1"/>
  <c r="R177" i="1"/>
  <c r="S177" i="1"/>
  <c r="T177" i="1"/>
  <c r="J178" i="1"/>
  <c r="K178" i="1"/>
  <c r="L178" i="1"/>
  <c r="M178" i="1"/>
  <c r="N178" i="1"/>
  <c r="O178" i="1"/>
  <c r="P178" i="1"/>
  <c r="Q178" i="1"/>
  <c r="R178" i="1"/>
  <c r="S178" i="1"/>
  <c r="T178" i="1"/>
  <c r="J179" i="1"/>
  <c r="K179" i="1"/>
  <c r="L179" i="1"/>
  <c r="M179" i="1"/>
  <c r="N179" i="1"/>
  <c r="O179" i="1"/>
  <c r="P179" i="1"/>
  <c r="Q179" i="1"/>
  <c r="R179" i="1"/>
  <c r="S179" i="1"/>
  <c r="T179" i="1"/>
  <c r="J180" i="1"/>
  <c r="K180" i="1"/>
  <c r="L180" i="1"/>
  <c r="M180" i="1"/>
  <c r="N180" i="1"/>
  <c r="O180" i="1"/>
  <c r="P180" i="1"/>
  <c r="Q180" i="1"/>
  <c r="R180" i="1"/>
  <c r="S180" i="1"/>
  <c r="T180" i="1"/>
  <c r="T166" i="1"/>
  <c r="S166" i="1"/>
  <c r="R166" i="1"/>
  <c r="N166" i="1"/>
  <c r="M166" i="1"/>
  <c r="L166" i="1"/>
  <c r="K166" i="1"/>
  <c r="J166" i="1"/>
  <c r="J154" i="1"/>
  <c r="K154" i="1"/>
  <c r="L154" i="1"/>
  <c r="M154" i="1"/>
  <c r="N154" i="1"/>
  <c r="O154" i="1"/>
  <c r="P154" i="1"/>
  <c r="Q154" i="1"/>
  <c r="R154" i="1"/>
  <c r="S154" i="1"/>
  <c r="T154" i="1"/>
  <c r="J155" i="1"/>
  <c r="K155" i="1"/>
  <c r="L155" i="1"/>
  <c r="M155" i="1"/>
  <c r="N155" i="1"/>
  <c r="O155" i="1"/>
  <c r="P155" i="1"/>
  <c r="Q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T153" i="1"/>
  <c r="S153" i="1"/>
  <c r="R153" i="1"/>
  <c r="Q153" i="1"/>
  <c r="P153" i="1"/>
  <c r="O153" i="1"/>
  <c r="N153" i="1"/>
  <c r="M153" i="1"/>
  <c r="L153" i="1"/>
  <c r="K153" i="1"/>
  <c r="J153" i="1"/>
  <c r="J136" i="1"/>
  <c r="K136" i="1"/>
  <c r="L136" i="1"/>
  <c r="M136" i="1"/>
  <c r="N136" i="1"/>
  <c r="R136" i="1"/>
  <c r="S136" i="1"/>
  <c r="T136" i="1"/>
  <c r="J137" i="1"/>
  <c r="K137" i="1"/>
  <c r="L137" i="1"/>
  <c r="M137" i="1"/>
  <c r="N137" i="1"/>
  <c r="R137" i="1"/>
  <c r="S137" i="1"/>
  <c r="T137" i="1"/>
  <c r="J138" i="1"/>
  <c r="K138" i="1"/>
  <c r="L138" i="1"/>
  <c r="M138" i="1"/>
  <c r="N138" i="1"/>
  <c r="R138" i="1"/>
  <c r="S138" i="1"/>
  <c r="T138" i="1"/>
  <c r="J139" i="1"/>
  <c r="K139" i="1"/>
  <c r="L139" i="1"/>
  <c r="M139" i="1"/>
  <c r="N139" i="1"/>
  <c r="R139" i="1"/>
  <c r="S139" i="1"/>
  <c r="T139" i="1"/>
  <c r="J140" i="1"/>
  <c r="K140" i="1"/>
  <c r="L140" i="1"/>
  <c r="M140" i="1"/>
  <c r="N140" i="1"/>
  <c r="R140" i="1"/>
  <c r="S140" i="1"/>
  <c r="T140" i="1"/>
  <c r="J141" i="1"/>
  <c r="K141" i="1"/>
  <c r="L141" i="1"/>
  <c r="M141" i="1"/>
  <c r="N141" i="1"/>
  <c r="O141" i="1"/>
  <c r="P141" i="1"/>
  <c r="Q141" i="1"/>
  <c r="R141" i="1"/>
  <c r="S141" i="1"/>
  <c r="T141" i="1"/>
  <c r="J142" i="1"/>
  <c r="K142" i="1"/>
  <c r="L142" i="1"/>
  <c r="M142" i="1"/>
  <c r="N142" i="1"/>
  <c r="O142" i="1"/>
  <c r="P142" i="1"/>
  <c r="Q142" i="1"/>
  <c r="R142" i="1"/>
  <c r="S142" i="1"/>
  <c r="T142" i="1"/>
  <c r="J143" i="1"/>
  <c r="K143" i="1"/>
  <c r="L143" i="1"/>
  <c r="M143" i="1"/>
  <c r="N143" i="1"/>
  <c r="O143" i="1"/>
  <c r="P143" i="1"/>
  <c r="Q143" i="1"/>
  <c r="R143" i="1"/>
  <c r="S143" i="1"/>
  <c r="T143" i="1"/>
  <c r="J144" i="1"/>
  <c r="K144" i="1"/>
  <c r="L144" i="1"/>
  <c r="M144" i="1"/>
  <c r="N144" i="1"/>
  <c r="O144" i="1"/>
  <c r="P144" i="1"/>
  <c r="Q144" i="1"/>
  <c r="R144" i="1"/>
  <c r="S144" i="1"/>
  <c r="T144" i="1"/>
  <c r="J145" i="1"/>
  <c r="K145" i="1"/>
  <c r="L145" i="1"/>
  <c r="M145" i="1"/>
  <c r="N145" i="1"/>
  <c r="O145" i="1"/>
  <c r="P145" i="1"/>
  <c r="Q145" i="1"/>
  <c r="R145" i="1"/>
  <c r="S145" i="1"/>
  <c r="T145" i="1"/>
  <c r="J146" i="1"/>
  <c r="K146" i="1"/>
  <c r="L146" i="1"/>
  <c r="M146" i="1"/>
  <c r="N146" i="1"/>
  <c r="O146" i="1"/>
  <c r="P146" i="1"/>
  <c r="Q146" i="1"/>
  <c r="R146" i="1"/>
  <c r="S146" i="1"/>
  <c r="T146" i="1"/>
  <c r="J147" i="1"/>
  <c r="K147" i="1"/>
  <c r="L147" i="1"/>
  <c r="M147" i="1"/>
  <c r="N147" i="1"/>
  <c r="O147" i="1"/>
  <c r="P147" i="1"/>
  <c r="Q147" i="1"/>
  <c r="R147" i="1"/>
  <c r="S147" i="1"/>
  <c r="T147" i="1"/>
  <c r="J148" i="1"/>
  <c r="K148" i="1"/>
  <c r="L148" i="1"/>
  <c r="M148" i="1"/>
  <c r="N148" i="1"/>
  <c r="O148" i="1"/>
  <c r="P148" i="1"/>
  <c r="Q148" i="1"/>
  <c r="R148" i="1"/>
  <c r="S148" i="1"/>
  <c r="T148" i="1"/>
  <c r="J149" i="1"/>
  <c r="K149" i="1"/>
  <c r="L149" i="1"/>
  <c r="M149" i="1"/>
  <c r="N149" i="1"/>
  <c r="O149" i="1"/>
  <c r="P149" i="1"/>
  <c r="Q149" i="1"/>
  <c r="R149" i="1"/>
  <c r="S149" i="1"/>
  <c r="T149" i="1"/>
  <c r="J150" i="1"/>
  <c r="K150" i="1"/>
  <c r="L150" i="1"/>
  <c r="M150" i="1"/>
  <c r="N150" i="1"/>
  <c r="O150" i="1"/>
  <c r="P150" i="1"/>
  <c r="Q150" i="1"/>
  <c r="R150" i="1"/>
  <c r="S150" i="1"/>
  <c r="T150" i="1"/>
  <c r="T135" i="1"/>
  <c r="S135" i="1"/>
  <c r="R135" i="1"/>
  <c r="N135" i="1"/>
  <c r="M135" i="1"/>
  <c r="M126" i="1"/>
  <c r="M125" i="1"/>
  <c r="L125" i="1"/>
  <c r="O120" i="1"/>
  <c r="O121" i="1"/>
  <c r="O122" i="1"/>
  <c r="O123" i="1"/>
  <c r="O124" i="1"/>
  <c r="O119" i="1"/>
  <c r="O114" i="1"/>
  <c r="O115" i="1"/>
  <c r="O116" i="1"/>
  <c r="O117" i="1"/>
  <c r="O113" i="1"/>
  <c r="O109" i="1"/>
  <c r="O110" i="1"/>
  <c r="O111" i="1"/>
  <c r="O100" i="1"/>
  <c r="O101" i="1"/>
  <c r="O102" i="1"/>
  <c r="O103" i="1"/>
  <c r="O99" i="1"/>
  <c r="M93" i="1"/>
  <c r="O83" i="1"/>
  <c r="O184" i="1" s="1"/>
  <c r="O84" i="1"/>
  <c r="O185" i="1" s="1"/>
  <c r="O85" i="1"/>
  <c r="O86" i="1"/>
  <c r="O87" i="1"/>
  <c r="O88" i="1"/>
  <c r="O89" i="1"/>
  <c r="O90" i="1"/>
  <c r="O91" i="1"/>
  <c r="O92" i="1"/>
  <c r="O82" i="1"/>
  <c r="O183" i="1" s="1"/>
  <c r="M78" i="1"/>
  <c r="O68" i="1"/>
  <c r="O167" i="1" s="1"/>
  <c r="O69" i="1"/>
  <c r="O168" i="1" s="1"/>
  <c r="O70" i="1"/>
  <c r="O169" i="1" s="1"/>
  <c r="O71" i="1"/>
  <c r="O72" i="1"/>
  <c r="O73" i="1"/>
  <c r="O74" i="1"/>
  <c r="O75" i="1"/>
  <c r="O76" i="1"/>
  <c r="O77" i="1"/>
  <c r="O67" i="1"/>
  <c r="M63" i="1"/>
  <c r="O53" i="1"/>
  <c r="O197" i="1" s="1"/>
  <c r="O54" i="1"/>
  <c r="O198" i="1" s="1"/>
  <c r="O55" i="1"/>
  <c r="O166" i="1" s="1"/>
  <c r="O56" i="1"/>
  <c r="O57" i="1"/>
  <c r="O58" i="1"/>
  <c r="O59" i="1"/>
  <c r="O60" i="1"/>
  <c r="O61" i="1"/>
  <c r="O62" i="1"/>
  <c r="O52" i="1"/>
  <c r="O38" i="1"/>
  <c r="O136" i="1" s="1"/>
  <c r="O39" i="1"/>
  <c r="O137" i="1" s="1"/>
  <c r="O40" i="1"/>
  <c r="O41" i="1"/>
  <c r="O138" i="1" s="1"/>
  <c r="O42" i="1"/>
  <c r="O43" i="1"/>
  <c r="O44" i="1"/>
  <c r="O45" i="1"/>
  <c r="O46" i="1"/>
  <c r="O47" i="1"/>
  <c r="O37" i="1"/>
  <c r="O135" i="1" s="1"/>
  <c r="M48" i="1"/>
  <c r="O196" i="1" l="1"/>
  <c r="O140" i="1"/>
  <c r="O139" i="1"/>
  <c r="M157" i="1"/>
  <c r="M181" i="1"/>
  <c r="M187" i="1"/>
  <c r="M213" i="1"/>
  <c r="M221" i="1" s="1"/>
  <c r="M151" i="1"/>
  <c r="M159" i="1" s="1"/>
  <c r="L157" i="1"/>
  <c r="M188" i="1" l="1"/>
  <c r="M189" i="1"/>
  <c r="M220" i="1"/>
  <c r="M158" i="1"/>
  <c r="Q117" i="1"/>
  <c r="Q116" i="1"/>
  <c r="Q115" i="1"/>
  <c r="Q82" i="1"/>
  <c r="Q183" i="1" s="1"/>
  <c r="U93" i="1" l="1"/>
  <c r="J125" i="1" l="1"/>
  <c r="P82" i="1" l="1"/>
  <c r="P183" i="1" s="1"/>
  <c r="U78" i="1" l="1"/>
  <c r="U63" i="1" l="1"/>
  <c r="U48" i="1"/>
  <c r="N126" i="1" l="1"/>
  <c r="L126" i="1"/>
  <c r="K126" i="1"/>
  <c r="T125" i="1"/>
  <c r="S125" i="1"/>
  <c r="R125" i="1"/>
  <c r="N125" i="1"/>
  <c r="K125" i="1"/>
  <c r="Q124" i="1"/>
  <c r="Q123" i="1"/>
  <c r="Q122" i="1"/>
  <c r="Q121" i="1"/>
  <c r="Q120" i="1"/>
  <c r="Q119" i="1"/>
  <c r="Q109" i="1"/>
  <c r="Q108" i="1"/>
  <c r="Q106" i="1"/>
  <c r="Q102" i="1"/>
  <c r="Q101" i="1"/>
  <c r="Q92" i="1"/>
  <c r="Q91" i="1"/>
  <c r="Q90" i="1"/>
  <c r="Q89" i="1"/>
  <c r="Q88" i="1"/>
  <c r="Q87" i="1"/>
  <c r="Q86" i="1"/>
  <c r="Q85" i="1"/>
  <c r="Q84" i="1"/>
  <c r="Q185" i="1" s="1"/>
  <c r="Q83" i="1"/>
  <c r="Q184" i="1" s="1"/>
  <c r="Q47" i="1"/>
  <c r="Q62" i="1"/>
  <c r="K127" i="1" l="1"/>
  <c r="P120" i="1"/>
  <c r="P121" i="1"/>
  <c r="P122" i="1"/>
  <c r="P123" i="1"/>
  <c r="P124" i="1"/>
  <c r="P101" i="1"/>
  <c r="P102" i="1"/>
  <c r="P106" i="1"/>
  <c r="P108" i="1"/>
  <c r="P109" i="1"/>
  <c r="P114" i="1"/>
  <c r="P115" i="1"/>
  <c r="P62" i="1"/>
  <c r="P47" i="1"/>
  <c r="T218" i="1"/>
  <c r="S218" i="1"/>
  <c r="R218" i="1"/>
  <c r="Q218" i="1"/>
  <c r="P218" i="1"/>
  <c r="O218" i="1"/>
  <c r="N218" i="1"/>
  <c r="L218" i="1"/>
  <c r="K218" i="1"/>
  <c r="J218" i="1"/>
  <c r="A218" i="1"/>
  <c r="T217" i="1"/>
  <c r="S217" i="1"/>
  <c r="R217" i="1"/>
  <c r="Q217" i="1"/>
  <c r="P217" i="1"/>
  <c r="O217" i="1"/>
  <c r="N217" i="1"/>
  <c r="L217" i="1"/>
  <c r="K217" i="1"/>
  <c r="J217" i="1"/>
  <c r="A217" i="1"/>
  <c r="T216" i="1"/>
  <c r="S216" i="1"/>
  <c r="R216" i="1"/>
  <c r="N216" i="1"/>
  <c r="L216" i="1"/>
  <c r="K216" i="1"/>
  <c r="J216" i="1"/>
  <c r="A216" i="1"/>
  <c r="A215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86" i="1"/>
  <c r="A185" i="1"/>
  <c r="A184" i="1"/>
  <c r="A183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56" i="1"/>
  <c r="A155" i="1"/>
  <c r="A154" i="1"/>
  <c r="A153" i="1"/>
  <c r="A150" i="1" l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 l="1"/>
  <c r="A136" i="1"/>
  <c r="L135" i="1"/>
  <c r="L151" i="1" s="1"/>
  <c r="L158" i="1" s="1"/>
  <c r="K135" i="1"/>
  <c r="J135" i="1"/>
  <c r="A135" i="1"/>
  <c r="Q40" i="1" l="1"/>
  <c r="T219" i="1"/>
  <c r="S219" i="1"/>
  <c r="R219" i="1"/>
  <c r="N219" i="1"/>
  <c r="L219" i="1"/>
  <c r="K219" i="1"/>
  <c r="J219" i="1"/>
  <c r="T213" i="1"/>
  <c r="S213" i="1"/>
  <c r="R213" i="1"/>
  <c r="N213" i="1"/>
  <c r="L213" i="1"/>
  <c r="K213" i="1"/>
  <c r="J213" i="1"/>
  <c r="T187" i="1"/>
  <c r="S187" i="1"/>
  <c r="R187" i="1"/>
  <c r="N187" i="1"/>
  <c r="L187" i="1"/>
  <c r="K187" i="1"/>
  <c r="J187" i="1"/>
  <c r="T181" i="1"/>
  <c r="S181" i="1"/>
  <c r="R181" i="1"/>
  <c r="N181" i="1"/>
  <c r="L181" i="1"/>
  <c r="K181" i="1"/>
  <c r="J181" i="1"/>
  <c r="T157" i="1"/>
  <c r="S157" i="1"/>
  <c r="R157" i="1"/>
  <c r="N157" i="1"/>
  <c r="K157" i="1"/>
  <c r="J157" i="1"/>
  <c r="Q105" i="1"/>
  <c r="Q110" i="1"/>
  <c r="P119" i="1"/>
  <c r="Q103" i="1"/>
  <c r="Q77" i="1"/>
  <c r="Q76" i="1"/>
  <c r="Q75" i="1"/>
  <c r="Q57" i="1"/>
  <c r="Q44" i="1"/>
  <c r="Q56" i="1"/>
  <c r="Q43" i="1"/>
  <c r="Q111" i="1"/>
  <c r="Q100" i="1"/>
  <c r="Q99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69" i="1" s="1"/>
  <c r="Q69" i="1"/>
  <c r="Q168" i="1" s="1"/>
  <c r="Q68" i="1"/>
  <c r="Q167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66" i="1" s="1"/>
  <c r="Q54" i="1"/>
  <c r="Q198" i="1" s="1"/>
  <c r="Q53" i="1"/>
  <c r="Q197" i="1" s="1"/>
  <c r="Q52" i="1"/>
  <c r="Q42" i="1"/>
  <c r="K48" i="1"/>
  <c r="Q46" i="1"/>
  <c r="Q45" i="1"/>
  <c r="Q41" i="1"/>
  <c r="Q138" i="1" s="1"/>
  <c r="Q39" i="1"/>
  <c r="Q137" i="1" s="1"/>
  <c r="Q38" i="1"/>
  <c r="Q136" i="1" s="1"/>
  <c r="T48" i="1"/>
  <c r="S48" i="1"/>
  <c r="R48" i="1"/>
  <c r="Q37" i="1"/>
  <c r="Q135" i="1" s="1"/>
  <c r="N48" i="1"/>
  <c r="L48" i="1"/>
  <c r="J48" i="1"/>
  <c r="Q196" i="1" l="1"/>
  <c r="Q139" i="1"/>
  <c r="Q140" i="1"/>
  <c r="S227" i="1"/>
  <c r="S229" i="1" s="1"/>
  <c r="P99" i="1"/>
  <c r="P72" i="1"/>
  <c r="O78" i="1"/>
  <c r="T227" i="1"/>
  <c r="T229" i="1" s="1"/>
  <c r="P100" i="1"/>
  <c r="O125" i="1"/>
  <c r="O126" i="1"/>
  <c r="Q125" i="1"/>
  <c r="Q126" i="1"/>
  <c r="T188" i="1"/>
  <c r="P45" i="1"/>
  <c r="P57" i="1"/>
  <c r="Q78" i="1"/>
  <c r="P53" i="1"/>
  <c r="P197" i="1" s="1"/>
  <c r="P54" i="1"/>
  <c r="P198" i="1" s="1"/>
  <c r="P55" i="1"/>
  <c r="P166" i="1" s="1"/>
  <c r="P59" i="1"/>
  <c r="P69" i="1"/>
  <c r="P168" i="1" s="1"/>
  <c r="P70" i="1"/>
  <c r="P169" i="1" s="1"/>
  <c r="P105" i="1"/>
  <c r="N188" i="1"/>
  <c r="L220" i="1"/>
  <c r="J188" i="1"/>
  <c r="L188" i="1"/>
  <c r="R188" i="1"/>
  <c r="K189" i="1"/>
  <c r="N189" i="1"/>
  <c r="S188" i="1"/>
  <c r="N221" i="1"/>
  <c r="S220" i="1"/>
  <c r="O216" i="1"/>
  <c r="O219" i="1" s="1"/>
  <c r="O213" i="1"/>
  <c r="O187" i="1"/>
  <c r="O157" i="1"/>
  <c r="Q63" i="1"/>
  <c r="P83" i="1"/>
  <c r="P184" i="1" s="1"/>
  <c r="P85" i="1"/>
  <c r="P87" i="1"/>
  <c r="P89" i="1"/>
  <c r="P92" i="1"/>
  <c r="P113" i="1"/>
  <c r="P75" i="1"/>
  <c r="P76" i="1"/>
  <c r="P103" i="1"/>
  <c r="P116" i="1"/>
  <c r="P117" i="1"/>
  <c r="Q216" i="1"/>
  <c r="Q219" i="1" s="1"/>
  <c r="Q187" i="1"/>
  <c r="Q157" i="1"/>
  <c r="L189" i="1"/>
  <c r="P40" i="1"/>
  <c r="P43" i="1"/>
  <c r="O48" i="1"/>
  <c r="P37" i="1"/>
  <c r="P135" i="1" s="1"/>
  <c r="P46" i="1"/>
  <c r="P42" i="1"/>
  <c r="J220" i="1"/>
  <c r="L221" i="1"/>
  <c r="R220" i="1"/>
  <c r="T220" i="1"/>
  <c r="N151" i="1"/>
  <c r="N158" i="1" s="1"/>
  <c r="K151" i="1"/>
  <c r="K158" i="1" s="1"/>
  <c r="S151" i="1"/>
  <c r="S158" i="1" s="1"/>
  <c r="R151" i="1"/>
  <c r="R158" i="1" s="1"/>
  <c r="T151" i="1"/>
  <c r="T158" i="1" s="1"/>
  <c r="P67" i="1"/>
  <c r="J151" i="1"/>
  <c r="J158" i="1" s="1"/>
  <c r="P39" i="1"/>
  <c r="P137" i="1" s="1"/>
  <c r="O93" i="1"/>
  <c r="Q48" i="1"/>
  <c r="P41" i="1"/>
  <c r="P138" i="1" s="1"/>
  <c r="P52" i="1"/>
  <c r="P38" i="1"/>
  <c r="P136" i="1" s="1"/>
  <c r="O63" i="1"/>
  <c r="P58" i="1"/>
  <c r="P60" i="1"/>
  <c r="P61" i="1"/>
  <c r="P68" i="1"/>
  <c r="P167" i="1" s="1"/>
  <c r="P71" i="1"/>
  <c r="P73" i="1"/>
  <c r="P74" i="1"/>
  <c r="P84" i="1"/>
  <c r="P185" i="1" s="1"/>
  <c r="P86" i="1"/>
  <c r="P88" i="1"/>
  <c r="P111" i="1"/>
  <c r="P56" i="1"/>
  <c r="P44" i="1"/>
  <c r="P77" i="1"/>
  <c r="P90" i="1"/>
  <c r="P91" i="1"/>
  <c r="P110" i="1"/>
  <c r="Q93" i="1"/>
  <c r="K188" i="1"/>
  <c r="N220" i="1"/>
  <c r="K221" i="1"/>
  <c r="K220" i="1"/>
  <c r="P140" i="1" l="1"/>
  <c r="P196" i="1"/>
  <c r="P213" i="1" s="1"/>
  <c r="P139" i="1"/>
  <c r="J228" i="1"/>
  <c r="H228" i="1" s="1"/>
  <c r="Q213" i="1"/>
  <c r="P125" i="1"/>
  <c r="P126" i="1"/>
  <c r="O127" i="1" s="1"/>
  <c r="Q181" i="1"/>
  <c r="K222" i="1"/>
  <c r="K190" i="1"/>
  <c r="Q151" i="1"/>
  <c r="Q159" i="1" s="1"/>
  <c r="K159" i="1"/>
  <c r="P216" i="1"/>
  <c r="P219" i="1" s="1"/>
  <c r="P187" i="1"/>
  <c r="P157" i="1"/>
  <c r="O220" i="1"/>
  <c r="O221" i="1"/>
  <c r="O181" i="1"/>
  <c r="O151" i="1"/>
  <c r="O158" i="1" s="1"/>
  <c r="N159" i="1"/>
  <c r="L159" i="1"/>
  <c r="P63" i="1"/>
  <c r="P48" i="1"/>
  <c r="P93" i="1"/>
  <c r="P78" i="1"/>
  <c r="J227" i="1" l="1"/>
  <c r="J229" i="1" s="1"/>
  <c r="K160" i="1"/>
  <c r="Q220" i="1"/>
  <c r="Q221" i="1"/>
  <c r="L228" i="1"/>
  <c r="O228" i="1" s="1"/>
  <c r="Q158" i="1"/>
  <c r="P181" i="1"/>
  <c r="P188" i="1" s="1"/>
  <c r="Q189" i="1"/>
  <c r="Q188" i="1"/>
  <c r="P151" i="1"/>
  <c r="P159" i="1" s="1"/>
  <c r="P221" i="1"/>
  <c r="O222" i="1" s="1"/>
  <c r="P220" i="1"/>
  <c r="O189" i="1"/>
  <c r="O188" i="1"/>
  <c r="O159" i="1"/>
  <c r="H227" i="1" l="1"/>
  <c r="H229" i="1" s="1"/>
  <c r="Q228" i="1" s="1"/>
  <c r="O160" i="1"/>
  <c r="L227" i="1"/>
  <c r="L229" i="1" s="1"/>
  <c r="P158" i="1"/>
  <c r="P189" i="1"/>
  <c r="O190" i="1" s="1"/>
  <c r="O227" i="1" l="1"/>
  <c r="O229" i="1" s="1"/>
  <c r="Q227" i="1"/>
  <c r="Q229" i="1" s="1"/>
</calcChain>
</file>

<file path=xl/sharedStrings.xml><?xml version="1.0" encoding="utf-8"?>
<sst xmlns="http://schemas.openxmlformats.org/spreadsheetml/2006/main" count="469" uniqueCount="170">
  <si>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</si>
  <si>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</si>
  <si>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</si>
  <si>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</si>
  <si>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</si>
  <si>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</si>
  <si>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</si>
  <si>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</si>
  <si>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</si>
  <si>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</si>
  <si>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</si>
  <si>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</si>
  <si>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</si>
  <si>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</si>
  <si>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</si>
  <si>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</si>
  <si>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</si>
  <si>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</si>
  <si>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</si>
  <si>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</si>
  <si>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</si>
  <si>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</si>
  <si>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</si>
  <si>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</si>
  <si>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</si>
  <si>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</si>
  <si>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</si>
  <si>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</si>
  <si>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</si>
  <si>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</si>
  <si>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</si>
  <si>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</si>
  <si>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</si>
  <si>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</si>
  <si>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</si>
  <si>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</si>
  <si>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</si>
  <si>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</si>
  <si>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</si>
  <si>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</si>
  <si>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</si>
  <si>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</si>
  <si>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</si>
  <si>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</si>
  <si>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</si>
  <si>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</si>
  <si>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</si>
  <si>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</si>
  <si>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</si>
  <si>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</si>
  <si>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</si>
  <si>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</si>
  <si>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</si>
  <si>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</si>
  <si>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</si>
  <si>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</si>
  <si>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</si>
  <si>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</si>
  <si>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</si>
  <si>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</si>
  <si>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</si>
  <si>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</si>
  <si>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</si>
  <si>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</si>
  <si>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</si>
  <si>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</si>
  <si>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</si>
  <si>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</si>
  <si>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</si>
  <si>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</si>
  <si>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</si>
  <si>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</si>
  <si>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</si>
  <si>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</si>
  <si>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</si>
  <si>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</si>
  <si>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</si>
  <si>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</si>
  <si>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</si>
  <si>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</si>
  <si>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</si>
  <si>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</si>
  <si>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</si>
  <si>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</si>
  <si>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</si>
  <si>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</si>
  <si>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</si>
  <si>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</si>
  <si>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</si>
  <si>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</si>
  <si>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</si>
  <si>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</si>
  <si>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</si>
  <si>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</si>
  <si>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</si>
  <si>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</si>
  <si>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Sem. 1: Se alege  o disciplină din pachetul: MMX9801</t>
  </si>
  <si>
    <t>Sem. 2: Se alege  o disciplină din pachetul: MMX9802</t>
  </si>
  <si>
    <t>Sem. 3: Se alege  o disciplină din pachetul: MMX9803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</si>
  <si>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</si>
  <si>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</si>
  <si>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</si>
  <si>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</si>
  <si>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</si>
  <si>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MME8048</t>
  </si>
  <si>
    <t>MME8042</t>
  </si>
  <si>
    <t>MMX9801</t>
  </si>
  <si>
    <t>MME8152</t>
  </si>
  <si>
    <t>MME8044</t>
  </si>
  <si>
    <t>MME3052</t>
  </si>
  <si>
    <t>MMX9802</t>
  </si>
  <si>
    <t>MME8060</t>
  </si>
  <si>
    <t>MME8062</t>
  </si>
  <si>
    <t>MME8063</t>
  </si>
  <si>
    <t>MMX9803</t>
  </si>
  <si>
    <t>MME9012</t>
  </si>
  <si>
    <t>MME9010</t>
  </si>
  <si>
    <t>MME3042</t>
  </si>
  <si>
    <t>CURS OPȚIONAL 1 (An I, Semestrul 1) - (MMX9801)</t>
  </si>
  <si>
    <t>CURS OPȚIONAL 2 (An I, Semestrul 2)- (MMX9802)</t>
  </si>
  <si>
    <t>CURS OPȚIONAL 3 (An II, Semestrul 3)- (MMX9803)</t>
  </si>
  <si>
    <t>MME8088</t>
  </si>
  <si>
    <t>MME3030</t>
  </si>
  <si>
    <t>MME8051</t>
  </si>
  <si>
    <t>MME8110</t>
  </si>
  <si>
    <t>MME8059</t>
  </si>
  <si>
    <t>MME8009</t>
  </si>
  <si>
    <t>MME8143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</si>
  <si>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</si>
  <si>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</si>
  <si>
    <t>PLAN DE ÎNVĂŢĂMÂNT  valabil începând din anul universitar 2020-2021</t>
  </si>
  <si>
    <t>LP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</si>
  <si>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</si>
  <si>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</si>
  <si>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</si>
  <si>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Disciplină opțională 1/Optional discipline (1)</t>
  </si>
  <si>
    <t>Practică pedagogică (în învăţământul liceal, postliceal şi universitar)/Pre-service teaching practice (at high school, post-high school, higher education level)</t>
  </si>
  <si>
    <t>Disciplină opțională 2/Optional discipline (2)</t>
  </si>
  <si>
    <t>Examen de absolvire: Nivelul II/Graduation exam: Level II</t>
  </si>
  <si>
    <t>Metode avansate de analiza datelor / Advanced methods in data analysis</t>
  </si>
  <si>
    <t>Instruire automată / Machine learning</t>
  </si>
  <si>
    <t>Modelare numerică în analiza datelor / Numerical modeling in data analysis</t>
  </si>
  <si>
    <t>Curs opțional 1 / Optional course 1</t>
  </si>
  <si>
    <t>Sisteme multiagent / Multiagent systems</t>
  </si>
  <si>
    <t>Sisteme bazate pe cunoştinţe şi tehnologia limbajului / Knowledge based systems and language technology</t>
  </si>
  <si>
    <t>Descoperirea cunoştinţelor în reţele de mare întindere / Knowledge discovery in wide area networks</t>
  </si>
  <si>
    <t>Curs opțional 2 / Optional course 2</t>
  </si>
  <si>
    <t>Curs opțional 3 / Optional course 3</t>
  </si>
  <si>
    <t>Practică în specialitate / Internship in specialization</t>
  </si>
  <si>
    <t>Proiect de cercetare în inteligenţa computaţională / Research project in applied computational intelligence</t>
  </si>
  <si>
    <t>Elaborarea lucrării de disertaţie / Elaboration of the dissertation thesis</t>
  </si>
  <si>
    <t>Programare declarativă în învăţarea automată / Declarative programming in machine learning</t>
  </si>
  <si>
    <t>Aplicaţii ale lingvisticii computaţionale / Applications of computational linguistics</t>
  </si>
  <si>
    <t>Aplicaţii ale inteligenţei computaţionale în ingineria soft / Computational intelligence applications in software engineering</t>
  </si>
  <si>
    <t>Modelare matematică / Mathematical modelling</t>
  </si>
  <si>
    <t>Proiectarea cadrelor de aplicatie / Applications framework design</t>
  </si>
  <si>
    <t>Algoritmi, modele si concepte in sisteme distribuite / Algorithms, models and concepts in distributed systems</t>
  </si>
  <si>
    <t>Vizualizarea ştiinţifică a datelor / Scientific data visualization</t>
  </si>
  <si>
    <t>MME8160</t>
  </si>
  <si>
    <t>Introducere în sisteme automate de asistență a conducătorilor auto / Introduction in automated driving systems</t>
  </si>
  <si>
    <t>Metodologii agile de dezvoltare a aplicatiilor software / Agile software development methodologies</t>
  </si>
  <si>
    <t>Sisteme pentru fundamentarea deciziilor / Decision making systems</t>
  </si>
  <si>
    <t>Modele de optimizare / Optimization models</t>
  </si>
  <si>
    <t>MME3007</t>
  </si>
  <si>
    <t>MME8172</t>
  </si>
  <si>
    <t>MME3150</t>
  </si>
  <si>
    <t>Etică și integritate academică. Metodologia cercetării ştiinţifice / Academic ethics and integrity. Methodology of scientific research</t>
  </si>
  <si>
    <t>Metode statistice computaţionale / Computational statistical methods</t>
  </si>
  <si>
    <t>În contul a cel mult o disciplină opţională studentul are dreptul să aleagă o disciplină de la alte specializări ale facultăţilor din Universitatea „Babeş-Bolyai”, respectând condiționările din planurile de învățământ ale respectivelor specializări şi numărul de credite alocat.</t>
  </si>
  <si>
    <t>Specializarea/Programul de studiu: Inteligență computațională aplicată/ Applied Computational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</si>
</sst>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0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0" fillId="3" borderId="2" xfId="0" applyNumberFormat="1" applyFont="1" applyFill="1" applyBorder="1" applyAlignment="1" applyProtection="1">
      <alignment horizontal="left" vertical="center"/>
      <protection locked="0"/>
    </xf>
    <xf numFmtId="1" fontId="10" fillId="3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4"/>
  <sheetViews>
    <sheetView tabSelected="1" topLeftCell="A231" zoomScaleNormal="100" workbookViewId="0">
      <selection activeCell="B108" sqref="B108:I108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1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1" ht="15.75" customHeight="1" x14ac:dyDescent="0.2">
      <c r="A1" s="185" t="s">
        <v>130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N1" s="191" t="s">
        <v>19</v>
      </c>
      <c r="O1" s="191"/>
      <c r="P1" s="191"/>
      <c r="Q1" s="191"/>
      <c r="R1" s="191"/>
      <c r="S1" s="191"/>
      <c r="T1" s="191"/>
      <c r="U1" s="191"/>
    </row>
    <row r="2" spans="1:21" ht="6.75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21" ht="39" customHeight="1" x14ac:dyDescent="0.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196"/>
      <c r="O3" s="197"/>
      <c r="P3" s="200" t="s">
        <v>34</v>
      </c>
      <c r="Q3" s="201"/>
      <c r="R3" s="202"/>
      <c r="S3" s="200" t="s">
        <v>35</v>
      </c>
      <c r="T3" s="201"/>
      <c r="U3" s="202"/>
    </row>
    <row r="4" spans="1:21" ht="17.25" customHeight="1" x14ac:dyDescent="0.2">
      <c r="A4" s="246" t="s">
        <v>93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N4" s="198" t="s">
        <v>14</v>
      </c>
      <c r="O4" s="199"/>
      <c r="P4" s="203">
        <v>20</v>
      </c>
      <c r="Q4" s="204"/>
      <c r="R4" s="205"/>
      <c r="S4" s="203">
        <v>16</v>
      </c>
      <c r="T4" s="204"/>
      <c r="U4" s="205"/>
    </row>
    <row r="5" spans="1:21" ht="16.5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N5" s="198" t="s">
        <v>15</v>
      </c>
      <c r="O5" s="199"/>
      <c r="P5" s="203">
        <v>16</v>
      </c>
      <c r="Q5" s="204"/>
      <c r="R5" s="205"/>
      <c r="S5" s="203">
        <v>24</v>
      </c>
      <c r="T5" s="204"/>
      <c r="U5" s="205"/>
    </row>
    <row r="6" spans="1:21" ht="15" customHeight="1" x14ac:dyDescent="0.2">
      <c r="A6" s="247" t="s">
        <v>94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N6" s="212"/>
      <c r="O6" s="212"/>
      <c r="P6" s="206"/>
      <c r="Q6" s="206"/>
      <c r="R6" s="206"/>
      <c r="S6" s="206"/>
      <c r="T6" s="206"/>
      <c r="U6" s="206"/>
    </row>
    <row r="7" spans="1:21" ht="22.15" customHeight="1" x14ac:dyDescent="0.2">
      <c r="A7" s="248" t="s">
        <v>169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</row>
    <row r="8" spans="1:21" ht="18.75" customHeight="1" x14ac:dyDescent="0.2">
      <c r="A8" s="249" t="s">
        <v>95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N8" s="213" t="s">
        <v>85</v>
      </c>
      <c r="O8" s="213"/>
      <c r="P8" s="213"/>
      <c r="Q8" s="213"/>
      <c r="R8" s="213"/>
      <c r="S8" s="213"/>
      <c r="T8" s="213"/>
      <c r="U8" s="213"/>
    </row>
    <row r="9" spans="1:21" ht="15" customHeight="1" x14ac:dyDescent="0.2">
      <c r="A9" s="195" t="s">
        <v>87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N9" s="213"/>
      <c r="O9" s="213"/>
      <c r="P9" s="213"/>
      <c r="Q9" s="213"/>
      <c r="R9" s="213"/>
      <c r="S9" s="213"/>
      <c r="T9" s="213"/>
      <c r="U9" s="213"/>
    </row>
    <row r="10" spans="1:21" ht="16.5" customHeight="1" x14ac:dyDescent="0.2">
      <c r="A10" s="195" t="s">
        <v>59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N10" s="213"/>
      <c r="O10" s="213"/>
      <c r="P10" s="213"/>
      <c r="Q10" s="213"/>
      <c r="R10" s="213"/>
      <c r="S10" s="213"/>
      <c r="T10" s="213"/>
      <c r="U10" s="213"/>
    </row>
    <row r="11" spans="1:21" ht="12.75" customHeight="1" x14ac:dyDescent="0.2">
      <c r="A11" s="195" t="s">
        <v>17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N11" s="213"/>
      <c r="O11" s="213"/>
      <c r="P11" s="213"/>
      <c r="Q11" s="213"/>
      <c r="R11" s="213"/>
      <c r="S11" s="213"/>
      <c r="T11" s="213"/>
      <c r="U11" s="213"/>
    </row>
    <row r="12" spans="1:21" ht="10.5" customHeight="1" x14ac:dyDescent="0.2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N12" s="2"/>
      <c r="O12" s="2"/>
      <c r="P12" s="2"/>
      <c r="Q12" s="2"/>
      <c r="R12" s="2"/>
      <c r="S12" s="2"/>
    </row>
    <row r="13" spans="1:21" x14ac:dyDescent="0.2">
      <c r="A13" s="209" t="s">
        <v>64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N13" s="233" t="s">
        <v>20</v>
      </c>
      <c r="O13" s="233"/>
      <c r="P13" s="233"/>
      <c r="Q13" s="233"/>
      <c r="R13" s="233"/>
      <c r="S13" s="233"/>
      <c r="T13" s="233"/>
      <c r="U13" s="233"/>
    </row>
    <row r="14" spans="1:21" ht="12.75" customHeight="1" x14ac:dyDescent="0.2">
      <c r="A14" s="209" t="s">
        <v>60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N14" s="192" t="s">
        <v>96</v>
      </c>
      <c r="O14" s="192"/>
      <c r="P14" s="192"/>
      <c r="Q14" s="192"/>
      <c r="R14" s="192"/>
      <c r="S14" s="192"/>
      <c r="T14" s="192"/>
      <c r="U14" s="192"/>
    </row>
    <row r="15" spans="1:21" ht="12.75" customHeight="1" x14ac:dyDescent="0.2">
      <c r="A15" s="249" t="s">
        <v>100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N15" s="192" t="s">
        <v>97</v>
      </c>
      <c r="O15" s="192"/>
      <c r="P15" s="192"/>
      <c r="Q15" s="192"/>
      <c r="R15" s="192"/>
      <c r="S15" s="192"/>
      <c r="T15" s="192"/>
      <c r="U15" s="192"/>
    </row>
    <row r="16" spans="1:21" ht="12.75" customHeight="1" x14ac:dyDescent="0.2">
      <c r="A16" s="249" t="s">
        <v>101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N16" s="192" t="s">
        <v>98</v>
      </c>
      <c r="O16" s="192"/>
      <c r="P16" s="192"/>
      <c r="Q16" s="192"/>
      <c r="R16" s="192"/>
      <c r="S16" s="192"/>
      <c r="T16" s="192"/>
      <c r="U16" s="192"/>
    </row>
    <row r="17" spans="1:21" ht="12.75" customHeight="1" x14ac:dyDescent="0.2">
      <c r="A17" s="195" t="s">
        <v>1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N17" s="187"/>
      <c r="O17" s="187"/>
      <c r="P17" s="187"/>
      <c r="Q17" s="187"/>
      <c r="R17" s="187"/>
      <c r="S17" s="187"/>
      <c r="T17" s="187"/>
      <c r="U17" s="187"/>
    </row>
    <row r="18" spans="1:21" ht="14.25" customHeight="1" x14ac:dyDescent="0.2">
      <c r="A18" s="195" t="s">
        <v>65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N18" s="187"/>
      <c r="O18" s="187"/>
      <c r="P18" s="187"/>
      <c r="Q18" s="187"/>
      <c r="R18" s="187"/>
      <c r="S18" s="187"/>
      <c r="T18" s="187"/>
      <c r="U18" s="187"/>
    </row>
    <row r="19" spans="1:21" ht="11.45" customHeight="1" x14ac:dyDescent="0.2">
      <c r="A19" s="195" t="s">
        <v>129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N19" s="187"/>
      <c r="O19" s="187"/>
      <c r="P19" s="187"/>
      <c r="Q19" s="187"/>
      <c r="R19" s="187"/>
      <c r="S19" s="187"/>
      <c r="T19" s="187"/>
      <c r="U19" s="187"/>
    </row>
    <row r="20" spans="1:21" ht="7.5" customHeight="1" x14ac:dyDescent="0.2">
      <c r="A20" s="221" t="s">
        <v>128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N20" s="2"/>
      <c r="O20" s="2"/>
      <c r="P20" s="2"/>
      <c r="Q20" s="2"/>
      <c r="R20" s="2"/>
      <c r="S20" s="2"/>
    </row>
    <row r="21" spans="1:21" ht="15" customHeight="1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N21" s="222" t="s">
        <v>168</v>
      </c>
      <c r="O21" s="222"/>
      <c r="P21" s="222"/>
      <c r="Q21" s="222"/>
      <c r="R21" s="222"/>
      <c r="S21" s="222"/>
      <c r="T21" s="222"/>
      <c r="U21" s="222"/>
    </row>
    <row r="22" spans="1:21" ht="15" customHeight="1" x14ac:dyDescent="0.2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N22" s="222"/>
      <c r="O22" s="222"/>
      <c r="P22" s="222"/>
      <c r="Q22" s="222"/>
      <c r="R22" s="222"/>
      <c r="S22" s="222"/>
      <c r="T22" s="222"/>
      <c r="U22" s="222"/>
    </row>
    <row r="23" spans="1:21" ht="33.6" customHeight="1" x14ac:dyDescent="0.2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N23" s="222"/>
      <c r="O23" s="222"/>
      <c r="P23" s="222"/>
      <c r="Q23" s="222"/>
      <c r="R23" s="222"/>
      <c r="S23" s="222"/>
      <c r="T23" s="222"/>
      <c r="U23" s="222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x14ac:dyDescent="0.2">
      <c r="A25" s="130" t="s">
        <v>16</v>
      </c>
      <c r="B25" s="130"/>
      <c r="C25" s="130"/>
      <c r="D25" s="130"/>
      <c r="E25" s="130"/>
      <c r="F25" s="130"/>
      <c r="G25" s="130"/>
      <c r="N25" s="220" t="s">
        <v>99</v>
      </c>
      <c r="O25" s="220"/>
      <c r="P25" s="220"/>
      <c r="Q25" s="220"/>
      <c r="R25" s="220"/>
      <c r="S25" s="220"/>
      <c r="T25" s="220"/>
      <c r="U25" s="220"/>
    </row>
    <row r="26" spans="1:21" ht="26.25" customHeight="1" x14ac:dyDescent="0.2">
      <c r="A26" s="4"/>
      <c r="B26" s="200" t="s">
        <v>2</v>
      </c>
      <c r="C26" s="202"/>
      <c r="D26" s="200" t="s">
        <v>3</v>
      </c>
      <c r="E26" s="201"/>
      <c r="F26" s="202"/>
      <c r="G26" s="207" t="s">
        <v>18</v>
      </c>
      <c r="H26" s="207" t="s">
        <v>10</v>
      </c>
      <c r="I26" s="200" t="s">
        <v>4</v>
      </c>
      <c r="J26" s="201"/>
      <c r="K26" s="202"/>
      <c r="N26" s="220"/>
      <c r="O26" s="220"/>
      <c r="P26" s="220"/>
      <c r="Q26" s="220"/>
      <c r="R26" s="220"/>
      <c r="S26" s="220"/>
      <c r="T26" s="220"/>
      <c r="U26" s="220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8"/>
      <c r="H27" s="208"/>
      <c r="I27" s="5" t="s">
        <v>11</v>
      </c>
      <c r="J27" s="5" t="s">
        <v>12</v>
      </c>
      <c r="K27" s="5" t="s">
        <v>13</v>
      </c>
      <c r="N27" s="220"/>
      <c r="O27" s="220"/>
      <c r="P27" s="220"/>
      <c r="Q27" s="220"/>
      <c r="R27" s="220"/>
      <c r="S27" s="220"/>
      <c r="T27" s="220"/>
      <c r="U27" s="220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3">
        <v>3</v>
      </c>
      <c r="E28" s="23">
        <v>3</v>
      </c>
      <c r="F28" s="23">
        <v>2</v>
      </c>
      <c r="G28" s="23"/>
      <c r="H28" s="41"/>
      <c r="I28" s="23">
        <v>3</v>
      </c>
      <c r="J28" s="23">
        <v>1</v>
      </c>
      <c r="K28" s="23">
        <v>12</v>
      </c>
      <c r="N28" s="220"/>
      <c r="O28" s="220"/>
      <c r="P28" s="220"/>
      <c r="Q28" s="220"/>
      <c r="R28" s="220"/>
      <c r="S28" s="220"/>
      <c r="T28" s="220"/>
      <c r="U28" s="220"/>
    </row>
    <row r="29" spans="1:21" ht="15" customHeight="1" x14ac:dyDescent="0.2">
      <c r="A29" s="6" t="s">
        <v>15</v>
      </c>
      <c r="B29" s="7">
        <v>14</v>
      </c>
      <c r="C29" s="7">
        <v>12</v>
      </c>
      <c r="D29" s="23">
        <v>3</v>
      </c>
      <c r="E29" s="23">
        <v>3</v>
      </c>
      <c r="F29" s="23">
        <v>2</v>
      </c>
      <c r="G29" s="23">
        <v>2</v>
      </c>
      <c r="H29" s="23" t="s">
        <v>102</v>
      </c>
      <c r="I29" s="23">
        <v>3</v>
      </c>
      <c r="J29" s="23">
        <v>1</v>
      </c>
      <c r="K29" s="23">
        <v>12</v>
      </c>
      <c r="N29" s="220"/>
      <c r="O29" s="220"/>
      <c r="P29" s="220"/>
      <c r="Q29" s="220"/>
      <c r="R29" s="220"/>
      <c r="S29" s="220"/>
      <c r="T29" s="220"/>
      <c r="U29" s="220"/>
    </row>
    <row r="30" spans="1:21" ht="15.75" customHeight="1" x14ac:dyDescent="0.2">
      <c r="A30" s="36" t="s">
        <v>103</v>
      </c>
      <c r="B30" s="34"/>
      <c r="C30" s="34"/>
      <c r="D30" s="34"/>
      <c r="E30" s="34"/>
      <c r="F30" s="34"/>
      <c r="G30" s="34"/>
      <c r="H30" s="34"/>
      <c r="I30" s="34"/>
      <c r="J30" s="34"/>
      <c r="K30" s="37"/>
      <c r="N30" s="220"/>
      <c r="O30" s="220"/>
      <c r="P30" s="220"/>
      <c r="Q30" s="220"/>
      <c r="R30" s="220"/>
      <c r="S30" s="220"/>
      <c r="T30" s="220"/>
      <c r="U30" s="220"/>
    </row>
    <row r="31" spans="1:21" ht="21" customHeight="1" x14ac:dyDescent="0.2">
      <c r="A31" s="35"/>
      <c r="B31" s="35"/>
      <c r="C31" s="35"/>
      <c r="D31" s="35"/>
      <c r="E31" s="35"/>
      <c r="F31" s="35"/>
      <c r="G31" s="35"/>
      <c r="N31" s="220"/>
      <c r="O31" s="220"/>
      <c r="P31" s="220"/>
      <c r="Q31" s="220"/>
      <c r="R31" s="220"/>
      <c r="S31" s="220"/>
      <c r="T31" s="220"/>
      <c r="U31" s="220"/>
    </row>
    <row r="32" spans="1:21" ht="20.25" customHeight="1" x14ac:dyDescent="0.2">
      <c r="A32" s="193" t="s">
        <v>21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</row>
    <row r="33" spans="1:21" ht="20.25" hidden="1" customHeight="1" x14ac:dyDescent="0.2">
      <c r="O33" s="8"/>
      <c r="P33" s="9" t="s">
        <v>36</v>
      </c>
      <c r="Q33" s="9" t="s">
        <v>37</v>
      </c>
      <c r="R33" s="9" t="s">
        <v>38</v>
      </c>
      <c r="S33" s="9" t="s">
        <v>88</v>
      </c>
      <c r="T33" s="9" t="s">
        <v>89</v>
      </c>
      <c r="U33" s="9"/>
    </row>
    <row r="34" spans="1:21" ht="20.25" customHeight="1" x14ac:dyDescent="0.2">
      <c r="A34" s="72" t="s">
        <v>41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1:21" ht="18" customHeight="1" x14ac:dyDescent="0.2">
      <c r="A35" s="183" t="s">
        <v>27</v>
      </c>
      <c r="B35" s="169" t="s">
        <v>26</v>
      </c>
      <c r="C35" s="170"/>
      <c r="D35" s="170"/>
      <c r="E35" s="170"/>
      <c r="F35" s="170"/>
      <c r="G35" s="170"/>
      <c r="H35" s="170"/>
      <c r="I35" s="171"/>
      <c r="J35" s="207" t="s">
        <v>39</v>
      </c>
      <c r="K35" s="180" t="s">
        <v>24</v>
      </c>
      <c r="L35" s="181"/>
      <c r="M35" s="181"/>
      <c r="N35" s="182"/>
      <c r="O35" s="180" t="s">
        <v>40</v>
      </c>
      <c r="P35" s="210"/>
      <c r="Q35" s="211"/>
      <c r="R35" s="180" t="s">
        <v>23</v>
      </c>
      <c r="S35" s="181"/>
      <c r="T35" s="182"/>
      <c r="U35" s="217" t="s">
        <v>22</v>
      </c>
    </row>
    <row r="36" spans="1:21" ht="12.75" customHeight="1" x14ac:dyDescent="0.2">
      <c r="A36" s="184"/>
      <c r="B36" s="172"/>
      <c r="C36" s="173"/>
      <c r="D36" s="173"/>
      <c r="E36" s="173"/>
      <c r="F36" s="173"/>
      <c r="G36" s="173"/>
      <c r="H36" s="173"/>
      <c r="I36" s="174"/>
      <c r="J36" s="208"/>
      <c r="K36" s="5" t="s">
        <v>28</v>
      </c>
      <c r="L36" s="5" t="s">
        <v>29</v>
      </c>
      <c r="M36" s="50" t="s">
        <v>91</v>
      </c>
      <c r="N36" s="5" t="s">
        <v>92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08"/>
    </row>
    <row r="37" spans="1:21" ht="42.75" customHeight="1" x14ac:dyDescent="0.2">
      <c r="A37" s="48" t="s">
        <v>165</v>
      </c>
      <c r="B37" s="214" t="s">
        <v>166</v>
      </c>
      <c r="C37" s="215"/>
      <c r="D37" s="215"/>
      <c r="E37" s="215"/>
      <c r="F37" s="215"/>
      <c r="G37" s="215"/>
      <c r="H37" s="215"/>
      <c r="I37" s="216"/>
      <c r="J37" s="10">
        <v>4</v>
      </c>
      <c r="K37" s="10">
        <v>2</v>
      </c>
      <c r="L37" s="10">
        <v>1</v>
      </c>
      <c r="M37" s="10">
        <v>0</v>
      </c>
      <c r="N37" s="10">
        <v>1</v>
      </c>
      <c r="O37" s="16">
        <f>K37+L37+N37+M37</f>
        <v>4</v>
      </c>
      <c r="P37" s="17">
        <f>Q37-O37</f>
        <v>3</v>
      </c>
      <c r="Q37" s="17">
        <f t="shared" ref="Q37:Q47" si="0">ROUND(PRODUCT(J37,25)/14,0)</f>
        <v>7</v>
      </c>
      <c r="R37" s="22"/>
      <c r="S37" s="10" t="s">
        <v>28</v>
      </c>
      <c r="T37" s="23"/>
      <c r="U37" s="10" t="s">
        <v>36</v>
      </c>
    </row>
    <row r="38" spans="1:21" ht="25.5" customHeight="1" x14ac:dyDescent="0.2">
      <c r="A38" s="48" t="s">
        <v>104</v>
      </c>
      <c r="B38" s="218" t="s">
        <v>139</v>
      </c>
      <c r="C38" s="218"/>
      <c r="D38" s="218"/>
      <c r="E38" s="218"/>
      <c r="F38" s="218"/>
      <c r="G38" s="218"/>
      <c r="H38" s="218"/>
      <c r="I38" s="219"/>
      <c r="J38" s="10">
        <v>7</v>
      </c>
      <c r="K38" s="10">
        <v>2</v>
      </c>
      <c r="L38" s="10">
        <v>1</v>
      </c>
      <c r="M38" s="10">
        <v>0</v>
      </c>
      <c r="N38" s="10">
        <v>1</v>
      </c>
      <c r="O38" s="54">
        <f t="shared" ref="O38:O47" si="1">K38+L38+N38+M38</f>
        <v>4</v>
      </c>
      <c r="P38" s="17">
        <f t="shared" ref="P38:P46" si="2">Q38-O38</f>
        <v>9</v>
      </c>
      <c r="Q38" s="17">
        <f t="shared" si="0"/>
        <v>13</v>
      </c>
      <c r="R38" s="22" t="s">
        <v>31</v>
      </c>
      <c r="S38" s="10"/>
      <c r="T38" s="23"/>
      <c r="U38" s="10" t="s">
        <v>36</v>
      </c>
    </row>
    <row r="39" spans="1:21" x14ac:dyDescent="0.2">
      <c r="A39" s="48" t="s">
        <v>105</v>
      </c>
      <c r="B39" s="218" t="s">
        <v>140</v>
      </c>
      <c r="C39" s="218"/>
      <c r="D39" s="218"/>
      <c r="E39" s="218"/>
      <c r="F39" s="218"/>
      <c r="G39" s="218"/>
      <c r="H39" s="218"/>
      <c r="I39" s="219"/>
      <c r="J39" s="10">
        <v>7</v>
      </c>
      <c r="K39" s="10">
        <v>2</v>
      </c>
      <c r="L39" s="10">
        <v>1</v>
      </c>
      <c r="M39" s="10">
        <v>0</v>
      </c>
      <c r="N39" s="10">
        <v>1</v>
      </c>
      <c r="O39" s="54">
        <f t="shared" si="1"/>
        <v>4</v>
      </c>
      <c r="P39" s="17">
        <f t="shared" si="2"/>
        <v>9</v>
      </c>
      <c r="Q39" s="17">
        <f t="shared" si="0"/>
        <v>13</v>
      </c>
      <c r="R39" s="22" t="s">
        <v>31</v>
      </c>
      <c r="S39" s="10"/>
      <c r="T39" s="23"/>
      <c r="U39" s="10" t="s">
        <v>36</v>
      </c>
    </row>
    <row r="40" spans="1:21" ht="25.5" customHeight="1" x14ac:dyDescent="0.2">
      <c r="A40" s="48" t="s">
        <v>164</v>
      </c>
      <c r="B40" s="214" t="s">
        <v>141</v>
      </c>
      <c r="C40" s="215"/>
      <c r="D40" s="215"/>
      <c r="E40" s="215"/>
      <c r="F40" s="215"/>
      <c r="G40" s="215"/>
      <c r="H40" s="215"/>
      <c r="I40" s="216"/>
      <c r="J40" s="10">
        <v>6</v>
      </c>
      <c r="K40" s="10">
        <v>2</v>
      </c>
      <c r="L40" s="10">
        <v>1</v>
      </c>
      <c r="M40" s="10">
        <v>0</v>
      </c>
      <c r="N40" s="10">
        <v>1</v>
      </c>
      <c r="O40" s="54">
        <f t="shared" si="1"/>
        <v>4</v>
      </c>
      <c r="P40" s="17">
        <f t="shared" si="2"/>
        <v>7</v>
      </c>
      <c r="Q40" s="17">
        <f t="shared" si="0"/>
        <v>11</v>
      </c>
      <c r="R40" s="22" t="s">
        <v>31</v>
      </c>
      <c r="S40" s="10"/>
      <c r="T40" s="23"/>
      <c r="U40" s="10" t="s">
        <v>38</v>
      </c>
    </row>
    <row r="41" spans="1:21" x14ac:dyDescent="0.2">
      <c r="A41" s="48" t="s">
        <v>106</v>
      </c>
      <c r="B41" s="214" t="s">
        <v>142</v>
      </c>
      <c r="C41" s="215"/>
      <c r="D41" s="215"/>
      <c r="E41" s="215"/>
      <c r="F41" s="215"/>
      <c r="G41" s="215"/>
      <c r="H41" s="215"/>
      <c r="I41" s="216"/>
      <c r="J41" s="10">
        <v>6</v>
      </c>
      <c r="K41" s="10">
        <v>2</v>
      </c>
      <c r="L41" s="10">
        <v>1</v>
      </c>
      <c r="M41" s="10">
        <v>0</v>
      </c>
      <c r="N41" s="10">
        <v>1</v>
      </c>
      <c r="O41" s="54">
        <f t="shared" si="1"/>
        <v>4</v>
      </c>
      <c r="P41" s="17">
        <f t="shared" si="2"/>
        <v>7</v>
      </c>
      <c r="Q41" s="17">
        <f t="shared" si="0"/>
        <v>11</v>
      </c>
      <c r="R41" s="22" t="s">
        <v>31</v>
      </c>
      <c r="S41" s="10"/>
      <c r="T41" s="23"/>
      <c r="U41" s="10" t="s">
        <v>36</v>
      </c>
    </row>
    <row r="42" spans="1:21" hidden="1" x14ac:dyDescent="0.2">
      <c r="A42" s="29"/>
      <c r="B42" s="188"/>
      <c r="C42" s="189"/>
      <c r="D42" s="189"/>
      <c r="E42" s="189"/>
      <c r="F42" s="189"/>
      <c r="G42" s="189"/>
      <c r="H42" s="189"/>
      <c r="I42" s="190"/>
      <c r="J42" s="10">
        <v>0</v>
      </c>
      <c r="K42" s="10">
        <v>0</v>
      </c>
      <c r="L42" s="10">
        <v>0</v>
      </c>
      <c r="M42" s="10"/>
      <c r="N42" s="10">
        <v>0</v>
      </c>
      <c r="O42" s="54">
        <f t="shared" si="1"/>
        <v>0</v>
      </c>
      <c r="P42" s="17">
        <f t="shared" si="2"/>
        <v>0</v>
      </c>
      <c r="Q42" s="17">
        <f t="shared" si="0"/>
        <v>0</v>
      </c>
      <c r="R42" s="22"/>
      <c r="S42" s="10"/>
      <c r="T42" s="23"/>
      <c r="U42" s="10"/>
    </row>
    <row r="43" spans="1:21" hidden="1" x14ac:dyDescent="0.2">
      <c r="A43" s="29"/>
      <c r="B43" s="188"/>
      <c r="C43" s="189"/>
      <c r="D43" s="189"/>
      <c r="E43" s="189"/>
      <c r="F43" s="189"/>
      <c r="G43" s="189"/>
      <c r="H43" s="189"/>
      <c r="I43" s="190"/>
      <c r="J43" s="10">
        <v>0</v>
      </c>
      <c r="K43" s="10">
        <v>0</v>
      </c>
      <c r="L43" s="10">
        <v>0</v>
      </c>
      <c r="M43" s="10"/>
      <c r="N43" s="10">
        <v>0</v>
      </c>
      <c r="O43" s="54">
        <f t="shared" si="1"/>
        <v>0</v>
      </c>
      <c r="P43" s="17">
        <f>Q43-O43</f>
        <v>0</v>
      </c>
      <c r="Q43" s="17">
        <f t="shared" si="0"/>
        <v>0</v>
      </c>
      <c r="R43" s="22"/>
      <c r="S43" s="10"/>
      <c r="T43" s="23"/>
      <c r="U43" s="10"/>
    </row>
    <row r="44" spans="1:21" hidden="1" x14ac:dyDescent="0.2">
      <c r="A44" s="29"/>
      <c r="B44" s="188"/>
      <c r="C44" s="189"/>
      <c r="D44" s="189"/>
      <c r="E44" s="189"/>
      <c r="F44" s="189"/>
      <c r="G44" s="189"/>
      <c r="H44" s="189"/>
      <c r="I44" s="190"/>
      <c r="J44" s="10">
        <v>0</v>
      </c>
      <c r="K44" s="10">
        <v>0</v>
      </c>
      <c r="L44" s="10">
        <v>0</v>
      </c>
      <c r="M44" s="10"/>
      <c r="N44" s="10">
        <v>0</v>
      </c>
      <c r="O44" s="54">
        <f t="shared" si="1"/>
        <v>0</v>
      </c>
      <c r="P44" s="17">
        <f>Q44-O44</f>
        <v>0</v>
      </c>
      <c r="Q44" s="17">
        <f t="shared" si="0"/>
        <v>0</v>
      </c>
      <c r="R44" s="22"/>
      <c r="S44" s="10"/>
      <c r="T44" s="23"/>
      <c r="U44" s="10"/>
    </row>
    <row r="45" spans="1:21" hidden="1" x14ac:dyDescent="0.2">
      <c r="A45" s="29"/>
      <c r="B45" s="188"/>
      <c r="C45" s="189"/>
      <c r="D45" s="189"/>
      <c r="E45" s="189"/>
      <c r="F45" s="189"/>
      <c r="G45" s="189"/>
      <c r="H45" s="189"/>
      <c r="I45" s="190"/>
      <c r="J45" s="10">
        <v>0</v>
      </c>
      <c r="K45" s="10">
        <v>0</v>
      </c>
      <c r="L45" s="10">
        <v>0</v>
      </c>
      <c r="M45" s="10"/>
      <c r="N45" s="10">
        <v>0</v>
      </c>
      <c r="O45" s="54">
        <f t="shared" si="1"/>
        <v>0</v>
      </c>
      <c r="P45" s="17">
        <f t="shared" si="2"/>
        <v>0</v>
      </c>
      <c r="Q45" s="17">
        <f t="shared" si="0"/>
        <v>0</v>
      </c>
      <c r="R45" s="22"/>
      <c r="S45" s="10"/>
      <c r="T45" s="23"/>
      <c r="U45" s="10"/>
    </row>
    <row r="46" spans="1:21" hidden="1" x14ac:dyDescent="0.2">
      <c r="A46" s="29"/>
      <c r="B46" s="188"/>
      <c r="C46" s="189"/>
      <c r="D46" s="189"/>
      <c r="E46" s="189"/>
      <c r="F46" s="189"/>
      <c r="G46" s="189"/>
      <c r="H46" s="189"/>
      <c r="I46" s="190"/>
      <c r="J46" s="10">
        <v>0</v>
      </c>
      <c r="K46" s="10">
        <v>0</v>
      </c>
      <c r="L46" s="10">
        <v>0</v>
      </c>
      <c r="M46" s="10"/>
      <c r="N46" s="10">
        <v>0</v>
      </c>
      <c r="O46" s="54">
        <f t="shared" si="1"/>
        <v>0</v>
      </c>
      <c r="P46" s="17">
        <f t="shared" si="2"/>
        <v>0</v>
      </c>
      <c r="Q46" s="17">
        <f t="shared" si="0"/>
        <v>0</v>
      </c>
      <c r="R46" s="22"/>
      <c r="S46" s="10"/>
      <c r="T46" s="23"/>
      <c r="U46" s="10"/>
    </row>
    <row r="47" spans="1:21" hidden="1" x14ac:dyDescent="0.2">
      <c r="A47" s="32"/>
      <c r="B47" s="188"/>
      <c r="C47" s="189"/>
      <c r="D47" s="189"/>
      <c r="E47" s="189"/>
      <c r="F47" s="189"/>
      <c r="G47" s="189"/>
      <c r="H47" s="189"/>
      <c r="I47" s="190"/>
      <c r="J47" s="10">
        <v>0</v>
      </c>
      <c r="K47" s="10">
        <v>0</v>
      </c>
      <c r="L47" s="10">
        <v>0</v>
      </c>
      <c r="M47" s="10"/>
      <c r="N47" s="10">
        <v>0</v>
      </c>
      <c r="O47" s="54">
        <f t="shared" si="1"/>
        <v>0</v>
      </c>
      <c r="P47" s="17">
        <f t="shared" ref="P47" si="3">Q47-O47</f>
        <v>0</v>
      </c>
      <c r="Q47" s="17">
        <f t="shared" si="0"/>
        <v>0</v>
      </c>
      <c r="R47" s="22"/>
      <c r="S47" s="10"/>
      <c r="T47" s="23"/>
      <c r="U47" s="10"/>
    </row>
    <row r="48" spans="1:21" x14ac:dyDescent="0.2">
      <c r="A48" s="19" t="s">
        <v>25</v>
      </c>
      <c r="B48" s="77"/>
      <c r="C48" s="78"/>
      <c r="D48" s="78"/>
      <c r="E48" s="78"/>
      <c r="F48" s="78"/>
      <c r="G48" s="78"/>
      <c r="H48" s="78"/>
      <c r="I48" s="79"/>
      <c r="J48" s="19">
        <f t="shared" ref="J48:Q48" si="4">SUM(J37:J47)</f>
        <v>30</v>
      </c>
      <c r="K48" s="19">
        <f t="shared" si="4"/>
        <v>10</v>
      </c>
      <c r="L48" s="19">
        <f t="shared" si="4"/>
        <v>5</v>
      </c>
      <c r="M48" s="52">
        <f t="shared" si="4"/>
        <v>0</v>
      </c>
      <c r="N48" s="19">
        <f t="shared" si="4"/>
        <v>5</v>
      </c>
      <c r="O48" s="19">
        <f t="shared" si="4"/>
        <v>20</v>
      </c>
      <c r="P48" s="19">
        <f t="shared" si="4"/>
        <v>35</v>
      </c>
      <c r="Q48" s="19">
        <f t="shared" si="4"/>
        <v>55</v>
      </c>
      <c r="R48" s="19">
        <f>COUNTIF(R37:R47,"E")</f>
        <v>4</v>
      </c>
      <c r="S48" s="19">
        <f>COUNTIF(S37:S47,"C")</f>
        <v>1</v>
      </c>
      <c r="T48" s="19">
        <f>COUNTIF(T37:T47,"VP")</f>
        <v>0</v>
      </c>
      <c r="U48" s="49">
        <f>COUNTA(U37:U47)</f>
        <v>5</v>
      </c>
    </row>
    <row r="49" spans="1:21" ht="16.5" customHeight="1" x14ac:dyDescent="0.2">
      <c r="A49" s="72" t="s">
        <v>42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</row>
    <row r="50" spans="1:21" ht="18" customHeight="1" x14ac:dyDescent="0.2">
      <c r="A50" s="183" t="s">
        <v>27</v>
      </c>
      <c r="B50" s="169" t="s">
        <v>26</v>
      </c>
      <c r="C50" s="170"/>
      <c r="D50" s="170"/>
      <c r="E50" s="170"/>
      <c r="F50" s="170"/>
      <c r="G50" s="170"/>
      <c r="H50" s="170"/>
      <c r="I50" s="171"/>
      <c r="J50" s="207" t="s">
        <v>39</v>
      </c>
      <c r="K50" s="180" t="s">
        <v>24</v>
      </c>
      <c r="L50" s="181"/>
      <c r="M50" s="181"/>
      <c r="N50" s="182"/>
      <c r="O50" s="180" t="s">
        <v>40</v>
      </c>
      <c r="P50" s="210"/>
      <c r="Q50" s="211"/>
      <c r="R50" s="180" t="s">
        <v>23</v>
      </c>
      <c r="S50" s="181"/>
      <c r="T50" s="182"/>
      <c r="U50" s="217" t="s">
        <v>22</v>
      </c>
    </row>
    <row r="51" spans="1:21" ht="12.75" customHeight="1" x14ac:dyDescent="0.2">
      <c r="A51" s="184"/>
      <c r="B51" s="172"/>
      <c r="C51" s="173"/>
      <c r="D51" s="173"/>
      <c r="E51" s="173"/>
      <c r="F51" s="173"/>
      <c r="G51" s="173"/>
      <c r="H51" s="173"/>
      <c r="I51" s="174"/>
      <c r="J51" s="208"/>
      <c r="K51" s="5" t="s">
        <v>28</v>
      </c>
      <c r="L51" s="5" t="s">
        <v>29</v>
      </c>
      <c r="M51" s="50" t="s">
        <v>91</v>
      </c>
      <c r="N51" s="5" t="s">
        <v>92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08"/>
    </row>
    <row r="52" spans="1:21" x14ac:dyDescent="0.2">
      <c r="A52" s="48" t="s">
        <v>107</v>
      </c>
      <c r="B52" s="188" t="s">
        <v>143</v>
      </c>
      <c r="C52" s="189"/>
      <c r="D52" s="189"/>
      <c r="E52" s="189"/>
      <c r="F52" s="189"/>
      <c r="G52" s="189"/>
      <c r="H52" s="189"/>
      <c r="I52" s="190"/>
      <c r="J52" s="10">
        <v>7</v>
      </c>
      <c r="K52" s="10">
        <v>2</v>
      </c>
      <c r="L52" s="10">
        <v>1</v>
      </c>
      <c r="M52" s="10">
        <v>0</v>
      </c>
      <c r="N52" s="10">
        <v>1</v>
      </c>
      <c r="O52" s="16">
        <f>K52+L52+N52+M52</f>
        <v>4</v>
      </c>
      <c r="P52" s="17">
        <f>Q52-O52</f>
        <v>9</v>
      </c>
      <c r="Q52" s="17">
        <f t="shared" ref="Q52:Q62" si="5">ROUND(PRODUCT(J52,25)/14,0)</f>
        <v>13</v>
      </c>
      <c r="R52" s="22" t="s">
        <v>31</v>
      </c>
      <c r="S52" s="10"/>
      <c r="T52" s="23"/>
      <c r="U52" s="10" t="s">
        <v>36</v>
      </c>
    </row>
    <row r="53" spans="1:21" ht="25.5" customHeight="1" x14ac:dyDescent="0.2">
      <c r="A53" s="48" t="s">
        <v>108</v>
      </c>
      <c r="B53" s="214" t="s">
        <v>144</v>
      </c>
      <c r="C53" s="215"/>
      <c r="D53" s="215"/>
      <c r="E53" s="215"/>
      <c r="F53" s="215"/>
      <c r="G53" s="215"/>
      <c r="H53" s="215"/>
      <c r="I53" s="216"/>
      <c r="J53" s="10">
        <v>8</v>
      </c>
      <c r="K53" s="10">
        <v>2</v>
      </c>
      <c r="L53" s="10">
        <v>1</v>
      </c>
      <c r="M53" s="10">
        <v>0</v>
      </c>
      <c r="N53" s="10">
        <v>1</v>
      </c>
      <c r="O53" s="54">
        <f t="shared" ref="O53:O62" si="6">K53+L53+N53+M53</f>
        <v>4</v>
      </c>
      <c r="P53" s="17">
        <f t="shared" ref="P53:P61" si="7">Q53-O53</f>
        <v>10</v>
      </c>
      <c r="Q53" s="17">
        <f t="shared" si="5"/>
        <v>14</v>
      </c>
      <c r="R53" s="22" t="s">
        <v>31</v>
      </c>
      <c r="S53" s="10"/>
      <c r="T53" s="23"/>
      <c r="U53" s="10" t="s">
        <v>38</v>
      </c>
    </row>
    <row r="54" spans="1:21" ht="24.6" customHeight="1" x14ac:dyDescent="0.2">
      <c r="A54" s="48" t="s">
        <v>109</v>
      </c>
      <c r="B54" s="214" t="s">
        <v>145</v>
      </c>
      <c r="C54" s="228"/>
      <c r="D54" s="228"/>
      <c r="E54" s="228"/>
      <c r="F54" s="228"/>
      <c r="G54" s="228"/>
      <c r="H54" s="228"/>
      <c r="I54" s="229"/>
      <c r="J54" s="10">
        <v>8</v>
      </c>
      <c r="K54" s="10">
        <v>2</v>
      </c>
      <c r="L54" s="10">
        <v>1</v>
      </c>
      <c r="M54" s="10">
        <v>0</v>
      </c>
      <c r="N54" s="10">
        <v>1</v>
      </c>
      <c r="O54" s="54">
        <f t="shared" si="6"/>
        <v>4</v>
      </c>
      <c r="P54" s="17">
        <f t="shared" si="7"/>
        <v>10</v>
      </c>
      <c r="Q54" s="17">
        <f t="shared" si="5"/>
        <v>14</v>
      </c>
      <c r="R54" s="22" t="s">
        <v>31</v>
      </c>
      <c r="S54" s="10"/>
      <c r="T54" s="23"/>
      <c r="U54" s="10" t="s">
        <v>38</v>
      </c>
    </row>
    <row r="55" spans="1:21" x14ac:dyDescent="0.2">
      <c r="A55" s="48" t="s">
        <v>110</v>
      </c>
      <c r="B55" s="188" t="s">
        <v>146</v>
      </c>
      <c r="C55" s="189"/>
      <c r="D55" s="189"/>
      <c r="E55" s="189"/>
      <c r="F55" s="189"/>
      <c r="G55" s="189"/>
      <c r="H55" s="189"/>
      <c r="I55" s="190"/>
      <c r="J55" s="10">
        <v>7</v>
      </c>
      <c r="K55" s="10">
        <v>2</v>
      </c>
      <c r="L55" s="10">
        <v>1</v>
      </c>
      <c r="M55" s="10">
        <v>0</v>
      </c>
      <c r="N55" s="10">
        <v>1</v>
      </c>
      <c r="O55" s="54">
        <f t="shared" si="6"/>
        <v>4</v>
      </c>
      <c r="P55" s="17">
        <f t="shared" si="7"/>
        <v>9</v>
      </c>
      <c r="Q55" s="17">
        <f t="shared" si="5"/>
        <v>13</v>
      </c>
      <c r="R55" s="22" t="s">
        <v>31</v>
      </c>
      <c r="S55" s="10"/>
      <c r="T55" s="23"/>
      <c r="U55" s="10" t="s">
        <v>37</v>
      </c>
    </row>
    <row r="56" spans="1:21" hidden="1" x14ac:dyDescent="0.2">
      <c r="A56" s="29"/>
      <c r="B56" s="188"/>
      <c r="C56" s="189"/>
      <c r="D56" s="189"/>
      <c r="E56" s="189"/>
      <c r="F56" s="189"/>
      <c r="G56" s="189"/>
      <c r="H56" s="189"/>
      <c r="I56" s="190"/>
      <c r="J56" s="10">
        <v>0</v>
      </c>
      <c r="K56" s="10">
        <v>0</v>
      </c>
      <c r="L56" s="10">
        <v>0</v>
      </c>
      <c r="M56" s="10"/>
      <c r="N56" s="10">
        <v>0</v>
      </c>
      <c r="O56" s="54">
        <f t="shared" si="6"/>
        <v>0</v>
      </c>
      <c r="P56" s="17">
        <f>Q56-O56</f>
        <v>0</v>
      </c>
      <c r="Q56" s="17">
        <f t="shared" si="5"/>
        <v>0</v>
      </c>
      <c r="R56" s="22"/>
      <c r="S56" s="10"/>
      <c r="T56" s="23"/>
      <c r="U56" s="10"/>
    </row>
    <row r="57" spans="1:21" hidden="1" x14ac:dyDescent="0.2">
      <c r="A57" s="29"/>
      <c r="B57" s="188"/>
      <c r="C57" s="189"/>
      <c r="D57" s="189"/>
      <c r="E57" s="189"/>
      <c r="F57" s="189"/>
      <c r="G57" s="189"/>
      <c r="H57" s="189"/>
      <c r="I57" s="190"/>
      <c r="J57" s="10">
        <v>0</v>
      </c>
      <c r="K57" s="10">
        <v>0</v>
      </c>
      <c r="L57" s="10">
        <v>0</v>
      </c>
      <c r="M57" s="10"/>
      <c r="N57" s="10">
        <v>0</v>
      </c>
      <c r="O57" s="54">
        <f t="shared" si="6"/>
        <v>0</v>
      </c>
      <c r="P57" s="17">
        <f>Q57-O57</f>
        <v>0</v>
      </c>
      <c r="Q57" s="17">
        <f t="shared" si="5"/>
        <v>0</v>
      </c>
      <c r="R57" s="22"/>
      <c r="S57" s="10"/>
      <c r="T57" s="23"/>
      <c r="U57" s="10"/>
    </row>
    <row r="58" spans="1:21" hidden="1" x14ac:dyDescent="0.2">
      <c r="A58" s="29"/>
      <c r="B58" s="188"/>
      <c r="C58" s="189"/>
      <c r="D58" s="189"/>
      <c r="E58" s="189"/>
      <c r="F58" s="189"/>
      <c r="G58" s="189"/>
      <c r="H58" s="189"/>
      <c r="I58" s="190"/>
      <c r="J58" s="10">
        <v>0</v>
      </c>
      <c r="K58" s="10">
        <v>0</v>
      </c>
      <c r="L58" s="10">
        <v>0</v>
      </c>
      <c r="M58" s="10"/>
      <c r="N58" s="10">
        <v>0</v>
      </c>
      <c r="O58" s="54">
        <f t="shared" si="6"/>
        <v>0</v>
      </c>
      <c r="P58" s="17">
        <f t="shared" si="7"/>
        <v>0</v>
      </c>
      <c r="Q58" s="17">
        <f t="shared" si="5"/>
        <v>0</v>
      </c>
      <c r="R58" s="22"/>
      <c r="S58" s="10"/>
      <c r="T58" s="23"/>
      <c r="U58" s="10"/>
    </row>
    <row r="59" spans="1:21" hidden="1" x14ac:dyDescent="0.2">
      <c r="A59" s="29"/>
      <c r="B59" s="188"/>
      <c r="C59" s="189"/>
      <c r="D59" s="189"/>
      <c r="E59" s="189"/>
      <c r="F59" s="189"/>
      <c r="G59" s="189"/>
      <c r="H59" s="189"/>
      <c r="I59" s="190"/>
      <c r="J59" s="10">
        <v>0</v>
      </c>
      <c r="K59" s="10">
        <v>0</v>
      </c>
      <c r="L59" s="10">
        <v>0</v>
      </c>
      <c r="M59" s="10"/>
      <c r="N59" s="10">
        <v>0</v>
      </c>
      <c r="O59" s="54">
        <f t="shared" si="6"/>
        <v>0</v>
      </c>
      <c r="P59" s="17">
        <f t="shared" si="7"/>
        <v>0</v>
      </c>
      <c r="Q59" s="17">
        <f t="shared" si="5"/>
        <v>0</v>
      </c>
      <c r="R59" s="22"/>
      <c r="S59" s="10"/>
      <c r="T59" s="23"/>
      <c r="U59" s="10"/>
    </row>
    <row r="60" spans="1:21" hidden="1" x14ac:dyDescent="0.2">
      <c r="A60" s="29"/>
      <c r="B60" s="188"/>
      <c r="C60" s="189"/>
      <c r="D60" s="189"/>
      <c r="E60" s="189"/>
      <c r="F60" s="189"/>
      <c r="G60" s="189"/>
      <c r="H60" s="189"/>
      <c r="I60" s="190"/>
      <c r="J60" s="10">
        <v>0</v>
      </c>
      <c r="K60" s="10">
        <v>0</v>
      </c>
      <c r="L60" s="10">
        <v>0</v>
      </c>
      <c r="M60" s="10"/>
      <c r="N60" s="10">
        <v>0</v>
      </c>
      <c r="O60" s="54">
        <f t="shared" si="6"/>
        <v>0</v>
      </c>
      <c r="P60" s="17">
        <f t="shared" si="7"/>
        <v>0</v>
      </c>
      <c r="Q60" s="17">
        <f t="shared" si="5"/>
        <v>0</v>
      </c>
      <c r="R60" s="22"/>
      <c r="S60" s="10"/>
      <c r="T60" s="23"/>
      <c r="U60" s="10"/>
    </row>
    <row r="61" spans="1:21" hidden="1" x14ac:dyDescent="0.2">
      <c r="A61" s="29"/>
      <c r="B61" s="188"/>
      <c r="C61" s="189"/>
      <c r="D61" s="189"/>
      <c r="E61" s="189"/>
      <c r="F61" s="189"/>
      <c r="G61" s="189"/>
      <c r="H61" s="189"/>
      <c r="I61" s="190"/>
      <c r="J61" s="10">
        <v>0</v>
      </c>
      <c r="K61" s="10">
        <v>0</v>
      </c>
      <c r="L61" s="10">
        <v>0</v>
      </c>
      <c r="M61" s="10"/>
      <c r="N61" s="10">
        <v>0</v>
      </c>
      <c r="O61" s="54">
        <f t="shared" si="6"/>
        <v>0</v>
      </c>
      <c r="P61" s="17">
        <f t="shared" si="7"/>
        <v>0</v>
      </c>
      <c r="Q61" s="17">
        <f t="shared" si="5"/>
        <v>0</v>
      </c>
      <c r="R61" s="22"/>
      <c r="S61" s="10"/>
      <c r="T61" s="23"/>
      <c r="U61" s="10"/>
    </row>
    <row r="62" spans="1:21" hidden="1" x14ac:dyDescent="0.2">
      <c r="A62" s="32"/>
      <c r="B62" s="188"/>
      <c r="C62" s="189"/>
      <c r="D62" s="189"/>
      <c r="E62" s="189"/>
      <c r="F62" s="189"/>
      <c r="G62" s="189"/>
      <c r="H62" s="189"/>
      <c r="I62" s="190"/>
      <c r="J62" s="10">
        <v>0</v>
      </c>
      <c r="K62" s="10">
        <v>0</v>
      </c>
      <c r="L62" s="10">
        <v>0</v>
      </c>
      <c r="M62" s="10"/>
      <c r="N62" s="10">
        <v>0</v>
      </c>
      <c r="O62" s="54">
        <f t="shared" si="6"/>
        <v>0</v>
      </c>
      <c r="P62" s="17">
        <f t="shared" ref="P62" si="8">Q62-O62</f>
        <v>0</v>
      </c>
      <c r="Q62" s="17">
        <f t="shared" si="5"/>
        <v>0</v>
      </c>
      <c r="R62" s="22"/>
      <c r="S62" s="10"/>
      <c r="T62" s="23"/>
      <c r="U62" s="10"/>
    </row>
    <row r="63" spans="1:21" x14ac:dyDescent="0.2">
      <c r="A63" s="19" t="s">
        <v>25</v>
      </c>
      <c r="B63" s="77"/>
      <c r="C63" s="78"/>
      <c r="D63" s="78"/>
      <c r="E63" s="78"/>
      <c r="F63" s="78"/>
      <c r="G63" s="78"/>
      <c r="H63" s="78"/>
      <c r="I63" s="79"/>
      <c r="J63" s="19">
        <f t="shared" ref="J63:Q63" si="9">SUM(J52:J62)</f>
        <v>30</v>
      </c>
      <c r="K63" s="19">
        <f t="shared" si="9"/>
        <v>8</v>
      </c>
      <c r="L63" s="19">
        <f t="shared" si="9"/>
        <v>4</v>
      </c>
      <c r="M63" s="52">
        <f t="shared" si="9"/>
        <v>0</v>
      </c>
      <c r="N63" s="19">
        <f t="shared" si="9"/>
        <v>4</v>
      </c>
      <c r="O63" s="19">
        <f t="shared" si="9"/>
        <v>16</v>
      </c>
      <c r="P63" s="19">
        <f t="shared" si="9"/>
        <v>38</v>
      </c>
      <c r="Q63" s="19">
        <f t="shared" si="9"/>
        <v>54</v>
      </c>
      <c r="R63" s="19">
        <f>COUNTIF(R52:R62,"E")</f>
        <v>4</v>
      </c>
      <c r="S63" s="19">
        <f>COUNTIF(S52:S62,"C")</f>
        <v>0</v>
      </c>
      <c r="T63" s="19">
        <f>COUNTIF(T52:T62,"VP")</f>
        <v>0</v>
      </c>
      <c r="U63" s="49">
        <f>COUNTA(U52:U62)</f>
        <v>4</v>
      </c>
    </row>
    <row r="64" spans="1:21" ht="18" customHeight="1" x14ac:dyDescent="0.2">
      <c r="A64" s="72" t="s">
        <v>43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</row>
    <row r="65" spans="1:21" ht="18" customHeight="1" x14ac:dyDescent="0.2">
      <c r="A65" s="183" t="s">
        <v>27</v>
      </c>
      <c r="B65" s="169" t="s">
        <v>26</v>
      </c>
      <c r="C65" s="170"/>
      <c r="D65" s="170"/>
      <c r="E65" s="170"/>
      <c r="F65" s="170"/>
      <c r="G65" s="170"/>
      <c r="H65" s="170"/>
      <c r="I65" s="171"/>
      <c r="J65" s="207" t="s">
        <v>39</v>
      </c>
      <c r="K65" s="180" t="s">
        <v>24</v>
      </c>
      <c r="L65" s="181"/>
      <c r="M65" s="181"/>
      <c r="N65" s="182"/>
      <c r="O65" s="180" t="s">
        <v>40</v>
      </c>
      <c r="P65" s="210"/>
      <c r="Q65" s="211"/>
      <c r="R65" s="180" t="s">
        <v>23</v>
      </c>
      <c r="S65" s="181"/>
      <c r="T65" s="182"/>
      <c r="U65" s="217" t="s">
        <v>22</v>
      </c>
    </row>
    <row r="66" spans="1:21" ht="12.75" customHeight="1" x14ac:dyDescent="0.2">
      <c r="A66" s="184"/>
      <c r="B66" s="172"/>
      <c r="C66" s="173"/>
      <c r="D66" s="173"/>
      <c r="E66" s="173"/>
      <c r="F66" s="173"/>
      <c r="G66" s="173"/>
      <c r="H66" s="173"/>
      <c r="I66" s="174"/>
      <c r="J66" s="208"/>
      <c r="K66" s="5" t="s">
        <v>28</v>
      </c>
      <c r="L66" s="5" t="s">
        <v>29</v>
      </c>
      <c r="M66" s="50" t="s">
        <v>91</v>
      </c>
      <c r="N66" s="5" t="s">
        <v>92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08"/>
    </row>
    <row r="67" spans="1:21" ht="24.95" customHeight="1" x14ac:dyDescent="0.2">
      <c r="A67" s="48" t="s">
        <v>111</v>
      </c>
      <c r="B67" s="214" t="s">
        <v>151</v>
      </c>
      <c r="C67" s="215"/>
      <c r="D67" s="215"/>
      <c r="E67" s="215"/>
      <c r="F67" s="215"/>
      <c r="G67" s="215"/>
      <c r="H67" s="215"/>
      <c r="I67" s="216"/>
      <c r="J67" s="10">
        <v>8</v>
      </c>
      <c r="K67" s="10">
        <v>2</v>
      </c>
      <c r="L67" s="10">
        <v>1</v>
      </c>
      <c r="M67" s="10">
        <v>0</v>
      </c>
      <c r="N67" s="10">
        <v>1</v>
      </c>
      <c r="O67" s="16">
        <f>K67+L67+N67+M67</f>
        <v>4</v>
      </c>
      <c r="P67" s="17">
        <f>Q67-O67</f>
        <v>10</v>
      </c>
      <c r="Q67" s="17">
        <f t="shared" ref="Q67:Q77" si="10">ROUND(PRODUCT(J67,25)/14,0)</f>
        <v>14</v>
      </c>
      <c r="R67" s="22" t="s">
        <v>31</v>
      </c>
      <c r="S67" s="10"/>
      <c r="T67" s="23"/>
      <c r="U67" s="10" t="s">
        <v>36</v>
      </c>
    </row>
    <row r="68" spans="1:21" ht="25.5" customHeight="1" x14ac:dyDescent="0.2">
      <c r="A68" s="48" t="s">
        <v>112</v>
      </c>
      <c r="B68" s="214" t="s">
        <v>152</v>
      </c>
      <c r="C68" s="215"/>
      <c r="D68" s="215"/>
      <c r="E68" s="215"/>
      <c r="F68" s="215"/>
      <c r="G68" s="215"/>
      <c r="H68" s="215"/>
      <c r="I68" s="216"/>
      <c r="J68" s="10">
        <v>8</v>
      </c>
      <c r="K68" s="10">
        <v>2</v>
      </c>
      <c r="L68" s="10">
        <v>1</v>
      </c>
      <c r="M68" s="10">
        <v>0</v>
      </c>
      <c r="N68" s="10">
        <v>1</v>
      </c>
      <c r="O68" s="54">
        <f t="shared" ref="O68:O77" si="11">K68+L68+N68+M68</f>
        <v>4</v>
      </c>
      <c r="P68" s="17">
        <f t="shared" ref="P68:P74" si="12">Q68-O68</f>
        <v>10</v>
      </c>
      <c r="Q68" s="17">
        <f t="shared" si="10"/>
        <v>14</v>
      </c>
      <c r="R68" s="22" t="s">
        <v>31</v>
      </c>
      <c r="S68" s="10"/>
      <c r="T68" s="23"/>
      <c r="U68" s="10" t="s">
        <v>37</v>
      </c>
    </row>
    <row r="69" spans="1:21" ht="26.45" customHeight="1" x14ac:dyDescent="0.2">
      <c r="A69" s="48" t="s">
        <v>113</v>
      </c>
      <c r="B69" s="214" t="s">
        <v>153</v>
      </c>
      <c r="C69" s="215"/>
      <c r="D69" s="215"/>
      <c r="E69" s="215"/>
      <c r="F69" s="215"/>
      <c r="G69" s="215"/>
      <c r="H69" s="215"/>
      <c r="I69" s="216"/>
      <c r="J69" s="10">
        <v>7</v>
      </c>
      <c r="K69" s="10">
        <v>2</v>
      </c>
      <c r="L69" s="10">
        <v>1</v>
      </c>
      <c r="M69" s="10">
        <v>0</v>
      </c>
      <c r="N69" s="10">
        <v>1</v>
      </c>
      <c r="O69" s="54">
        <f t="shared" si="11"/>
        <v>4</v>
      </c>
      <c r="P69" s="17">
        <f t="shared" si="12"/>
        <v>9</v>
      </c>
      <c r="Q69" s="17">
        <f t="shared" si="10"/>
        <v>13</v>
      </c>
      <c r="R69" s="22" t="s">
        <v>31</v>
      </c>
      <c r="S69" s="10"/>
      <c r="T69" s="23"/>
      <c r="U69" s="10" t="s">
        <v>37</v>
      </c>
    </row>
    <row r="70" spans="1:21" x14ac:dyDescent="0.2">
      <c r="A70" s="48" t="s">
        <v>114</v>
      </c>
      <c r="B70" s="188" t="s">
        <v>147</v>
      </c>
      <c r="C70" s="189"/>
      <c r="D70" s="189"/>
      <c r="E70" s="189"/>
      <c r="F70" s="189"/>
      <c r="G70" s="189"/>
      <c r="H70" s="189"/>
      <c r="I70" s="190"/>
      <c r="J70" s="10">
        <v>7</v>
      </c>
      <c r="K70" s="10">
        <v>2</v>
      </c>
      <c r="L70" s="10">
        <v>1</v>
      </c>
      <c r="M70" s="10">
        <v>0</v>
      </c>
      <c r="N70" s="10">
        <v>1</v>
      </c>
      <c r="O70" s="54">
        <f t="shared" si="11"/>
        <v>4</v>
      </c>
      <c r="P70" s="17">
        <f t="shared" si="12"/>
        <v>9</v>
      </c>
      <c r="Q70" s="17">
        <f t="shared" si="10"/>
        <v>13</v>
      </c>
      <c r="R70" s="22" t="s">
        <v>31</v>
      </c>
      <c r="S70" s="10"/>
      <c r="T70" s="23"/>
      <c r="U70" s="10" t="s">
        <v>37</v>
      </c>
    </row>
    <row r="71" spans="1:21" hidden="1" x14ac:dyDescent="0.2">
      <c r="A71" s="29"/>
      <c r="B71" s="188"/>
      <c r="C71" s="189"/>
      <c r="D71" s="189"/>
      <c r="E71" s="189"/>
      <c r="F71" s="189"/>
      <c r="G71" s="189"/>
      <c r="H71" s="189"/>
      <c r="I71" s="190"/>
      <c r="J71" s="10">
        <v>0</v>
      </c>
      <c r="K71" s="10">
        <v>0</v>
      </c>
      <c r="L71" s="10">
        <v>0</v>
      </c>
      <c r="M71" s="10"/>
      <c r="N71" s="10">
        <v>0</v>
      </c>
      <c r="O71" s="54">
        <f t="shared" si="11"/>
        <v>0</v>
      </c>
      <c r="P71" s="17">
        <f t="shared" si="12"/>
        <v>0</v>
      </c>
      <c r="Q71" s="17">
        <f t="shared" si="10"/>
        <v>0</v>
      </c>
      <c r="R71" s="22"/>
      <c r="S71" s="10"/>
      <c r="T71" s="23"/>
      <c r="U71" s="10"/>
    </row>
    <row r="72" spans="1:21" hidden="1" x14ac:dyDescent="0.2">
      <c r="A72" s="29"/>
      <c r="B72" s="188"/>
      <c r="C72" s="189"/>
      <c r="D72" s="189"/>
      <c r="E72" s="189"/>
      <c r="F72" s="189"/>
      <c r="G72" s="189"/>
      <c r="H72" s="189"/>
      <c r="I72" s="190"/>
      <c r="J72" s="10">
        <v>0</v>
      </c>
      <c r="K72" s="10">
        <v>0</v>
      </c>
      <c r="L72" s="10">
        <v>0</v>
      </c>
      <c r="M72" s="10"/>
      <c r="N72" s="10">
        <v>0</v>
      </c>
      <c r="O72" s="54">
        <f t="shared" si="11"/>
        <v>0</v>
      </c>
      <c r="P72" s="17">
        <f t="shared" si="12"/>
        <v>0</v>
      </c>
      <c r="Q72" s="17">
        <f t="shared" si="10"/>
        <v>0</v>
      </c>
      <c r="R72" s="22"/>
      <c r="S72" s="10"/>
      <c r="T72" s="23"/>
      <c r="U72" s="10"/>
    </row>
    <row r="73" spans="1:21" hidden="1" x14ac:dyDescent="0.2">
      <c r="A73" s="29"/>
      <c r="B73" s="188"/>
      <c r="C73" s="189"/>
      <c r="D73" s="189"/>
      <c r="E73" s="189"/>
      <c r="F73" s="189"/>
      <c r="G73" s="189"/>
      <c r="H73" s="189"/>
      <c r="I73" s="190"/>
      <c r="J73" s="10">
        <v>0</v>
      </c>
      <c r="K73" s="10">
        <v>0</v>
      </c>
      <c r="L73" s="10">
        <v>0</v>
      </c>
      <c r="M73" s="10"/>
      <c r="N73" s="10">
        <v>0</v>
      </c>
      <c r="O73" s="54">
        <f t="shared" si="11"/>
        <v>0</v>
      </c>
      <c r="P73" s="17">
        <f t="shared" si="12"/>
        <v>0</v>
      </c>
      <c r="Q73" s="17">
        <f t="shared" si="10"/>
        <v>0</v>
      </c>
      <c r="R73" s="22"/>
      <c r="S73" s="10"/>
      <c r="T73" s="23"/>
      <c r="U73" s="10"/>
    </row>
    <row r="74" spans="1:21" hidden="1" x14ac:dyDescent="0.2">
      <c r="A74" s="29"/>
      <c r="B74" s="188"/>
      <c r="C74" s="189"/>
      <c r="D74" s="189"/>
      <c r="E74" s="189"/>
      <c r="F74" s="189"/>
      <c r="G74" s="189"/>
      <c r="H74" s="189"/>
      <c r="I74" s="190"/>
      <c r="J74" s="10">
        <v>0</v>
      </c>
      <c r="K74" s="10">
        <v>0</v>
      </c>
      <c r="L74" s="10">
        <v>0</v>
      </c>
      <c r="M74" s="10"/>
      <c r="N74" s="10">
        <v>0</v>
      </c>
      <c r="O74" s="54">
        <f t="shared" si="11"/>
        <v>0</v>
      </c>
      <c r="P74" s="17">
        <f t="shared" si="12"/>
        <v>0</v>
      </c>
      <c r="Q74" s="17">
        <f t="shared" si="10"/>
        <v>0</v>
      </c>
      <c r="R74" s="22"/>
      <c r="S74" s="10"/>
      <c r="T74" s="23"/>
      <c r="U74" s="10"/>
    </row>
    <row r="75" spans="1:21" hidden="1" x14ac:dyDescent="0.2">
      <c r="A75" s="29"/>
      <c r="B75" s="188"/>
      <c r="C75" s="189"/>
      <c r="D75" s="189"/>
      <c r="E75" s="189"/>
      <c r="F75" s="189"/>
      <c r="G75" s="189"/>
      <c r="H75" s="189"/>
      <c r="I75" s="190"/>
      <c r="J75" s="10">
        <v>0</v>
      </c>
      <c r="K75" s="10">
        <v>0</v>
      </c>
      <c r="L75" s="10">
        <v>0</v>
      </c>
      <c r="M75" s="10"/>
      <c r="N75" s="10">
        <v>0</v>
      </c>
      <c r="O75" s="54">
        <f t="shared" si="11"/>
        <v>0</v>
      </c>
      <c r="P75" s="17">
        <f>Q75-O75</f>
        <v>0</v>
      </c>
      <c r="Q75" s="17">
        <f t="shared" si="10"/>
        <v>0</v>
      </c>
      <c r="R75" s="22"/>
      <c r="S75" s="10"/>
      <c r="T75" s="23"/>
      <c r="U75" s="10"/>
    </row>
    <row r="76" spans="1:21" hidden="1" x14ac:dyDescent="0.2">
      <c r="A76" s="29"/>
      <c r="B76" s="188"/>
      <c r="C76" s="189"/>
      <c r="D76" s="189"/>
      <c r="E76" s="189"/>
      <c r="F76" s="189"/>
      <c r="G76" s="189"/>
      <c r="H76" s="189"/>
      <c r="I76" s="190"/>
      <c r="J76" s="10">
        <v>0</v>
      </c>
      <c r="K76" s="10">
        <v>0</v>
      </c>
      <c r="L76" s="10">
        <v>0</v>
      </c>
      <c r="M76" s="10"/>
      <c r="N76" s="10">
        <v>0</v>
      </c>
      <c r="O76" s="54">
        <f t="shared" si="11"/>
        <v>0</v>
      </c>
      <c r="P76" s="17">
        <f>Q76-O76</f>
        <v>0</v>
      </c>
      <c r="Q76" s="17">
        <f t="shared" si="10"/>
        <v>0</v>
      </c>
      <c r="R76" s="22"/>
      <c r="S76" s="10"/>
      <c r="T76" s="23"/>
      <c r="U76" s="10"/>
    </row>
    <row r="77" spans="1:21" hidden="1" x14ac:dyDescent="0.2">
      <c r="A77" s="29"/>
      <c r="B77" s="188"/>
      <c r="C77" s="189"/>
      <c r="D77" s="189"/>
      <c r="E77" s="189"/>
      <c r="F77" s="189"/>
      <c r="G77" s="189"/>
      <c r="H77" s="189"/>
      <c r="I77" s="190"/>
      <c r="J77" s="10">
        <v>0</v>
      </c>
      <c r="K77" s="10">
        <v>0</v>
      </c>
      <c r="L77" s="10">
        <v>0</v>
      </c>
      <c r="M77" s="10"/>
      <c r="N77" s="10">
        <v>0</v>
      </c>
      <c r="O77" s="54">
        <f t="shared" si="11"/>
        <v>0</v>
      </c>
      <c r="P77" s="17">
        <f>Q77-O77</f>
        <v>0</v>
      </c>
      <c r="Q77" s="17">
        <f t="shared" si="10"/>
        <v>0</v>
      </c>
      <c r="R77" s="22"/>
      <c r="S77" s="10"/>
      <c r="T77" s="23"/>
      <c r="U77" s="10"/>
    </row>
    <row r="78" spans="1:21" x14ac:dyDescent="0.2">
      <c r="A78" s="19" t="s">
        <v>25</v>
      </c>
      <c r="B78" s="77"/>
      <c r="C78" s="78"/>
      <c r="D78" s="78"/>
      <c r="E78" s="78"/>
      <c r="F78" s="78"/>
      <c r="G78" s="78"/>
      <c r="H78" s="78"/>
      <c r="I78" s="79"/>
      <c r="J78" s="19">
        <f t="shared" ref="J78:Q78" si="13">SUM(J67:J77)</f>
        <v>30</v>
      </c>
      <c r="K78" s="19">
        <f t="shared" si="13"/>
        <v>8</v>
      </c>
      <c r="L78" s="19">
        <f t="shared" si="13"/>
        <v>4</v>
      </c>
      <c r="M78" s="52">
        <f t="shared" si="13"/>
        <v>0</v>
      </c>
      <c r="N78" s="19">
        <f t="shared" si="13"/>
        <v>4</v>
      </c>
      <c r="O78" s="19">
        <f t="shared" si="13"/>
        <v>16</v>
      </c>
      <c r="P78" s="19">
        <f t="shared" si="13"/>
        <v>38</v>
      </c>
      <c r="Q78" s="19">
        <f t="shared" si="13"/>
        <v>54</v>
      </c>
      <c r="R78" s="19">
        <f>COUNTIF(R67:R77,"E")</f>
        <v>4</v>
      </c>
      <c r="S78" s="19">
        <f>COUNTIF(S67:S77,"C")</f>
        <v>0</v>
      </c>
      <c r="T78" s="19">
        <f>COUNTIF(T67:T77,"VP")</f>
        <v>0</v>
      </c>
      <c r="U78" s="49">
        <f>COUNTA(U67:U77)</f>
        <v>4</v>
      </c>
    </row>
    <row r="79" spans="1:21" ht="18.75" customHeight="1" x14ac:dyDescent="0.2">
      <c r="A79" s="72" t="s">
        <v>44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  <row r="80" spans="1:21" ht="18" customHeight="1" x14ac:dyDescent="0.2">
      <c r="A80" s="183" t="s">
        <v>27</v>
      </c>
      <c r="B80" s="169" t="s">
        <v>26</v>
      </c>
      <c r="C80" s="170"/>
      <c r="D80" s="170"/>
      <c r="E80" s="170"/>
      <c r="F80" s="170"/>
      <c r="G80" s="170"/>
      <c r="H80" s="170"/>
      <c r="I80" s="171"/>
      <c r="J80" s="207" t="s">
        <v>39</v>
      </c>
      <c r="K80" s="180" t="s">
        <v>24</v>
      </c>
      <c r="L80" s="181"/>
      <c r="M80" s="181"/>
      <c r="N80" s="182"/>
      <c r="O80" s="180" t="s">
        <v>40</v>
      </c>
      <c r="P80" s="210"/>
      <c r="Q80" s="211"/>
      <c r="R80" s="180" t="s">
        <v>23</v>
      </c>
      <c r="S80" s="181"/>
      <c r="T80" s="182"/>
      <c r="U80" s="217" t="s">
        <v>22</v>
      </c>
    </row>
    <row r="81" spans="1:21" x14ac:dyDescent="0.2">
      <c r="A81" s="184"/>
      <c r="B81" s="172"/>
      <c r="C81" s="173"/>
      <c r="D81" s="173"/>
      <c r="E81" s="173"/>
      <c r="F81" s="173"/>
      <c r="G81" s="173"/>
      <c r="H81" s="173"/>
      <c r="I81" s="174"/>
      <c r="J81" s="208"/>
      <c r="K81" s="5" t="s">
        <v>28</v>
      </c>
      <c r="L81" s="5" t="s">
        <v>29</v>
      </c>
      <c r="M81" s="50" t="s">
        <v>91</v>
      </c>
      <c r="N81" s="5" t="s">
        <v>92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08"/>
    </row>
    <row r="82" spans="1:21" x14ac:dyDescent="0.2">
      <c r="A82" s="48" t="s">
        <v>115</v>
      </c>
      <c r="B82" s="188" t="s">
        <v>148</v>
      </c>
      <c r="C82" s="189"/>
      <c r="D82" s="189"/>
      <c r="E82" s="189"/>
      <c r="F82" s="189"/>
      <c r="G82" s="189"/>
      <c r="H82" s="189"/>
      <c r="I82" s="190"/>
      <c r="J82" s="10">
        <v>20</v>
      </c>
      <c r="K82" s="10">
        <v>0</v>
      </c>
      <c r="L82" s="10">
        <v>0</v>
      </c>
      <c r="M82" s="10">
        <v>4</v>
      </c>
      <c r="N82" s="10">
        <v>12</v>
      </c>
      <c r="O82" s="47">
        <f>K82+L82+N82+M82</f>
        <v>16</v>
      </c>
      <c r="P82" s="17">
        <f>Q82-O82</f>
        <v>26</v>
      </c>
      <c r="Q82" s="17">
        <f t="shared" ref="Q82:Q92" si="14">ROUND(PRODUCT(J82,25)/12,0)</f>
        <v>42</v>
      </c>
      <c r="R82" s="22"/>
      <c r="S82" s="10" t="s">
        <v>28</v>
      </c>
      <c r="T82" s="23"/>
      <c r="U82" s="10" t="s">
        <v>37</v>
      </c>
    </row>
    <row r="83" spans="1:21" ht="24.95" customHeight="1" x14ac:dyDescent="0.2">
      <c r="A83" s="48" t="s">
        <v>116</v>
      </c>
      <c r="B83" s="214" t="s">
        <v>149</v>
      </c>
      <c r="C83" s="215"/>
      <c r="D83" s="215"/>
      <c r="E83" s="215"/>
      <c r="F83" s="215"/>
      <c r="G83" s="215"/>
      <c r="H83" s="215"/>
      <c r="I83" s="216"/>
      <c r="J83" s="10">
        <v>6</v>
      </c>
      <c r="K83" s="10">
        <v>0</v>
      </c>
      <c r="L83" s="10">
        <v>0</v>
      </c>
      <c r="M83" s="10">
        <v>1</v>
      </c>
      <c r="N83" s="10">
        <v>2</v>
      </c>
      <c r="O83" s="54">
        <f t="shared" ref="O83:O92" si="15">K83+L83+N83+M83</f>
        <v>3</v>
      </c>
      <c r="P83" s="17">
        <f t="shared" ref="P83:P89" si="16">Q83-O83</f>
        <v>10</v>
      </c>
      <c r="Q83" s="17">
        <f t="shared" si="14"/>
        <v>13</v>
      </c>
      <c r="R83" s="22"/>
      <c r="S83" s="10" t="s">
        <v>28</v>
      </c>
      <c r="T83" s="23"/>
      <c r="U83" s="10" t="s">
        <v>37</v>
      </c>
    </row>
    <row r="84" spans="1:21" ht="24.95" customHeight="1" x14ac:dyDescent="0.2">
      <c r="A84" s="48" t="s">
        <v>117</v>
      </c>
      <c r="B84" s="214" t="s">
        <v>150</v>
      </c>
      <c r="C84" s="215"/>
      <c r="D84" s="215"/>
      <c r="E84" s="215"/>
      <c r="F84" s="215"/>
      <c r="G84" s="215"/>
      <c r="H84" s="215"/>
      <c r="I84" s="216"/>
      <c r="J84" s="10">
        <v>4</v>
      </c>
      <c r="K84" s="10">
        <v>0</v>
      </c>
      <c r="L84" s="10">
        <v>0</v>
      </c>
      <c r="M84" s="10">
        <v>0</v>
      </c>
      <c r="N84" s="10">
        <v>5</v>
      </c>
      <c r="O84" s="54">
        <f t="shared" si="15"/>
        <v>5</v>
      </c>
      <c r="P84" s="17">
        <f t="shared" si="16"/>
        <v>3</v>
      </c>
      <c r="Q84" s="17">
        <f t="shared" si="14"/>
        <v>8</v>
      </c>
      <c r="R84" s="22"/>
      <c r="S84" s="10"/>
      <c r="T84" s="23" t="s">
        <v>32</v>
      </c>
      <c r="U84" s="10" t="s">
        <v>37</v>
      </c>
    </row>
    <row r="85" spans="1:21" hidden="1" x14ac:dyDescent="0.2">
      <c r="A85" s="29"/>
      <c r="B85" s="188"/>
      <c r="C85" s="189"/>
      <c r="D85" s="189"/>
      <c r="E85" s="189"/>
      <c r="F85" s="189"/>
      <c r="G85" s="189"/>
      <c r="H85" s="189"/>
      <c r="I85" s="190"/>
      <c r="J85" s="10">
        <v>0</v>
      </c>
      <c r="K85" s="10">
        <v>0</v>
      </c>
      <c r="L85" s="10">
        <v>0</v>
      </c>
      <c r="M85" s="10"/>
      <c r="N85" s="10">
        <v>0</v>
      </c>
      <c r="O85" s="54">
        <f t="shared" si="15"/>
        <v>0</v>
      </c>
      <c r="P85" s="17">
        <f t="shared" si="16"/>
        <v>0</v>
      </c>
      <c r="Q85" s="17">
        <f t="shared" si="14"/>
        <v>0</v>
      </c>
      <c r="R85" s="22"/>
      <c r="S85" s="10"/>
      <c r="T85" s="23"/>
      <c r="U85" s="10"/>
    </row>
    <row r="86" spans="1:21" hidden="1" x14ac:dyDescent="0.2">
      <c r="A86" s="29"/>
      <c r="B86" s="188"/>
      <c r="C86" s="189"/>
      <c r="D86" s="189"/>
      <c r="E86" s="189"/>
      <c r="F86" s="189"/>
      <c r="G86" s="189"/>
      <c r="H86" s="189"/>
      <c r="I86" s="190"/>
      <c r="J86" s="10">
        <v>0</v>
      </c>
      <c r="K86" s="10">
        <v>0</v>
      </c>
      <c r="L86" s="10">
        <v>0</v>
      </c>
      <c r="M86" s="10"/>
      <c r="N86" s="10">
        <v>0</v>
      </c>
      <c r="O86" s="54">
        <f t="shared" si="15"/>
        <v>0</v>
      </c>
      <c r="P86" s="17">
        <f t="shared" si="16"/>
        <v>0</v>
      </c>
      <c r="Q86" s="17">
        <f t="shared" si="14"/>
        <v>0</v>
      </c>
      <c r="R86" s="22"/>
      <c r="S86" s="10"/>
      <c r="T86" s="23"/>
      <c r="U86" s="10"/>
    </row>
    <row r="87" spans="1:21" hidden="1" x14ac:dyDescent="0.2">
      <c r="A87" s="29"/>
      <c r="B87" s="188"/>
      <c r="C87" s="189"/>
      <c r="D87" s="189"/>
      <c r="E87" s="189"/>
      <c r="F87" s="189"/>
      <c r="G87" s="189"/>
      <c r="H87" s="189"/>
      <c r="I87" s="190"/>
      <c r="J87" s="10">
        <v>0</v>
      </c>
      <c r="K87" s="10">
        <v>0</v>
      </c>
      <c r="L87" s="10">
        <v>0</v>
      </c>
      <c r="M87" s="10"/>
      <c r="N87" s="10">
        <v>0</v>
      </c>
      <c r="O87" s="54">
        <f t="shared" si="15"/>
        <v>0</v>
      </c>
      <c r="P87" s="17">
        <f t="shared" si="16"/>
        <v>0</v>
      </c>
      <c r="Q87" s="17">
        <f t="shared" si="14"/>
        <v>0</v>
      </c>
      <c r="R87" s="22"/>
      <c r="S87" s="10"/>
      <c r="T87" s="23"/>
      <c r="U87" s="10"/>
    </row>
    <row r="88" spans="1:21" hidden="1" x14ac:dyDescent="0.2">
      <c r="A88" s="29"/>
      <c r="B88" s="188"/>
      <c r="C88" s="189"/>
      <c r="D88" s="189"/>
      <c r="E88" s="189"/>
      <c r="F88" s="189"/>
      <c r="G88" s="189"/>
      <c r="H88" s="189"/>
      <c r="I88" s="190"/>
      <c r="J88" s="10">
        <v>0</v>
      </c>
      <c r="K88" s="10">
        <v>0</v>
      </c>
      <c r="L88" s="10">
        <v>0</v>
      </c>
      <c r="M88" s="10"/>
      <c r="N88" s="10">
        <v>0</v>
      </c>
      <c r="O88" s="54">
        <f t="shared" si="15"/>
        <v>0</v>
      </c>
      <c r="P88" s="17">
        <f t="shared" si="16"/>
        <v>0</v>
      </c>
      <c r="Q88" s="17">
        <f t="shared" si="14"/>
        <v>0</v>
      </c>
      <c r="R88" s="22"/>
      <c r="S88" s="10"/>
      <c r="T88" s="23"/>
      <c r="U88" s="10"/>
    </row>
    <row r="89" spans="1:21" hidden="1" x14ac:dyDescent="0.2">
      <c r="A89" s="29"/>
      <c r="B89" s="188"/>
      <c r="C89" s="189"/>
      <c r="D89" s="189"/>
      <c r="E89" s="189"/>
      <c r="F89" s="189"/>
      <c r="G89" s="189"/>
      <c r="H89" s="189"/>
      <c r="I89" s="190"/>
      <c r="J89" s="10">
        <v>0</v>
      </c>
      <c r="K89" s="10">
        <v>0</v>
      </c>
      <c r="L89" s="10">
        <v>0</v>
      </c>
      <c r="M89" s="10"/>
      <c r="N89" s="10">
        <v>0</v>
      </c>
      <c r="O89" s="54">
        <f t="shared" si="15"/>
        <v>0</v>
      </c>
      <c r="P89" s="17">
        <f t="shared" si="16"/>
        <v>0</v>
      </c>
      <c r="Q89" s="17">
        <f t="shared" si="14"/>
        <v>0</v>
      </c>
      <c r="R89" s="22"/>
      <c r="S89" s="10"/>
      <c r="T89" s="23"/>
      <c r="U89" s="10"/>
    </row>
    <row r="90" spans="1:21" hidden="1" x14ac:dyDescent="0.2">
      <c r="A90" s="29"/>
      <c r="B90" s="188"/>
      <c r="C90" s="189"/>
      <c r="D90" s="189"/>
      <c r="E90" s="189"/>
      <c r="F90" s="189"/>
      <c r="G90" s="189"/>
      <c r="H90" s="189"/>
      <c r="I90" s="190"/>
      <c r="J90" s="10">
        <v>0</v>
      </c>
      <c r="K90" s="10">
        <v>0</v>
      </c>
      <c r="L90" s="10">
        <v>0</v>
      </c>
      <c r="M90" s="10"/>
      <c r="N90" s="10">
        <v>0</v>
      </c>
      <c r="O90" s="54">
        <f t="shared" si="15"/>
        <v>0</v>
      </c>
      <c r="P90" s="17">
        <f>Q90-O90</f>
        <v>0</v>
      </c>
      <c r="Q90" s="17">
        <f t="shared" si="14"/>
        <v>0</v>
      </c>
      <c r="R90" s="22"/>
      <c r="S90" s="10"/>
      <c r="T90" s="23"/>
      <c r="U90" s="10"/>
    </row>
    <row r="91" spans="1:21" hidden="1" x14ac:dyDescent="0.2">
      <c r="A91" s="29"/>
      <c r="B91" s="188"/>
      <c r="C91" s="189"/>
      <c r="D91" s="189"/>
      <c r="E91" s="189"/>
      <c r="F91" s="189"/>
      <c r="G91" s="189"/>
      <c r="H91" s="189"/>
      <c r="I91" s="190"/>
      <c r="J91" s="10">
        <v>0</v>
      </c>
      <c r="K91" s="10">
        <v>0</v>
      </c>
      <c r="L91" s="10">
        <v>0</v>
      </c>
      <c r="M91" s="10"/>
      <c r="N91" s="10">
        <v>0</v>
      </c>
      <c r="O91" s="54">
        <f t="shared" si="15"/>
        <v>0</v>
      </c>
      <c r="P91" s="17">
        <f>Q91-O91</f>
        <v>0</v>
      </c>
      <c r="Q91" s="17">
        <f t="shared" si="14"/>
        <v>0</v>
      </c>
      <c r="R91" s="22"/>
      <c r="S91" s="10"/>
      <c r="T91" s="23"/>
      <c r="U91" s="10"/>
    </row>
    <row r="92" spans="1:21" hidden="1" x14ac:dyDescent="0.2">
      <c r="A92" s="29"/>
      <c r="B92" s="225"/>
      <c r="C92" s="226"/>
      <c r="D92" s="226"/>
      <c r="E92" s="226"/>
      <c r="F92" s="226"/>
      <c r="G92" s="226"/>
      <c r="H92" s="226"/>
      <c r="I92" s="227"/>
      <c r="J92" s="10">
        <v>0</v>
      </c>
      <c r="K92" s="10">
        <v>0</v>
      </c>
      <c r="L92" s="10">
        <v>0</v>
      </c>
      <c r="M92" s="10"/>
      <c r="N92" s="10">
        <v>0</v>
      </c>
      <c r="O92" s="54">
        <f t="shared" si="15"/>
        <v>0</v>
      </c>
      <c r="P92" s="17">
        <f>Q92-O92</f>
        <v>0</v>
      </c>
      <c r="Q92" s="17">
        <f t="shared" si="14"/>
        <v>0</v>
      </c>
      <c r="R92" s="22"/>
      <c r="S92" s="10"/>
      <c r="T92" s="23"/>
      <c r="U92" s="10"/>
    </row>
    <row r="93" spans="1:21" x14ac:dyDescent="0.2">
      <c r="A93" s="19" t="s">
        <v>25</v>
      </c>
      <c r="B93" s="77"/>
      <c r="C93" s="78"/>
      <c r="D93" s="78"/>
      <c r="E93" s="78"/>
      <c r="F93" s="78"/>
      <c r="G93" s="78"/>
      <c r="H93" s="78"/>
      <c r="I93" s="79"/>
      <c r="J93" s="19">
        <f t="shared" ref="J93:Q93" si="17">SUM(J82:J92)</f>
        <v>30</v>
      </c>
      <c r="K93" s="19">
        <f t="shared" si="17"/>
        <v>0</v>
      </c>
      <c r="L93" s="19">
        <f t="shared" si="17"/>
        <v>0</v>
      </c>
      <c r="M93" s="52">
        <f>SUM(M82:M92)</f>
        <v>5</v>
      </c>
      <c r="N93" s="19">
        <f t="shared" si="17"/>
        <v>19</v>
      </c>
      <c r="O93" s="19">
        <f t="shared" si="17"/>
        <v>24</v>
      </c>
      <c r="P93" s="19">
        <f t="shared" si="17"/>
        <v>39</v>
      </c>
      <c r="Q93" s="19">
        <f t="shared" si="17"/>
        <v>63</v>
      </c>
      <c r="R93" s="19">
        <f>COUNTIF(R82:R92,"E")</f>
        <v>0</v>
      </c>
      <c r="S93" s="19">
        <f>COUNTIF(S82:S92,"C")</f>
        <v>2</v>
      </c>
      <c r="T93" s="19">
        <f>COUNTIF(T82:T92,"VP")</f>
        <v>1</v>
      </c>
      <c r="U93" s="49">
        <f>COUNTA(U82:U92)</f>
        <v>3</v>
      </c>
    </row>
    <row r="94" spans="1:21" ht="9" customHeight="1" x14ac:dyDescent="0.2"/>
    <row r="95" spans="1:21" ht="16.149999999999999" customHeight="1" x14ac:dyDescent="0.2">
      <c r="A95" s="194" t="s">
        <v>45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</row>
    <row r="96" spans="1:21" ht="27.75" customHeight="1" x14ac:dyDescent="0.2">
      <c r="A96" s="183" t="s">
        <v>27</v>
      </c>
      <c r="B96" s="169" t="s">
        <v>26</v>
      </c>
      <c r="C96" s="170"/>
      <c r="D96" s="170"/>
      <c r="E96" s="170"/>
      <c r="F96" s="170"/>
      <c r="G96" s="170"/>
      <c r="H96" s="170"/>
      <c r="I96" s="171"/>
      <c r="J96" s="207" t="s">
        <v>39</v>
      </c>
      <c r="K96" s="102" t="s">
        <v>24</v>
      </c>
      <c r="L96" s="102"/>
      <c r="M96" s="102"/>
      <c r="N96" s="102"/>
      <c r="O96" s="102" t="s">
        <v>40</v>
      </c>
      <c r="P96" s="103"/>
      <c r="Q96" s="103"/>
      <c r="R96" s="102" t="s">
        <v>23</v>
      </c>
      <c r="S96" s="102"/>
      <c r="T96" s="102"/>
      <c r="U96" s="102" t="s">
        <v>22</v>
      </c>
    </row>
    <row r="97" spans="1:21" ht="9.6" customHeight="1" x14ac:dyDescent="0.2">
      <c r="A97" s="184"/>
      <c r="B97" s="172"/>
      <c r="C97" s="173"/>
      <c r="D97" s="173"/>
      <c r="E97" s="173"/>
      <c r="F97" s="173"/>
      <c r="G97" s="173"/>
      <c r="H97" s="173"/>
      <c r="I97" s="174"/>
      <c r="J97" s="208"/>
      <c r="K97" s="5" t="s">
        <v>28</v>
      </c>
      <c r="L97" s="5" t="s">
        <v>29</v>
      </c>
      <c r="M97" s="50" t="s">
        <v>91</v>
      </c>
      <c r="N97" s="5" t="s">
        <v>92</v>
      </c>
      <c r="O97" s="5" t="s">
        <v>33</v>
      </c>
      <c r="P97" s="5" t="s">
        <v>7</v>
      </c>
      <c r="Q97" s="5" t="s">
        <v>30</v>
      </c>
      <c r="R97" s="5" t="s">
        <v>31</v>
      </c>
      <c r="S97" s="5" t="s">
        <v>28</v>
      </c>
      <c r="T97" s="5" t="s">
        <v>32</v>
      </c>
      <c r="U97" s="102"/>
    </row>
    <row r="98" spans="1:21" ht="12.6" customHeight="1" x14ac:dyDescent="0.2">
      <c r="A98" s="175" t="s">
        <v>118</v>
      </c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7"/>
    </row>
    <row r="99" spans="1:21" x14ac:dyDescent="0.2">
      <c r="A99" s="48" t="s">
        <v>121</v>
      </c>
      <c r="B99" s="223" t="s">
        <v>167</v>
      </c>
      <c r="C99" s="223"/>
      <c r="D99" s="223"/>
      <c r="E99" s="223"/>
      <c r="F99" s="223"/>
      <c r="G99" s="223"/>
      <c r="H99" s="223"/>
      <c r="I99" s="224"/>
      <c r="J99" s="24">
        <v>6</v>
      </c>
      <c r="K99" s="24">
        <v>2</v>
      </c>
      <c r="L99" s="24">
        <v>1</v>
      </c>
      <c r="M99" s="24">
        <v>0</v>
      </c>
      <c r="N99" s="24">
        <v>1</v>
      </c>
      <c r="O99" s="17">
        <f>K99+L99+N99+M99</f>
        <v>4</v>
      </c>
      <c r="P99" s="17">
        <f>Q99-O99</f>
        <v>7</v>
      </c>
      <c r="Q99" s="17">
        <f t="shared" ref="Q99:Q103" si="18">ROUND(PRODUCT(J99,25)/14,0)</f>
        <v>11</v>
      </c>
      <c r="R99" s="24" t="s">
        <v>31</v>
      </c>
      <c r="S99" s="24"/>
      <c r="T99" s="25"/>
      <c r="U99" s="10" t="s">
        <v>36</v>
      </c>
    </row>
    <row r="100" spans="1:21" x14ac:dyDescent="0.2">
      <c r="A100" s="56" t="s">
        <v>122</v>
      </c>
      <c r="B100" s="166" t="s">
        <v>154</v>
      </c>
      <c r="C100" s="167"/>
      <c r="D100" s="167"/>
      <c r="E100" s="167"/>
      <c r="F100" s="167"/>
      <c r="G100" s="167"/>
      <c r="H100" s="167"/>
      <c r="I100" s="168"/>
      <c r="J100" s="24">
        <v>6</v>
      </c>
      <c r="K100" s="24">
        <v>2</v>
      </c>
      <c r="L100" s="24">
        <v>1</v>
      </c>
      <c r="M100" s="24">
        <v>0</v>
      </c>
      <c r="N100" s="24">
        <v>1</v>
      </c>
      <c r="O100" s="17">
        <f t="shared" ref="O100:O103" si="19">K100+L100+N100+M100</f>
        <v>4</v>
      </c>
      <c r="P100" s="17">
        <f t="shared" ref="P100:P117" si="20">Q100-O100</f>
        <v>7</v>
      </c>
      <c r="Q100" s="17">
        <f t="shared" si="18"/>
        <v>11</v>
      </c>
      <c r="R100" s="24" t="s">
        <v>31</v>
      </c>
      <c r="S100" s="24"/>
      <c r="T100" s="25"/>
      <c r="U100" s="10" t="s">
        <v>36</v>
      </c>
    </row>
    <row r="101" spans="1:21" x14ac:dyDescent="0.2">
      <c r="A101" s="57" t="s">
        <v>163</v>
      </c>
      <c r="B101" s="143" t="s">
        <v>162</v>
      </c>
      <c r="C101" s="143"/>
      <c r="D101" s="143"/>
      <c r="E101" s="143"/>
      <c r="F101" s="143"/>
      <c r="G101" s="143"/>
      <c r="H101" s="143"/>
      <c r="I101" s="143"/>
      <c r="J101" s="24">
        <v>6</v>
      </c>
      <c r="K101" s="24">
        <v>2</v>
      </c>
      <c r="L101" s="24">
        <v>1</v>
      </c>
      <c r="M101" s="24">
        <v>0</v>
      </c>
      <c r="N101" s="24">
        <v>1</v>
      </c>
      <c r="O101" s="17">
        <f t="shared" si="19"/>
        <v>4</v>
      </c>
      <c r="P101" s="17">
        <f t="shared" ref="P101:P102" si="21">Q101-O101</f>
        <v>7</v>
      </c>
      <c r="Q101" s="17">
        <f t="shared" si="18"/>
        <v>11</v>
      </c>
      <c r="R101" s="24" t="s">
        <v>31</v>
      </c>
      <c r="S101" s="24"/>
      <c r="T101" s="25"/>
      <c r="U101" s="10" t="s">
        <v>36</v>
      </c>
    </row>
    <row r="102" spans="1:21" hidden="1" x14ac:dyDescent="0.2">
      <c r="A102" s="33"/>
      <c r="B102" s="159"/>
      <c r="C102" s="160"/>
      <c r="D102" s="160"/>
      <c r="E102" s="160"/>
      <c r="F102" s="160"/>
      <c r="G102" s="160"/>
      <c r="H102" s="160"/>
      <c r="I102" s="161"/>
      <c r="J102" s="24">
        <v>0</v>
      </c>
      <c r="K102" s="24">
        <v>0</v>
      </c>
      <c r="L102" s="24">
        <v>0</v>
      </c>
      <c r="M102" s="24"/>
      <c r="N102" s="24">
        <v>0</v>
      </c>
      <c r="O102" s="17">
        <f t="shared" si="19"/>
        <v>0</v>
      </c>
      <c r="P102" s="17">
        <f t="shared" si="21"/>
        <v>0</v>
      </c>
      <c r="Q102" s="17">
        <f t="shared" si="18"/>
        <v>0</v>
      </c>
      <c r="R102" s="24"/>
      <c r="S102" s="24"/>
      <c r="T102" s="25"/>
      <c r="U102" s="10"/>
    </row>
    <row r="103" spans="1:21" hidden="1" x14ac:dyDescent="0.2">
      <c r="A103" s="30"/>
      <c r="B103" s="159"/>
      <c r="C103" s="160"/>
      <c r="D103" s="160"/>
      <c r="E103" s="160"/>
      <c r="F103" s="160"/>
      <c r="G103" s="160"/>
      <c r="H103" s="160"/>
      <c r="I103" s="161"/>
      <c r="J103" s="24">
        <v>0</v>
      </c>
      <c r="K103" s="24">
        <v>0</v>
      </c>
      <c r="L103" s="24">
        <v>0</v>
      </c>
      <c r="M103" s="24"/>
      <c r="N103" s="24">
        <v>0</v>
      </c>
      <c r="O103" s="17">
        <f t="shared" si="19"/>
        <v>0</v>
      </c>
      <c r="P103" s="17">
        <f>Q103-O103</f>
        <v>0</v>
      </c>
      <c r="Q103" s="17">
        <f t="shared" si="18"/>
        <v>0</v>
      </c>
      <c r="R103" s="24"/>
      <c r="S103" s="24"/>
      <c r="T103" s="25"/>
      <c r="U103" s="10"/>
    </row>
    <row r="104" spans="1:21" x14ac:dyDescent="0.2">
      <c r="A104" s="163" t="s">
        <v>119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9"/>
    </row>
    <row r="105" spans="1:21" x14ac:dyDescent="0.2">
      <c r="A105" s="56" t="s">
        <v>123</v>
      </c>
      <c r="B105" s="166" t="s">
        <v>155</v>
      </c>
      <c r="C105" s="167"/>
      <c r="D105" s="167"/>
      <c r="E105" s="167"/>
      <c r="F105" s="167"/>
      <c r="G105" s="167"/>
      <c r="H105" s="167"/>
      <c r="I105" s="168"/>
      <c r="J105" s="24">
        <v>7</v>
      </c>
      <c r="K105" s="24">
        <v>2</v>
      </c>
      <c r="L105" s="24">
        <v>1</v>
      </c>
      <c r="M105" s="24">
        <v>0</v>
      </c>
      <c r="N105" s="24">
        <v>1</v>
      </c>
      <c r="O105" s="17">
        <f>K105+L105+N105+M105</f>
        <v>4</v>
      </c>
      <c r="P105" s="17">
        <f t="shared" si="20"/>
        <v>9</v>
      </c>
      <c r="Q105" s="17">
        <f t="shared" ref="Q105:Q111" si="22">ROUND(PRODUCT(J105,25)/14,0)</f>
        <v>13</v>
      </c>
      <c r="R105" s="24" t="s">
        <v>31</v>
      </c>
      <c r="S105" s="24"/>
      <c r="T105" s="25"/>
      <c r="U105" s="10" t="s">
        <v>37</v>
      </c>
    </row>
    <row r="106" spans="1:21" ht="26.1" customHeight="1" x14ac:dyDescent="0.2">
      <c r="A106" s="56" t="s">
        <v>124</v>
      </c>
      <c r="B106" s="230" t="s">
        <v>156</v>
      </c>
      <c r="C106" s="231"/>
      <c r="D106" s="231"/>
      <c r="E106" s="231"/>
      <c r="F106" s="231"/>
      <c r="G106" s="231"/>
      <c r="H106" s="231"/>
      <c r="I106" s="232"/>
      <c r="J106" s="24">
        <v>7</v>
      </c>
      <c r="K106" s="24">
        <v>2</v>
      </c>
      <c r="L106" s="24">
        <v>1</v>
      </c>
      <c r="M106" s="24">
        <v>0</v>
      </c>
      <c r="N106" s="24">
        <v>1</v>
      </c>
      <c r="O106" s="17">
        <f>K106+L106+N106+M106</f>
        <v>4</v>
      </c>
      <c r="P106" s="17">
        <f t="shared" ref="P106:P109" si="23">Q106-O106</f>
        <v>9</v>
      </c>
      <c r="Q106" s="17">
        <f t="shared" si="22"/>
        <v>13</v>
      </c>
      <c r="R106" s="24" t="s">
        <v>31</v>
      </c>
      <c r="S106" s="24"/>
      <c r="T106" s="25"/>
      <c r="U106" s="10" t="s">
        <v>37</v>
      </c>
    </row>
    <row r="107" spans="1:21" s="64" customFormat="1" x14ac:dyDescent="0.2">
      <c r="A107" s="56" t="s">
        <v>125</v>
      </c>
      <c r="B107" s="230" t="s">
        <v>157</v>
      </c>
      <c r="C107" s="231"/>
      <c r="D107" s="231"/>
      <c r="E107" s="231"/>
      <c r="F107" s="231"/>
      <c r="G107" s="231"/>
      <c r="H107" s="231"/>
      <c r="I107" s="232"/>
      <c r="J107" s="24">
        <v>7</v>
      </c>
      <c r="K107" s="24">
        <v>2</v>
      </c>
      <c r="L107" s="24">
        <v>1</v>
      </c>
      <c r="M107" s="24">
        <v>0</v>
      </c>
      <c r="N107" s="24">
        <v>1</v>
      </c>
      <c r="O107" s="17">
        <f>K107+L107+N107+M107</f>
        <v>4</v>
      </c>
      <c r="P107" s="17">
        <f t="shared" ref="P107" si="24">Q107-O107</f>
        <v>9</v>
      </c>
      <c r="Q107" s="17">
        <f t="shared" ref="Q107" si="25">ROUND(PRODUCT(J107,25)/14,0)</f>
        <v>13</v>
      </c>
      <c r="R107" s="24" t="s">
        <v>31</v>
      </c>
      <c r="S107" s="24"/>
      <c r="T107" s="25"/>
      <c r="U107" s="10" t="s">
        <v>37</v>
      </c>
    </row>
    <row r="108" spans="1:21" ht="25.5" customHeight="1" x14ac:dyDescent="0.2">
      <c r="A108" s="56" t="s">
        <v>158</v>
      </c>
      <c r="B108" s="230" t="s">
        <v>159</v>
      </c>
      <c r="C108" s="231"/>
      <c r="D108" s="231"/>
      <c r="E108" s="231"/>
      <c r="F108" s="231"/>
      <c r="G108" s="231"/>
      <c r="H108" s="231"/>
      <c r="I108" s="232"/>
      <c r="J108" s="24">
        <v>7</v>
      </c>
      <c r="K108" s="24">
        <v>2</v>
      </c>
      <c r="L108" s="24">
        <v>1</v>
      </c>
      <c r="M108" s="24">
        <v>0</v>
      </c>
      <c r="N108" s="24">
        <v>1</v>
      </c>
      <c r="O108" s="17">
        <f>K108+L108+N108+M108</f>
        <v>4</v>
      </c>
      <c r="P108" s="17">
        <f t="shared" si="23"/>
        <v>9</v>
      </c>
      <c r="Q108" s="17">
        <f t="shared" si="22"/>
        <v>13</v>
      </c>
      <c r="R108" s="24" t="s">
        <v>31</v>
      </c>
      <c r="S108" s="24"/>
      <c r="T108" s="25"/>
      <c r="U108" s="10" t="s">
        <v>37</v>
      </c>
    </row>
    <row r="109" spans="1:21" hidden="1" x14ac:dyDescent="0.2">
      <c r="A109" s="33"/>
      <c r="B109" s="159"/>
      <c r="C109" s="160"/>
      <c r="D109" s="160"/>
      <c r="E109" s="160"/>
      <c r="F109" s="160"/>
      <c r="G109" s="160"/>
      <c r="H109" s="160"/>
      <c r="I109" s="161"/>
      <c r="J109" s="24">
        <v>0</v>
      </c>
      <c r="K109" s="24">
        <v>0</v>
      </c>
      <c r="L109" s="24">
        <v>0</v>
      </c>
      <c r="M109" s="24"/>
      <c r="N109" s="24">
        <v>0</v>
      </c>
      <c r="O109" s="17">
        <f>K109+L109+N109+M115</f>
        <v>0</v>
      </c>
      <c r="P109" s="17">
        <f t="shared" si="23"/>
        <v>0</v>
      </c>
      <c r="Q109" s="17">
        <f t="shared" si="22"/>
        <v>0</v>
      </c>
      <c r="R109" s="24"/>
      <c r="S109" s="24"/>
      <c r="T109" s="25"/>
      <c r="U109" s="10"/>
    </row>
    <row r="110" spans="1:21" hidden="1" x14ac:dyDescent="0.2">
      <c r="A110" s="30"/>
      <c r="B110" s="159"/>
      <c r="C110" s="160"/>
      <c r="D110" s="160"/>
      <c r="E110" s="160"/>
      <c r="F110" s="160"/>
      <c r="G110" s="160"/>
      <c r="H110" s="160"/>
      <c r="I110" s="161"/>
      <c r="J110" s="24">
        <v>0</v>
      </c>
      <c r="K110" s="24">
        <v>0</v>
      </c>
      <c r="L110" s="24">
        <v>0</v>
      </c>
      <c r="M110" s="24"/>
      <c r="N110" s="24">
        <v>0</v>
      </c>
      <c r="O110" s="17">
        <f>K110+L110+N110+M116</f>
        <v>0</v>
      </c>
      <c r="P110" s="17">
        <f>Q110-O110</f>
        <v>0</v>
      </c>
      <c r="Q110" s="17">
        <f t="shared" si="22"/>
        <v>0</v>
      </c>
      <c r="R110" s="24"/>
      <c r="S110" s="24"/>
      <c r="T110" s="25"/>
      <c r="U110" s="10"/>
    </row>
    <row r="111" spans="1:21" hidden="1" x14ac:dyDescent="0.2">
      <c r="A111" s="30"/>
      <c r="B111" s="159"/>
      <c r="C111" s="160"/>
      <c r="D111" s="160"/>
      <c r="E111" s="160"/>
      <c r="F111" s="160"/>
      <c r="G111" s="160"/>
      <c r="H111" s="160"/>
      <c r="I111" s="161"/>
      <c r="J111" s="24">
        <v>0</v>
      </c>
      <c r="K111" s="24">
        <v>0</v>
      </c>
      <c r="L111" s="24">
        <v>0</v>
      </c>
      <c r="M111" s="24"/>
      <c r="N111" s="24">
        <v>0</v>
      </c>
      <c r="O111" s="17">
        <f>K111+L111+N111+M117</f>
        <v>0</v>
      </c>
      <c r="P111" s="17">
        <f t="shared" si="20"/>
        <v>0</v>
      </c>
      <c r="Q111" s="17">
        <f t="shared" si="22"/>
        <v>0</v>
      </c>
      <c r="R111" s="24"/>
      <c r="S111" s="24"/>
      <c r="T111" s="25"/>
      <c r="U111" s="10"/>
    </row>
    <row r="112" spans="1:21" x14ac:dyDescent="0.2">
      <c r="A112" s="163" t="s">
        <v>120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9"/>
    </row>
    <row r="113" spans="1:21" x14ac:dyDescent="0.2">
      <c r="A113" s="56" t="s">
        <v>126</v>
      </c>
      <c r="B113" s="166" t="s">
        <v>161</v>
      </c>
      <c r="C113" s="167"/>
      <c r="D113" s="167"/>
      <c r="E113" s="167"/>
      <c r="F113" s="167"/>
      <c r="G113" s="167"/>
      <c r="H113" s="167"/>
      <c r="I113" s="168"/>
      <c r="J113" s="24">
        <v>7</v>
      </c>
      <c r="K113" s="24">
        <v>2</v>
      </c>
      <c r="L113" s="24">
        <v>1</v>
      </c>
      <c r="M113" s="24">
        <v>0</v>
      </c>
      <c r="N113" s="24">
        <v>1</v>
      </c>
      <c r="O113" s="17">
        <f>K113+L113+N113+M113</f>
        <v>4</v>
      </c>
      <c r="P113" s="17">
        <f t="shared" si="20"/>
        <v>9</v>
      </c>
      <c r="Q113" s="17">
        <f>ROUND(PRODUCT(J113,25)/14,0)</f>
        <v>13</v>
      </c>
      <c r="R113" s="24" t="s">
        <v>31</v>
      </c>
      <c r="S113" s="24"/>
      <c r="T113" s="25"/>
      <c r="U113" s="10" t="s">
        <v>37</v>
      </c>
    </row>
    <row r="114" spans="1:21" ht="25.5" customHeight="1" x14ac:dyDescent="0.2">
      <c r="A114" s="56" t="s">
        <v>127</v>
      </c>
      <c r="B114" s="230" t="s">
        <v>160</v>
      </c>
      <c r="C114" s="231"/>
      <c r="D114" s="231"/>
      <c r="E114" s="231"/>
      <c r="F114" s="231"/>
      <c r="G114" s="231"/>
      <c r="H114" s="231"/>
      <c r="I114" s="232"/>
      <c r="J114" s="24">
        <v>7</v>
      </c>
      <c r="K114" s="24">
        <v>2</v>
      </c>
      <c r="L114" s="24">
        <v>1</v>
      </c>
      <c r="M114" s="24">
        <v>0</v>
      </c>
      <c r="N114" s="24">
        <v>1</v>
      </c>
      <c r="O114" s="17">
        <f t="shared" ref="O114:O117" si="26">K114+L114+N114+M114</f>
        <v>4</v>
      </c>
      <c r="P114" s="17">
        <f t="shared" ref="P114:P115" si="27">Q114-O114</f>
        <v>9</v>
      </c>
      <c r="Q114" s="17">
        <f>ROUND(PRODUCT(J114,25)/14,0)</f>
        <v>13</v>
      </c>
      <c r="R114" s="24" t="s">
        <v>31</v>
      </c>
      <c r="S114" s="24"/>
      <c r="T114" s="25"/>
      <c r="U114" s="10" t="s">
        <v>37</v>
      </c>
    </row>
    <row r="115" spans="1:21" hidden="1" x14ac:dyDescent="0.2">
      <c r="A115" s="33"/>
      <c r="B115" s="159"/>
      <c r="C115" s="160"/>
      <c r="D115" s="160"/>
      <c r="E115" s="160"/>
      <c r="F115" s="160"/>
      <c r="G115" s="160"/>
      <c r="H115" s="160"/>
      <c r="I115" s="161"/>
      <c r="J115" s="24">
        <v>0</v>
      </c>
      <c r="K115" s="24">
        <v>0</v>
      </c>
      <c r="L115" s="24">
        <v>0</v>
      </c>
      <c r="M115" s="24"/>
      <c r="N115" s="24">
        <v>0</v>
      </c>
      <c r="O115" s="17">
        <f t="shared" si="26"/>
        <v>0</v>
      </c>
      <c r="P115" s="17">
        <f t="shared" si="27"/>
        <v>0</v>
      </c>
      <c r="Q115" s="17">
        <f t="shared" ref="Q115:Q117" si="28">ROUND(PRODUCT(J115,25)/12,0)</f>
        <v>0</v>
      </c>
      <c r="R115" s="24"/>
      <c r="S115" s="24"/>
      <c r="T115" s="25"/>
      <c r="U115" s="10"/>
    </row>
    <row r="116" spans="1:21" hidden="1" x14ac:dyDescent="0.2">
      <c r="A116" s="30"/>
      <c r="B116" s="159"/>
      <c r="C116" s="160"/>
      <c r="D116" s="160"/>
      <c r="E116" s="160"/>
      <c r="F116" s="160"/>
      <c r="G116" s="160"/>
      <c r="H116" s="160"/>
      <c r="I116" s="161"/>
      <c r="J116" s="24">
        <v>0</v>
      </c>
      <c r="K116" s="24">
        <v>0</v>
      </c>
      <c r="L116" s="24">
        <v>0</v>
      </c>
      <c r="M116" s="24"/>
      <c r="N116" s="24">
        <v>0</v>
      </c>
      <c r="O116" s="17">
        <f t="shared" si="26"/>
        <v>0</v>
      </c>
      <c r="P116" s="17">
        <f t="shared" si="20"/>
        <v>0</v>
      </c>
      <c r="Q116" s="17">
        <f t="shared" si="28"/>
        <v>0</v>
      </c>
      <c r="R116" s="24"/>
      <c r="S116" s="24"/>
      <c r="T116" s="25"/>
      <c r="U116" s="10"/>
    </row>
    <row r="117" spans="1:21" hidden="1" x14ac:dyDescent="0.2">
      <c r="A117" s="30"/>
      <c r="B117" s="159"/>
      <c r="C117" s="160"/>
      <c r="D117" s="160"/>
      <c r="E117" s="160"/>
      <c r="F117" s="160"/>
      <c r="G117" s="160"/>
      <c r="H117" s="160"/>
      <c r="I117" s="161"/>
      <c r="J117" s="24">
        <v>0</v>
      </c>
      <c r="K117" s="24">
        <v>0</v>
      </c>
      <c r="L117" s="24">
        <v>0</v>
      </c>
      <c r="M117" s="24"/>
      <c r="N117" s="24">
        <v>0</v>
      </c>
      <c r="O117" s="17">
        <f t="shared" si="26"/>
        <v>0</v>
      </c>
      <c r="P117" s="17">
        <f t="shared" si="20"/>
        <v>0</v>
      </c>
      <c r="Q117" s="17">
        <f t="shared" si="28"/>
        <v>0</v>
      </c>
      <c r="R117" s="24"/>
      <c r="S117" s="24"/>
      <c r="T117" s="25"/>
      <c r="U117" s="10"/>
    </row>
    <row r="118" spans="1:21" hidden="1" x14ac:dyDescent="0.2">
      <c r="A118" s="163" t="s">
        <v>86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5"/>
    </row>
    <row r="119" spans="1:21" hidden="1" x14ac:dyDescent="0.2">
      <c r="A119" s="30"/>
      <c r="B119" s="162"/>
      <c r="C119" s="162"/>
      <c r="D119" s="162"/>
      <c r="E119" s="162"/>
      <c r="F119" s="162"/>
      <c r="G119" s="162"/>
      <c r="H119" s="162"/>
      <c r="I119" s="162"/>
      <c r="J119" s="24">
        <v>0</v>
      </c>
      <c r="K119" s="24">
        <v>0</v>
      </c>
      <c r="L119" s="24">
        <v>0</v>
      </c>
      <c r="M119" s="24"/>
      <c r="N119" s="24">
        <v>0</v>
      </c>
      <c r="O119" s="17">
        <f>K119+L119+N119+M119</f>
        <v>0</v>
      </c>
      <c r="P119" s="17">
        <f t="shared" ref="P119:P124" si="29">Q119-O119</f>
        <v>0</v>
      </c>
      <c r="Q119" s="17">
        <f t="shared" ref="Q119:Q124" si="30">ROUND(PRODUCT(J119,25)/12,0)</f>
        <v>0</v>
      </c>
      <c r="R119" s="24"/>
      <c r="S119" s="24"/>
      <c r="T119" s="25"/>
      <c r="U119" s="10"/>
    </row>
    <row r="120" spans="1:21" hidden="1" x14ac:dyDescent="0.2">
      <c r="A120" s="33"/>
      <c r="B120" s="162"/>
      <c r="C120" s="162"/>
      <c r="D120" s="162"/>
      <c r="E120" s="162"/>
      <c r="F120" s="162"/>
      <c r="G120" s="162"/>
      <c r="H120" s="162"/>
      <c r="I120" s="162"/>
      <c r="J120" s="24">
        <v>0</v>
      </c>
      <c r="K120" s="24">
        <v>0</v>
      </c>
      <c r="L120" s="24">
        <v>0</v>
      </c>
      <c r="M120" s="24"/>
      <c r="N120" s="24">
        <v>0</v>
      </c>
      <c r="O120" s="17">
        <f t="shared" ref="O120:O124" si="31">K120+L120+N120+M120</f>
        <v>0</v>
      </c>
      <c r="P120" s="17">
        <f t="shared" si="29"/>
        <v>0</v>
      </c>
      <c r="Q120" s="17">
        <f t="shared" si="30"/>
        <v>0</v>
      </c>
      <c r="R120" s="24"/>
      <c r="S120" s="24"/>
      <c r="T120" s="25"/>
      <c r="U120" s="10"/>
    </row>
    <row r="121" spans="1:21" hidden="1" x14ac:dyDescent="0.2">
      <c r="A121" s="33"/>
      <c r="B121" s="162"/>
      <c r="C121" s="162"/>
      <c r="D121" s="162"/>
      <c r="E121" s="162"/>
      <c r="F121" s="162"/>
      <c r="G121" s="162"/>
      <c r="H121" s="162"/>
      <c r="I121" s="162"/>
      <c r="J121" s="24">
        <v>0</v>
      </c>
      <c r="K121" s="24">
        <v>0</v>
      </c>
      <c r="L121" s="24">
        <v>0</v>
      </c>
      <c r="M121" s="24"/>
      <c r="N121" s="24">
        <v>0</v>
      </c>
      <c r="O121" s="17">
        <f t="shared" si="31"/>
        <v>0</v>
      </c>
      <c r="P121" s="17">
        <f t="shared" si="29"/>
        <v>0</v>
      </c>
      <c r="Q121" s="17">
        <f t="shared" si="30"/>
        <v>0</v>
      </c>
      <c r="R121" s="24"/>
      <c r="S121" s="24"/>
      <c r="T121" s="25"/>
      <c r="U121" s="10"/>
    </row>
    <row r="122" spans="1:21" hidden="1" x14ac:dyDescent="0.2">
      <c r="A122" s="33"/>
      <c r="B122" s="162"/>
      <c r="C122" s="162"/>
      <c r="D122" s="162"/>
      <c r="E122" s="162"/>
      <c r="F122" s="162"/>
      <c r="G122" s="162"/>
      <c r="H122" s="162"/>
      <c r="I122" s="162"/>
      <c r="J122" s="24">
        <v>0</v>
      </c>
      <c r="K122" s="24">
        <v>0</v>
      </c>
      <c r="L122" s="24">
        <v>0</v>
      </c>
      <c r="M122" s="24"/>
      <c r="N122" s="24">
        <v>0</v>
      </c>
      <c r="O122" s="17">
        <f t="shared" si="31"/>
        <v>0</v>
      </c>
      <c r="P122" s="17">
        <f t="shared" si="29"/>
        <v>0</v>
      </c>
      <c r="Q122" s="17">
        <f t="shared" si="30"/>
        <v>0</v>
      </c>
      <c r="R122" s="24"/>
      <c r="S122" s="24"/>
      <c r="T122" s="25"/>
      <c r="U122" s="10"/>
    </row>
    <row r="123" spans="1:21" hidden="1" x14ac:dyDescent="0.2">
      <c r="A123" s="33"/>
      <c r="B123" s="162"/>
      <c r="C123" s="162"/>
      <c r="D123" s="162"/>
      <c r="E123" s="162"/>
      <c r="F123" s="162"/>
      <c r="G123" s="162"/>
      <c r="H123" s="162"/>
      <c r="I123" s="162"/>
      <c r="J123" s="24">
        <v>0</v>
      </c>
      <c r="K123" s="24">
        <v>0</v>
      </c>
      <c r="L123" s="24">
        <v>0</v>
      </c>
      <c r="M123" s="24"/>
      <c r="N123" s="24">
        <v>0</v>
      </c>
      <c r="O123" s="17">
        <f t="shared" si="31"/>
        <v>0</v>
      </c>
      <c r="P123" s="17">
        <f t="shared" si="29"/>
        <v>0</v>
      </c>
      <c r="Q123" s="17">
        <f t="shared" si="30"/>
        <v>0</v>
      </c>
      <c r="R123" s="24"/>
      <c r="S123" s="24"/>
      <c r="T123" s="25"/>
      <c r="U123" s="10"/>
    </row>
    <row r="124" spans="1:21" hidden="1" x14ac:dyDescent="0.2">
      <c r="A124" s="33"/>
      <c r="B124" s="162"/>
      <c r="C124" s="162"/>
      <c r="D124" s="162"/>
      <c r="E124" s="162"/>
      <c r="F124" s="162"/>
      <c r="G124" s="162"/>
      <c r="H124" s="162"/>
      <c r="I124" s="162"/>
      <c r="J124" s="24">
        <v>0</v>
      </c>
      <c r="K124" s="24">
        <v>0</v>
      </c>
      <c r="L124" s="24">
        <v>0</v>
      </c>
      <c r="M124" s="24"/>
      <c r="N124" s="24">
        <v>0</v>
      </c>
      <c r="O124" s="17">
        <f t="shared" si="31"/>
        <v>0</v>
      </c>
      <c r="P124" s="17">
        <f t="shared" si="29"/>
        <v>0</v>
      </c>
      <c r="Q124" s="17">
        <f t="shared" si="30"/>
        <v>0</v>
      </c>
      <c r="R124" s="24"/>
      <c r="S124" s="24"/>
      <c r="T124" s="25"/>
      <c r="U124" s="10"/>
    </row>
    <row r="125" spans="1:21" ht="16.149999999999999" customHeight="1" x14ac:dyDescent="0.2">
      <c r="A125" s="145" t="s">
        <v>71</v>
      </c>
      <c r="B125" s="146"/>
      <c r="C125" s="146"/>
      <c r="D125" s="146"/>
      <c r="E125" s="146"/>
      <c r="F125" s="146"/>
      <c r="G125" s="146"/>
      <c r="H125" s="146"/>
      <c r="I125" s="147"/>
      <c r="J125" s="21">
        <f t="shared" ref="J125:Q125" si="32">SUM(J99,J105,J113,J119)</f>
        <v>20</v>
      </c>
      <c r="K125" s="21">
        <f t="shared" si="32"/>
        <v>6</v>
      </c>
      <c r="L125" s="21">
        <f t="shared" si="32"/>
        <v>3</v>
      </c>
      <c r="M125" s="21">
        <f t="shared" si="32"/>
        <v>0</v>
      </c>
      <c r="N125" s="21">
        <f t="shared" si="32"/>
        <v>3</v>
      </c>
      <c r="O125" s="21">
        <f t="shared" si="32"/>
        <v>12</v>
      </c>
      <c r="P125" s="21">
        <f t="shared" si="32"/>
        <v>25</v>
      </c>
      <c r="Q125" s="21">
        <f t="shared" si="32"/>
        <v>37</v>
      </c>
      <c r="R125" s="21">
        <f>COUNTIF(R99,"E")+COUNTIF(R105,"E")+COUNTIF(R113,"E")+COUNTIF(R119,"E")</f>
        <v>3</v>
      </c>
      <c r="S125" s="21">
        <f>COUNTIF(S99,"C")+COUNTIF(S105,"C")+COUNTIF(S113,"C")+COUNTIF(S119,"C")</f>
        <v>0</v>
      </c>
      <c r="T125" s="21">
        <f>COUNTIF(T99,"VP")+COUNTIF(T105,"VP")+COUNTIF(T113,"VP")+COUNTIF(T119,"VP")</f>
        <v>0</v>
      </c>
      <c r="U125" s="26"/>
    </row>
    <row r="126" spans="1:21" ht="13.5" customHeight="1" x14ac:dyDescent="0.2">
      <c r="A126" s="131" t="s">
        <v>47</v>
      </c>
      <c r="B126" s="132"/>
      <c r="C126" s="132"/>
      <c r="D126" s="132"/>
      <c r="E126" s="132"/>
      <c r="F126" s="132"/>
      <c r="G126" s="132"/>
      <c r="H126" s="132"/>
      <c r="I126" s="132"/>
      <c r="J126" s="133"/>
      <c r="K126" s="21">
        <f t="shared" ref="K126:Q126" si="33">SUM(K99,K105,K113)*14+K119*12</f>
        <v>84</v>
      </c>
      <c r="L126" s="21">
        <f t="shared" si="33"/>
        <v>42</v>
      </c>
      <c r="M126" s="21">
        <f t="shared" si="33"/>
        <v>0</v>
      </c>
      <c r="N126" s="21">
        <f t="shared" si="33"/>
        <v>42</v>
      </c>
      <c r="O126" s="21">
        <f t="shared" si="33"/>
        <v>168</v>
      </c>
      <c r="P126" s="21">
        <f t="shared" si="33"/>
        <v>350</v>
      </c>
      <c r="Q126" s="21">
        <f t="shared" si="33"/>
        <v>518</v>
      </c>
      <c r="R126" s="137"/>
      <c r="S126" s="138"/>
      <c r="T126" s="138"/>
      <c r="U126" s="139"/>
    </row>
    <row r="127" spans="1:21" ht="10.15" customHeight="1" x14ac:dyDescent="0.2">
      <c r="A127" s="134"/>
      <c r="B127" s="135"/>
      <c r="C127" s="135"/>
      <c r="D127" s="135"/>
      <c r="E127" s="135"/>
      <c r="F127" s="135"/>
      <c r="G127" s="135"/>
      <c r="H127" s="135"/>
      <c r="I127" s="135"/>
      <c r="J127" s="136"/>
      <c r="K127" s="148">
        <f>SUM(K126:N126)</f>
        <v>168</v>
      </c>
      <c r="L127" s="149"/>
      <c r="M127" s="149"/>
      <c r="N127" s="150"/>
      <c r="O127" s="151">
        <f>SUM(O126:P126)</f>
        <v>518</v>
      </c>
      <c r="P127" s="152"/>
      <c r="Q127" s="153"/>
      <c r="R127" s="140"/>
      <c r="S127" s="141"/>
      <c r="T127" s="141"/>
      <c r="U127" s="142"/>
    </row>
    <row r="128" spans="1:2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2"/>
      <c r="L128" s="12"/>
      <c r="M128" s="12"/>
      <c r="N128" s="12"/>
      <c r="O128" s="13"/>
      <c r="P128" s="13"/>
      <c r="Q128" s="13"/>
      <c r="R128" s="14"/>
      <c r="S128" s="14"/>
      <c r="T128" s="14"/>
      <c r="U128" s="14"/>
    </row>
    <row r="129" spans="1:21" s="55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3"/>
      <c r="P129" s="13"/>
      <c r="Q129" s="13"/>
      <c r="R129" s="14"/>
      <c r="S129" s="14"/>
      <c r="T129" s="14"/>
      <c r="U129" s="14"/>
    </row>
    <row r="130" spans="1:21" ht="24" customHeight="1" x14ac:dyDescent="0.2">
      <c r="A130" s="173" t="s">
        <v>48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</row>
    <row r="131" spans="1:21" ht="16.5" customHeight="1" x14ac:dyDescent="0.2">
      <c r="A131" s="77" t="s">
        <v>49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9"/>
    </row>
    <row r="132" spans="1:21" ht="34.5" customHeight="1" x14ac:dyDescent="0.2">
      <c r="A132" s="144" t="s">
        <v>27</v>
      </c>
      <c r="B132" s="144" t="s">
        <v>26</v>
      </c>
      <c r="C132" s="144"/>
      <c r="D132" s="144"/>
      <c r="E132" s="144"/>
      <c r="F132" s="144"/>
      <c r="G132" s="144"/>
      <c r="H132" s="144"/>
      <c r="I132" s="144"/>
      <c r="J132" s="76" t="s">
        <v>39</v>
      </c>
      <c r="K132" s="76" t="s">
        <v>24</v>
      </c>
      <c r="L132" s="76"/>
      <c r="M132" s="76"/>
      <c r="N132" s="76"/>
      <c r="O132" s="76" t="s">
        <v>40</v>
      </c>
      <c r="P132" s="76"/>
      <c r="Q132" s="76"/>
      <c r="R132" s="76" t="s">
        <v>23</v>
      </c>
      <c r="S132" s="76"/>
      <c r="T132" s="76"/>
      <c r="U132" s="76" t="s">
        <v>22</v>
      </c>
    </row>
    <row r="133" spans="1:21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76"/>
      <c r="K133" s="28" t="s">
        <v>28</v>
      </c>
      <c r="L133" s="28" t="s">
        <v>29</v>
      </c>
      <c r="M133" s="53" t="s">
        <v>91</v>
      </c>
      <c r="N133" s="28" t="s">
        <v>92</v>
      </c>
      <c r="O133" s="28" t="s">
        <v>33</v>
      </c>
      <c r="P133" s="28" t="s">
        <v>7</v>
      </c>
      <c r="Q133" s="28" t="s">
        <v>30</v>
      </c>
      <c r="R133" s="28" t="s">
        <v>31</v>
      </c>
      <c r="S133" s="28" t="s">
        <v>28</v>
      </c>
      <c r="T133" s="28" t="s">
        <v>32</v>
      </c>
      <c r="U133" s="76"/>
    </row>
    <row r="134" spans="1:21" ht="17.25" customHeight="1" x14ac:dyDescent="0.2">
      <c r="A134" s="77" t="s">
        <v>61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9"/>
    </row>
    <row r="135" spans="1:21" ht="39.75" customHeight="1" x14ac:dyDescent="0.2">
      <c r="A135" s="31" t="str">
        <f t="shared" ref="A135:A150" si="34">IF(ISNA(INDEX($A$34:$U$129,MATCH($B135,$B$34:$B$129,0),1)),"",INDEX($A$34:$U$129,MATCH($B135,$B$34:$B$129,0),1))</f>
        <v>MME3150</v>
      </c>
      <c r="B135" s="154" t="s">
        <v>166</v>
      </c>
      <c r="C135" s="154"/>
      <c r="D135" s="154"/>
      <c r="E135" s="154"/>
      <c r="F135" s="154"/>
      <c r="G135" s="154"/>
      <c r="H135" s="154"/>
      <c r="I135" s="154"/>
      <c r="J135" s="17">
        <f t="shared" ref="J135:J150" si="35">IF(ISNA(INDEX($A$34:$U$129,MATCH($B135,$B$34:$B$129,0),10)),"",INDEX($A$34:$U$129,MATCH($B135,$B$34:$B$129,0),10))</f>
        <v>4</v>
      </c>
      <c r="K135" s="17">
        <f t="shared" ref="K135:K150" si="36">IF(ISNA(INDEX($A$34:$U$129,MATCH($B135,$B$34:$B$129,0),11)),"",INDEX($A$34:$U$129,MATCH($B135,$B$34:$B$129,0),11))</f>
        <v>2</v>
      </c>
      <c r="L135" s="17">
        <f t="shared" ref="L135:L150" si="37">IF(ISNA(INDEX($A$34:$U$129,MATCH($B135,$B$34:$B$129,0),12)),"",INDEX($A$34:$U$129,MATCH($B135,$B$34:$B$129,0),12))</f>
        <v>1</v>
      </c>
      <c r="M135" s="17">
        <f t="shared" ref="M135:M150" si="38">IF(ISNA(INDEX($A$34:$U$129,MATCH($B135,$B$34:$B$129,0),13)),"",INDEX($A$34:$U$129,MATCH($B135,$B$34:$B$129,0),13))</f>
        <v>0</v>
      </c>
      <c r="N135" s="17">
        <f t="shared" ref="N135:N150" si="39">IF(ISNA(INDEX($A$34:$U$129,MATCH($B135,$B$34:$B$129,0),14)),"",INDEX($A$34:$U$129,MATCH($B135,$B$34:$B$129,0),14))</f>
        <v>1</v>
      </c>
      <c r="O135" s="17">
        <f t="shared" ref="O135:O150" si="40">IF(ISNA(INDEX($A$34:$U$129,MATCH($B135,$B$34:$B$129,0),15)),"",INDEX($A$34:$U$129,MATCH($B135,$B$34:$B$129,0),15))</f>
        <v>4</v>
      </c>
      <c r="P135" s="17">
        <f t="shared" ref="P135:P150" si="41">IF(ISNA(INDEX($A$34:$U$129,MATCH($B135,$B$34:$B$129,0),16)),"",INDEX($A$34:$U$129,MATCH($B135,$B$34:$B$129,0),16))</f>
        <v>3</v>
      </c>
      <c r="Q135" s="17">
        <f t="shared" ref="Q135:Q150" si="42">IF(ISNA(INDEX($A$34:$U$129,MATCH($B135,$B$34:$B$129,0),17)),"",INDEX($A$34:$U$129,MATCH($B135,$B$34:$B$129,0),17))</f>
        <v>7</v>
      </c>
      <c r="R135" s="27">
        <f t="shared" ref="R135:R150" si="43">IF(ISNA(INDEX($A$34:$U$129,MATCH($B135,$B$34:$B$129,0),18)),"",INDEX($A$34:$U$129,MATCH($B135,$B$34:$B$129,0),18))</f>
        <v>0</v>
      </c>
      <c r="S135" s="27" t="str">
        <f t="shared" ref="S135:S150" si="44">IF(ISNA(INDEX($A$34:$U$129,MATCH($B135,$B$34:$B$129,0),19)),"",INDEX($A$34:$U$129,MATCH($B135,$B$34:$B$129,0),19))</f>
        <v>C</v>
      </c>
      <c r="T135" s="27">
        <f t="shared" ref="T135:T150" si="45">IF(ISNA(INDEX($A$34:$U$129,MATCH($B135,$B$34:$B$129,0),20)),"",INDEX($A$34:$U$129,MATCH($B135,$B$34:$B$129,0),20))</f>
        <v>0</v>
      </c>
      <c r="U135" s="18" t="s">
        <v>36</v>
      </c>
    </row>
    <row r="136" spans="1:21" ht="24.6" customHeight="1" x14ac:dyDescent="0.2">
      <c r="A136" s="31" t="str">
        <f t="shared" si="34"/>
        <v>MME8048</v>
      </c>
      <c r="B136" s="154" t="s">
        <v>139</v>
      </c>
      <c r="C136" s="154"/>
      <c r="D136" s="154"/>
      <c r="E136" s="154"/>
      <c r="F136" s="154"/>
      <c r="G136" s="154"/>
      <c r="H136" s="154"/>
      <c r="I136" s="154"/>
      <c r="J136" s="17">
        <f t="shared" si="35"/>
        <v>7</v>
      </c>
      <c r="K136" s="17">
        <f t="shared" si="36"/>
        <v>2</v>
      </c>
      <c r="L136" s="17">
        <f t="shared" si="37"/>
        <v>1</v>
      </c>
      <c r="M136" s="17">
        <f t="shared" si="38"/>
        <v>0</v>
      </c>
      <c r="N136" s="17">
        <f t="shared" si="39"/>
        <v>1</v>
      </c>
      <c r="O136" s="17">
        <f t="shared" si="40"/>
        <v>4</v>
      </c>
      <c r="P136" s="17">
        <f t="shared" si="41"/>
        <v>9</v>
      </c>
      <c r="Q136" s="17">
        <f t="shared" si="42"/>
        <v>13</v>
      </c>
      <c r="R136" s="27" t="str">
        <f t="shared" si="43"/>
        <v>E</v>
      </c>
      <c r="S136" s="27">
        <f t="shared" si="44"/>
        <v>0</v>
      </c>
      <c r="T136" s="27">
        <f t="shared" si="45"/>
        <v>0</v>
      </c>
      <c r="U136" s="18" t="s">
        <v>36</v>
      </c>
    </row>
    <row r="137" spans="1:21" x14ac:dyDescent="0.2">
      <c r="A137" s="31" t="str">
        <f t="shared" si="34"/>
        <v>MME8042</v>
      </c>
      <c r="B137" s="154" t="s">
        <v>140</v>
      </c>
      <c r="C137" s="154"/>
      <c r="D137" s="154"/>
      <c r="E137" s="154"/>
      <c r="F137" s="154"/>
      <c r="G137" s="154"/>
      <c r="H137" s="154"/>
      <c r="I137" s="154"/>
      <c r="J137" s="17">
        <f t="shared" si="35"/>
        <v>7</v>
      </c>
      <c r="K137" s="17">
        <f t="shared" si="36"/>
        <v>2</v>
      </c>
      <c r="L137" s="17">
        <f t="shared" si="37"/>
        <v>1</v>
      </c>
      <c r="M137" s="17">
        <f t="shared" si="38"/>
        <v>0</v>
      </c>
      <c r="N137" s="17">
        <f t="shared" si="39"/>
        <v>1</v>
      </c>
      <c r="O137" s="17">
        <f t="shared" si="40"/>
        <v>4</v>
      </c>
      <c r="P137" s="17">
        <f t="shared" si="41"/>
        <v>9</v>
      </c>
      <c r="Q137" s="17">
        <f t="shared" si="42"/>
        <v>13</v>
      </c>
      <c r="R137" s="27" t="str">
        <f t="shared" si="43"/>
        <v>E</v>
      </c>
      <c r="S137" s="27">
        <f t="shared" si="44"/>
        <v>0</v>
      </c>
      <c r="T137" s="27">
        <f t="shared" si="45"/>
        <v>0</v>
      </c>
      <c r="U137" s="18" t="s">
        <v>36</v>
      </c>
    </row>
    <row r="138" spans="1:21" x14ac:dyDescent="0.2">
      <c r="A138" s="31" t="str">
        <f t="shared" si="34"/>
        <v>MMX9801</v>
      </c>
      <c r="B138" s="154" t="s">
        <v>142</v>
      </c>
      <c r="C138" s="154"/>
      <c r="D138" s="154"/>
      <c r="E138" s="154"/>
      <c r="F138" s="154"/>
      <c r="G138" s="154"/>
      <c r="H138" s="154"/>
      <c r="I138" s="154"/>
      <c r="J138" s="17">
        <f t="shared" si="35"/>
        <v>6</v>
      </c>
      <c r="K138" s="17">
        <f t="shared" si="36"/>
        <v>2</v>
      </c>
      <c r="L138" s="17">
        <f t="shared" si="37"/>
        <v>1</v>
      </c>
      <c r="M138" s="17">
        <f t="shared" si="38"/>
        <v>0</v>
      </c>
      <c r="N138" s="17">
        <f t="shared" si="39"/>
        <v>1</v>
      </c>
      <c r="O138" s="17">
        <f t="shared" si="40"/>
        <v>4</v>
      </c>
      <c r="P138" s="17">
        <f t="shared" si="41"/>
        <v>7</v>
      </c>
      <c r="Q138" s="17">
        <f t="shared" si="42"/>
        <v>11</v>
      </c>
      <c r="R138" s="27" t="str">
        <f t="shared" si="43"/>
        <v>E</v>
      </c>
      <c r="S138" s="27">
        <f t="shared" si="44"/>
        <v>0</v>
      </c>
      <c r="T138" s="27">
        <f t="shared" si="45"/>
        <v>0</v>
      </c>
      <c r="U138" s="18" t="s">
        <v>36</v>
      </c>
    </row>
    <row r="139" spans="1:21" x14ac:dyDescent="0.2">
      <c r="A139" s="31" t="str">
        <f t="shared" si="34"/>
        <v>MME8152</v>
      </c>
      <c r="B139" s="154" t="s">
        <v>143</v>
      </c>
      <c r="C139" s="154"/>
      <c r="D139" s="154"/>
      <c r="E139" s="154"/>
      <c r="F139" s="154"/>
      <c r="G139" s="154"/>
      <c r="H139" s="154"/>
      <c r="I139" s="154"/>
      <c r="J139" s="17">
        <f t="shared" si="35"/>
        <v>7</v>
      </c>
      <c r="K139" s="17">
        <f t="shared" si="36"/>
        <v>2</v>
      </c>
      <c r="L139" s="17">
        <f t="shared" si="37"/>
        <v>1</v>
      </c>
      <c r="M139" s="17">
        <f t="shared" si="38"/>
        <v>0</v>
      </c>
      <c r="N139" s="17">
        <f t="shared" si="39"/>
        <v>1</v>
      </c>
      <c r="O139" s="17">
        <f t="shared" si="40"/>
        <v>4</v>
      </c>
      <c r="P139" s="17">
        <f t="shared" si="41"/>
        <v>9</v>
      </c>
      <c r="Q139" s="17">
        <f t="shared" si="42"/>
        <v>13</v>
      </c>
      <c r="R139" s="27" t="str">
        <f t="shared" si="43"/>
        <v>E</v>
      </c>
      <c r="S139" s="27">
        <f t="shared" si="44"/>
        <v>0</v>
      </c>
      <c r="T139" s="27">
        <f t="shared" si="45"/>
        <v>0</v>
      </c>
      <c r="U139" s="18" t="s">
        <v>36</v>
      </c>
    </row>
    <row r="140" spans="1:21" ht="26.1" customHeight="1" x14ac:dyDescent="0.2">
      <c r="A140" s="31" t="str">
        <f t="shared" si="34"/>
        <v>MME8060</v>
      </c>
      <c r="B140" s="154" t="s">
        <v>151</v>
      </c>
      <c r="C140" s="154"/>
      <c r="D140" s="154"/>
      <c r="E140" s="154"/>
      <c r="F140" s="154"/>
      <c r="G140" s="154"/>
      <c r="H140" s="154"/>
      <c r="I140" s="154"/>
      <c r="J140" s="17">
        <f t="shared" si="35"/>
        <v>8</v>
      </c>
      <c r="K140" s="17">
        <f t="shared" si="36"/>
        <v>2</v>
      </c>
      <c r="L140" s="17">
        <f t="shared" si="37"/>
        <v>1</v>
      </c>
      <c r="M140" s="17">
        <f t="shared" si="38"/>
        <v>0</v>
      </c>
      <c r="N140" s="17">
        <f t="shared" si="39"/>
        <v>1</v>
      </c>
      <c r="O140" s="17">
        <f t="shared" si="40"/>
        <v>4</v>
      </c>
      <c r="P140" s="17">
        <f t="shared" si="41"/>
        <v>10</v>
      </c>
      <c r="Q140" s="17">
        <f t="shared" si="42"/>
        <v>14</v>
      </c>
      <c r="R140" s="27" t="str">
        <f t="shared" si="43"/>
        <v>E</v>
      </c>
      <c r="S140" s="27">
        <f t="shared" si="44"/>
        <v>0</v>
      </c>
      <c r="T140" s="27">
        <f t="shared" si="45"/>
        <v>0</v>
      </c>
      <c r="U140" s="18" t="s">
        <v>36</v>
      </c>
    </row>
    <row r="141" spans="1:21" hidden="1" x14ac:dyDescent="0.2">
      <c r="A141" s="31" t="str">
        <f t="shared" si="34"/>
        <v/>
      </c>
      <c r="B141" s="143"/>
      <c r="C141" s="143"/>
      <c r="D141" s="143"/>
      <c r="E141" s="143"/>
      <c r="F141" s="143"/>
      <c r="G141" s="143"/>
      <c r="H141" s="143"/>
      <c r="I141" s="143"/>
      <c r="J141" s="17" t="str">
        <f t="shared" si="35"/>
        <v/>
      </c>
      <c r="K141" s="17" t="str">
        <f t="shared" si="36"/>
        <v/>
      </c>
      <c r="L141" s="17" t="str">
        <f t="shared" si="37"/>
        <v/>
      </c>
      <c r="M141" s="17" t="str">
        <f t="shared" si="38"/>
        <v/>
      </c>
      <c r="N141" s="17" t="str">
        <f t="shared" si="39"/>
        <v/>
      </c>
      <c r="O141" s="17" t="str">
        <f t="shared" si="40"/>
        <v/>
      </c>
      <c r="P141" s="17" t="str">
        <f t="shared" si="41"/>
        <v/>
      </c>
      <c r="Q141" s="17" t="str">
        <f t="shared" si="42"/>
        <v/>
      </c>
      <c r="R141" s="27" t="str">
        <f t="shared" si="43"/>
        <v/>
      </c>
      <c r="S141" s="27" t="str">
        <f t="shared" si="44"/>
        <v/>
      </c>
      <c r="T141" s="27" t="str">
        <f t="shared" si="45"/>
        <v/>
      </c>
      <c r="U141" s="18" t="s">
        <v>36</v>
      </c>
    </row>
    <row r="142" spans="1:21" hidden="1" x14ac:dyDescent="0.2">
      <c r="A142" s="31" t="str">
        <f t="shared" si="34"/>
        <v/>
      </c>
      <c r="B142" s="143"/>
      <c r="C142" s="143"/>
      <c r="D142" s="143"/>
      <c r="E142" s="143"/>
      <c r="F142" s="143"/>
      <c r="G142" s="143"/>
      <c r="H142" s="143"/>
      <c r="I142" s="143"/>
      <c r="J142" s="17" t="str">
        <f t="shared" si="35"/>
        <v/>
      </c>
      <c r="K142" s="17" t="str">
        <f t="shared" si="36"/>
        <v/>
      </c>
      <c r="L142" s="17" t="str">
        <f t="shared" si="37"/>
        <v/>
      </c>
      <c r="M142" s="17" t="str">
        <f t="shared" si="38"/>
        <v/>
      </c>
      <c r="N142" s="17" t="str">
        <f t="shared" si="39"/>
        <v/>
      </c>
      <c r="O142" s="17" t="str">
        <f t="shared" si="40"/>
        <v/>
      </c>
      <c r="P142" s="17" t="str">
        <f t="shared" si="41"/>
        <v/>
      </c>
      <c r="Q142" s="17" t="str">
        <f t="shared" si="42"/>
        <v/>
      </c>
      <c r="R142" s="27" t="str">
        <f t="shared" si="43"/>
        <v/>
      </c>
      <c r="S142" s="27" t="str">
        <f t="shared" si="44"/>
        <v/>
      </c>
      <c r="T142" s="27" t="str">
        <f t="shared" si="45"/>
        <v/>
      </c>
      <c r="U142" s="18" t="s">
        <v>36</v>
      </c>
    </row>
    <row r="143" spans="1:21" hidden="1" x14ac:dyDescent="0.2">
      <c r="A143" s="31" t="str">
        <f t="shared" si="34"/>
        <v/>
      </c>
      <c r="B143" s="143"/>
      <c r="C143" s="143"/>
      <c r="D143" s="143"/>
      <c r="E143" s="143"/>
      <c r="F143" s="143"/>
      <c r="G143" s="143"/>
      <c r="H143" s="143"/>
      <c r="I143" s="143"/>
      <c r="J143" s="17" t="str">
        <f t="shared" si="35"/>
        <v/>
      </c>
      <c r="K143" s="17" t="str">
        <f t="shared" si="36"/>
        <v/>
      </c>
      <c r="L143" s="17" t="str">
        <f t="shared" si="37"/>
        <v/>
      </c>
      <c r="M143" s="17" t="str">
        <f t="shared" si="38"/>
        <v/>
      </c>
      <c r="N143" s="17" t="str">
        <f t="shared" si="39"/>
        <v/>
      </c>
      <c r="O143" s="17" t="str">
        <f t="shared" si="40"/>
        <v/>
      </c>
      <c r="P143" s="17" t="str">
        <f t="shared" si="41"/>
        <v/>
      </c>
      <c r="Q143" s="17" t="str">
        <f t="shared" si="42"/>
        <v/>
      </c>
      <c r="R143" s="27" t="str">
        <f t="shared" si="43"/>
        <v/>
      </c>
      <c r="S143" s="27" t="str">
        <f t="shared" si="44"/>
        <v/>
      </c>
      <c r="T143" s="27" t="str">
        <f t="shared" si="45"/>
        <v/>
      </c>
      <c r="U143" s="18" t="s">
        <v>36</v>
      </c>
    </row>
    <row r="144" spans="1:21" hidden="1" x14ac:dyDescent="0.2">
      <c r="A144" s="31" t="str">
        <f t="shared" si="34"/>
        <v/>
      </c>
      <c r="B144" s="143"/>
      <c r="C144" s="143"/>
      <c r="D144" s="143"/>
      <c r="E144" s="143"/>
      <c r="F144" s="143"/>
      <c r="G144" s="143"/>
      <c r="H144" s="143"/>
      <c r="I144" s="143"/>
      <c r="J144" s="17" t="str">
        <f t="shared" si="35"/>
        <v/>
      </c>
      <c r="K144" s="17" t="str">
        <f t="shared" si="36"/>
        <v/>
      </c>
      <c r="L144" s="17" t="str">
        <f t="shared" si="37"/>
        <v/>
      </c>
      <c r="M144" s="17" t="str">
        <f t="shared" si="38"/>
        <v/>
      </c>
      <c r="N144" s="17" t="str">
        <f t="shared" si="39"/>
        <v/>
      </c>
      <c r="O144" s="17" t="str">
        <f t="shared" si="40"/>
        <v/>
      </c>
      <c r="P144" s="17" t="str">
        <f t="shared" si="41"/>
        <v/>
      </c>
      <c r="Q144" s="17" t="str">
        <f t="shared" si="42"/>
        <v/>
      </c>
      <c r="R144" s="27" t="str">
        <f t="shared" si="43"/>
        <v/>
      </c>
      <c r="S144" s="27" t="str">
        <f t="shared" si="44"/>
        <v/>
      </c>
      <c r="T144" s="27" t="str">
        <f t="shared" si="45"/>
        <v/>
      </c>
      <c r="U144" s="18" t="s">
        <v>36</v>
      </c>
    </row>
    <row r="145" spans="1:21" hidden="1" x14ac:dyDescent="0.2">
      <c r="A145" s="31" t="str">
        <f t="shared" si="34"/>
        <v/>
      </c>
      <c r="B145" s="143"/>
      <c r="C145" s="143"/>
      <c r="D145" s="143"/>
      <c r="E145" s="143"/>
      <c r="F145" s="143"/>
      <c r="G145" s="143"/>
      <c r="H145" s="143"/>
      <c r="I145" s="143"/>
      <c r="J145" s="17" t="str">
        <f t="shared" si="35"/>
        <v/>
      </c>
      <c r="K145" s="17" t="str">
        <f t="shared" si="36"/>
        <v/>
      </c>
      <c r="L145" s="17" t="str">
        <f t="shared" si="37"/>
        <v/>
      </c>
      <c r="M145" s="17" t="str">
        <f t="shared" si="38"/>
        <v/>
      </c>
      <c r="N145" s="17" t="str">
        <f t="shared" si="39"/>
        <v/>
      </c>
      <c r="O145" s="17" t="str">
        <f t="shared" si="40"/>
        <v/>
      </c>
      <c r="P145" s="17" t="str">
        <f t="shared" si="41"/>
        <v/>
      </c>
      <c r="Q145" s="17" t="str">
        <f t="shared" si="42"/>
        <v/>
      </c>
      <c r="R145" s="27" t="str">
        <f t="shared" si="43"/>
        <v/>
      </c>
      <c r="S145" s="27" t="str">
        <f t="shared" si="44"/>
        <v/>
      </c>
      <c r="T145" s="27" t="str">
        <f t="shared" si="45"/>
        <v/>
      </c>
      <c r="U145" s="18" t="s">
        <v>36</v>
      </c>
    </row>
    <row r="146" spans="1:21" hidden="1" x14ac:dyDescent="0.2">
      <c r="A146" s="31" t="str">
        <f t="shared" si="34"/>
        <v/>
      </c>
      <c r="B146" s="143"/>
      <c r="C146" s="143"/>
      <c r="D146" s="143"/>
      <c r="E146" s="143"/>
      <c r="F146" s="143"/>
      <c r="G146" s="143"/>
      <c r="H146" s="143"/>
      <c r="I146" s="143"/>
      <c r="J146" s="17" t="str">
        <f t="shared" si="35"/>
        <v/>
      </c>
      <c r="K146" s="17" t="str">
        <f t="shared" si="36"/>
        <v/>
      </c>
      <c r="L146" s="17" t="str">
        <f t="shared" si="37"/>
        <v/>
      </c>
      <c r="M146" s="17" t="str">
        <f t="shared" si="38"/>
        <v/>
      </c>
      <c r="N146" s="17" t="str">
        <f t="shared" si="39"/>
        <v/>
      </c>
      <c r="O146" s="17" t="str">
        <f t="shared" si="40"/>
        <v/>
      </c>
      <c r="P146" s="17" t="str">
        <f t="shared" si="41"/>
        <v/>
      </c>
      <c r="Q146" s="17" t="str">
        <f t="shared" si="42"/>
        <v/>
      </c>
      <c r="R146" s="27" t="str">
        <f t="shared" si="43"/>
        <v/>
      </c>
      <c r="S146" s="27" t="str">
        <f t="shared" si="44"/>
        <v/>
      </c>
      <c r="T146" s="27" t="str">
        <f t="shared" si="45"/>
        <v/>
      </c>
      <c r="U146" s="18" t="s">
        <v>36</v>
      </c>
    </row>
    <row r="147" spans="1:21" hidden="1" x14ac:dyDescent="0.2">
      <c r="A147" s="31" t="str">
        <f t="shared" si="34"/>
        <v/>
      </c>
      <c r="B147" s="143"/>
      <c r="C147" s="143"/>
      <c r="D147" s="143"/>
      <c r="E147" s="143"/>
      <c r="F147" s="143"/>
      <c r="G147" s="143"/>
      <c r="H147" s="143"/>
      <c r="I147" s="143"/>
      <c r="J147" s="17" t="str">
        <f t="shared" si="35"/>
        <v/>
      </c>
      <c r="K147" s="17" t="str">
        <f t="shared" si="36"/>
        <v/>
      </c>
      <c r="L147" s="17" t="str">
        <f t="shared" si="37"/>
        <v/>
      </c>
      <c r="M147" s="17" t="str">
        <f t="shared" si="38"/>
        <v/>
      </c>
      <c r="N147" s="17" t="str">
        <f t="shared" si="39"/>
        <v/>
      </c>
      <c r="O147" s="17" t="str">
        <f t="shared" si="40"/>
        <v/>
      </c>
      <c r="P147" s="17" t="str">
        <f t="shared" si="41"/>
        <v/>
      </c>
      <c r="Q147" s="17" t="str">
        <f t="shared" si="42"/>
        <v/>
      </c>
      <c r="R147" s="27" t="str">
        <f t="shared" si="43"/>
        <v/>
      </c>
      <c r="S147" s="27" t="str">
        <f t="shared" si="44"/>
        <v/>
      </c>
      <c r="T147" s="27" t="str">
        <f t="shared" si="45"/>
        <v/>
      </c>
      <c r="U147" s="18" t="s">
        <v>36</v>
      </c>
    </row>
    <row r="148" spans="1:21" hidden="1" x14ac:dyDescent="0.2">
      <c r="A148" s="31" t="str">
        <f t="shared" si="34"/>
        <v/>
      </c>
      <c r="B148" s="143"/>
      <c r="C148" s="143"/>
      <c r="D148" s="143"/>
      <c r="E148" s="143"/>
      <c r="F148" s="143"/>
      <c r="G148" s="143"/>
      <c r="H148" s="143"/>
      <c r="I148" s="143"/>
      <c r="J148" s="17" t="str">
        <f t="shared" si="35"/>
        <v/>
      </c>
      <c r="K148" s="17" t="str">
        <f t="shared" si="36"/>
        <v/>
      </c>
      <c r="L148" s="17" t="str">
        <f t="shared" si="37"/>
        <v/>
      </c>
      <c r="M148" s="17" t="str">
        <f t="shared" si="38"/>
        <v/>
      </c>
      <c r="N148" s="17" t="str">
        <f t="shared" si="39"/>
        <v/>
      </c>
      <c r="O148" s="17" t="str">
        <f t="shared" si="40"/>
        <v/>
      </c>
      <c r="P148" s="17" t="str">
        <f t="shared" si="41"/>
        <v/>
      </c>
      <c r="Q148" s="17" t="str">
        <f t="shared" si="42"/>
        <v/>
      </c>
      <c r="R148" s="27" t="str">
        <f t="shared" si="43"/>
        <v/>
      </c>
      <c r="S148" s="27" t="str">
        <f t="shared" si="44"/>
        <v/>
      </c>
      <c r="T148" s="27" t="str">
        <f t="shared" si="45"/>
        <v/>
      </c>
      <c r="U148" s="18" t="s">
        <v>36</v>
      </c>
    </row>
    <row r="149" spans="1:21" hidden="1" x14ac:dyDescent="0.2">
      <c r="A149" s="31" t="str">
        <f t="shared" si="34"/>
        <v/>
      </c>
      <c r="B149" s="143"/>
      <c r="C149" s="143"/>
      <c r="D149" s="143"/>
      <c r="E149" s="143"/>
      <c r="F149" s="143"/>
      <c r="G149" s="143"/>
      <c r="H149" s="143"/>
      <c r="I149" s="143"/>
      <c r="J149" s="17" t="str">
        <f t="shared" si="35"/>
        <v/>
      </c>
      <c r="K149" s="17" t="str">
        <f t="shared" si="36"/>
        <v/>
      </c>
      <c r="L149" s="17" t="str">
        <f t="shared" si="37"/>
        <v/>
      </c>
      <c r="M149" s="17" t="str">
        <f t="shared" si="38"/>
        <v/>
      </c>
      <c r="N149" s="17" t="str">
        <f t="shared" si="39"/>
        <v/>
      </c>
      <c r="O149" s="17" t="str">
        <f t="shared" si="40"/>
        <v/>
      </c>
      <c r="P149" s="17" t="str">
        <f t="shared" si="41"/>
        <v/>
      </c>
      <c r="Q149" s="17" t="str">
        <f t="shared" si="42"/>
        <v/>
      </c>
      <c r="R149" s="27" t="str">
        <f t="shared" si="43"/>
        <v/>
      </c>
      <c r="S149" s="27" t="str">
        <f t="shared" si="44"/>
        <v/>
      </c>
      <c r="T149" s="27" t="str">
        <f t="shared" si="45"/>
        <v/>
      </c>
      <c r="U149" s="18" t="s">
        <v>36</v>
      </c>
    </row>
    <row r="150" spans="1:21" hidden="1" x14ac:dyDescent="0.2">
      <c r="A150" s="31" t="str">
        <f t="shared" si="34"/>
        <v/>
      </c>
      <c r="B150" s="143"/>
      <c r="C150" s="143"/>
      <c r="D150" s="143"/>
      <c r="E150" s="143"/>
      <c r="F150" s="143"/>
      <c r="G150" s="143"/>
      <c r="H150" s="143"/>
      <c r="I150" s="143"/>
      <c r="J150" s="17" t="str">
        <f t="shared" si="35"/>
        <v/>
      </c>
      <c r="K150" s="17" t="str">
        <f t="shared" si="36"/>
        <v/>
      </c>
      <c r="L150" s="17" t="str">
        <f t="shared" si="37"/>
        <v/>
      </c>
      <c r="M150" s="17" t="str">
        <f t="shared" si="38"/>
        <v/>
      </c>
      <c r="N150" s="17" t="str">
        <f t="shared" si="39"/>
        <v/>
      </c>
      <c r="O150" s="17" t="str">
        <f t="shared" si="40"/>
        <v/>
      </c>
      <c r="P150" s="17" t="str">
        <f t="shared" si="41"/>
        <v/>
      </c>
      <c r="Q150" s="17" t="str">
        <f t="shared" si="42"/>
        <v/>
      </c>
      <c r="R150" s="27" t="str">
        <f t="shared" si="43"/>
        <v/>
      </c>
      <c r="S150" s="27" t="str">
        <f t="shared" si="44"/>
        <v/>
      </c>
      <c r="T150" s="27" t="str">
        <f t="shared" si="45"/>
        <v/>
      </c>
      <c r="U150" s="18" t="s">
        <v>36</v>
      </c>
    </row>
    <row r="151" spans="1:21" x14ac:dyDescent="0.2">
      <c r="A151" s="19" t="s">
        <v>25</v>
      </c>
      <c r="B151" s="155"/>
      <c r="C151" s="156"/>
      <c r="D151" s="156"/>
      <c r="E151" s="156"/>
      <c r="F151" s="156"/>
      <c r="G151" s="156"/>
      <c r="H151" s="156"/>
      <c r="I151" s="157"/>
      <c r="J151" s="21">
        <f>IF(ISNA(SUM(J135:J150)),"",SUM(J135:J150))</f>
        <v>39</v>
      </c>
      <c r="K151" s="21">
        <f t="shared" ref="K151:Q151" si="46">SUM(K135:K150)</f>
        <v>12</v>
      </c>
      <c r="L151" s="21">
        <f>SUM(L135:L150)</f>
        <v>6</v>
      </c>
      <c r="M151" s="21">
        <f>SUM(M135:M150)</f>
        <v>0</v>
      </c>
      <c r="N151" s="21">
        <f t="shared" si="46"/>
        <v>6</v>
      </c>
      <c r="O151" s="21">
        <f t="shared" si="46"/>
        <v>24</v>
      </c>
      <c r="P151" s="21">
        <f t="shared" si="46"/>
        <v>47</v>
      </c>
      <c r="Q151" s="21">
        <f t="shared" si="46"/>
        <v>71</v>
      </c>
      <c r="R151" s="19">
        <f>COUNTIF(R135:R150,"E")</f>
        <v>5</v>
      </c>
      <c r="S151" s="19">
        <f>COUNTIF(S135:S150,"C")</f>
        <v>1</v>
      </c>
      <c r="T151" s="19">
        <f>COUNTIF(T135:T150,"VP")</f>
        <v>0</v>
      </c>
      <c r="U151" s="18"/>
    </row>
    <row r="152" spans="1:21" ht="17.25" customHeight="1" x14ac:dyDescent="0.2">
      <c r="A152" s="77" t="s">
        <v>62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9"/>
    </row>
    <row r="153" spans="1:21" x14ac:dyDescent="0.2">
      <c r="A153" s="31" t="str">
        <f>IF(ISNA(INDEX($A$34:$U$129,MATCH($B153,$B$34:$B$129,0),1)),"",INDEX($A$34:$U$129,MATCH($B153,$B$34:$B$129,0),1))</f>
        <v/>
      </c>
      <c r="B153" s="143"/>
      <c r="C153" s="143"/>
      <c r="D153" s="143"/>
      <c r="E153" s="143"/>
      <c r="F153" s="143"/>
      <c r="G153" s="143"/>
      <c r="H153" s="143"/>
      <c r="I153" s="143"/>
      <c r="J153" s="17" t="str">
        <f>IF(ISNA(INDEX($A$34:$U$129,MATCH($B153,$B$34:$B$129,0),10)),"",INDEX($A$34:$U$129,MATCH($B153,$B$34:$B$129,0),10))</f>
        <v/>
      </c>
      <c r="K153" s="17" t="str">
        <f>IF(ISNA(INDEX($A$34:$U$129,MATCH($B153,$B$34:$B$129,0),11)),"",INDEX($A$34:$U$129,MATCH($B153,$B$34:$B$129,0),11))</f>
        <v/>
      </c>
      <c r="L153" s="17" t="str">
        <f>IF(ISNA(INDEX($A$34:$U$129,MATCH($B153,$B$34:$B$129,0),12)),"",INDEX($A$34:$U$129,MATCH($B153,$B$34:$B$129,0),12))</f>
        <v/>
      </c>
      <c r="M153" s="17" t="str">
        <f>IF(ISNA(INDEX($A$34:$U$129,MATCH($B153,$B$34:$B$129,0),13)),"",INDEX($A$34:$U$129,MATCH($B153,$B$34:$B$129,0),13))</f>
        <v/>
      </c>
      <c r="N153" s="17" t="str">
        <f>IF(ISNA(INDEX($A$34:$U$129,MATCH($B153,$B$34:$B$129,0),14)),"",INDEX($A$34:$U$129,MATCH($B153,$B$34:$B$129,0),14))</f>
        <v/>
      </c>
      <c r="O153" s="17" t="str">
        <f>IF(ISNA(INDEX($A$34:$U$129,MATCH($B153,$B$34:$B$129,0),15)),"",INDEX($A$34:$U$129,MATCH($B153,$B$34:$B$129,0),15))</f>
        <v/>
      </c>
      <c r="P153" s="17" t="str">
        <f>IF(ISNA(INDEX($A$34:$U$129,MATCH($B153,$B$34:$B$129,0),16)),"",INDEX($A$34:$U$129,MATCH($B153,$B$34:$B$129,0),16))</f>
        <v/>
      </c>
      <c r="Q153" s="17" t="str">
        <f>IF(ISNA(INDEX($A$34:$U$129,MATCH($B153,$B$34:$B$129,0),17)),"",INDEX($A$34:$U$129,MATCH($B153,$B$34:$B$129,0),17))</f>
        <v/>
      </c>
      <c r="R153" s="27" t="str">
        <f>IF(ISNA(INDEX($A$34:$U$129,MATCH($B153,$B$34:$B$129,0),18)),"",INDEX($A$34:$U$129,MATCH($B153,$B$34:$B$129,0),18))</f>
        <v/>
      </c>
      <c r="S153" s="27" t="str">
        <f>IF(ISNA(INDEX($A$34:$U$129,MATCH($B153,$B$34:$B$129,0),19)),"",INDEX($A$34:$U$129,MATCH($B153,$B$34:$B$129,0),19))</f>
        <v/>
      </c>
      <c r="T153" s="27" t="str">
        <f>IF(ISNA(INDEX($A$34:$U$129,MATCH($B153,$B$34:$B$129,0),20)),"",INDEX($A$34:$U$129,MATCH($B153,$B$34:$B$129,0),20))</f>
        <v/>
      </c>
      <c r="U153" s="18" t="s">
        <v>36</v>
      </c>
    </row>
    <row r="154" spans="1:21" hidden="1" x14ac:dyDescent="0.2">
      <c r="A154" s="31" t="str">
        <f>IF(ISNA(INDEX($A$34:$U$129,MATCH($B154,$B$34:$B$129,0),1)),"",INDEX($A$34:$U$129,MATCH($B154,$B$34:$B$129,0),1))</f>
        <v/>
      </c>
      <c r="B154" s="143"/>
      <c r="C154" s="143"/>
      <c r="D154" s="143"/>
      <c r="E154" s="143"/>
      <c r="F154" s="143"/>
      <c r="G154" s="143"/>
      <c r="H154" s="143"/>
      <c r="I154" s="143"/>
      <c r="J154" s="17" t="str">
        <f>IF(ISNA(INDEX($A$34:$U$129,MATCH($B154,$B$34:$B$129,0),10)),"",INDEX($A$34:$U$129,MATCH($B154,$B$34:$B$129,0),10))</f>
        <v/>
      </c>
      <c r="K154" s="17" t="str">
        <f>IF(ISNA(INDEX($A$34:$U$129,MATCH($B154,$B$34:$B$129,0),11)),"",INDEX($A$34:$U$129,MATCH($B154,$B$34:$B$129,0),11))</f>
        <v/>
      </c>
      <c r="L154" s="17" t="str">
        <f>IF(ISNA(INDEX($A$34:$U$129,MATCH($B154,$B$34:$B$129,0),12)),"",INDEX($A$34:$U$129,MATCH($B154,$B$34:$B$129,0),12))</f>
        <v/>
      </c>
      <c r="M154" s="17" t="str">
        <f>IF(ISNA(INDEX($A$34:$U$129,MATCH($B154,$B$34:$B$129,0),13)),"",INDEX($A$34:$U$129,MATCH($B154,$B$34:$B$129,0),13))</f>
        <v/>
      </c>
      <c r="N154" s="17" t="str">
        <f>IF(ISNA(INDEX($A$34:$U$129,MATCH($B154,$B$34:$B$129,0),14)),"",INDEX($A$34:$U$129,MATCH($B154,$B$34:$B$129,0),14))</f>
        <v/>
      </c>
      <c r="O154" s="17" t="str">
        <f>IF(ISNA(INDEX($A$34:$U$129,MATCH($B154,$B$34:$B$129,0),15)),"",INDEX($A$34:$U$129,MATCH($B154,$B$34:$B$129,0),15))</f>
        <v/>
      </c>
      <c r="P154" s="17" t="str">
        <f>IF(ISNA(INDEX($A$34:$U$129,MATCH($B154,$B$34:$B$129,0),16)),"",INDEX($A$34:$U$129,MATCH($B154,$B$34:$B$129,0),16))</f>
        <v/>
      </c>
      <c r="Q154" s="17" t="str">
        <f>IF(ISNA(INDEX($A$34:$U$129,MATCH($B154,$B$34:$B$129,0),17)),"",INDEX($A$34:$U$129,MATCH($B154,$B$34:$B$129,0),17))</f>
        <v/>
      </c>
      <c r="R154" s="27" t="str">
        <f>IF(ISNA(INDEX($A$34:$U$129,MATCH($B154,$B$34:$B$129,0),18)),"",INDEX($A$34:$U$129,MATCH($B154,$B$34:$B$129,0),18))</f>
        <v/>
      </c>
      <c r="S154" s="27" t="str">
        <f>IF(ISNA(INDEX($A$34:$U$129,MATCH($B154,$B$34:$B$129,0),19)),"",INDEX($A$34:$U$129,MATCH($B154,$B$34:$B$129,0),19))</f>
        <v/>
      </c>
      <c r="T154" s="27" t="str">
        <f>IF(ISNA(INDEX($A$34:$U$129,MATCH($B154,$B$34:$B$129,0),20)),"",INDEX($A$34:$U$129,MATCH($B154,$B$34:$B$129,0),20))</f>
        <v/>
      </c>
      <c r="U154" s="18" t="s">
        <v>36</v>
      </c>
    </row>
    <row r="155" spans="1:21" hidden="1" x14ac:dyDescent="0.2">
      <c r="A155" s="31" t="str">
        <f>IF(ISNA(INDEX($A$34:$U$129,MATCH($B155,$B$34:$B$129,0),1)),"",INDEX($A$34:$U$129,MATCH($B155,$B$34:$B$129,0),1))</f>
        <v/>
      </c>
      <c r="B155" s="143"/>
      <c r="C155" s="143"/>
      <c r="D155" s="143"/>
      <c r="E155" s="143"/>
      <c r="F155" s="143"/>
      <c r="G155" s="143"/>
      <c r="H155" s="143"/>
      <c r="I155" s="143"/>
      <c r="J155" s="17" t="str">
        <f>IF(ISNA(INDEX($A$34:$U$129,MATCH($B155,$B$34:$B$129,0),10)),"",INDEX($A$34:$U$129,MATCH($B155,$B$34:$B$129,0),10))</f>
        <v/>
      </c>
      <c r="K155" s="17" t="str">
        <f>IF(ISNA(INDEX($A$34:$U$129,MATCH($B155,$B$34:$B$129,0),11)),"",INDEX($A$34:$U$129,MATCH($B155,$B$34:$B$129,0),11))</f>
        <v/>
      </c>
      <c r="L155" s="17" t="str">
        <f>IF(ISNA(INDEX($A$34:$U$129,MATCH($B155,$B$34:$B$129,0),12)),"",INDEX($A$34:$U$129,MATCH($B155,$B$34:$B$129,0),12))</f>
        <v/>
      </c>
      <c r="M155" s="17" t="str">
        <f>IF(ISNA(INDEX($A$34:$U$129,MATCH($B155,$B$34:$B$129,0),13)),"",INDEX($A$34:$U$129,MATCH($B155,$B$34:$B$129,0),13))</f>
        <v/>
      </c>
      <c r="N155" s="17" t="str">
        <f>IF(ISNA(INDEX($A$34:$U$129,MATCH($B155,$B$34:$B$129,0),14)),"",INDEX($A$34:$U$129,MATCH($B155,$B$34:$B$129,0),14))</f>
        <v/>
      </c>
      <c r="O155" s="17" t="str">
        <f>IF(ISNA(INDEX($A$34:$U$129,MATCH($B155,$B$34:$B$129,0),15)),"",INDEX($A$34:$U$129,MATCH($B155,$B$34:$B$129,0),15))</f>
        <v/>
      </c>
      <c r="P155" s="17" t="str">
        <f>IF(ISNA(INDEX($A$34:$U$129,MATCH($B155,$B$34:$B$129,0),16)),"",INDEX($A$34:$U$129,MATCH($B155,$B$34:$B$129,0),16))</f>
        <v/>
      </c>
      <c r="Q155" s="17" t="str">
        <f>IF(ISNA(INDEX($A$34:$U$129,MATCH($B155,$B$34:$B$129,0),17)),"",INDEX($A$34:$U$129,MATCH($B155,$B$34:$B$129,0),17))</f>
        <v/>
      </c>
      <c r="R155" s="27" t="str">
        <f>IF(ISNA(INDEX($A$34:$U$129,MATCH($B155,$B$34:$B$129,0),18)),"",INDEX($A$34:$U$129,MATCH($B155,$B$34:$B$129,0),18))</f>
        <v/>
      </c>
      <c r="S155" s="27" t="str">
        <f>IF(ISNA(INDEX($A$34:$U$129,MATCH($B155,$B$34:$B$129,0),19)),"",INDEX($A$34:$U$129,MATCH($B155,$B$34:$B$129,0),19))</f>
        <v/>
      </c>
      <c r="T155" s="27" t="str">
        <f>IF(ISNA(INDEX($A$34:$U$129,MATCH($B155,$B$34:$B$129,0),20)),"",INDEX($A$34:$U$129,MATCH($B155,$B$34:$B$129,0),20))</f>
        <v/>
      </c>
      <c r="U155" s="18" t="s">
        <v>36</v>
      </c>
    </row>
    <row r="156" spans="1:21" hidden="1" x14ac:dyDescent="0.2">
      <c r="A156" s="31" t="str">
        <f>IF(ISNA(INDEX($A$34:$U$129,MATCH($B156,$B$34:$B$129,0),1)),"",INDEX($A$34:$U$129,MATCH($B156,$B$34:$B$129,0),1))</f>
        <v/>
      </c>
      <c r="B156" s="143"/>
      <c r="C156" s="143"/>
      <c r="D156" s="143"/>
      <c r="E156" s="143"/>
      <c r="F156" s="143"/>
      <c r="G156" s="143"/>
      <c r="H156" s="143"/>
      <c r="I156" s="143"/>
      <c r="J156" s="17" t="str">
        <f>IF(ISNA(INDEX($A$34:$U$129,MATCH($B156,$B$34:$B$129,0),10)),"",INDEX($A$34:$U$129,MATCH($B156,$B$34:$B$129,0),10))</f>
        <v/>
      </c>
      <c r="K156" s="17" t="str">
        <f>IF(ISNA(INDEX($A$34:$U$129,MATCH($B156,$B$34:$B$129,0),11)),"",INDEX($A$34:$U$129,MATCH($B156,$B$34:$B$129,0),11))</f>
        <v/>
      </c>
      <c r="L156" s="17" t="str">
        <f>IF(ISNA(INDEX($A$34:$U$129,MATCH($B156,$B$34:$B$129,0),12)),"",INDEX($A$34:$U$129,MATCH($B156,$B$34:$B$129,0),12))</f>
        <v/>
      </c>
      <c r="M156" s="17" t="str">
        <f>IF(ISNA(INDEX($A$34:$U$129,MATCH($B156,$B$34:$B$129,0),13)),"",INDEX($A$34:$U$129,MATCH($B156,$B$34:$B$129,0),13))</f>
        <v/>
      </c>
      <c r="N156" s="17" t="str">
        <f>IF(ISNA(INDEX($A$34:$U$129,MATCH($B156,$B$34:$B$129,0),14)),"",INDEX($A$34:$U$129,MATCH($B156,$B$34:$B$129,0),14))</f>
        <v/>
      </c>
      <c r="O156" s="17" t="str">
        <f>IF(ISNA(INDEX($A$34:$U$129,MATCH($B156,$B$34:$B$129,0),15)),"",INDEX($A$34:$U$129,MATCH($B156,$B$34:$B$129,0),15))</f>
        <v/>
      </c>
      <c r="P156" s="17" t="str">
        <f>IF(ISNA(INDEX($A$34:$U$129,MATCH($B156,$B$34:$B$129,0),16)),"",INDEX($A$34:$U$129,MATCH($B156,$B$34:$B$129,0),16))</f>
        <v/>
      </c>
      <c r="Q156" s="17" t="str">
        <f>IF(ISNA(INDEX($A$34:$U$129,MATCH($B156,$B$34:$B$129,0),17)),"",INDEX($A$34:$U$129,MATCH($B156,$B$34:$B$129,0),17))</f>
        <v/>
      </c>
      <c r="R156" s="27" t="str">
        <f>IF(ISNA(INDEX($A$34:$U$129,MATCH($B156,$B$34:$B$129,0),18)),"",INDEX($A$34:$U$129,MATCH($B156,$B$34:$B$129,0),18))</f>
        <v/>
      </c>
      <c r="S156" s="27" t="str">
        <f>IF(ISNA(INDEX($A$34:$U$129,MATCH($B156,$B$34:$B$129,0),19)),"",INDEX($A$34:$U$129,MATCH($B156,$B$34:$B$129,0),19))</f>
        <v/>
      </c>
      <c r="T156" s="27" t="str">
        <f>IF(ISNA(INDEX($A$34:$U$129,MATCH($B156,$B$34:$B$129,0),20)),"",INDEX($A$34:$U$129,MATCH($B156,$B$34:$B$129,0),20))</f>
        <v/>
      </c>
      <c r="U156" s="18" t="s">
        <v>36</v>
      </c>
    </row>
    <row r="157" spans="1:21" x14ac:dyDescent="0.2">
      <c r="A157" s="19" t="s">
        <v>25</v>
      </c>
      <c r="B157" s="144"/>
      <c r="C157" s="144"/>
      <c r="D157" s="144"/>
      <c r="E157" s="144"/>
      <c r="F157" s="144"/>
      <c r="G157" s="144"/>
      <c r="H157" s="144"/>
      <c r="I157" s="144"/>
      <c r="J157" s="21">
        <f t="shared" ref="J157:Q157" si="47">SUM(J153:J156)</f>
        <v>0</v>
      </c>
      <c r="K157" s="21">
        <f t="shared" si="47"/>
        <v>0</v>
      </c>
      <c r="L157" s="21">
        <f>SUM(L153:L156)</f>
        <v>0</v>
      </c>
      <c r="M157" s="21">
        <f>SUM(M153:M156)</f>
        <v>0</v>
      </c>
      <c r="N157" s="21">
        <f t="shared" si="47"/>
        <v>0</v>
      </c>
      <c r="O157" s="21">
        <f t="shared" si="47"/>
        <v>0</v>
      </c>
      <c r="P157" s="21">
        <f t="shared" si="47"/>
        <v>0</v>
      </c>
      <c r="Q157" s="21">
        <f t="shared" si="47"/>
        <v>0</v>
      </c>
      <c r="R157" s="19">
        <f>COUNTIF(R153:R156,"E")</f>
        <v>0</v>
      </c>
      <c r="S157" s="19">
        <f>COUNTIF(S153:S156,"C")</f>
        <v>0</v>
      </c>
      <c r="T157" s="19">
        <f>COUNTIF(T153:T156,"VP")</f>
        <v>0</v>
      </c>
      <c r="U157" s="20"/>
    </row>
    <row r="158" spans="1:21" ht="27" customHeight="1" x14ac:dyDescent="0.2">
      <c r="A158" s="145" t="s">
        <v>71</v>
      </c>
      <c r="B158" s="146"/>
      <c r="C158" s="146"/>
      <c r="D158" s="146"/>
      <c r="E158" s="146"/>
      <c r="F158" s="146"/>
      <c r="G158" s="146"/>
      <c r="H158" s="146"/>
      <c r="I158" s="147"/>
      <c r="J158" s="21">
        <f t="shared" ref="J158:T158" si="48">SUM(J151,J157)</f>
        <v>39</v>
      </c>
      <c r="K158" s="21">
        <f t="shared" si="48"/>
        <v>12</v>
      </c>
      <c r="L158" s="21">
        <f>SUM(L151,L157)</f>
        <v>6</v>
      </c>
      <c r="M158" s="21">
        <f>SUM(M151,M157)</f>
        <v>0</v>
      </c>
      <c r="N158" s="21">
        <f t="shared" si="48"/>
        <v>6</v>
      </c>
      <c r="O158" s="21">
        <f t="shared" si="48"/>
        <v>24</v>
      </c>
      <c r="P158" s="21">
        <f t="shared" si="48"/>
        <v>47</v>
      </c>
      <c r="Q158" s="21">
        <f t="shared" si="48"/>
        <v>71</v>
      </c>
      <c r="R158" s="21">
        <f t="shared" si="48"/>
        <v>5</v>
      </c>
      <c r="S158" s="21">
        <f t="shared" si="48"/>
        <v>1</v>
      </c>
      <c r="T158" s="21">
        <f t="shared" si="48"/>
        <v>0</v>
      </c>
      <c r="U158" s="26"/>
    </row>
    <row r="159" spans="1:21" x14ac:dyDescent="0.2">
      <c r="A159" s="131" t="s">
        <v>47</v>
      </c>
      <c r="B159" s="132"/>
      <c r="C159" s="132"/>
      <c r="D159" s="132"/>
      <c r="E159" s="132"/>
      <c r="F159" s="132"/>
      <c r="G159" s="132"/>
      <c r="H159" s="132"/>
      <c r="I159" s="132"/>
      <c r="J159" s="133"/>
      <c r="K159" s="21">
        <f t="shared" ref="K159:Q159" si="49">K151*14+K157*12</f>
        <v>168</v>
      </c>
      <c r="L159" s="21">
        <f t="shared" si="49"/>
        <v>84</v>
      </c>
      <c r="M159" s="21">
        <f t="shared" si="49"/>
        <v>0</v>
      </c>
      <c r="N159" s="21">
        <f t="shared" si="49"/>
        <v>84</v>
      </c>
      <c r="O159" s="21">
        <f t="shared" si="49"/>
        <v>336</v>
      </c>
      <c r="P159" s="21">
        <f t="shared" si="49"/>
        <v>658</v>
      </c>
      <c r="Q159" s="21">
        <f t="shared" si="49"/>
        <v>994</v>
      </c>
      <c r="R159" s="137"/>
      <c r="S159" s="138"/>
      <c r="T159" s="138"/>
      <c r="U159" s="139"/>
    </row>
    <row r="160" spans="1:21" x14ac:dyDescent="0.2">
      <c r="A160" s="134"/>
      <c r="B160" s="135"/>
      <c r="C160" s="135"/>
      <c r="D160" s="135"/>
      <c r="E160" s="135"/>
      <c r="F160" s="135"/>
      <c r="G160" s="135"/>
      <c r="H160" s="135"/>
      <c r="I160" s="135"/>
      <c r="J160" s="136"/>
      <c r="K160" s="148">
        <f>SUM(K159:N159)</f>
        <v>336</v>
      </c>
      <c r="L160" s="149"/>
      <c r="M160" s="149"/>
      <c r="N160" s="150"/>
      <c r="O160" s="151">
        <f>SUM(O159:P159)</f>
        <v>994</v>
      </c>
      <c r="P160" s="152"/>
      <c r="Q160" s="153"/>
      <c r="R160" s="140"/>
      <c r="S160" s="141"/>
      <c r="T160" s="141"/>
      <c r="U160" s="142"/>
    </row>
    <row r="162" spans="1:21" ht="28.5" customHeight="1" x14ac:dyDescent="0.2">
      <c r="A162" s="102" t="s">
        <v>90</v>
      </c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</row>
    <row r="163" spans="1:21" ht="27.75" customHeight="1" x14ac:dyDescent="0.2">
      <c r="A163" s="144" t="s">
        <v>27</v>
      </c>
      <c r="B163" s="144" t="s">
        <v>26</v>
      </c>
      <c r="C163" s="144"/>
      <c r="D163" s="144"/>
      <c r="E163" s="144"/>
      <c r="F163" s="144"/>
      <c r="G163" s="144"/>
      <c r="H163" s="144"/>
      <c r="I163" s="144"/>
      <c r="J163" s="76" t="s">
        <v>39</v>
      </c>
      <c r="K163" s="76" t="s">
        <v>24</v>
      </c>
      <c r="L163" s="76"/>
      <c r="M163" s="76"/>
      <c r="N163" s="76"/>
      <c r="O163" s="76" t="s">
        <v>40</v>
      </c>
      <c r="P163" s="76"/>
      <c r="Q163" s="76"/>
      <c r="R163" s="76" t="s">
        <v>23</v>
      </c>
      <c r="S163" s="76"/>
      <c r="T163" s="76"/>
      <c r="U163" s="76" t="s">
        <v>22</v>
      </c>
    </row>
    <row r="164" spans="1:21" ht="16.5" customHeight="1" x14ac:dyDescent="0.2">
      <c r="A164" s="144"/>
      <c r="B164" s="144"/>
      <c r="C164" s="144"/>
      <c r="D164" s="144"/>
      <c r="E164" s="144"/>
      <c r="F164" s="144"/>
      <c r="G164" s="144"/>
      <c r="H164" s="144"/>
      <c r="I164" s="144"/>
      <c r="J164" s="76"/>
      <c r="K164" s="28" t="s">
        <v>28</v>
      </c>
      <c r="L164" s="28" t="s">
        <v>29</v>
      </c>
      <c r="M164" s="53" t="s">
        <v>91</v>
      </c>
      <c r="N164" s="28" t="s">
        <v>92</v>
      </c>
      <c r="O164" s="28" t="s">
        <v>33</v>
      </c>
      <c r="P164" s="28" t="s">
        <v>7</v>
      </c>
      <c r="Q164" s="28" t="s">
        <v>30</v>
      </c>
      <c r="R164" s="28" t="s">
        <v>31</v>
      </c>
      <c r="S164" s="28" t="s">
        <v>28</v>
      </c>
      <c r="T164" s="28" t="s">
        <v>32</v>
      </c>
      <c r="U164" s="76"/>
    </row>
    <row r="165" spans="1:21" ht="17.25" customHeight="1" x14ac:dyDescent="0.2">
      <c r="A165" s="77" t="s">
        <v>61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9"/>
    </row>
    <row r="166" spans="1:21" x14ac:dyDescent="0.2">
      <c r="A166" s="31" t="str">
        <f t="shared" ref="A166:A180" si="50">IF(ISNA(INDEX($A$34:$U$129,MATCH($B166,$B$34:$B$129,0),1)),"",INDEX($A$34:$U$129,MATCH($B166,$B$34:$B$129,0),1))</f>
        <v>MMX9802</v>
      </c>
      <c r="B166" s="143" t="s">
        <v>146</v>
      </c>
      <c r="C166" s="143"/>
      <c r="D166" s="143"/>
      <c r="E166" s="143"/>
      <c r="F166" s="143"/>
      <c r="G166" s="143"/>
      <c r="H166" s="143"/>
      <c r="I166" s="143"/>
      <c r="J166" s="17">
        <f t="shared" ref="J166:J180" si="51">IF(ISNA(INDEX($A$34:$U$129,MATCH($B166,$B$34:$B$129,0),10)),"",INDEX($A$34:$U$129,MATCH($B166,$B$34:$B$129,0),10))</f>
        <v>7</v>
      </c>
      <c r="K166" s="17">
        <f t="shared" ref="K166:K180" si="52">IF(ISNA(INDEX($A$34:$U$129,MATCH($B166,$B$34:$B$129,0),11)),"",INDEX($A$34:$U$129,MATCH($B166,$B$34:$B$129,0),11))</f>
        <v>2</v>
      </c>
      <c r="L166" s="17">
        <f t="shared" ref="L166:L180" si="53">IF(ISNA(INDEX($A$34:$U$129,MATCH($B166,$B$34:$B$129,0),12)),"",INDEX($A$34:$U$129,MATCH($B166,$B$34:$B$129,0),12))</f>
        <v>1</v>
      </c>
      <c r="M166" s="17">
        <f t="shared" ref="M166:M180" si="54">IF(ISNA(INDEX($A$34:$U$129,MATCH($B166,$B$34:$B$129,0),13)),"",INDEX($A$34:$U$129,MATCH($B166,$B$34:$B$129,0),13))</f>
        <v>0</v>
      </c>
      <c r="N166" s="17">
        <f t="shared" ref="N166:N180" si="55">IF(ISNA(INDEX($A$34:$U$129,MATCH($B166,$B$34:$B$129,0),14)),"",INDEX($A$34:$U$129,MATCH($B166,$B$34:$B$129,0),14))</f>
        <v>1</v>
      </c>
      <c r="O166" s="17">
        <f t="shared" ref="O166:O180" si="56">IF(ISNA(INDEX($A$34:$U$129,MATCH($B166,$B$34:$B$129,0),15)),"",INDEX($A$34:$U$129,MATCH($B166,$B$34:$B$129,0),15))</f>
        <v>4</v>
      </c>
      <c r="P166" s="17">
        <f t="shared" ref="P166:P180" si="57">IF(ISNA(INDEX($A$34:$U$129,MATCH($B166,$B$34:$B$129,0),16)),"",INDEX($A$34:$U$129,MATCH($B166,$B$34:$B$129,0),16))</f>
        <v>9</v>
      </c>
      <c r="Q166" s="17">
        <f t="shared" ref="Q166:Q180" si="58">IF(ISNA(INDEX($A$34:$U$129,MATCH($B166,$B$34:$B$129,0),17)),"",INDEX($A$34:$U$129,MATCH($B166,$B$34:$B$129,0),17))</f>
        <v>13</v>
      </c>
      <c r="R166" s="27" t="str">
        <f t="shared" ref="R166:R180" si="59">IF(ISNA(INDEX($A$34:$U$129,MATCH($B166,$B$34:$B$129,0),18)),"",INDEX($A$34:$U$129,MATCH($B166,$B$34:$B$129,0),18))</f>
        <v>E</v>
      </c>
      <c r="S166" s="27">
        <f t="shared" ref="S166:S180" si="60">IF(ISNA(INDEX($A$34:$U$129,MATCH($B166,$B$34:$B$129,0),19)),"",INDEX($A$34:$U$129,MATCH($B166,$B$34:$B$129,0),19))</f>
        <v>0</v>
      </c>
      <c r="T166" s="27">
        <f t="shared" ref="T166:T180" si="61">IF(ISNA(INDEX($A$34:$U$129,MATCH($B166,$B$34:$B$129,0),20)),"",INDEX($A$34:$U$129,MATCH($B166,$B$34:$B$129,0),20))</f>
        <v>0</v>
      </c>
      <c r="U166" s="18" t="s">
        <v>37</v>
      </c>
    </row>
    <row r="167" spans="1:21" ht="25.5" customHeight="1" x14ac:dyDescent="0.2">
      <c r="A167" s="31" t="str">
        <f t="shared" si="50"/>
        <v>MME8062</v>
      </c>
      <c r="B167" s="154" t="s">
        <v>152</v>
      </c>
      <c r="C167" s="154"/>
      <c r="D167" s="154"/>
      <c r="E167" s="154"/>
      <c r="F167" s="154"/>
      <c r="G167" s="154"/>
      <c r="H167" s="154"/>
      <c r="I167" s="154"/>
      <c r="J167" s="17">
        <f t="shared" si="51"/>
        <v>8</v>
      </c>
      <c r="K167" s="17">
        <f t="shared" si="52"/>
        <v>2</v>
      </c>
      <c r="L167" s="17">
        <f t="shared" si="53"/>
        <v>1</v>
      </c>
      <c r="M167" s="17">
        <f t="shared" si="54"/>
        <v>0</v>
      </c>
      <c r="N167" s="17">
        <f t="shared" si="55"/>
        <v>1</v>
      </c>
      <c r="O167" s="17">
        <f t="shared" si="56"/>
        <v>4</v>
      </c>
      <c r="P167" s="17">
        <f t="shared" si="57"/>
        <v>10</v>
      </c>
      <c r="Q167" s="17">
        <f t="shared" si="58"/>
        <v>14</v>
      </c>
      <c r="R167" s="27" t="str">
        <f t="shared" si="59"/>
        <v>E</v>
      </c>
      <c r="S167" s="27">
        <f t="shared" si="60"/>
        <v>0</v>
      </c>
      <c r="T167" s="27">
        <f t="shared" si="61"/>
        <v>0</v>
      </c>
      <c r="U167" s="18" t="s">
        <v>37</v>
      </c>
    </row>
    <row r="168" spans="1:21" ht="25.5" customHeight="1" x14ac:dyDescent="0.2">
      <c r="A168" s="31" t="str">
        <f t="shared" si="50"/>
        <v>MME8063</v>
      </c>
      <c r="B168" s="154" t="s">
        <v>153</v>
      </c>
      <c r="C168" s="154"/>
      <c r="D168" s="154"/>
      <c r="E168" s="154"/>
      <c r="F168" s="154"/>
      <c r="G168" s="154"/>
      <c r="H168" s="154"/>
      <c r="I168" s="154"/>
      <c r="J168" s="17">
        <f t="shared" si="51"/>
        <v>7</v>
      </c>
      <c r="K168" s="17">
        <f t="shared" si="52"/>
        <v>2</v>
      </c>
      <c r="L168" s="17">
        <f t="shared" si="53"/>
        <v>1</v>
      </c>
      <c r="M168" s="17">
        <f t="shared" si="54"/>
        <v>0</v>
      </c>
      <c r="N168" s="17">
        <f t="shared" si="55"/>
        <v>1</v>
      </c>
      <c r="O168" s="17">
        <f t="shared" si="56"/>
        <v>4</v>
      </c>
      <c r="P168" s="17">
        <f t="shared" si="57"/>
        <v>9</v>
      </c>
      <c r="Q168" s="17">
        <f t="shared" si="58"/>
        <v>13</v>
      </c>
      <c r="R168" s="27" t="str">
        <f t="shared" si="59"/>
        <v>E</v>
      </c>
      <c r="S168" s="27">
        <f t="shared" si="60"/>
        <v>0</v>
      </c>
      <c r="T168" s="27">
        <f t="shared" si="61"/>
        <v>0</v>
      </c>
      <c r="U168" s="18" t="s">
        <v>37</v>
      </c>
    </row>
    <row r="169" spans="1:21" x14ac:dyDescent="0.2">
      <c r="A169" s="31" t="str">
        <f t="shared" si="50"/>
        <v>MMX9803</v>
      </c>
      <c r="B169" s="143" t="s">
        <v>147</v>
      </c>
      <c r="C169" s="143"/>
      <c r="D169" s="143"/>
      <c r="E169" s="143"/>
      <c r="F169" s="143"/>
      <c r="G169" s="143"/>
      <c r="H169" s="143"/>
      <c r="I169" s="143"/>
      <c r="J169" s="17">
        <f t="shared" si="51"/>
        <v>7</v>
      </c>
      <c r="K169" s="17">
        <f t="shared" si="52"/>
        <v>2</v>
      </c>
      <c r="L169" s="17">
        <f t="shared" si="53"/>
        <v>1</v>
      </c>
      <c r="M169" s="17">
        <f t="shared" si="54"/>
        <v>0</v>
      </c>
      <c r="N169" s="17">
        <f t="shared" si="55"/>
        <v>1</v>
      </c>
      <c r="O169" s="17">
        <f t="shared" si="56"/>
        <v>4</v>
      </c>
      <c r="P169" s="17">
        <f t="shared" si="57"/>
        <v>9</v>
      </c>
      <c r="Q169" s="17">
        <f t="shared" si="58"/>
        <v>13</v>
      </c>
      <c r="R169" s="27" t="str">
        <f t="shared" si="59"/>
        <v>E</v>
      </c>
      <c r="S169" s="27">
        <f t="shared" si="60"/>
        <v>0</v>
      </c>
      <c r="T169" s="27">
        <f t="shared" si="61"/>
        <v>0</v>
      </c>
      <c r="U169" s="18" t="s">
        <v>37</v>
      </c>
    </row>
    <row r="170" spans="1:21" hidden="1" x14ac:dyDescent="0.2">
      <c r="A170" s="31" t="str">
        <f t="shared" si="50"/>
        <v/>
      </c>
      <c r="B170" s="143"/>
      <c r="C170" s="143"/>
      <c r="D170" s="143"/>
      <c r="E170" s="143"/>
      <c r="F170" s="143"/>
      <c r="G170" s="143"/>
      <c r="H170" s="143"/>
      <c r="I170" s="143"/>
      <c r="J170" s="17" t="str">
        <f t="shared" si="51"/>
        <v/>
      </c>
      <c r="K170" s="17" t="str">
        <f t="shared" si="52"/>
        <v/>
      </c>
      <c r="L170" s="17" t="str">
        <f t="shared" si="53"/>
        <v/>
      </c>
      <c r="M170" s="17" t="str">
        <f t="shared" si="54"/>
        <v/>
      </c>
      <c r="N170" s="17" t="str">
        <f t="shared" si="55"/>
        <v/>
      </c>
      <c r="O170" s="17" t="str">
        <f t="shared" si="56"/>
        <v/>
      </c>
      <c r="P170" s="17" t="str">
        <f t="shared" si="57"/>
        <v/>
      </c>
      <c r="Q170" s="17" t="str">
        <f t="shared" si="58"/>
        <v/>
      </c>
      <c r="R170" s="27" t="str">
        <f t="shared" si="59"/>
        <v/>
      </c>
      <c r="S170" s="27" t="str">
        <f t="shared" si="60"/>
        <v/>
      </c>
      <c r="T170" s="27" t="str">
        <f t="shared" si="61"/>
        <v/>
      </c>
      <c r="U170" s="18" t="s">
        <v>37</v>
      </c>
    </row>
    <row r="171" spans="1:21" hidden="1" x14ac:dyDescent="0.2">
      <c r="A171" s="31" t="str">
        <f t="shared" si="50"/>
        <v/>
      </c>
      <c r="B171" s="143"/>
      <c r="C171" s="143"/>
      <c r="D171" s="143"/>
      <c r="E171" s="143"/>
      <c r="F171" s="143"/>
      <c r="G171" s="143"/>
      <c r="H171" s="143"/>
      <c r="I171" s="143"/>
      <c r="J171" s="17" t="str">
        <f t="shared" si="51"/>
        <v/>
      </c>
      <c r="K171" s="17" t="str">
        <f t="shared" si="52"/>
        <v/>
      </c>
      <c r="L171" s="17" t="str">
        <f t="shared" si="53"/>
        <v/>
      </c>
      <c r="M171" s="17" t="str">
        <f t="shared" si="54"/>
        <v/>
      </c>
      <c r="N171" s="17" t="str">
        <f t="shared" si="55"/>
        <v/>
      </c>
      <c r="O171" s="17" t="str">
        <f t="shared" si="56"/>
        <v/>
      </c>
      <c r="P171" s="17" t="str">
        <f t="shared" si="57"/>
        <v/>
      </c>
      <c r="Q171" s="17" t="str">
        <f t="shared" si="58"/>
        <v/>
      </c>
      <c r="R171" s="27" t="str">
        <f t="shared" si="59"/>
        <v/>
      </c>
      <c r="S171" s="27" t="str">
        <f t="shared" si="60"/>
        <v/>
      </c>
      <c r="T171" s="27" t="str">
        <f t="shared" si="61"/>
        <v/>
      </c>
      <c r="U171" s="18" t="s">
        <v>37</v>
      </c>
    </row>
    <row r="172" spans="1:21" hidden="1" x14ac:dyDescent="0.2">
      <c r="A172" s="31" t="str">
        <f t="shared" si="50"/>
        <v/>
      </c>
      <c r="B172" s="143"/>
      <c r="C172" s="143"/>
      <c r="D172" s="143"/>
      <c r="E172" s="143"/>
      <c r="F172" s="143"/>
      <c r="G172" s="143"/>
      <c r="H172" s="143"/>
      <c r="I172" s="143"/>
      <c r="J172" s="17" t="str">
        <f t="shared" si="51"/>
        <v/>
      </c>
      <c r="K172" s="17" t="str">
        <f t="shared" si="52"/>
        <v/>
      </c>
      <c r="L172" s="17" t="str">
        <f t="shared" si="53"/>
        <v/>
      </c>
      <c r="M172" s="17" t="str">
        <f t="shared" si="54"/>
        <v/>
      </c>
      <c r="N172" s="17" t="str">
        <f t="shared" si="55"/>
        <v/>
      </c>
      <c r="O172" s="17" t="str">
        <f t="shared" si="56"/>
        <v/>
      </c>
      <c r="P172" s="17" t="str">
        <f t="shared" si="57"/>
        <v/>
      </c>
      <c r="Q172" s="17" t="str">
        <f t="shared" si="58"/>
        <v/>
      </c>
      <c r="R172" s="27" t="str">
        <f t="shared" si="59"/>
        <v/>
      </c>
      <c r="S172" s="27" t="str">
        <f t="shared" si="60"/>
        <v/>
      </c>
      <c r="T172" s="27" t="str">
        <f t="shared" si="61"/>
        <v/>
      </c>
      <c r="U172" s="18" t="s">
        <v>37</v>
      </c>
    </row>
    <row r="173" spans="1:21" hidden="1" x14ac:dyDescent="0.2">
      <c r="A173" s="31" t="str">
        <f t="shared" si="50"/>
        <v/>
      </c>
      <c r="B173" s="143"/>
      <c r="C173" s="143"/>
      <c r="D173" s="143"/>
      <c r="E173" s="143"/>
      <c r="F173" s="143"/>
      <c r="G173" s="143"/>
      <c r="H173" s="143"/>
      <c r="I173" s="143"/>
      <c r="J173" s="17" t="str">
        <f t="shared" si="51"/>
        <v/>
      </c>
      <c r="K173" s="17" t="str">
        <f t="shared" si="52"/>
        <v/>
      </c>
      <c r="L173" s="17" t="str">
        <f t="shared" si="53"/>
        <v/>
      </c>
      <c r="M173" s="17" t="str">
        <f t="shared" si="54"/>
        <v/>
      </c>
      <c r="N173" s="17" t="str">
        <f t="shared" si="55"/>
        <v/>
      </c>
      <c r="O173" s="17" t="str">
        <f t="shared" si="56"/>
        <v/>
      </c>
      <c r="P173" s="17" t="str">
        <f t="shared" si="57"/>
        <v/>
      </c>
      <c r="Q173" s="17" t="str">
        <f t="shared" si="58"/>
        <v/>
      </c>
      <c r="R173" s="27" t="str">
        <f t="shared" si="59"/>
        <v/>
      </c>
      <c r="S173" s="27" t="str">
        <f t="shared" si="60"/>
        <v/>
      </c>
      <c r="T173" s="27" t="str">
        <f t="shared" si="61"/>
        <v/>
      </c>
      <c r="U173" s="18" t="s">
        <v>37</v>
      </c>
    </row>
    <row r="174" spans="1:21" hidden="1" x14ac:dyDescent="0.2">
      <c r="A174" s="31" t="str">
        <f t="shared" si="50"/>
        <v/>
      </c>
      <c r="B174" s="143"/>
      <c r="C174" s="143"/>
      <c r="D174" s="143"/>
      <c r="E174" s="143"/>
      <c r="F174" s="143"/>
      <c r="G174" s="143"/>
      <c r="H174" s="143"/>
      <c r="I174" s="143"/>
      <c r="J174" s="17" t="str">
        <f t="shared" si="51"/>
        <v/>
      </c>
      <c r="K174" s="17" t="str">
        <f t="shared" si="52"/>
        <v/>
      </c>
      <c r="L174" s="17" t="str">
        <f t="shared" si="53"/>
        <v/>
      </c>
      <c r="M174" s="17" t="str">
        <f t="shared" si="54"/>
        <v/>
      </c>
      <c r="N174" s="17" t="str">
        <f t="shared" si="55"/>
        <v/>
      </c>
      <c r="O174" s="17" t="str">
        <f t="shared" si="56"/>
        <v/>
      </c>
      <c r="P174" s="17" t="str">
        <f t="shared" si="57"/>
        <v/>
      </c>
      <c r="Q174" s="17" t="str">
        <f t="shared" si="58"/>
        <v/>
      </c>
      <c r="R174" s="27" t="str">
        <f t="shared" si="59"/>
        <v/>
      </c>
      <c r="S174" s="27" t="str">
        <f t="shared" si="60"/>
        <v/>
      </c>
      <c r="T174" s="27" t="str">
        <f t="shared" si="61"/>
        <v/>
      </c>
      <c r="U174" s="18" t="s">
        <v>37</v>
      </c>
    </row>
    <row r="175" spans="1:21" hidden="1" x14ac:dyDescent="0.2">
      <c r="A175" s="31" t="str">
        <f t="shared" si="50"/>
        <v/>
      </c>
      <c r="B175" s="143"/>
      <c r="C175" s="143"/>
      <c r="D175" s="143"/>
      <c r="E175" s="143"/>
      <c r="F175" s="143"/>
      <c r="G175" s="143"/>
      <c r="H175" s="143"/>
      <c r="I175" s="143"/>
      <c r="J175" s="17" t="str">
        <f t="shared" si="51"/>
        <v/>
      </c>
      <c r="K175" s="17" t="str">
        <f t="shared" si="52"/>
        <v/>
      </c>
      <c r="L175" s="17" t="str">
        <f t="shared" si="53"/>
        <v/>
      </c>
      <c r="M175" s="17" t="str">
        <f t="shared" si="54"/>
        <v/>
      </c>
      <c r="N175" s="17" t="str">
        <f t="shared" si="55"/>
        <v/>
      </c>
      <c r="O175" s="17" t="str">
        <f t="shared" si="56"/>
        <v/>
      </c>
      <c r="P175" s="17" t="str">
        <f t="shared" si="57"/>
        <v/>
      </c>
      <c r="Q175" s="17" t="str">
        <f t="shared" si="58"/>
        <v/>
      </c>
      <c r="R175" s="27" t="str">
        <f t="shared" si="59"/>
        <v/>
      </c>
      <c r="S175" s="27" t="str">
        <f t="shared" si="60"/>
        <v/>
      </c>
      <c r="T175" s="27" t="str">
        <f t="shared" si="61"/>
        <v/>
      </c>
      <c r="U175" s="18" t="s">
        <v>37</v>
      </c>
    </row>
    <row r="176" spans="1:21" hidden="1" x14ac:dyDescent="0.2">
      <c r="A176" s="31" t="str">
        <f t="shared" si="50"/>
        <v/>
      </c>
      <c r="B176" s="143"/>
      <c r="C176" s="143"/>
      <c r="D176" s="143"/>
      <c r="E176" s="143"/>
      <c r="F176" s="143"/>
      <c r="G176" s="143"/>
      <c r="H176" s="143"/>
      <c r="I176" s="143"/>
      <c r="J176" s="17" t="str">
        <f t="shared" si="51"/>
        <v/>
      </c>
      <c r="K176" s="17" t="str">
        <f t="shared" si="52"/>
        <v/>
      </c>
      <c r="L176" s="17" t="str">
        <f t="shared" si="53"/>
        <v/>
      </c>
      <c r="M176" s="17" t="str">
        <f t="shared" si="54"/>
        <v/>
      </c>
      <c r="N176" s="17" t="str">
        <f t="shared" si="55"/>
        <v/>
      </c>
      <c r="O176" s="17" t="str">
        <f t="shared" si="56"/>
        <v/>
      </c>
      <c r="P176" s="17" t="str">
        <f t="shared" si="57"/>
        <v/>
      </c>
      <c r="Q176" s="17" t="str">
        <f t="shared" si="58"/>
        <v/>
      </c>
      <c r="R176" s="27" t="str">
        <f t="shared" si="59"/>
        <v/>
      </c>
      <c r="S176" s="27" t="str">
        <f t="shared" si="60"/>
        <v/>
      </c>
      <c r="T176" s="27" t="str">
        <f t="shared" si="61"/>
        <v/>
      </c>
      <c r="U176" s="18" t="s">
        <v>37</v>
      </c>
    </row>
    <row r="177" spans="1:21" hidden="1" x14ac:dyDescent="0.2">
      <c r="A177" s="31" t="str">
        <f t="shared" si="50"/>
        <v/>
      </c>
      <c r="B177" s="143"/>
      <c r="C177" s="143"/>
      <c r="D177" s="143"/>
      <c r="E177" s="143"/>
      <c r="F177" s="143"/>
      <c r="G177" s="143"/>
      <c r="H177" s="143"/>
      <c r="I177" s="143"/>
      <c r="J177" s="17" t="str">
        <f t="shared" si="51"/>
        <v/>
      </c>
      <c r="K177" s="17" t="str">
        <f t="shared" si="52"/>
        <v/>
      </c>
      <c r="L177" s="17" t="str">
        <f t="shared" si="53"/>
        <v/>
      </c>
      <c r="M177" s="17" t="str">
        <f t="shared" si="54"/>
        <v/>
      </c>
      <c r="N177" s="17" t="str">
        <f t="shared" si="55"/>
        <v/>
      </c>
      <c r="O177" s="17" t="str">
        <f t="shared" si="56"/>
        <v/>
      </c>
      <c r="P177" s="17" t="str">
        <f t="shared" si="57"/>
        <v/>
      </c>
      <c r="Q177" s="17" t="str">
        <f t="shared" si="58"/>
        <v/>
      </c>
      <c r="R177" s="27" t="str">
        <f t="shared" si="59"/>
        <v/>
      </c>
      <c r="S177" s="27" t="str">
        <f t="shared" si="60"/>
        <v/>
      </c>
      <c r="T177" s="27" t="str">
        <f t="shared" si="61"/>
        <v/>
      </c>
      <c r="U177" s="18" t="s">
        <v>37</v>
      </c>
    </row>
    <row r="178" spans="1:21" hidden="1" x14ac:dyDescent="0.2">
      <c r="A178" s="31" t="str">
        <f t="shared" si="50"/>
        <v/>
      </c>
      <c r="B178" s="143"/>
      <c r="C178" s="143"/>
      <c r="D178" s="143"/>
      <c r="E178" s="143"/>
      <c r="F178" s="143"/>
      <c r="G178" s="143"/>
      <c r="H178" s="143"/>
      <c r="I178" s="143"/>
      <c r="J178" s="17" t="str">
        <f t="shared" si="51"/>
        <v/>
      </c>
      <c r="K178" s="17" t="str">
        <f t="shared" si="52"/>
        <v/>
      </c>
      <c r="L178" s="17" t="str">
        <f t="shared" si="53"/>
        <v/>
      </c>
      <c r="M178" s="17" t="str">
        <f t="shared" si="54"/>
        <v/>
      </c>
      <c r="N178" s="17" t="str">
        <f t="shared" si="55"/>
        <v/>
      </c>
      <c r="O178" s="17" t="str">
        <f t="shared" si="56"/>
        <v/>
      </c>
      <c r="P178" s="17" t="str">
        <f t="shared" si="57"/>
        <v/>
      </c>
      <c r="Q178" s="17" t="str">
        <f t="shared" si="58"/>
        <v/>
      </c>
      <c r="R178" s="27" t="str">
        <f t="shared" si="59"/>
        <v/>
      </c>
      <c r="S178" s="27" t="str">
        <f t="shared" si="60"/>
        <v/>
      </c>
      <c r="T178" s="27" t="str">
        <f t="shared" si="61"/>
        <v/>
      </c>
      <c r="U178" s="18" t="s">
        <v>37</v>
      </c>
    </row>
    <row r="179" spans="1:21" hidden="1" x14ac:dyDescent="0.2">
      <c r="A179" s="31" t="str">
        <f t="shared" si="50"/>
        <v/>
      </c>
      <c r="B179" s="143"/>
      <c r="C179" s="143"/>
      <c r="D179" s="143"/>
      <c r="E179" s="143"/>
      <c r="F179" s="143"/>
      <c r="G179" s="143"/>
      <c r="H179" s="143"/>
      <c r="I179" s="143"/>
      <c r="J179" s="17" t="str">
        <f t="shared" si="51"/>
        <v/>
      </c>
      <c r="K179" s="17" t="str">
        <f t="shared" si="52"/>
        <v/>
      </c>
      <c r="L179" s="17" t="str">
        <f t="shared" si="53"/>
        <v/>
      </c>
      <c r="M179" s="17" t="str">
        <f t="shared" si="54"/>
        <v/>
      </c>
      <c r="N179" s="17" t="str">
        <f t="shared" si="55"/>
        <v/>
      </c>
      <c r="O179" s="17" t="str">
        <f t="shared" si="56"/>
        <v/>
      </c>
      <c r="P179" s="17" t="str">
        <f t="shared" si="57"/>
        <v/>
      </c>
      <c r="Q179" s="17" t="str">
        <f t="shared" si="58"/>
        <v/>
      </c>
      <c r="R179" s="27" t="str">
        <f t="shared" si="59"/>
        <v/>
      </c>
      <c r="S179" s="27" t="str">
        <f t="shared" si="60"/>
        <v/>
      </c>
      <c r="T179" s="27" t="str">
        <f t="shared" si="61"/>
        <v/>
      </c>
      <c r="U179" s="18" t="s">
        <v>37</v>
      </c>
    </row>
    <row r="180" spans="1:21" hidden="1" x14ac:dyDescent="0.2">
      <c r="A180" s="31" t="str">
        <f t="shared" si="50"/>
        <v/>
      </c>
      <c r="B180" s="143"/>
      <c r="C180" s="143"/>
      <c r="D180" s="143"/>
      <c r="E180" s="143"/>
      <c r="F180" s="143"/>
      <c r="G180" s="143"/>
      <c r="H180" s="143"/>
      <c r="I180" s="143"/>
      <c r="J180" s="17" t="str">
        <f t="shared" si="51"/>
        <v/>
      </c>
      <c r="K180" s="17" t="str">
        <f t="shared" si="52"/>
        <v/>
      </c>
      <c r="L180" s="17" t="str">
        <f t="shared" si="53"/>
        <v/>
      </c>
      <c r="M180" s="17" t="str">
        <f t="shared" si="54"/>
        <v/>
      </c>
      <c r="N180" s="17" t="str">
        <f t="shared" si="55"/>
        <v/>
      </c>
      <c r="O180" s="17" t="str">
        <f t="shared" si="56"/>
        <v/>
      </c>
      <c r="P180" s="17" t="str">
        <f t="shared" si="57"/>
        <v/>
      </c>
      <c r="Q180" s="17" t="str">
        <f t="shared" si="58"/>
        <v/>
      </c>
      <c r="R180" s="27" t="str">
        <f t="shared" si="59"/>
        <v/>
      </c>
      <c r="S180" s="27" t="str">
        <f t="shared" si="60"/>
        <v/>
      </c>
      <c r="T180" s="27" t="str">
        <f t="shared" si="61"/>
        <v/>
      </c>
      <c r="U180" s="18" t="s">
        <v>37</v>
      </c>
    </row>
    <row r="181" spans="1:21" x14ac:dyDescent="0.2">
      <c r="A181" s="19" t="s">
        <v>25</v>
      </c>
      <c r="B181" s="155"/>
      <c r="C181" s="156"/>
      <c r="D181" s="156"/>
      <c r="E181" s="156"/>
      <c r="F181" s="156"/>
      <c r="G181" s="156"/>
      <c r="H181" s="156"/>
      <c r="I181" s="157"/>
      <c r="J181" s="21">
        <f t="shared" ref="J181:Q181" si="62">SUM(J166:J180)</f>
        <v>29</v>
      </c>
      <c r="K181" s="21">
        <f t="shared" si="62"/>
        <v>8</v>
      </c>
      <c r="L181" s="21">
        <f t="shared" si="62"/>
        <v>4</v>
      </c>
      <c r="M181" s="21">
        <f t="shared" si="62"/>
        <v>0</v>
      </c>
      <c r="N181" s="21">
        <f t="shared" si="62"/>
        <v>4</v>
      </c>
      <c r="O181" s="21">
        <f t="shared" si="62"/>
        <v>16</v>
      </c>
      <c r="P181" s="21">
        <f t="shared" si="62"/>
        <v>37</v>
      </c>
      <c r="Q181" s="21">
        <f t="shared" si="62"/>
        <v>53</v>
      </c>
      <c r="R181" s="19">
        <f>COUNTIF(R166:R180,"E")</f>
        <v>4</v>
      </c>
      <c r="S181" s="19">
        <f>COUNTIF(S166:S180,"C")</f>
        <v>0</v>
      </c>
      <c r="T181" s="19">
        <f>COUNTIF(T166:T180,"VP")</f>
        <v>0</v>
      </c>
      <c r="U181" s="16"/>
    </row>
    <row r="182" spans="1:21" ht="18.75" customHeight="1" x14ac:dyDescent="0.2">
      <c r="A182" s="77" t="s">
        <v>62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9"/>
    </row>
    <row r="183" spans="1:21" x14ac:dyDescent="0.2">
      <c r="A183" s="31" t="str">
        <f>IF(ISNA(INDEX($A$34:$U$129,MATCH($B183,$B$34:$B$129,0),1)),"",INDEX($A$34:$U$129,MATCH($B183,$B$34:$B$129,0),1))</f>
        <v>MME9012</v>
      </c>
      <c r="B183" s="143" t="s">
        <v>148</v>
      </c>
      <c r="C183" s="143"/>
      <c r="D183" s="143"/>
      <c r="E183" s="143"/>
      <c r="F183" s="143"/>
      <c r="G183" s="143"/>
      <c r="H183" s="143"/>
      <c r="I183" s="143"/>
      <c r="J183" s="17">
        <f>IF(ISNA(INDEX($A$34:$U$129,MATCH($B183,$B$34:$B$129,0),10)),"",INDEX($A$34:$U$129,MATCH($B183,$B$34:$B$129,0),10))</f>
        <v>20</v>
      </c>
      <c r="K183" s="17">
        <f>IF(ISNA(INDEX($A$34:$U$129,MATCH($B183,$B$34:$B$129,0),11)),"",INDEX($A$34:$U$129,MATCH($B183,$B$34:$B$129,0),11))</f>
        <v>0</v>
      </c>
      <c r="L183" s="17">
        <f>IF(ISNA(INDEX($A$34:$U$129,MATCH($B183,$B$34:$B$129,0),12)),"",INDEX($A$34:$U$129,MATCH($B183,$B$34:$B$129,0),12))</f>
        <v>0</v>
      </c>
      <c r="M183" s="17">
        <f>IF(ISNA(INDEX($A$34:$U$129,MATCH($B183,$B$34:$B$129,0),13)),"",INDEX($A$34:$U$129,MATCH($B183,$B$34:$B$129,0),13))</f>
        <v>4</v>
      </c>
      <c r="N183" s="17">
        <f>IF(ISNA(INDEX($A$34:$U$129,MATCH($B183,$B$34:$B$129,0),14)),"",INDEX($A$34:$U$129,MATCH($B183,$B$34:$B$129,0),14))</f>
        <v>12</v>
      </c>
      <c r="O183" s="17">
        <f>IF(ISNA(INDEX($A$34:$U$129,MATCH($B183,$B$34:$B$129,0),15)),"",INDEX($A$34:$U$129,MATCH($B183,$B$34:$B$129,0),15))</f>
        <v>16</v>
      </c>
      <c r="P183" s="17">
        <f>IF(ISNA(INDEX($A$34:$U$129,MATCH($B183,$B$34:$B$129,0),16)),"",INDEX($A$34:$U$129,MATCH($B183,$B$34:$B$129,0),16))</f>
        <v>26</v>
      </c>
      <c r="Q183" s="17">
        <f>IF(ISNA(INDEX($A$34:$U$129,MATCH($B183,$B$34:$B$129,0),17)),"",INDEX($A$34:$U$129,MATCH($B183,$B$34:$B$129,0),17))</f>
        <v>42</v>
      </c>
      <c r="R183" s="27">
        <f>IF(ISNA(INDEX($A$34:$U$129,MATCH($B183,$B$34:$B$129,0),18)),"",INDEX($A$34:$U$129,MATCH($B183,$B$34:$B$129,0),18))</f>
        <v>0</v>
      </c>
      <c r="S183" s="27" t="str">
        <f>IF(ISNA(INDEX($A$34:$U$129,MATCH($B183,$B$34:$B$129,0),19)),"",INDEX($A$34:$U$129,MATCH($B183,$B$34:$B$129,0),19))</f>
        <v>C</v>
      </c>
      <c r="T183" s="27">
        <f>IF(ISNA(INDEX($A$34:$U$129,MATCH($B183,$B$34:$B$129,0),20)),"",INDEX($A$34:$U$129,MATCH($B183,$B$34:$B$129,0),20))</f>
        <v>0</v>
      </c>
      <c r="U183" s="18" t="s">
        <v>37</v>
      </c>
    </row>
    <row r="184" spans="1:21" ht="24.95" customHeight="1" x14ac:dyDescent="0.2">
      <c r="A184" s="31" t="str">
        <f>IF(ISNA(INDEX($A$34:$U$129,MATCH($B184,$B$34:$B$129,0),1)),"",INDEX($A$34:$U$129,MATCH($B184,$B$34:$B$129,0),1))</f>
        <v>MME9010</v>
      </c>
      <c r="B184" s="154" t="s">
        <v>149</v>
      </c>
      <c r="C184" s="154"/>
      <c r="D184" s="154"/>
      <c r="E184" s="154"/>
      <c r="F184" s="154"/>
      <c r="G184" s="154"/>
      <c r="H184" s="154"/>
      <c r="I184" s="154"/>
      <c r="J184" s="17">
        <f>IF(ISNA(INDEX($A$34:$U$129,MATCH($B184,$B$34:$B$129,0),10)),"",INDEX($A$34:$U$129,MATCH($B184,$B$34:$B$129,0),10))</f>
        <v>6</v>
      </c>
      <c r="K184" s="17">
        <f>IF(ISNA(INDEX($A$34:$U$129,MATCH($B184,$B$34:$B$129,0),11)),"",INDEX($A$34:$U$129,MATCH($B184,$B$34:$B$129,0),11))</f>
        <v>0</v>
      </c>
      <c r="L184" s="17">
        <f>IF(ISNA(INDEX($A$34:$U$129,MATCH($B184,$B$34:$B$129,0),12)),"",INDEX($A$34:$U$129,MATCH($B184,$B$34:$B$129,0),12))</f>
        <v>0</v>
      </c>
      <c r="M184" s="17">
        <f>IF(ISNA(INDEX($A$34:$U$129,MATCH($B184,$B$34:$B$129,0),13)),"",INDEX($A$34:$U$129,MATCH($B184,$B$34:$B$129,0),13))</f>
        <v>1</v>
      </c>
      <c r="N184" s="17">
        <f>IF(ISNA(INDEX($A$34:$U$129,MATCH($B184,$B$34:$B$129,0),14)),"",INDEX($A$34:$U$129,MATCH($B184,$B$34:$B$129,0),14))</f>
        <v>2</v>
      </c>
      <c r="O184" s="17">
        <f>IF(ISNA(INDEX($A$34:$U$129,MATCH($B184,$B$34:$B$129,0),15)),"",INDEX($A$34:$U$129,MATCH($B184,$B$34:$B$129,0),15))</f>
        <v>3</v>
      </c>
      <c r="P184" s="17">
        <f>IF(ISNA(INDEX($A$34:$U$129,MATCH($B184,$B$34:$B$129,0),16)),"",INDEX($A$34:$U$129,MATCH($B184,$B$34:$B$129,0),16))</f>
        <v>10</v>
      </c>
      <c r="Q184" s="17">
        <f>IF(ISNA(INDEX($A$34:$U$129,MATCH($B184,$B$34:$B$129,0),17)),"",INDEX($A$34:$U$129,MATCH($B184,$B$34:$B$129,0),17))</f>
        <v>13</v>
      </c>
      <c r="R184" s="27">
        <f>IF(ISNA(INDEX($A$34:$U$129,MATCH($B184,$B$34:$B$129,0),18)),"",INDEX($A$34:$U$129,MATCH($B184,$B$34:$B$129,0),18))</f>
        <v>0</v>
      </c>
      <c r="S184" s="27" t="str">
        <f>IF(ISNA(INDEX($A$34:$U$129,MATCH($B184,$B$34:$B$129,0),19)),"",INDEX($A$34:$U$129,MATCH($B184,$B$34:$B$129,0),19))</f>
        <v>C</v>
      </c>
      <c r="T184" s="27">
        <f>IF(ISNA(INDEX($A$34:$U$129,MATCH($B184,$B$34:$B$129,0),20)),"",INDEX($A$34:$U$129,MATCH($B184,$B$34:$B$129,0),20))</f>
        <v>0</v>
      </c>
      <c r="U184" s="18" t="s">
        <v>37</v>
      </c>
    </row>
    <row r="185" spans="1:21" ht="24.95" customHeight="1" x14ac:dyDescent="0.2">
      <c r="A185" s="31" t="str">
        <f>IF(ISNA(INDEX($A$34:$U$129,MATCH($B185,$B$34:$B$129,0),1)),"",INDEX($A$34:$U$129,MATCH($B185,$B$34:$B$129,0),1))</f>
        <v>MME3042</v>
      </c>
      <c r="B185" s="154" t="s">
        <v>150</v>
      </c>
      <c r="C185" s="154"/>
      <c r="D185" s="154"/>
      <c r="E185" s="154"/>
      <c r="F185" s="154"/>
      <c r="G185" s="154"/>
      <c r="H185" s="154"/>
      <c r="I185" s="154"/>
      <c r="J185" s="17">
        <f>IF(ISNA(INDEX($A$34:$U$129,MATCH($B185,$B$34:$B$129,0),10)),"",INDEX($A$34:$U$129,MATCH($B185,$B$34:$B$129,0),10))</f>
        <v>4</v>
      </c>
      <c r="K185" s="17">
        <f>IF(ISNA(INDEX($A$34:$U$129,MATCH($B185,$B$34:$B$129,0),11)),"",INDEX($A$34:$U$129,MATCH($B185,$B$34:$B$129,0),11))</f>
        <v>0</v>
      </c>
      <c r="L185" s="17">
        <f>IF(ISNA(INDEX($A$34:$U$129,MATCH($B185,$B$34:$B$129,0),12)),"",INDEX($A$34:$U$129,MATCH($B185,$B$34:$B$129,0),12))</f>
        <v>0</v>
      </c>
      <c r="M185" s="17">
        <f>IF(ISNA(INDEX($A$34:$U$129,MATCH($B185,$B$34:$B$129,0),13)),"",INDEX($A$34:$U$129,MATCH($B185,$B$34:$B$129,0),13))</f>
        <v>0</v>
      </c>
      <c r="N185" s="17">
        <f>IF(ISNA(INDEX($A$34:$U$129,MATCH($B185,$B$34:$B$129,0),14)),"",INDEX($A$34:$U$129,MATCH($B185,$B$34:$B$129,0),14))</f>
        <v>5</v>
      </c>
      <c r="O185" s="17">
        <f>IF(ISNA(INDEX($A$34:$U$129,MATCH($B185,$B$34:$B$129,0),15)),"",INDEX($A$34:$U$129,MATCH($B185,$B$34:$B$129,0),15))</f>
        <v>5</v>
      </c>
      <c r="P185" s="17">
        <f>IF(ISNA(INDEX($A$34:$U$129,MATCH($B185,$B$34:$B$129,0),16)),"",INDEX($A$34:$U$129,MATCH($B185,$B$34:$B$129,0),16))</f>
        <v>3</v>
      </c>
      <c r="Q185" s="17">
        <f>IF(ISNA(INDEX($A$34:$U$129,MATCH($B185,$B$34:$B$129,0),17)),"",INDEX($A$34:$U$129,MATCH($B185,$B$34:$B$129,0),17))</f>
        <v>8</v>
      </c>
      <c r="R185" s="27">
        <f>IF(ISNA(INDEX($A$34:$U$129,MATCH($B185,$B$34:$B$129,0),18)),"",INDEX($A$34:$U$129,MATCH($B185,$B$34:$B$129,0),18))</f>
        <v>0</v>
      </c>
      <c r="S185" s="27">
        <f>IF(ISNA(INDEX($A$34:$U$129,MATCH($B185,$B$34:$B$129,0),19)),"",INDEX($A$34:$U$129,MATCH($B185,$B$34:$B$129,0),19))</f>
        <v>0</v>
      </c>
      <c r="T185" s="27" t="str">
        <f>IF(ISNA(INDEX($A$34:$U$129,MATCH($B185,$B$34:$B$129,0),20)),"",INDEX($A$34:$U$129,MATCH($B185,$B$34:$B$129,0),20))</f>
        <v>VP</v>
      </c>
      <c r="U185" s="18" t="s">
        <v>37</v>
      </c>
    </row>
    <row r="186" spans="1:21" hidden="1" x14ac:dyDescent="0.2">
      <c r="A186" s="31" t="str">
        <f>IF(ISNA(INDEX($A$34:$U$129,MATCH($B186,$B$34:$B$129,0),1)),"",INDEX($A$34:$U$129,MATCH($B186,$B$34:$B$129,0),1))</f>
        <v/>
      </c>
      <c r="B186" s="143"/>
      <c r="C186" s="143"/>
      <c r="D186" s="143"/>
      <c r="E186" s="143"/>
      <c r="F186" s="143"/>
      <c r="G186" s="143"/>
      <c r="H186" s="143"/>
      <c r="I186" s="143"/>
      <c r="J186" s="17" t="str">
        <f>IF(ISNA(INDEX($A$34:$U$129,MATCH($B186,$B$34:$B$129,0),10)),"",INDEX($A$34:$U$129,MATCH($B186,$B$34:$B$129,0),10))</f>
        <v/>
      </c>
      <c r="K186" s="17" t="str">
        <f>IF(ISNA(INDEX($A$34:$U$129,MATCH($B186,$B$34:$B$129,0),11)),"",INDEX($A$34:$U$129,MATCH($B186,$B$34:$B$129,0),11))</f>
        <v/>
      </c>
      <c r="L186" s="17" t="str">
        <f>IF(ISNA(INDEX($A$34:$U$129,MATCH($B186,$B$34:$B$129,0),12)),"",INDEX($A$34:$U$129,MATCH($B186,$B$34:$B$129,0),12))</f>
        <v/>
      </c>
      <c r="M186" s="17" t="str">
        <f>IF(ISNA(INDEX($A$34:$U$129,MATCH($B186,$B$34:$B$129,0),13)),"",INDEX($A$34:$U$129,MATCH($B186,$B$34:$B$129,0),13))</f>
        <v/>
      </c>
      <c r="N186" s="17" t="str">
        <f>IF(ISNA(INDEX($A$34:$U$129,MATCH($B186,$B$34:$B$129,0),14)),"",INDEX($A$34:$U$129,MATCH($B186,$B$34:$B$129,0),14))</f>
        <v/>
      </c>
      <c r="O186" s="17" t="str">
        <f>IF(ISNA(INDEX($A$34:$U$129,MATCH($B186,$B$34:$B$129,0),15)),"",INDEX($A$34:$U$129,MATCH($B186,$B$34:$B$129,0),15))</f>
        <v/>
      </c>
      <c r="P186" s="17" t="str">
        <f>IF(ISNA(INDEX($A$34:$U$129,MATCH($B186,$B$34:$B$129,0),16)),"",INDEX($A$34:$U$129,MATCH($B186,$B$34:$B$129,0),16))</f>
        <v/>
      </c>
      <c r="Q186" s="17" t="str">
        <f>IF(ISNA(INDEX($A$34:$U$129,MATCH($B186,$B$34:$B$129,0),17)),"",INDEX($A$34:$U$129,MATCH($B186,$B$34:$B$129,0),17))</f>
        <v/>
      </c>
      <c r="R186" s="27" t="str">
        <f>IF(ISNA(INDEX($A$34:$U$129,MATCH($B186,$B$34:$B$129,0),18)),"",INDEX($A$34:$U$129,MATCH($B186,$B$34:$B$129,0),18))</f>
        <v/>
      </c>
      <c r="S186" s="27" t="str">
        <f>IF(ISNA(INDEX($A$34:$U$129,MATCH($B186,$B$34:$B$129,0),19)),"",INDEX($A$34:$U$129,MATCH($B186,$B$34:$B$129,0),19))</f>
        <v/>
      </c>
      <c r="T186" s="27" t="str">
        <f>IF(ISNA(INDEX($A$34:$U$129,MATCH($B186,$B$34:$B$129,0),20)),"",INDEX($A$34:$U$129,MATCH($B186,$B$34:$B$129,0),20))</f>
        <v/>
      </c>
      <c r="U186" s="18" t="s">
        <v>37</v>
      </c>
    </row>
    <row r="187" spans="1:21" x14ac:dyDescent="0.2">
      <c r="A187" s="19" t="s">
        <v>25</v>
      </c>
      <c r="B187" s="144"/>
      <c r="C187" s="144"/>
      <c r="D187" s="144"/>
      <c r="E187" s="144"/>
      <c r="F187" s="144"/>
      <c r="G187" s="144"/>
      <c r="H187" s="144"/>
      <c r="I187" s="144"/>
      <c r="J187" s="21">
        <f t="shared" ref="J187:Q187" si="63">SUM(J183:J186)</f>
        <v>30</v>
      </c>
      <c r="K187" s="21">
        <f t="shared" si="63"/>
        <v>0</v>
      </c>
      <c r="L187" s="21">
        <f t="shared" si="63"/>
        <v>0</v>
      </c>
      <c r="M187" s="21">
        <f t="shared" si="63"/>
        <v>5</v>
      </c>
      <c r="N187" s="21">
        <f t="shared" si="63"/>
        <v>19</v>
      </c>
      <c r="O187" s="21">
        <f t="shared" si="63"/>
        <v>24</v>
      </c>
      <c r="P187" s="21">
        <f t="shared" si="63"/>
        <v>39</v>
      </c>
      <c r="Q187" s="21">
        <f t="shared" si="63"/>
        <v>63</v>
      </c>
      <c r="R187" s="19">
        <f>COUNTIF(R183:R186,"E")</f>
        <v>0</v>
      </c>
      <c r="S187" s="19">
        <f>COUNTIF(S183:S186,"C")</f>
        <v>2</v>
      </c>
      <c r="T187" s="19">
        <f>COUNTIF(T183:T186,"VP")</f>
        <v>1</v>
      </c>
      <c r="U187" s="20"/>
    </row>
    <row r="188" spans="1:21" ht="30.75" customHeight="1" x14ac:dyDescent="0.2">
      <c r="A188" s="145" t="s">
        <v>71</v>
      </c>
      <c r="B188" s="146"/>
      <c r="C188" s="146"/>
      <c r="D188" s="146"/>
      <c r="E188" s="146"/>
      <c r="F188" s="146"/>
      <c r="G188" s="146"/>
      <c r="H188" s="146"/>
      <c r="I188" s="147"/>
      <c r="J188" s="21">
        <f t="shared" ref="J188:T188" si="64">SUM(J181,J187)</f>
        <v>59</v>
      </c>
      <c r="K188" s="21">
        <f t="shared" si="64"/>
        <v>8</v>
      </c>
      <c r="L188" s="21">
        <f t="shared" si="64"/>
        <v>4</v>
      </c>
      <c r="M188" s="21">
        <f t="shared" si="64"/>
        <v>5</v>
      </c>
      <c r="N188" s="21">
        <f t="shared" si="64"/>
        <v>23</v>
      </c>
      <c r="O188" s="21">
        <f t="shared" si="64"/>
        <v>40</v>
      </c>
      <c r="P188" s="21">
        <f t="shared" si="64"/>
        <v>76</v>
      </c>
      <c r="Q188" s="21">
        <f t="shared" si="64"/>
        <v>116</v>
      </c>
      <c r="R188" s="21">
        <f t="shared" si="64"/>
        <v>4</v>
      </c>
      <c r="S188" s="21">
        <f t="shared" si="64"/>
        <v>2</v>
      </c>
      <c r="T188" s="21">
        <f t="shared" si="64"/>
        <v>1</v>
      </c>
      <c r="U188" s="26"/>
    </row>
    <row r="189" spans="1:21" ht="15.75" customHeight="1" x14ac:dyDescent="0.2">
      <c r="A189" s="131" t="s">
        <v>47</v>
      </c>
      <c r="B189" s="132"/>
      <c r="C189" s="132"/>
      <c r="D189" s="132"/>
      <c r="E189" s="132"/>
      <c r="F189" s="132"/>
      <c r="G189" s="132"/>
      <c r="H189" s="132"/>
      <c r="I189" s="132"/>
      <c r="J189" s="133"/>
      <c r="K189" s="21">
        <f t="shared" ref="K189:Q189" si="65">K181*14+K187*12</f>
        <v>112</v>
      </c>
      <c r="L189" s="21">
        <f t="shared" si="65"/>
        <v>56</v>
      </c>
      <c r="M189" s="21">
        <f t="shared" si="65"/>
        <v>60</v>
      </c>
      <c r="N189" s="21">
        <f t="shared" si="65"/>
        <v>284</v>
      </c>
      <c r="O189" s="21">
        <f t="shared" si="65"/>
        <v>512</v>
      </c>
      <c r="P189" s="21">
        <f t="shared" si="65"/>
        <v>986</v>
      </c>
      <c r="Q189" s="21">
        <f t="shared" si="65"/>
        <v>1498</v>
      </c>
      <c r="R189" s="137"/>
      <c r="S189" s="138"/>
      <c r="T189" s="138"/>
      <c r="U189" s="139"/>
    </row>
    <row r="190" spans="1:21" ht="17.25" customHeight="1" x14ac:dyDescent="0.2">
      <c r="A190" s="134"/>
      <c r="B190" s="135"/>
      <c r="C190" s="135"/>
      <c r="D190" s="135"/>
      <c r="E190" s="135"/>
      <c r="F190" s="135"/>
      <c r="G190" s="135"/>
      <c r="H190" s="135"/>
      <c r="I190" s="135"/>
      <c r="J190" s="136"/>
      <c r="K190" s="148">
        <f>SUM(K189:N189)</f>
        <v>512</v>
      </c>
      <c r="L190" s="149"/>
      <c r="M190" s="149"/>
      <c r="N190" s="150"/>
      <c r="O190" s="151">
        <f>SUM(O189:P189)</f>
        <v>1498</v>
      </c>
      <c r="P190" s="152"/>
      <c r="Q190" s="153"/>
      <c r="R190" s="140"/>
      <c r="S190" s="141"/>
      <c r="T190" s="141"/>
      <c r="U190" s="142"/>
    </row>
    <row r="191" spans="1:21" ht="12.75" customHeight="1" x14ac:dyDescent="0.2"/>
    <row r="192" spans="1:21" ht="23.25" customHeight="1" x14ac:dyDescent="0.2">
      <c r="A192" s="144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</row>
    <row r="193" spans="1:21" ht="26.25" customHeight="1" x14ac:dyDescent="0.2">
      <c r="A193" s="144" t="s">
        <v>27</v>
      </c>
      <c r="B193" s="144" t="s">
        <v>26</v>
      </c>
      <c r="C193" s="144"/>
      <c r="D193" s="144"/>
      <c r="E193" s="144"/>
      <c r="F193" s="144"/>
      <c r="G193" s="144"/>
      <c r="H193" s="144"/>
      <c r="I193" s="144"/>
      <c r="J193" s="76" t="s">
        <v>39</v>
      </c>
      <c r="K193" s="76" t="s">
        <v>24</v>
      </c>
      <c r="L193" s="76"/>
      <c r="M193" s="76"/>
      <c r="N193" s="76"/>
      <c r="O193" s="76" t="s">
        <v>40</v>
      </c>
      <c r="P193" s="76"/>
      <c r="Q193" s="76"/>
      <c r="R193" s="76" t="s">
        <v>23</v>
      </c>
      <c r="S193" s="76"/>
      <c r="T193" s="76"/>
      <c r="U193" s="76" t="s">
        <v>22</v>
      </c>
    </row>
    <row r="194" spans="1:21" x14ac:dyDescent="0.2">
      <c r="A194" s="144"/>
      <c r="B194" s="144"/>
      <c r="C194" s="144"/>
      <c r="D194" s="144"/>
      <c r="E194" s="144"/>
      <c r="F194" s="144"/>
      <c r="G194" s="144"/>
      <c r="H194" s="144"/>
      <c r="I194" s="144"/>
      <c r="J194" s="76"/>
      <c r="K194" s="28" t="s">
        <v>28</v>
      </c>
      <c r="L194" s="28" t="s">
        <v>29</v>
      </c>
      <c r="M194" s="53" t="s">
        <v>91</v>
      </c>
      <c r="N194" s="28" t="s">
        <v>92</v>
      </c>
      <c r="O194" s="28" t="s">
        <v>33</v>
      </c>
      <c r="P194" s="28" t="s">
        <v>7</v>
      </c>
      <c r="Q194" s="28" t="s">
        <v>30</v>
      </c>
      <c r="R194" s="28" t="s">
        <v>31</v>
      </c>
      <c r="S194" s="28" t="s">
        <v>28</v>
      </c>
      <c r="T194" s="28" t="s">
        <v>32</v>
      </c>
      <c r="U194" s="76"/>
    </row>
    <row r="195" spans="1:21" ht="18.75" customHeight="1" x14ac:dyDescent="0.2">
      <c r="A195" s="77" t="s">
        <v>61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9"/>
    </row>
    <row r="196" spans="1:21" ht="26.1" customHeight="1" x14ac:dyDescent="0.2">
      <c r="A196" s="31" t="str">
        <f t="shared" ref="A196:A212" si="66">IF(ISNA(INDEX($A$34:$U$129,MATCH($B196,$B$34:$B$129,0),1)),"",INDEX($A$34:$U$129,MATCH($B196,$B$34:$B$129,0),1))</f>
        <v>MME8172</v>
      </c>
      <c r="B196" s="154" t="s">
        <v>141</v>
      </c>
      <c r="C196" s="154"/>
      <c r="D196" s="154"/>
      <c r="E196" s="154"/>
      <c r="F196" s="154"/>
      <c r="G196" s="154"/>
      <c r="H196" s="154"/>
      <c r="I196" s="154"/>
      <c r="J196" s="17">
        <f t="shared" ref="J196:J212" si="67">IF(ISNA(INDEX($A$34:$U$129,MATCH($B196,$B$34:$B$129,0),10)),"",INDEX($A$34:$U$129,MATCH($B196,$B$34:$B$129,0),10))</f>
        <v>6</v>
      </c>
      <c r="K196" s="17">
        <f t="shared" ref="K196:K212" si="68">IF(ISNA(INDEX($A$34:$U$129,MATCH($B196,$B$34:$B$129,0),11)),"",INDEX($A$34:$U$129,MATCH($B196,$B$34:$B$129,0),11))</f>
        <v>2</v>
      </c>
      <c r="L196" s="17">
        <f t="shared" ref="L196:L212" si="69">IF(ISNA(INDEX($A$34:$U$129,MATCH($B196,$B$34:$B$129,0),12)),"",INDEX($A$34:$U$129,MATCH($B196,$B$34:$B$129,0),12))</f>
        <v>1</v>
      </c>
      <c r="M196" s="17">
        <f t="shared" ref="M196:M212" si="70">IF(ISNA(INDEX($A$34:$U$129,MATCH($B196,$B$34:$B$129,0),13)),"",INDEX($A$34:$U$129,MATCH($B196,$B$34:$B$129,0),13))</f>
        <v>0</v>
      </c>
      <c r="N196" s="17">
        <f t="shared" ref="N196:N212" si="71">IF(ISNA(INDEX($A$34:$U$129,MATCH($B196,$B$34:$B$129,0),14)),"",INDEX($A$34:$U$129,MATCH($B196,$B$34:$B$129,0),14))</f>
        <v>1</v>
      </c>
      <c r="O196" s="17">
        <f t="shared" ref="O196:O212" si="72">IF(ISNA(INDEX($A$34:$U$129,MATCH($B196,$B$34:$B$129,0),15)),"",INDEX($A$34:$U$129,MATCH($B196,$B$34:$B$129,0),15))</f>
        <v>4</v>
      </c>
      <c r="P196" s="17">
        <f t="shared" ref="P196:P212" si="73">IF(ISNA(INDEX($A$34:$U$129,MATCH($B196,$B$34:$B$129,0),16)),"",INDEX($A$34:$U$129,MATCH($B196,$B$34:$B$129,0),16))</f>
        <v>7</v>
      </c>
      <c r="Q196" s="17">
        <f t="shared" ref="Q196:Q212" si="74">IF(ISNA(INDEX($A$34:$U$129,MATCH($B196,$B$34:$B$129,0),17)),"",INDEX($A$34:$U$129,MATCH($B196,$B$34:$B$129,0),17))</f>
        <v>11</v>
      </c>
      <c r="R196" s="27" t="str">
        <f t="shared" ref="R196:R212" si="75">IF(ISNA(INDEX($A$34:$U$129,MATCH($B196,$B$34:$B$129,0),18)),"",INDEX($A$34:$U$129,MATCH($B196,$B$34:$B$129,0),18))</f>
        <v>E</v>
      </c>
      <c r="S196" s="27">
        <f t="shared" ref="S196:S212" si="76">IF(ISNA(INDEX($A$34:$U$129,MATCH($B196,$B$34:$B$129,0),19)),"",INDEX($A$34:$U$129,MATCH($B196,$B$34:$B$129,0),19))</f>
        <v>0</v>
      </c>
      <c r="T196" s="27">
        <f t="shared" ref="T196:T212" si="77">IF(ISNA(INDEX($A$34:$U$129,MATCH($B196,$B$34:$B$129,0),20)),"",INDEX($A$34:$U$129,MATCH($B196,$B$34:$B$129,0),20))</f>
        <v>0</v>
      </c>
      <c r="U196" s="16" t="s">
        <v>38</v>
      </c>
    </row>
    <row r="197" spans="1:21" ht="24.95" customHeight="1" x14ac:dyDescent="0.2">
      <c r="A197" s="31" t="str">
        <f t="shared" si="66"/>
        <v>MME8044</v>
      </c>
      <c r="B197" s="154" t="s">
        <v>144</v>
      </c>
      <c r="C197" s="154"/>
      <c r="D197" s="154"/>
      <c r="E197" s="154"/>
      <c r="F197" s="154"/>
      <c r="G197" s="154"/>
      <c r="H197" s="154"/>
      <c r="I197" s="154"/>
      <c r="J197" s="17">
        <f t="shared" si="67"/>
        <v>8</v>
      </c>
      <c r="K197" s="17">
        <f t="shared" si="68"/>
        <v>2</v>
      </c>
      <c r="L197" s="17">
        <f t="shared" si="69"/>
        <v>1</v>
      </c>
      <c r="M197" s="17">
        <f t="shared" si="70"/>
        <v>0</v>
      </c>
      <c r="N197" s="17">
        <f t="shared" si="71"/>
        <v>1</v>
      </c>
      <c r="O197" s="17">
        <f t="shared" si="72"/>
        <v>4</v>
      </c>
      <c r="P197" s="17">
        <f t="shared" si="73"/>
        <v>10</v>
      </c>
      <c r="Q197" s="17">
        <f t="shared" si="74"/>
        <v>14</v>
      </c>
      <c r="R197" s="27" t="str">
        <f t="shared" si="75"/>
        <v>E</v>
      </c>
      <c r="S197" s="27">
        <f t="shared" si="76"/>
        <v>0</v>
      </c>
      <c r="T197" s="27">
        <f t="shared" si="77"/>
        <v>0</v>
      </c>
      <c r="U197" s="16" t="s">
        <v>38</v>
      </c>
    </row>
    <row r="198" spans="1:21" ht="26.45" customHeight="1" x14ac:dyDescent="0.2">
      <c r="A198" s="31" t="str">
        <f t="shared" si="66"/>
        <v>MME3052</v>
      </c>
      <c r="B198" s="154" t="s">
        <v>145</v>
      </c>
      <c r="C198" s="154"/>
      <c r="D198" s="154"/>
      <c r="E198" s="154"/>
      <c r="F198" s="154"/>
      <c r="G198" s="154"/>
      <c r="H198" s="154"/>
      <c r="I198" s="154"/>
      <c r="J198" s="17">
        <f t="shared" si="67"/>
        <v>8</v>
      </c>
      <c r="K198" s="17">
        <f t="shared" si="68"/>
        <v>2</v>
      </c>
      <c r="L198" s="17">
        <f t="shared" si="69"/>
        <v>1</v>
      </c>
      <c r="M198" s="17">
        <f t="shared" si="70"/>
        <v>0</v>
      </c>
      <c r="N198" s="17">
        <f t="shared" si="71"/>
        <v>1</v>
      </c>
      <c r="O198" s="17">
        <f t="shared" si="72"/>
        <v>4</v>
      </c>
      <c r="P198" s="17">
        <f t="shared" si="73"/>
        <v>10</v>
      </c>
      <c r="Q198" s="17">
        <f t="shared" si="74"/>
        <v>14</v>
      </c>
      <c r="R198" s="27" t="str">
        <f t="shared" si="75"/>
        <v>E</v>
      </c>
      <c r="S198" s="27">
        <f t="shared" si="76"/>
        <v>0</v>
      </c>
      <c r="T198" s="27">
        <f t="shared" si="77"/>
        <v>0</v>
      </c>
      <c r="U198" s="16" t="s">
        <v>38</v>
      </c>
    </row>
    <row r="199" spans="1:21" hidden="1" x14ac:dyDescent="0.2">
      <c r="A199" s="31" t="str">
        <f t="shared" si="66"/>
        <v/>
      </c>
      <c r="B199" s="143"/>
      <c r="C199" s="143"/>
      <c r="D199" s="143"/>
      <c r="E199" s="143"/>
      <c r="F199" s="143"/>
      <c r="G199" s="143"/>
      <c r="H199" s="143"/>
      <c r="I199" s="143"/>
      <c r="J199" s="17" t="str">
        <f t="shared" si="67"/>
        <v/>
      </c>
      <c r="K199" s="17" t="str">
        <f t="shared" si="68"/>
        <v/>
      </c>
      <c r="L199" s="17" t="str">
        <f t="shared" si="69"/>
        <v/>
      </c>
      <c r="M199" s="17" t="str">
        <f t="shared" si="70"/>
        <v/>
      </c>
      <c r="N199" s="17" t="str">
        <f t="shared" si="71"/>
        <v/>
      </c>
      <c r="O199" s="17" t="str">
        <f t="shared" si="72"/>
        <v/>
      </c>
      <c r="P199" s="17" t="str">
        <f t="shared" si="73"/>
        <v/>
      </c>
      <c r="Q199" s="17" t="str">
        <f t="shared" si="74"/>
        <v/>
      </c>
      <c r="R199" s="27" t="str">
        <f t="shared" si="75"/>
        <v/>
      </c>
      <c r="S199" s="27" t="str">
        <f t="shared" si="76"/>
        <v/>
      </c>
      <c r="T199" s="27" t="str">
        <f t="shared" si="77"/>
        <v/>
      </c>
      <c r="U199" s="16" t="s">
        <v>38</v>
      </c>
    </row>
    <row r="200" spans="1:21" hidden="1" x14ac:dyDescent="0.2">
      <c r="A200" s="31" t="str">
        <f t="shared" si="66"/>
        <v/>
      </c>
      <c r="B200" s="143"/>
      <c r="C200" s="143"/>
      <c r="D200" s="143"/>
      <c r="E200" s="143"/>
      <c r="F200" s="143"/>
      <c r="G200" s="143"/>
      <c r="H200" s="143"/>
      <c r="I200" s="143"/>
      <c r="J200" s="17" t="str">
        <f t="shared" si="67"/>
        <v/>
      </c>
      <c r="K200" s="17" t="str">
        <f t="shared" si="68"/>
        <v/>
      </c>
      <c r="L200" s="17" t="str">
        <f t="shared" si="69"/>
        <v/>
      </c>
      <c r="M200" s="17" t="str">
        <f t="shared" si="70"/>
        <v/>
      </c>
      <c r="N200" s="17" t="str">
        <f t="shared" si="71"/>
        <v/>
      </c>
      <c r="O200" s="17" t="str">
        <f t="shared" si="72"/>
        <v/>
      </c>
      <c r="P200" s="17" t="str">
        <f t="shared" si="73"/>
        <v/>
      </c>
      <c r="Q200" s="17" t="str">
        <f t="shared" si="74"/>
        <v/>
      </c>
      <c r="R200" s="27" t="str">
        <f t="shared" si="75"/>
        <v/>
      </c>
      <c r="S200" s="27" t="str">
        <f t="shared" si="76"/>
        <v/>
      </c>
      <c r="T200" s="27" t="str">
        <f t="shared" si="77"/>
        <v/>
      </c>
      <c r="U200" s="16" t="s">
        <v>38</v>
      </c>
    </row>
    <row r="201" spans="1:21" hidden="1" x14ac:dyDescent="0.2">
      <c r="A201" s="31" t="str">
        <f t="shared" si="66"/>
        <v/>
      </c>
      <c r="B201" s="143"/>
      <c r="C201" s="143"/>
      <c r="D201" s="143"/>
      <c r="E201" s="143"/>
      <c r="F201" s="143"/>
      <c r="G201" s="143"/>
      <c r="H201" s="143"/>
      <c r="I201" s="143"/>
      <c r="J201" s="17" t="str">
        <f t="shared" si="67"/>
        <v/>
      </c>
      <c r="K201" s="17" t="str">
        <f t="shared" si="68"/>
        <v/>
      </c>
      <c r="L201" s="17" t="str">
        <f t="shared" si="69"/>
        <v/>
      </c>
      <c r="M201" s="17" t="str">
        <f t="shared" si="70"/>
        <v/>
      </c>
      <c r="N201" s="17" t="str">
        <f t="shared" si="71"/>
        <v/>
      </c>
      <c r="O201" s="17" t="str">
        <f t="shared" si="72"/>
        <v/>
      </c>
      <c r="P201" s="17" t="str">
        <f t="shared" si="73"/>
        <v/>
      </c>
      <c r="Q201" s="17" t="str">
        <f t="shared" si="74"/>
        <v/>
      </c>
      <c r="R201" s="27" t="str">
        <f t="shared" si="75"/>
        <v/>
      </c>
      <c r="S201" s="27" t="str">
        <f t="shared" si="76"/>
        <v/>
      </c>
      <c r="T201" s="27" t="str">
        <f t="shared" si="77"/>
        <v/>
      </c>
      <c r="U201" s="16" t="s">
        <v>38</v>
      </c>
    </row>
    <row r="202" spans="1:21" hidden="1" x14ac:dyDescent="0.2">
      <c r="A202" s="31" t="str">
        <f t="shared" si="66"/>
        <v/>
      </c>
      <c r="B202" s="143"/>
      <c r="C202" s="143"/>
      <c r="D202" s="143"/>
      <c r="E202" s="143"/>
      <c r="F202" s="143"/>
      <c r="G202" s="143"/>
      <c r="H202" s="143"/>
      <c r="I202" s="143"/>
      <c r="J202" s="17" t="str">
        <f t="shared" si="67"/>
        <v/>
      </c>
      <c r="K202" s="17" t="str">
        <f t="shared" si="68"/>
        <v/>
      </c>
      <c r="L202" s="17" t="str">
        <f t="shared" si="69"/>
        <v/>
      </c>
      <c r="M202" s="17" t="str">
        <f t="shared" si="70"/>
        <v/>
      </c>
      <c r="N202" s="17" t="str">
        <f t="shared" si="71"/>
        <v/>
      </c>
      <c r="O202" s="17" t="str">
        <f t="shared" si="72"/>
        <v/>
      </c>
      <c r="P202" s="17" t="str">
        <f t="shared" si="73"/>
        <v/>
      </c>
      <c r="Q202" s="17" t="str">
        <f t="shared" si="74"/>
        <v/>
      </c>
      <c r="R202" s="27" t="str">
        <f t="shared" si="75"/>
        <v/>
      </c>
      <c r="S202" s="27" t="str">
        <f t="shared" si="76"/>
        <v/>
      </c>
      <c r="T202" s="27" t="str">
        <f t="shared" si="77"/>
        <v/>
      </c>
      <c r="U202" s="16" t="s">
        <v>38</v>
      </c>
    </row>
    <row r="203" spans="1:21" hidden="1" x14ac:dyDescent="0.2">
      <c r="A203" s="31" t="str">
        <f t="shared" si="66"/>
        <v/>
      </c>
      <c r="B203" s="143"/>
      <c r="C203" s="143"/>
      <c r="D203" s="143"/>
      <c r="E203" s="143"/>
      <c r="F203" s="143"/>
      <c r="G203" s="143"/>
      <c r="H203" s="143"/>
      <c r="I203" s="143"/>
      <c r="J203" s="17" t="str">
        <f t="shared" si="67"/>
        <v/>
      </c>
      <c r="K203" s="17" t="str">
        <f t="shared" si="68"/>
        <v/>
      </c>
      <c r="L203" s="17" t="str">
        <f t="shared" si="69"/>
        <v/>
      </c>
      <c r="M203" s="17" t="str">
        <f t="shared" si="70"/>
        <v/>
      </c>
      <c r="N203" s="17" t="str">
        <f t="shared" si="71"/>
        <v/>
      </c>
      <c r="O203" s="17" t="str">
        <f t="shared" si="72"/>
        <v/>
      </c>
      <c r="P203" s="17" t="str">
        <f t="shared" si="73"/>
        <v/>
      </c>
      <c r="Q203" s="17" t="str">
        <f t="shared" si="74"/>
        <v/>
      </c>
      <c r="R203" s="27" t="str">
        <f t="shared" si="75"/>
        <v/>
      </c>
      <c r="S203" s="27" t="str">
        <f t="shared" si="76"/>
        <v/>
      </c>
      <c r="T203" s="27" t="str">
        <f t="shared" si="77"/>
        <v/>
      </c>
      <c r="U203" s="16" t="s">
        <v>38</v>
      </c>
    </row>
    <row r="204" spans="1:21" hidden="1" x14ac:dyDescent="0.2">
      <c r="A204" s="31" t="str">
        <f t="shared" si="66"/>
        <v/>
      </c>
      <c r="B204" s="143"/>
      <c r="C204" s="143"/>
      <c r="D204" s="143"/>
      <c r="E204" s="143"/>
      <c r="F204" s="143"/>
      <c r="G204" s="143"/>
      <c r="H204" s="143"/>
      <c r="I204" s="143"/>
      <c r="J204" s="17" t="str">
        <f t="shared" si="67"/>
        <v/>
      </c>
      <c r="K204" s="17" t="str">
        <f t="shared" si="68"/>
        <v/>
      </c>
      <c r="L204" s="17" t="str">
        <f t="shared" si="69"/>
        <v/>
      </c>
      <c r="M204" s="17" t="str">
        <f t="shared" si="70"/>
        <v/>
      </c>
      <c r="N204" s="17" t="str">
        <f t="shared" si="71"/>
        <v/>
      </c>
      <c r="O204" s="17" t="str">
        <f t="shared" si="72"/>
        <v/>
      </c>
      <c r="P204" s="17" t="str">
        <f t="shared" si="73"/>
        <v/>
      </c>
      <c r="Q204" s="17" t="str">
        <f t="shared" si="74"/>
        <v/>
      </c>
      <c r="R204" s="27" t="str">
        <f t="shared" si="75"/>
        <v/>
      </c>
      <c r="S204" s="27" t="str">
        <f t="shared" si="76"/>
        <v/>
      </c>
      <c r="T204" s="27" t="str">
        <f t="shared" si="77"/>
        <v/>
      </c>
      <c r="U204" s="16" t="s">
        <v>38</v>
      </c>
    </row>
    <row r="205" spans="1:21" hidden="1" x14ac:dyDescent="0.2">
      <c r="A205" s="31" t="str">
        <f t="shared" si="66"/>
        <v/>
      </c>
      <c r="B205" s="143"/>
      <c r="C205" s="143"/>
      <c r="D205" s="143"/>
      <c r="E205" s="143"/>
      <c r="F205" s="143"/>
      <c r="G205" s="143"/>
      <c r="H205" s="143"/>
      <c r="I205" s="143"/>
      <c r="J205" s="17" t="str">
        <f t="shared" si="67"/>
        <v/>
      </c>
      <c r="K205" s="17" t="str">
        <f t="shared" si="68"/>
        <v/>
      </c>
      <c r="L205" s="17" t="str">
        <f t="shared" si="69"/>
        <v/>
      </c>
      <c r="M205" s="17" t="str">
        <f t="shared" si="70"/>
        <v/>
      </c>
      <c r="N205" s="17" t="str">
        <f t="shared" si="71"/>
        <v/>
      </c>
      <c r="O205" s="17" t="str">
        <f t="shared" si="72"/>
        <v/>
      </c>
      <c r="P205" s="17" t="str">
        <f t="shared" si="73"/>
        <v/>
      </c>
      <c r="Q205" s="17" t="str">
        <f t="shared" si="74"/>
        <v/>
      </c>
      <c r="R205" s="27" t="str">
        <f t="shared" si="75"/>
        <v/>
      </c>
      <c r="S205" s="27" t="str">
        <f t="shared" si="76"/>
        <v/>
      </c>
      <c r="T205" s="27" t="str">
        <f t="shared" si="77"/>
        <v/>
      </c>
      <c r="U205" s="16" t="s">
        <v>38</v>
      </c>
    </row>
    <row r="206" spans="1:21" hidden="1" x14ac:dyDescent="0.2">
      <c r="A206" s="31" t="str">
        <f t="shared" si="66"/>
        <v/>
      </c>
      <c r="B206" s="143"/>
      <c r="C206" s="143"/>
      <c r="D206" s="143"/>
      <c r="E206" s="143"/>
      <c r="F206" s="143"/>
      <c r="G206" s="143"/>
      <c r="H206" s="143"/>
      <c r="I206" s="143"/>
      <c r="J206" s="17" t="str">
        <f t="shared" si="67"/>
        <v/>
      </c>
      <c r="K206" s="17" t="str">
        <f t="shared" si="68"/>
        <v/>
      </c>
      <c r="L206" s="17" t="str">
        <f t="shared" si="69"/>
        <v/>
      </c>
      <c r="M206" s="17" t="str">
        <f t="shared" si="70"/>
        <v/>
      </c>
      <c r="N206" s="17" t="str">
        <f t="shared" si="71"/>
        <v/>
      </c>
      <c r="O206" s="17" t="str">
        <f t="shared" si="72"/>
        <v/>
      </c>
      <c r="P206" s="17" t="str">
        <f t="shared" si="73"/>
        <v/>
      </c>
      <c r="Q206" s="17" t="str">
        <f t="shared" si="74"/>
        <v/>
      </c>
      <c r="R206" s="27" t="str">
        <f t="shared" si="75"/>
        <v/>
      </c>
      <c r="S206" s="27" t="str">
        <f t="shared" si="76"/>
        <v/>
      </c>
      <c r="T206" s="27" t="str">
        <f t="shared" si="77"/>
        <v/>
      </c>
      <c r="U206" s="16" t="s">
        <v>38</v>
      </c>
    </row>
    <row r="207" spans="1:21" hidden="1" x14ac:dyDescent="0.2">
      <c r="A207" s="31" t="str">
        <f t="shared" si="66"/>
        <v/>
      </c>
      <c r="B207" s="143"/>
      <c r="C207" s="143"/>
      <c r="D207" s="143"/>
      <c r="E207" s="143"/>
      <c r="F207" s="143"/>
      <c r="G207" s="143"/>
      <c r="H207" s="143"/>
      <c r="I207" s="143"/>
      <c r="J207" s="17" t="str">
        <f t="shared" si="67"/>
        <v/>
      </c>
      <c r="K207" s="17" t="str">
        <f t="shared" si="68"/>
        <v/>
      </c>
      <c r="L207" s="17" t="str">
        <f t="shared" si="69"/>
        <v/>
      </c>
      <c r="M207" s="17" t="str">
        <f t="shared" si="70"/>
        <v/>
      </c>
      <c r="N207" s="17" t="str">
        <f t="shared" si="71"/>
        <v/>
      </c>
      <c r="O207" s="17" t="str">
        <f t="shared" si="72"/>
        <v/>
      </c>
      <c r="P207" s="17" t="str">
        <f t="shared" si="73"/>
        <v/>
      </c>
      <c r="Q207" s="17" t="str">
        <f t="shared" si="74"/>
        <v/>
      </c>
      <c r="R207" s="27" t="str">
        <f t="shared" si="75"/>
        <v/>
      </c>
      <c r="S207" s="27" t="str">
        <f t="shared" si="76"/>
        <v/>
      </c>
      <c r="T207" s="27" t="str">
        <f t="shared" si="77"/>
        <v/>
      </c>
      <c r="U207" s="16" t="s">
        <v>38</v>
      </c>
    </row>
    <row r="208" spans="1:21" hidden="1" x14ac:dyDescent="0.2">
      <c r="A208" s="31" t="str">
        <f t="shared" si="66"/>
        <v/>
      </c>
      <c r="B208" s="143"/>
      <c r="C208" s="143"/>
      <c r="D208" s="143"/>
      <c r="E208" s="143"/>
      <c r="F208" s="143"/>
      <c r="G208" s="143"/>
      <c r="H208" s="143"/>
      <c r="I208" s="143"/>
      <c r="J208" s="17" t="str">
        <f t="shared" si="67"/>
        <v/>
      </c>
      <c r="K208" s="17" t="str">
        <f t="shared" si="68"/>
        <v/>
      </c>
      <c r="L208" s="17" t="str">
        <f t="shared" si="69"/>
        <v/>
      </c>
      <c r="M208" s="17" t="str">
        <f t="shared" si="70"/>
        <v/>
      </c>
      <c r="N208" s="17" t="str">
        <f t="shared" si="71"/>
        <v/>
      </c>
      <c r="O208" s="17" t="str">
        <f t="shared" si="72"/>
        <v/>
      </c>
      <c r="P208" s="17" t="str">
        <f t="shared" si="73"/>
        <v/>
      </c>
      <c r="Q208" s="17" t="str">
        <f t="shared" si="74"/>
        <v/>
      </c>
      <c r="R208" s="27" t="str">
        <f t="shared" si="75"/>
        <v/>
      </c>
      <c r="S208" s="27" t="str">
        <f t="shared" si="76"/>
        <v/>
      </c>
      <c r="T208" s="27" t="str">
        <f t="shared" si="77"/>
        <v/>
      </c>
      <c r="U208" s="16" t="s">
        <v>38</v>
      </c>
    </row>
    <row r="209" spans="1:21" hidden="1" x14ac:dyDescent="0.2">
      <c r="A209" s="31" t="str">
        <f t="shared" si="66"/>
        <v/>
      </c>
      <c r="B209" s="143"/>
      <c r="C209" s="143"/>
      <c r="D209" s="143"/>
      <c r="E209" s="143"/>
      <c r="F209" s="143"/>
      <c r="G209" s="143"/>
      <c r="H209" s="143"/>
      <c r="I209" s="143"/>
      <c r="J209" s="17" t="str">
        <f t="shared" si="67"/>
        <v/>
      </c>
      <c r="K209" s="17" t="str">
        <f t="shared" si="68"/>
        <v/>
      </c>
      <c r="L209" s="17" t="str">
        <f t="shared" si="69"/>
        <v/>
      </c>
      <c r="M209" s="17" t="str">
        <f t="shared" si="70"/>
        <v/>
      </c>
      <c r="N209" s="17" t="str">
        <f t="shared" si="71"/>
        <v/>
      </c>
      <c r="O209" s="17" t="str">
        <f t="shared" si="72"/>
        <v/>
      </c>
      <c r="P209" s="17" t="str">
        <f t="shared" si="73"/>
        <v/>
      </c>
      <c r="Q209" s="17" t="str">
        <f t="shared" si="74"/>
        <v/>
      </c>
      <c r="R209" s="27" t="str">
        <f t="shared" si="75"/>
        <v/>
      </c>
      <c r="S209" s="27" t="str">
        <f t="shared" si="76"/>
        <v/>
      </c>
      <c r="T209" s="27" t="str">
        <f t="shared" si="77"/>
        <v/>
      </c>
      <c r="U209" s="16" t="s">
        <v>38</v>
      </c>
    </row>
    <row r="210" spans="1:21" hidden="1" x14ac:dyDescent="0.2">
      <c r="A210" s="31" t="str">
        <f t="shared" si="66"/>
        <v/>
      </c>
      <c r="B210" s="143"/>
      <c r="C210" s="143"/>
      <c r="D210" s="143"/>
      <c r="E210" s="143"/>
      <c r="F210" s="143"/>
      <c r="G210" s="143"/>
      <c r="H210" s="143"/>
      <c r="I210" s="143"/>
      <c r="J210" s="17" t="str">
        <f t="shared" si="67"/>
        <v/>
      </c>
      <c r="K210" s="17" t="str">
        <f t="shared" si="68"/>
        <v/>
      </c>
      <c r="L210" s="17" t="str">
        <f t="shared" si="69"/>
        <v/>
      </c>
      <c r="M210" s="17" t="str">
        <f t="shared" si="70"/>
        <v/>
      </c>
      <c r="N210" s="17" t="str">
        <f t="shared" si="71"/>
        <v/>
      </c>
      <c r="O210" s="17" t="str">
        <f t="shared" si="72"/>
        <v/>
      </c>
      <c r="P210" s="17" t="str">
        <f t="shared" si="73"/>
        <v/>
      </c>
      <c r="Q210" s="17" t="str">
        <f t="shared" si="74"/>
        <v/>
      </c>
      <c r="R210" s="27" t="str">
        <f t="shared" si="75"/>
        <v/>
      </c>
      <c r="S210" s="27" t="str">
        <f t="shared" si="76"/>
        <v/>
      </c>
      <c r="T210" s="27" t="str">
        <f t="shared" si="77"/>
        <v/>
      </c>
      <c r="U210" s="16" t="s">
        <v>38</v>
      </c>
    </row>
    <row r="211" spans="1:21" hidden="1" x14ac:dyDescent="0.2">
      <c r="A211" s="31" t="str">
        <f t="shared" si="66"/>
        <v/>
      </c>
      <c r="B211" s="143"/>
      <c r="C211" s="143"/>
      <c r="D211" s="143"/>
      <c r="E211" s="143"/>
      <c r="F211" s="143"/>
      <c r="G211" s="143"/>
      <c r="H211" s="143"/>
      <c r="I211" s="143"/>
      <c r="J211" s="17" t="str">
        <f t="shared" si="67"/>
        <v/>
      </c>
      <c r="K211" s="17" t="str">
        <f t="shared" si="68"/>
        <v/>
      </c>
      <c r="L211" s="17" t="str">
        <f t="shared" si="69"/>
        <v/>
      </c>
      <c r="M211" s="17" t="str">
        <f t="shared" si="70"/>
        <v/>
      </c>
      <c r="N211" s="17" t="str">
        <f t="shared" si="71"/>
        <v/>
      </c>
      <c r="O211" s="17" t="str">
        <f t="shared" si="72"/>
        <v/>
      </c>
      <c r="P211" s="17" t="str">
        <f t="shared" si="73"/>
        <v/>
      </c>
      <c r="Q211" s="17" t="str">
        <f t="shared" si="74"/>
        <v/>
      </c>
      <c r="R211" s="27" t="str">
        <f t="shared" si="75"/>
        <v/>
      </c>
      <c r="S211" s="27" t="str">
        <f t="shared" si="76"/>
        <v/>
      </c>
      <c r="T211" s="27" t="str">
        <f t="shared" si="77"/>
        <v/>
      </c>
      <c r="U211" s="16" t="s">
        <v>38</v>
      </c>
    </row>
    <row r="212" spans="1:21" hidden="1" x14ac:dyDescent="0.2">
      <c r="A212" s="31" t="str">
        <f t="shared" si="66"/>
        <v/>
      </c>
      <c r="B212" s="143"/>
      <c r="C212" s="143"/>
      <c r="D212" s="143"/>
      <c r="E212" s="143"/>
      <c r="F212" s="143"/>
      <c r="G212" s="143"/>
      <c r="H212" s="143"/>
      <c r="I212" s="143"/>
      <c r="J212" s="17" t="str">
        <f t="shared" si="67"/>
        <v/>
      </c>
      <c r="K212" s="17" t="str">
        <f t="shared" si="68"/>
        <v/>
      </c>
      <c r="L212" s="17" t="str">
        <f t="shared" si="69"/>
        <v/>
      </c>
      <c r="M212" s="17" t="str">
        <f t="shared" si="70"/>
        <v/>
      </c>
      <c r="N212" s="17" t="str">
        <f t="shared" si="71"/>
        <v/>
      </c>
      <c r="O212" s="17" t="str">
        <f t="shared" si="72"/>
        <v/>
      </c>
      <c r="P212" s="17" t="str">
        <f t="shared" si="73"/>
        <v/>
      </c>
      <c r="Q212" s="17" t="str">
        <f t="shared" si="74"/>
        <v/>
      </c>
      <c r="R212" s="27" t="str">
        <f t="shared" si="75"/>
        <v/>
      </c>
      <c r="S212" s="27" t="str">
        <f t="shared" si="76"/>
        <v/>
      </c>
      <c r="T212" s="27" t="str">
        <f t="shared" si="77"/>
        <v/>
      </c>
      <c r="U212" s="16" t="s">
        <v>38</v>
      </c>
    </row>
    <row r="213" spans="1:21" x14ac:dyDescent="0.2">
      <c r="A213" s="19" t="s">
        <v>25</v>
      </c>
      <c r="B213" s="155"/>
      <c r="C213" s="156"/>
      <c r="D213" s="156"/>
      <c r="E213" s="156"/>
      <c r="F213" s="156"/>
      <c r="G213" s="156"/>
      <c r="H213" s="156"/>
      <c r="I213" s="157"/>
      <c r="J213" s="21">
        <f t="shared" ref="J213:Q213" si="78">SUM(J196:J212)</f>
        <v>22</v>
      </c>
      <c r="K213" s="21">
        <f t="shared" si="78"/>
        <v>6</v>
      </c>
      <c r="L213" s="21">
        <f t="shared" si="78"/>
        <v>3</v>
      </c>
      <c r="M213" s="21">
        <f t="shared" si="78"/>
        <v>0</v>
      </c>
      <c r="N213" s="21">
        <f t="shared" si="78"/>
        <v>3</v>
      </c>
      <c r="O213" s="21">
        <f t="shared" si="78"/>
        <v>12</v>
      </c>
      <c r="P213" s="21">
        <f t="shared" si="78"/>
        <v>27</v>
      </c>
      <c r="Q213" s="21">
        <f t="shared" si="78"/>
        <v>39</v>
      </c>
      <c r="R213" s="19">
        <f>COUNTIF(R196:R212,"E")</f>
        <v>3</v>
      </c>
      <c r="S213" s="19">
        <f>COUNTIF(S196:S212,"C")</f>
        <v>0</v>
      </c>
      <c r="T213" s="19">
        <f>COUNTIF(T196:T212,"VP")</f>
        <v>0</v>
      </c>
      <c r="U213" s="16"/>
    </row>
    <row r="214" spans="1:21" ht="18" customHeight="1" x14ac:dyDescent="0.2">
      <c r="A214" s="77" t="s">
        <v>63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9"/>
    </row>
    <row r="215" spans="1:21" x14ac:dyDescent="0.2">
      <c r="A215" s="31" t="str">
        <f>IF(ISNA(INDEX($A$34:$U$129,MATCH($B215,$B$34:$B$129,0),1)),"",INDEX($A$34:$U$129,MATCH($B215,$B$34:$B$129,0),1))</f>
        <v/>
      </c>
      <c r="B215" s="143"/>
      <c r="C215" s="143"/>
      <c r="D215" s="143"/>
      <c r="E215" s="143"/>
      <c r="F215" s="143"/>
      <c r="G215" s="143"/>
      <c r="H215" s="143"/>
      <c r="I215" s="143"/>
      <c r="J215" s="17" t="str">
        <f>IF(ISNA(INDEX($A$34:$U$129,MATCH($B215,$B$34:$B$129,0),10)),"",INDEX($A$34:$U$129,MATCH($B215,$B$34:$B$129,0),10))</f>
        <v/>
      </c>
      <c r="K215" s="17" t="str">
        <f>IF(ISNA(INDEX($A$34:$U$129,MATCH($B215,$B$34:$B$129,0),11)),"",INDEX($A$34:$U$129,MATCH($B215,$B$34:$B$129,0),11))</f>
        <v/>
      </c>
      <c r="L215" s="17" t="str">
        <f>IF(ISNA(INDEX($A$34:$U$129,MATCH($B215,$B$34:$B$129,0),12)),"",INDEX($A$34:$U$129,MATCH($B215,$B$34:$B$129,0),12))</f>
        <v/>
      </c>
      <c r="M215" s="17" t="str">
        <f>IF(ISNA(INDEX($A$34:$U$129,MATCH($B215,$B$34:$B$129,0),13)),"",INDEX($A$34:$U$129,MATCH($B215,$B$34:$B$129,0),13))</f>
        <v/>
      </c>
      <c r="N215" s="17" t="str">
        <f>IF(ISNA(INDEX($A$34:$U$129,MATCH($B215,$B$34:$B$129,0),14)),"",INDEX($A$34:$U$129,MATCH($B215,$B$34:$B$129,0),14))</f>
        <v/>
      </c>
      <c r="O215" s="17" t="str">
        <f>IF(ISNA(INDEX($A$34:$U$129,MATCH($B215,$B$34:$B$129,0),15)),"",INDEX($A$34:$U$129,MATCH($B215,$B$34:$B$129,0),15))</f>
        <v/>
      </c>
      <c r="P215" s="17" t="str">
        <f>IF(ISNA(INDEX($A$34:$U$129,MATCH($B215,$B$34:$B$129,0),16)),"",INDEX($A$34:$U$129,MATCH($B215,$B$34:$B$129,0),16))</f>
        <v/>
      </c>
      <c r="Q215" s="17" t="str">
        <f>IF(ISNA(INDEX($A$34:$U$129,MATCH($B215,$B$34:$B$129,0),17)),"",INDEX($A$34:$U$129,MATCH($B215,$B$34:$B$129,0),17))</f>
        <v/>
      </c>
      <c r="R215" s="27" t="str">
        <f>IF(ISNA(INDEX($A$34:$U$129,MATCH($B215,$B$34:$B$129,0),18)),"",INDEX($A$34:$U$129,MATCH($B215,$B$34:$B$129,0),18))</f>
        <v/>
      </c>
      <c r="S215" s="27" t="str">
        <f>IF(ISNA(INDEX($A$34:$U$129,MATCH($B215,$B$34:$B$129,0),19)),"",INDEX($A$34:$U$129,MATCH($B215,$B$34:$B$129,0),19))</f>
        <v/>
      </c>
      <c r="T215" s="27" t="str">
        <f>IF(ISNA(INDEX($A$34:$U$129,MATCH($B215,$B$34:$B$129,0),20)),"",INDEX($A$34:$U$129,MATCH($B215,$B$34:$B$129,0),20))</f>
        <v/>
      </c>
      <c r="U215" s="16" t="s">
        <v>38</v>
      </c>
    </row>
    <row r="216" spans="1:21" hidden="1" x14ac:dyDescent="0.2">
      <c r="A216" s="31" t="str">
        <f>IF(ISNA(INDEX($A$34:$U$129,MATCH($B216,$B$34:$B$129,0),1)),"",INDEX($A$34:$U$129,MATCH($B216,$B$34:$B$129,0),1))</f>
        <v/>
      </c>
      <c r="B216" s="143"/>
      <c r="C216" s="143"/>
      <c r="D216" s="143"/>
      <c r="E216" s="143"/>
      <c r="F216" s="143"/>
      <c r="G216" s="143"/>
      <c r="H216" s="143"/>
      <c r="I216" s="143"/>
      <c r="J216" s="17" t="str">
        <f>IF(ISNA(INDEX($A$34:$U$129,MATCH($B216,$B$34:$B$129,0),10)),"",INDEX($A$34:$U$129,MATCH($B216,$B$34:$B$129,0),10))</f>
        <v/>
      </c>
      <c r="K216" s="17" t="str">
        <f>IF(ISNA(INDEX($A$34:$U$129,MATCH($B216,$B$34:$B$129,0),11)),"",INDEX($A$34:$U$129,MATCH($B216,$B$34:$B$129,0),11))</f>
        <v/>
      </c>
      <c r="L216" s="17" t="str">
        <f>IF(ISNA(INDEX($A$34:$U$129,MATCH($B216,$B$34:$B$129,0),12)),"",INDEX($A$34:$U$129,MATCH($B216,$B$34:$B$129,0),12))</f>
        <v/>
      </c>
      <c r="M216" s="17"/>
      <c r="N216" s="17" t="str">
        <f>IF(ISNA(INDEX($A$34:$U$129,MATCH($B216,$B$34:$B$129,0),13)),"",INDEX($A$34:$U$129,MATCH($B216,$B$34:$B$129,0),13))</f>
        <v/>
      </c>
      <c r="O216" s="17" t="str">
        <f>IF(ISNA(INDEX($A$34:$U$129,MATCH($B216,$B$34:$B$129,0),14)),"",INDEX($A$34:$U$129,MATCH($B216,$B$34:$B$129,0),14))</f>
        <v/>
      </c>
      <c r="P216" s="17" t="str">
        <f>IF(ISNA(INDEX($A$34:$U$129,MATCH($B216,$B$34:$B$129,0),15)),"",INDEX($A$34:$U$129,MATCH($B216,$B$34:$B$129,0),15))</f>
        <v/>
      </c>
      <c r="Q216" s="17" t="str">
        <f>IF(ISNA(INDEX($A$34:$U$129,MATCH($B216,$B$34:$B$129,0),16)),"",INDEX($A$34:$U$129,MATCH($B216,$B$34:$B$129,0),16))</f>
        <v/>
      </c>
      <c r="R216" s="27" t="str">
        <f>IF(ISNA(INDEX($A$34:$U$129,MATCH($B216,$B$34:$B$129,0),17)),"",INDEX($A$34:$U$129,MATCH($B216,$B$34:$B$129,0),17))</f>
        <v/>
      </c>
      <c r="S216" s="27" t="str">
        <f>IF(ISNA(INDEX($A$34:$U$129,MATCH($B216,$B$34:$B$129,0),18)),"",INDEX($A$34:$U$129,MATCH($B216,$B$34:$B$129,0),18))</f>
        <v/>
      </c>
      <c r="T216" s="27" t="str">
        <f>IF(ISNA(INDEX($A$34:$U$129,MATCH($B216,$B$34:$B$129,0),19)),"",INDEX($A$34:$U$129,MATCH($B216,$B$34:$B$129,0),19))</f>
        <v/>
      </c>
      <c r="U216" s="16" t="s">
        <v>38</v>
      </c>
    </row>
    <row r="217" spans="1:21" hidden="1" x14ac:dyDescent="0.2">
      <c r="A217" s="31" t="str">
        <f>IF(ISNA(INDEX($A$34:$U$129,MATCH($B217,$B$34:$B$129,0),1)),"",INDEX($A$34:$U$129,MATCH($B217,$B$34:$B$129,0),1))</f>
        <v/>
      </c>
      <c r="B217" s="143"/>
      <c r="C217" s="143"/>
      <c r="D217" s="143"/>
      <c r="E217" s="143"/>
      <c r="F217" s="143"/>
      <c r="G217" s="143"/>
      <c r="H217" s="143"/>
      <c r="I217" s="143"/>
      <c r="J217" s="17" t="str">
        <f>IF(ISNA(INDEX($A$34:$U$129,MATCH($B217,$B$34:$B$129,0),10)),"",INDEX($A$34:$U$129,MATCH($B217,$B$34:$B$129,0),10))</f>
        <v/>
      </c>
      <c r="K217" s="17" t="str">
        <f>IF(ISNA(INDEX($A$34:$U$129,MATCH($B217,$B$34:$B$129,0),11)),"",INDEX($A$34:$U$129,MATCH($B217,$B$34:$B$129,0),11))</f>
        <v/>
      </c>
      <c r="L217" s="17" t="str">
        <f>IF(ISNA(INDEX($A$34:$U$129,MATCH($B217,$B$34:$B$129,0),12)),"",INDEX($A$34:$U$129,MATCH($B217,$B$34:$B$129,0),12))</f>
        <v/>
      </c>
      <c r="M217" s="17"/>
      <c r="N217" s="17" t="str">
        <f>IF(ISNA(INDEX($A$34:$U$129,MATCH($B217,$B$34:$B$129,0),13)),"",INDEX($A$34:$U$129,MATCH($B217,$B$34:$B$129,0),13))</f>
        <v/>
      </c>
      <c r="O217" s="17" t="str">
        <f>IF(ISNA(INDEX($A$34:$U$129,MATCH($B217,$B$34:$B$129,0),14)),"",INDEX($A$34:$U$129,MATCH($B217,$B$34:$B$129,0),14))</f>
        <v/>
      </c>
      <c r="P217" s="17" t="str">
        <f>IF(ISNA(INDEX($A$34:$U$129,MATCH($B217,$B$34:$B$129,0),15)),"",INDEX($A$34:$U$129,MATCH($B217,$B$34:$B$129,0),15))</f>
        <v/>
      </c>
      <c r="Q217" s="17" t="str">
        <f>IF(ISNA(INDEX($A$34:$U$129,MATCH($B217,$B$34:$B$129,0),16)),"",INDEX($A$34:$U$129,MATCH($B217,$B$34:$B$129,0),16))</f>
        <v/>
      </c>
      <c r="R217" s="27" t="str">
        <f>IF(ISNA(INDEX($A$34:$U$129,MATCH($B217,$B$34:$B$129,0),17)),"",INDEX($A$34:$U$129,MATCH($B217,$B$34:$B$129,0),17))</f>
        <v/>
      </c>
      <c r="S217" s="27" t="str">
        <f>IF(ISNA(INDEX($A$34:$U$129,MATCH($B217,$B$34:$B$129,0),18)),"",INDEX($A$34:$U$129,MATCH($B217,$B$34:$B$129,0),18))</f>
        <v/>
      </c>
      <c r="T217" s="27" t="str">
        <f>IF(ISNA(INDEX($A$34:$U$129,MATCH($B217,$B$34:$B$129,0),19)),"",INDEX($A$34:$U$129,MATCH($B217,$B$34:$B$129,0),19))</f>
        <v/>
      </c>
      <c r="U217" s="16" t="s">
        <v>38</v>
      </c>
    </row>
    <row r="218" spans="1:21" hidden="1" x14ac:dyDescent="0.2">
      <c r="A218" s="31" t="str">
        <f>IF(ISNA(INDEX($A$34:$U$129,MATCH($B218,$B$34:$B$129,0),1)),"",INDEX($A$34:$U$129,MATCH($B218,$B$34:$B$129,0),1))</f>
        <v/>
      </c>
      <c r="B218" s="143"/>
      <c r="C218" s="143"/>
      <c r="D218" s="143"/>
      <c r="E218" s="143"/>
      <c r="F218" s="143"/>
      <c r="G218" s="143"/>
      <c r="H218" s="143"/>
      <c r="I218" s="143"/>
      <c r="J218" s="17" t="str">
        <f>IF(ISNA(INDEX($A$34:$U$129,MATCH($B218,$B$34:$B$129,0),10)),"",INDEX($A$34:$U$129,MATCH($B218,$B$34:$B$129,0),10))</f>
        <v/>
      </c>
      <c r="K218" s="17" t="str">
        <f>IF(ISNA(INDEX($A$34:$U$129,MATCH($B218,$B$34:$B$129,0),11)),"",INDEX($A$34:$U$129,MATCH($B218,$B$34:$B$129,0),11))</f>
        <v/>
      </c>
      <c r="L218" s="17" t="str">
        <f>IF(ISNA(INDEX($A$34:$U$129,MATCH($B218,$B$34:$B$129,0),12)),"",INDEX($A$34:$U$129,MATCH($B218,$B$34:$B$129,0),12))</f>
        <v/>
      </c>
      <c r="M218" s="17"/>
      <c r="N218" s="17" t="str">
        <f>IF(ISNA(INDEX($A$34:$U$129,MATCH($B218,$B$34:$B$129,0),13)),"",INDEX($A$34:$U$129,MATCH($B218,$B$34:$B$129,0),13))</f>
        <v/>
      </c>
      <c r="O218" s="17" t="str">
        <f>IF(ISNA(INDEX($A$34:$U$129,MATCH($B218,$B$34:$B$129,0),14)),"",INDEX($A$34:$U$129,MATCH($B218,$B$34:$B$129,0),14))</f>
        <v/>
      </c>
      <c r="P218" s="17" t="str">
        <f>IF(ISNA(INDEX($A$34:$U$129,MATCH($B218,$B$34:$B$129,0),15)),"",INDEX($A$34:$U$129,MATCH($B218,$B$34:$B$129,0),15))</f>
        <v/>
      </c>
      <c r="Q218" s="17" t="str">
        <f>IF(ISNA(INDEX($A$34:$U$129,MATCH($B218,$B$34:$B$129,0),16)),"",INDEX($A$34:$U$129,MATCH($B218,$B$34:$B$129,0),16))</f>
        <v/>
      </c>
      <c r="R218" s="27" t="str">
        <f>IF(ISNA(INDEX($A$34:$U$129,MATCH($B218,$B$34:$B$129,0),17)),"",INDEX($A$34:$U$129,MATCH($B218,$B$34:$B$129,0),17))</f>
        <v/>
      </c>
      <c r="S218" s="27" t="str">
        <f>IF(ISNA(INDEX($A$34:$U$129,MATCH($B218,$B$34:$B$129,0),18)),"",INDEX($A$34:$U$129,MATCH($B218,$B$34:$B$129,0),18))</f>
        <v/>
      </c>
      <c r="T218" s="27" t="str">
        <f>IF(ISNA(INDEX($A$34:$U$129,MATCH($B218,$B$34:$B$129,0),19)),"",INDEX($A$34:$U$129,MATCH($B218,$B$34:$B$129,0),19))</f>
        <v/>
      </c>
      <c r="U218" s="16" t="s">
        <v>38</v>
      </c>
    </row>
    <row r="219" spans="1:21" x14ac:dyDescent="0.2">
      <c r="A219" s="19" t="s">
        <v>25</v>
      </c>
      <c r="B219" s="144"/>
      <c r="C219" s="144"/>
      <c r="D219" s="144"/>
      <c r="E219" s="144"/>
      <c r="F219" s="144"/>
      <c r="G219" s="144"/>
      <c r="H219" s="144"/>
      <c r="I219" s="144"/>
      <c r="J219" s="21">
        <f t="shared" ref="J219:Q219" si="79">SUM(J215:J218)</f>
        <v>0</v>
      </c>
      <c r="K219" s="21">
        <f t="shared" si="79"/>
        <v>0</v>
      </c>
      <c r="L219" s="21">
        <f t="shared" si="79"/>
        <v>0</v>
      </c>
      <c r="M219" s="21">
        <f t="shared" si="79"/>
        <v>0</v>
      </c>
      <c r="N219" s="21">
        <f t="shared" si="79"/>
        <v>0</v>
      </c>
      <c r="O219" s="21">
        <f t="shared" si="79"/>
        <v>0</v>
      </c>
      <c r="P219" s="21">
        <f t="shared" si="79"/>
        <v>0</v>
      </c>
      <c r="Q219" s="21">
        <f t="shared" si="79"/>
        <v>0</v>
      </c>
      <c r="R219" s="19">
        <f>COUNTIF(R215:R218,"E")</f>
        <v>0</v>
      </c>
      <c r="S219" s="19">
        <f>COUNTIF(S215:S218,"C")</f>
        <v>0</v>
      </c>
      <c r="T219" s="19">
        <f>COUNTIF(T215:T218,"VP")</f>
        <v>0</v>
      </c>
      <c r="U219" s="20"/>
    </row>
    <row r="220" spans="1:21" ht="25.5" customHeight="1" x14ac:dyDescent="0.2">
      <c r="A220" s="145" t="s">
        <v>71</v>
      </c>
      <c r="B220" s="146"/>
      <c r="C220" s="146"/>
      <c r="D220" s="146"/>
      <c r="E220" s="146"/>
      <c r="F220" s="146"/>
      <c r="G220" s="146"/>
      <c r="H220" s="146"/>
      <c r="I220" s="147"/>
      <c r="J220" s="21">
        <f t="shared" ref="J220:T220" si="80">SUM(J213,J219)</f>
        <v>22</v>
      </c>
      <c r="K220" s="21">
        <f t="shared" si="80"/>
        <v>6</v>
      </c>
      <c r="L220" s="21">
        <f t="shared" si="80"/>
        <v>3</v>
      </c>
      <c r="M220" s="21">
        <f t="shared" si="80"/>
        <v>0</v>
      </c>
      <c r="N220" s="21">
        <f t="shared" si="80"/>
        <v>3</v>
      </c>
      <c r="O220" s="21">
        <f t="shared" si="80"/>
        <v>12</v>
      </c>
      <c r="P220" s="21">
        <f t="shared" si="80"/>
        <v>27</v>
      </c>
      <c r="Q220" s="21">
        <f t="shared" si="80"/>
        <v>39</v>
      </c>
      <c r="R220" s="21">
        <f t="shared" si="80"/>
        <v>3</v>
      </c>
      <c r="S220" s="21">
        <f t="shared" si="80"/>
        <v>0</v>
      </c>
      <c r="T220" s="21">
        <f t="shared" si="80"/>
        <v>0</v>
      </c>
      <c r="U220" s="26"/>
    </row>
    <row r="221" spans="1:21" ht="13.5" customHeight="1" x14ac:dyDescent="0.2">
      <c r="A221" s="131" t="s">
        <v>47</v>
      </c>
      <c r="B221" s="132"/>
      <c r="C221" s="132"/>
      <c r="D221" s="132"/>
      <c r="E221" s="132"/>
      <c r="F221" s="132"/>
      <c r="G221" s="132"/>
      <c r="H221" s="132"/>
      <c r="I221" s="132"/>
      <c r="J221" s="133"/>
      <c r="K221" s="21">
        <f t="shared" ref="K221:Q221" si="81">K213*14+K219*12</f>
        <v>84</v>
      </c>
      <c r="L221" s="21">
        <f t="shared" si="81"/>
        <v>42</v>
      </c>
      <c r="M221" s="21">
        <f t="shared" si="81"/>
        <v>0</v>
      </c>
      <c r="N221" s="21">
        <f t="shared" si="81"/>
        <v>42</v>
      </c>
      <c r="O221" s="21">
        <f t="shared" si="81"/>
        <v>168</v>
      </c>
      <c r="P221" s="21">
        <f t="shared" si="81"/>
        <v>378</v>
      </c>
      <c r="Q221" s="21">
        <f t="shared" si="81"/>
        <v>546</v>
      </c>
      <c r="R221" s="137"/>
      <c r="S221" s="138"/>
      <c r="T221" s="138"/>
      <c r="U221" s="139"/>
    </row>
    <row r="222" spans="1:21" ht="16.5" customHeight="1" x14ac:dyDescent="0.2">
      <c r="A222" s="134"/>
      <c r="B222" s="135"/>
      <c r="C222" s="135"/>
      <c r="D222" s="135"/>
      <c r="E222" s="135"/>
      <c r="F222" s="135"/>
      <c r="G222" s="135"/>
      <c r="H222" s="135"/>
      <c r="I222" s="135"/>
      <c r="J222" s="136"/>
      <c r="K222" s="148">
        <f>SUM(K221:N221)</f>
        <v>168</v>
      </c>
      <c r="L222" s="149"/>
      <c r="M222" s="149"/>
      <c r="N222" s="150"/>
      <c r="O222" s="151">
        <f>SUM(O221:P221)</f>
        <v>546</v>
      </c>
      <c r="P222" s="152"/>
      <c r="Q222" s="153"/>
      <c r="R222" s="140"/>
      <c r="S222" s="141"/>
      <c r="T222" s="141"/>
      <c r="U222" s="142"/>
    </row>
    <row r="223" spans="1:21" ht="12" customHeight="1" x14ac:dyDescent="0.2"/>
    <row r="224" spans="1:21" x14ac:dyDescent="0.2">
      <c r="A224" s="130" t="s">
        <v>58</v>
      </c>
      <c r="B224" s="130"/>
    </row>
    <row r="225" spans="1:27" x14ac:dyDescent="0.2">
      <c r="A225" s="122" t="s">
        <v>27</v>
      </c>
      <c r="B225" s="124" t="s">
        <v>50</v>
      </c>
      <c r="C225" s="125"/>
      <c r="D225" s="125"/>
      <c r="E225" s="125"/>
      <c r="F225" s="125"/>
      <c r="G225" s="126"/>
      <c r="H225" s="124" t="s">
        <v>53</v>
      </c>
      <c r="I225" s="126"/>
      <c r="J225" s="73" t="s">
        <v>54</v>
      </c>
      <c r="K225" s="74"/>
      <c r="L225" s="74"/>
      <c r="M225" s="74"/>
      <c r="N225" s="74"/>
      <c r="O225" s="74"/>
      <c r="P225" s="75"/>
      <c r="Q225" s="124" t="s">
        <v>46</v>
      </c>
      <c r="R225" s="126"/>
      <c r="S225" s="73" t="s">
        <v>55</v>
      </c>
      <c r="T225" s="74"/>
      <c r="U225" s="75"/>
    </row>
    <row r="226" spans="1:27" x14ac:dyDescent="0.2">
      <c r="A226" s="123"/>
      <c r="B226" s="127"/>
      <c r="C226" s="128"/>
      <c r="D226" s="128"/>
      <c r="E226" s="128"/>
      <c r="F226" s="128"/>
      <c r="G226" s="129"/>
      <c r="H226" s="127"/>
      <c r="I226" s="129"/>
      <c r="J226" s="73" t="s">
        <v>33</v>
      </c>
      <c r="K226" s="75"/>
      <c r="L226" s="73" t="s">
        <v>7</v>
      </c>
      <c r="M226" s="74"/>
      <c r="N226" s="75"/>
      <c r="O226" s="73" t="s">
        <v>30</v>
      </c>
      <c r="P226" s="75"/>
      <c r="Q226" s="127"/>
      <c r="R226" s="129"/>
      <c r="S226" s="38" t="s">
        <v>56</v>
      </c>
      <c r="T226" s="73" t="s">
        <v>57</v>
      </c>
      <c r="U226" s="75"/>
    </row>
    <row r="227" spans="1:27" x14ac:dyDescent="0.2">
      <c r="A227" s="38">
        <v>1</v>
      </c>
      <c r="B227" s="73" t="s">
        <v>51</v>
      </c>
      <c r="C227" s="74"/>
      <c r="D227" s="74"/>
      <c r="E227" s="74"/>
      <c r="F227" s="74"/>
      <c r="G227" s="75"/>
      <c r="H227" s="106">
        <f>J227</f>
        <v>848</v>
      </c>
      <c r="I227" s="106"/>
      <c r="J227" s="107">
        <f>SUM((O48+O63+O78)*14+(O93*12)-J228)</f>
        <v>848</v>
      </c>
      <c r="K227" s="108"/>
      <c r="L227" s="107">
        <f>SUM((P48+P63+P78)*14+(P93*12)-L228)</f>
        <v>1672</v>
      </c>
      <c r="M227" s="109"/>
      <c r="N227" s="108"/>
      <c r="O227" s="110">
        <f>SUM(J227:N227)</f>
        <v>2520</v>
      </c>
      <c r="P227" s="111"/>
      <c r="Q227" s="112">
        <f>H227/H229</f>
        <v>0.83464566929133854</v>
      </c>
      <c r="R227" s="113"/>
      <c r="S227" s="39">
        <f>J48+J63-S228</f>
        <v>47</v>
      </c>
      <c r="T227" s="114">
        <f>J78+J93-T228</f>
        <v>53</v>
      </c>
      <c r="U227" s="115"/>
    </row>
    <row r="228" spans="1:27" x14ac:dyDescent="0.2">
      <c r="A228" s="38">
        <v>2</v>
      </c>
      <c r="B228" s="73" t="s">
        <v>52</v>
      </c>
      <c r="C228" s="74"/>
      <c r="D228" s="74"/>
      <c r="E228" s="74"/>
      <c r="F228" s="74"/>
      <c r="G228" s="75"/>
      <c r="H228" s="106">
        <f>J228</f>
        <v>168</v>
      </c>
      <c r="I228" s="106"/>
      <c r="J228" s="116">
        <f>O126</f>
        <v>168</v>
      </c>
      <c r="K228" s="117"/>
      <c r="L228" s="116">
        <f>P126</f>
        <v>350</v>
      </c>
      <c r="M228" s="118"/>
      <c r="N228" s="117"/>
      <c r="O228" s="119">
        <f>SUM(J228:N228)</f>
        <v>518</v>
      </c>
      <c r="P228" s="111"/>
      <c r="Q228" s="112">
        <f>H228/H229</f>
        <v>0.16535433070866143</v>
      </c>
      <c r="R228" s="113"/>
      <c r="S228" s="15">
        <v>13</v>
      </c>
      <c r="T228" s="120">
        <v>7</v>
      </c>
      <c r="U228" s="121"/>
    </row>
    <row r="229" spans="1:27" x14ac:dyDescent="0.2">
      <c r="A229" s="73" t="s">
        <v>25</v>
      </c>
      <c r="B229" s="74"/>
      <c r="C229" s="74"/>
      <c r="D229" s="74"/>
      <c r="E229" s="74"/>
      <c r="F229" s="74"/>
      <c r="G229" s="75"/>
      <c r="H229" s="76">
        <f>SUM(H227:I228)</f>
        <v>1016</v>
      </c>
      <c r="I229" s="76"/>
      <c r="J229" s="76">
        <f>SUM(J227:K228)</f>
        <v>1016</v>
      </c>
      <c r="K229" s="76"/>
      <c r="L229" s="77">
        <f>SUM(L227:N228)</f>
        <v>2022</v>
      </c>
      <c r="M229" s="78"/>
      <c r="N229" s="79"/>
      <c r="O229" s="77">
        <f>SUM(O227:P228)</f>
        <v>3038</v>
      </c>
      <c r="P229" s="79"/>
      <c r="Q229" s="80">
        <f>SUM(Q227:R228)</f>
        <v>1</v>
      </c>
      <c r="R229" s="81"/>
      <c r="S229" s="40">
        <f>SUM(S227:S228)</f>
        <v>60</v>
      </c>
      <c r="T229" s="82">
        <f>SUM(T227:U228)</f>
        <v>60</v>
      </c>
      <c r="U229" s="83"/>
    </row>
    <row r="230" spans="1:27" s="55" customFormat="1" x14ac:dyDescent="0.2">
      <c r="A230" s="58"/>
      <c r="B230" s="58"/>
      <c r="C230" s="58"/>
      <c r="D230" s="58"/>
      <c r="E230" s="58"/>
      <c r="F230" s="58"/>
      <c r="G230" s="58"/>
      <c r="H230" s="59"/>
      <c r="I230" s="59"/>
      <c r="J230" s="59"/>
      <c r="K230" s="59"/>
      <c r="L230" s="60"/>
      <c r="M230" s="60"/>
      <c r="N230" s="60"/>
      <c r="O230" s="60"/>
      <c r="P230" s="60"/>
      <c r="Q230" s="61"/>
      <c r="R230" s="61"/>
      <c r="S230" s="62"/>
      <c r="T230" s="62"/>
      <c r="U230" s="62"/>
    </row>
    <row r="231" spans="1:27" s="55" customFormat="1" x14ac:dyDescent="0.2">
      <c r="A231" s="58"/>
      <c r="B231" s="58"/>
      <c r="C231" s="58"/>
      <c r="D231" s="58"/>
      <c r="E231" s="58"/>
      <c r="F231" s="58"/>
      <c r="G231" s="58"/>
      <c r="H231" s="59"/>
      <c r="I231" s="59"/>
      <c r="J231" s="59"/>
      <c r="K231" s="59"/>
      <c r="L231" s="60"/>
      <c r="M231" s="60"/>
      <c r="N231" s="60"/>
      <c r="O231" s="60"/>
      <c r="P231" s="60"/>
      <c r="Q231" s="61"/>
      <c r="R231" s="61"/>
      <c r="S231" s="62"/>
      <c r="T231" s="62"/>
      <c r="U231" s="62"/>
    </row>
    <row r="232" spans="1:27" s="55" customFormat="1" x14ac:dyDescent="0.2">
      <c r="A232" s="58"/>
      <c r="B232" s="58"/>
      <c r="C232" s="58"/>
      <c r="D232" s="58"/>
      <c r="E232" s="58"/>
      <c r="F232" s="58"/>
      <c r="G232" s="58"/>
      <c r="H232" s="59"/>
      <c r="I232" s="59"/>
      <c r="J232" s="59"/>
      <c r="K232" s="59"/>
      <c r="L232" s="60"/>
      <c r="M232" s="60"/>
      <c r="N232" s="60"/>
      <c r="O232" s="60"/>
      <c r="P232" s="60"/>
      <c r="Q232" s="61"/>
      <c r="R232" s="61"/>
      <c r="S232" s="62"/>
      <c r="T232" s="62"/>
      <c r="U232" s="62"/>
    </row>
    <row r="233" spans="1:27" s="55" customFormat="1" x14ac:dyDescent="0.2">
      <c r="A233" s="58"/>
      <c r="B233" s="58"/>
      <c r="C233" s="58"/>
      <c r="D233" s="58"/>
      <c r="E233" s="58"/>
      <c r="F233" s="58"/>
      <c r="G233" s="58"/>
      <c r="H233" s="59"/>
      <c r="I233" s="59"/>
      <c r="J233" s="59"/>
      <c r="K233" s="59"/>
      <c r="L233" s="60"/>
      <c r="M233" s="60"/>
      <c r="N233" s="60"/>
      <c r="O233" s="60"/>
      <c r="P233" s="60"/>
      <c r="Q233" s="61"/>
      <c r="R233" s="61"/>
      <c r="S233" s="62"/>
      <c r="T233" s="62"/>
      <c r="U233" s="62"/>
    </row>
    <row r="234" spans="1:27" s="55" customFormat="1" x14ac:dyDescent="0.2">
      <c r="A234" s="58"/>
      <c r="B234" s="58"/>
      <c r="C234" s="58"/>
      <c r="D234" s="58"/>
      <c r="E234" s="58"/>
      <c r="F234" s="58"/>
      <c r="G234" s="58"/>
      <c r="H234" s="59"/>
      <c r="I234" s="59"/>
      <c r="J234" s="59"/>
      <c r="K234" s="59"/>
      <c r="L234" s="60"/>
      <c r="M234" s="60"/>
      <c r="N234" s="60"/>
      <c r="O234" s="60"/>
      <c r="P234" s="60"/>
      <c r="Q234" s="61"/>
      <c r="R234" s="61"/>
      <c r="S234" s="62"/>
      <c r="T234" s="62"/>
      <c r="U234" s="62"/>
    </row>
    <row r="236" spans="1:27" x14ac:dyDescent="0.2">
      <c r="A236" s="185" t="s">
        <v>77</v>
      </c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</row>
    <row r="237" spans="1:27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N237" s="43"/>
      <c r="O237" s="43"/>
      <c r="P237" s="43"/>
      <c r="Q237" s="43"/>
      <c r="R237" s="43"/>
      <c r="S237" s="43"/>
      <c r="T237" s="43"/>
      <c r="U237" s="43"/>
    </row>
    <row r="238" spans="1:27" ht="12.75" customHeight="1" x14ac:dyDescent="0.2">
      <c r="A238" s="243" t="s">
        <v>72</v>
      </c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70"/>
      <c r="V238" s="66"/>
      <c r="W238" s="66"/>
      <c r="X238" s="66"/>
      <c r="Y238" s="66"/>
      <c r="Z238" s="66"/>
      <c r="AA238" s="66"/>
    </row>
    <row r="239" spans="1:27" x14ac:dyDescent="0.2">
      <c r="V239" s="65"/>
      <c r="W239" s="65"/>
      <c r="X239" s="65"/>
      <c r="Y239" s="65"/>
      <c r="Z239" s="65"/>
      <c r="AA239" s="65"/>
    </row>
    <row r="240" spans="1:27" s="64" customFormat="1" x14ac:dyDescent="0.2">
      <c r="A240" s="72" t="s">
        <v>27</v>
      </c>
      <c r="B240" s="72" t="s">
        <v>26</v>
      </c>
      <c r="C240" s="72"/>
      <c r="D240" s="72"/>
      <c r="E240" s="72"/>
      <c r="F240" s="72"/>
      <c r="G240" s="72"/>
      <c r="H240" s="72"/>
      <c r="I240" s="72"/>
      <c r="J240" s="102" t="s">
        <v>39</v>
      </c>
      <c r="K240" s="102" t="s">
        <v>24</v>
      </c>
      <c r="L240" s="102"/>
      <c r="M240" s="102"/>
      <c r="N240" s="102" t="s">
        <v>40</v>
      </c>
      <c r="O240" s="103"/>
      <c r="P240" s="103"/>
      <c r="Q240" s="102" t="s">
        <v>23</v>
      </c>
      <c r="R240" s="102"/>
      <c r="S240" s="102"/>
      <c r="T240" s="102" t="s">
        <v>22</v>
      </c>
      <c r="V240" s="65"/>
      <c r="W240" s="65"/>
      <c r="X240" s="65"/>
      <c r="Y240" s="65"/>
      <c r="Z240" s="65"/>
      <c r="AA240" s="65"/>
    </row>
    <row r="241" spans="1:27" s="64" customFormat="1" x14ac:dyDescent="0.2">
      <c r="A241" s="72"/>
      <c r="B241" s="72"/>
      <c r="C241" s="72"/>
      <c r="D241" s="72"/>
      <c r="E241" s="72"/>
      <c r="F241" s="72"/>
      <c r="G241" s="72"/>
      <c r="H241" s="72"/>
      <c r="I241" s="72"/>
      <c r="J241" s="102"/>
      <c r="K241" s="63" t="s">
        <v>28</v>
      </c>
      <c r="L241" s="63" t="s">
        <v>29</v>
      </c>
      <c r="M241" s="63" t="s">
        <v>131</v>
      </c>
      <c r="N241" s="63" t="s">
        <v>33</v>
      </c>
      <c r="O241" s="63" t="s">
        <v>7</v>
      </c>
      <c r="P241" s="63" t="s">
        <v>30</v>
      </c>
      <c r="Q241" s="63" t="s">
        <v>31</v>
      </c>
      <c r="R241" s="63" t="s">
        <v>28</v>
      </c>
      <c r="S241" s="63" t="s">
        <v>32</v>
      </c>
      <c r="T241" s="102"/>
      <c r="V241" s="65"/>
      <c r="W241" s="65"/>
      <c r="X241" s="65"/>
      <c r="Y241" s="65"/>
      <c r="Z241" s="65"/>
      <c r="AA241" s="65"/>
    </row>
    <row r="242" spans="1:27" s="64" customFormat="1" x14ac:dyDescent="0.2">
      <c r="A242" s="104" t="s">
        <v>73</v>
      </c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V242" s="65"/>
      <c r="W242" s="65"/>
      <c r="X242" s="65"/>
      <c r="Y242" s="65"/>
      <c r="Z242" s="65"/>
      <c r="AA242" s="65"/>
    </row>
    <row r="243" spans="1:27" s="64" customFormat="1" ht="30.6" customHeight="1" x14ac:dyDescent="0.2">
      <c r="A243" s="67" t="s">
        <v>67</v>
      </c>
      <c r="B243" s="105" t="s">
        <v>132</v>
      </c>
      <c r="C243" s="105"/>
      <c r="D243" s="105"/>
      <c r="E243" s="105"/>
      <c r="F243" s="105"/>
      <c r="G243" s="105"/>
      <c r="H243" s="105"/>
      <c r="I243" s="105"/>
      <c r="J243" s="42">
        <v>5</v>
      </c>
      <c r="K243" s="42">
        <v>2</v>
      </c>
      <c r="L243" s="42">
        <v>1</v>
      </c>
      <c r="M243" s="42">
        <v>0</v>
      </c>
      <c r="N243" s="68">
        <f>K243+L243+M243</f>
        <v>3</v>
      </c>
      <c r="O243" s="68">
        <f>P243-N243</f>
        <v>6</v>
      </c>
      <c r="P243" s="68">
        <f>ROUND(PRODUCT(J243,25)/14,0)</f>
        <v>9</v>
      </c>
      <c r="Q243" s="42" t="s">
        <v>31</v>
      </c>
      <c r="R243" s="42"/>
      <c r="S243" s="42"/>
      <c r="T243" s="42" t="s">
        <v>36</v>
      </c>
      <c r="V243" s="65"/>
      <c r="W243" s="65"/>
      <c r="X243" s="65"/>
      <c r="Y243" s="65"/>
      <c r="Z243" s="65"/>
      <c r="AA243" s="65"/>
    </row>
    <row r="244" spans="1:27" s="64" customFormat="1" ht="27.95" customHeight="1" x14ac:dyDescent="0.2">
      <c r="A244" s="67" t="s">
        <v>68</v>
      </c>
      <c r="B244" s="105" t="s">
        <v>133</v>
      </c>
      <c r="C244" s="105"/>
      <c r="D244" s="105"/>
      <c r="E244" s="105"/>
      <c r="F244" s="105"/>
      <c r="G244" s="105"/>
      <c r="H244" s="105"/>
      <c r="I244" s="105"/>
      <c r="J244" s="42">
        <v>5</v>
      </c>
      <c r="K244" s="42">
        <v>2</v>
      </c>
      <c r="L244" s="42">
        <v>1</v>
      </c>
      <c r="M244" s="42">
        <v>0</v>
      </c>
      <c r="N244" s="68">
        <f>K244+L244+M244</f>
        <v>3</v>
      </c>
      <c r="O244" s="68">
        <f>P244-N244</f>
        <v>6</v>
      </c>
      <c r="P244" s="68">
        <f>ROUND(PRODUCT(J244,25)/14,0)</f>
        <v>9</v>
      </c>
      <c r="Q244" s="42" t="s">
        <v>31</v>
      </c>
      <c r="R244" s="42"/>
      <c r="S244" s="42"/>
      <c r="T244" s="42" t="s">
        <v>36</v>
      </c>
    </row>
    <row r="245" spans="1:27" s="64" customFormat="1" x14ac:dyDescent="0.2">
      <c r="A245" s="237" t="s">
        <v>74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9"/>
    </row>
    <row r="246" spans="1:27" s="64" customFormat="1" ht="53.1" customHeight="1" x14ac:dyDescent="0.2">
      <c r="A246" s="67" t="s">
        <v>69</v>
      </c>
      <c r="B246" s="234" t="s">
        <v>134</v>
      </c>
      <c r="C246" s="235"/>
      <c r="D246" s="235"/>
      <c r="E246" s="235"/>
      <c r="F246" s="235"/>
      <c r="G246" s="235"/>
      <c r="H246" s="235"/>
      <c r="I246" s="236"/>
      <c r="J246" s="42">
        <v>5</v>
      </c>
      <c r="K246" s="42">
        <v>2</v>
      </c>
      <c r="L246" s="42">
        <v>1</v>
      </c>
      <c r="M246" s="42">
        <v>0</v>
      </c>
      <c r="N246" s="68">
        <f>K246+L246+M246</f>
        <v>3</v>
      </c>
      <c r="O246" s="68">
        <f>P246-N246</f>
        <v>6</v>
      </c>
      <c r="P246" s="68">
        <f>ROUND(PRODUCT(J246,25)/14,0)</f>
        <v>9</v>
      </c>
      <c r="Q246" s="42" t="s">
        <v>31</v>
      </c>
      <c r="R246" s="42"/>
      <c r="S246" s="42"/>
      <c r="T246" s="42" t="s">
        <v>78</v>
      </c>
    </row>
    <row r="247" spans="1:27" s="64" customFormat="1" x14ac:dyDescent="0.2">
      <c r="A247" s="67" t="s">
        <v>70</v>
      </c>
      <c r="B247" s="234" t="s">
        <v>135</v>
      </c>
      <c r="C247" s="235"/>
      <c r="D247" s="235"/>
      <c r="E247" s="235"/>
      <c r="F247" s="235"/>
      <c r="G247" s="235"/>
      <c r="H247" s="235"/>
      <c r="I247" s="236"/>
      <c r="J247" s="42">
        <v>5</v>
      </c>
      <c r="K247" s="42">
        <v>1</v>
      </c>
      <c r="L247" s="42">
        <v>2</v>
      </c>
      <c r="M247" s="42">
        <v>0</v>
      </c>
      <c r="N247" s="68">
        <f>K247+L247+M247</f>
        <v>3</v>
      </c>
      <c r="O247" s="68">
        <f>P247-N247</f>
        <v>6</v>
      </c>
      <c r="P247" s="68">
        <f>ROUND(PRODUCT(J247,25)/14,0)</f>
        <v>9</v>
      </c>
      <c r="Q247" s="42" t="s">
        <v>31</v>
      </c>
      <c r="R247" s="42"/>
      <c r="S247" s="42"/>
      <c r="T247" s="42" t="s">
        <v>79</v>
      </c>
    </row>
    <row r="248" spans="1:27" s="64" customFormat="1" x14ac:dyDescent="0.2">
      <c r="A248" s="237" t="s">
        <v>75</v>
      </c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9"/>
    </row>
    <row r="249" spans="1:27" s="64" customFormat="1" ht="42.95" customHeight="1" x14ac:dyDescent="0.2">
      <c r="A249" s="67" t="s">
        <v>80</v>
      </c>
      <c r="B249" s="234" t="s">
        <v>136</v>
      </c>
      <c r="C249" s="235"/>
      <c r="D249" s="235"/>
      <c r="E249" s="235"/>
      <c r="F249" s="235"/>
      <c r="G249" s="235"/>
      <c r="H249" s="235"/>
      <c r="I249" s="236"/>
      <c r="J249" s="42">
        <v>5</v>
      </c>
      <c r="K249" s="42">
        <v>0</v>
      </c>
      <c r="L249" s="42">
        <v>0</v>
      </c>
      <c r="M249" s="42">
        <v>3</v>
      </c>
      <c r="N249" s="68">
        <f>K249+L249+M249</f>
        <v>3</v>
      </c>
      <c r="O249" s="68">
        <f>P249-N249</f>
        <v>6</v>
      </c>
      <c r="P249" s="68">
        <f>ROUND(PRODUCT(J249,25)/14,0)</f>
        <v>9</v>
      </c>
      <c r="Q249" s="42"/>
      <c r="R249" s="42" t="s">
        <v>28</v>
      </c>
      <c r="S249" s="42"/>
      <c r="T249" s="42" t="s">
        <v>78</v>
      </c>
    </row>
    <row r="250" spans="1:27" s="64" customFormat="1" x14ac:dyDescent="0.2">
      <c r="A250" s="67" t="s">
        <v>81</v>
      </c>
      <c r="B250" s="234" t="s">
        <v>137</v>
      </c>
      <c r="C250" s="235"/>
      <c r="D250" s="235"/>
      <c r="E250" s="235"/>
      <c r="F250" s="235"/>
      <c r="G250" s="235"/>
      <c r="H250" s="235"/>
      <c r="I250" s="236"/>
      <c r="J250" s="42">
        <v>5</v>
      </c>
      <c r="K250" s="42">
        <v>1</v>
      </c>
      <c r="L250" s="42">
        <v>2</v>
      </c>
      <c r="M250" s="42">
        <v>0</v>
      </c>
      <c r="N250" s="68">
        <f>K250+L250+M250</f>
        <v>3</v>
      </c>
      <c r="O250" s="68">
        <f>P250-N250</f>
        <v>6</v>
      </c>
      <c r="P250" s="68">
        <f>ROUND(PRODUCT(J250,25)/14,0)</f>
        <v>9</v>
      </c>
      <c r="Q250" s="42" t="s">
        <v>31</v>
      </c>
      <c r="R250" s="42"/>
      <c r="S250" s="42"/>
      <c r="T250" s="42" t="s">
        <v>79</v>
      </c>
    </row>
    <row r="251" spans="1:27" s="64" customFormat="1" x14ac:dyDescent="0.2">
      <c r="A251" s="240" t="s">
        <v>76</v>
      </c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2"/>
    </row>
    <row r="252" spans="1:27" s="64" customFormat="1" x14ac:dyDescent="0.2">
      <c r="A252" s="67"/>
      <c r="B252" s="234" t="s">
        <v>138</v>
      </c>
      <c r="C252" s="235"/>
      <c r="D252" s="235"/>
      <c r="E252" s="235"/>
      <c r="F252" s="235"/>
      <c r="G252" s="235"/>
      <c r="H252" s="235"/>
      <c r="I252" s="236"/>
      <c r="J252" s="42">
        <v>5</v>
      </c>
      <c r="K252" s="42"/>
      <c r="L252" s="42"/>
      <c r="M252" s="42"/>
      <c r="N252" s="68"/>
      <c r="O252" s="68"/>
      <c r="P252" s="68"/>
      <c r="Q252" s="42"/>
      <c r="R252" s="42"/>
      <c r="S252" s="42"/>
      <c r="T252" s="69"/>
    </row>
    <row r="253" spans="1:27" s="64" customFormat="1" x14ac:dyDescent="0.2">
      <c r="A253" s="84" t="s">
        <v>71</v>
      </c>
      <c r="B253" s="85"/>
      <c r="C253" s="85"/>
      <c r="D253" s="85"/>
      <c r="E253" s="85"/>
      <c r="F253" s="85"/>
      <c r="G253" s="85"/>
      <c r="H253" s="85"/>
      <c r="I253" s="86"/>
      <c r="J253" s="44">
        <f>SUM(J243:J244,J246:J247,J249:J250,J252)</f>
        <v>35</v>
      </c>
      <c r="K253" s="44">
        <f t="shared" ref="K253:P253" si="82">SUM(K243:K244,K246:K247,K249:K250,K252)</f>
        <v>8</v>
      </c>
      <c r="L253" s="44">
        <f t="shared" si="82"/>
        <v>7</v>
      </c>
      <c r="M253" s="44">
        <f t="shared" si="82"/>
        <v>3</v>
      </c>
      <c r="N253" s="44">
        <f t="shared" si="82"/>
        <v>18</v>
      </c>
      <c r="O253" s="44">
        <f t="shared" si="82"/>
        <v>36</v>
      </c>
      <c r="P253" s="44">
        <f t="shared" si="82"/>
        <v>54</v>
      </c>
      <c r="Q253" s="46">
        <f>COUNTIF(Q243:Q244,"E")+COUNTIF(Q246:Q247,"E")+COUNTIF(Q249:Q250,"E")+COUNTIF(Q252,"E")</f>
        <v>5</v>
      </c>
      <c r="R253" s="46">
        <f>COUNTIF(R243:R244,"C")+COUNTIF(R246:R247,"C")+COUNTIF(R249:R250,"C")+COUNTIF(R252,"C")</f>
        <v>1</v>
      </c>
      <c r="S253" s="46">
        <f>COUNTIF(S243:S244,"VP")+COUNTIF(S246:S247,"VP")+COUNTIF(S249:S250,"VP")+COUNTIF(S252,"VP")</f>
        <v>0</v>
      </c>
      <c r="T253" s="45"/>
    </row>
    <row r="254" spans="1:27" s="64" customFormat="1" x14ac:dyDescent="0.2">
      <c r="A254" s="87" t="s">
        <v>47</v>
      </c>
      <c r="B254" s="88"/>
      <c r="C254" s="88"/>
      <c r="D254" s="88"/>
      <c r="E254" s="88"/>
      <c r="F254" s="88"/>
      <c r="G254" s="88"/>
      <c r="H254" s="88"/>
      <c r="I254" s="88"/>
      <c r="J254" s="89"/>
      <c r="K254" s="44">
        <f>SUM(K243:K244,K246:K247,K249:K250)*14</f>
        <v>112</v>
      </c>
      <c r="L254" s="44">
        <f t="shared" ref="L254:P254" si="83">SUM(L243:L244,L246:L247,L249:L250)*14</f>
        <v>98</v>
      </c>
      <c r="M254" s="44">
        <f t="shared" si="83"/>
        <v>42</v>
      </c>
      <c r="N254" s="44">
        <f t="shared" si="83"/>
        <v>252</v>
      </c>
      <c r="O254" s="44">
        <f t="shared" si="83"/>
        <v>504</v>
      </c>
      <c r="P254" s="44">
        <f t="shared" si="83"/>
        <v>756</v>
      </c>
      <c r="Q254" s="93"/>
      <c r="R254" s="94"/>
      <c r="S254" s="94"/>
      <c r="T254" s="95"/>
    </row>
    <row r="255" spans="1:27" s="64" customFormat="1" x14ac:dyDescent="0.2">
      <c r="A255" s="90"/>
      <c r="B255" s="91"/>
      <c r="C255" s="91"/>
      <c r="D255" s="91"/>
      <c r="E255" s="91"/>
      <c r="F255" s="91"/>
      <c r="G255" s="91"/>
      <c r="H255" s="91"/>
      <c r="I255" s="91"/>
      <c r="J255" s="92"/>
      <c r="K255" s="99">
        <f>SUM(K254:M254)</f>
        <v>252</v>
      </c>
      <c r="L255" s="100"/>
      <c r="M255" s="101"/>
      <c r="N255" s="99">
        <f>SUM(N254:O254)</f>
        <v>756</v>
      </c>
      <c r="O255" s="100"/>
      <c r="P255" s="101"/>
      <c r="Q255" s="96"/>
      <c r="R255" s="97"/>
      <c r="S255" s="97"/>
      <c r="T255" s="98"/>
    </row>
    <row r="256" spans="1:27" s="64" customFormat="1" x14ac:dyDescent="0.2"/>
    <row r="257" spans="1:27" x14ac:dyDescent="0.2">
      <c r="A257" s="71" t="s">
        <v>82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65"/>
      <c r="W257" s="65"/>
      <c r="X257" s="65"/>
      <c r="Y257" s="65"/>
      <c r="Z257" s="65"/>
      <c r="AA257" s="65"/>
    </row>
    <row r="258" spans="1:27" x14ac:dyDescent="0.2">
      <c r="A258" s="71" t="s">
        <v>83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65"/>
      <c r="W258" s="65"/>
      <c r="X258" s="65"/>
      <c r="Y258" s="65"/>
      <c r="Z258" s="65"/>
      <c r="AA258" s="65"/>
    </row>
    <row r="259" spans="1:27" x14ac:dyDescent="0.2">
      <c r="A259" s="71" t="s">
        <v>84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65"/>
      <c r="W259" s="65"/>
      <c r="X259" s="65"/>
      <c r="Y259" s="65"/>
      <c r="Z259" s="65"/>
      <c r="AA259" s="65"/>
    </row>
    <row r="260" spans="1:27" x14ac:dyDescent="0.2">
      <c r="V260" s="65"/>
      <c r="W260" s="65"/>
      <c r="X260" s="65"/>
      <c r="Y260" s="65"/>
      <c r="Z260" s="65"/>
      <c r="AA260" s="65"/>
    </row>
    <row r="261" spans="1:27" x14ac:dyDescent="0.2">
      <c r="V261" s="65"/>
      <c r="W261" s="65"/>
      <c r="X261" s="65"/>
      <c r="Y261" s="65"/>
      <c r="Z261" s="65"/>
      <c r="AA261" s="65"/>
    </row>
    <row r="262" spans="1:27" x14ac:dyDescent="0.2">
      <c r="V262" s="65"/>
      <c r="W262" s="65"/>
      <c r="X262" s="65"/>
      <c r="Y262" s="65"/>
      <c r="Z262" s="65"/>
      <c r="AA262" s="65"/>
    </row>
    <row r="263" spans="1:27" x14ac:dyDescent="0.2">
      <c r="V263" s="65"/>
      <c r="W263" s="65"/>
      <c r="X263" s="65"/>
      <c r="Y263" s="65"/>
      <c r="Z263" s="65"/>
      <c r="AA263" s="65"/>
    </row>
    <row r="264" spans="1:27" x14ac:dyDescent="0.2">
      <c r="V264" s="65"/>
      <c r="W264" s="65"/>
      <c r="X264" s="65"/>
      <c r="Y264" s="65"/>
      <c r="Z264" s="65"/>
      <c r="AA264" s="65"/>
    </row>
  </sheetData>
  <sheetProtection formatCells="0" formatRows="0" insertRows="0"/>
  <mergeCells count="341">
    <mergeCell ref="A251:T251"/>
    <mergeCell ref="B252:I252"/>
    <mergeCell ref="A236:U236"/>
    <mergeCell ref="B139:I139"/>
    <mergeCell ref="B154:I154"/>
    <mergeCell ref="K132:N132"/>
    <mergeCell ref="O132:Q132"/>
    <mergeCell ref="B156:I156"/>
    <mergeCell ref="A132:A133"/>
    <mergeCell ref="B132:I133"/>
    <mergeCell ref="J132:J133"/>
    <mergeCell ref="B141:I141"/>
    <mergeCell ref="B142:I142"/>
    <mergeCell ref="B136:I136"/>
    <mergeCell ref="B140:I140"/>
    <mergeCell ref="B137:I137"/>
    <mergeCell ref="B143:I143"/>
    <mergeCell ref="B244:I244"/>
    <mergeCell ref="A245:T245"/>
    <mergeCell ref="A238:T238"/>
    <mergeCell ref="A162:U162"/>
    <mergeCell ref="A165:U165"/>
    <mergeCell ref="B166:I166"/>
    <mergeCell ref="B149:I149"/>
    <mergeCell ref="B250:I250"/>
    <mergeCell ref="B144:I144"/>
    <mergeCell ref="B145:I145"/>
    <mergeCell ref="B146:I146"/>
    <mergeCell ref="B147:I147"/>
    <mergeCell ref="B148:I148"/>
    <mergeCell ref="B75:I75"/>
    <mergeCell ref="U80:U81"/>
    <mergeCell ref="B73:I73"/>
    <mergeCell ref="B74:I74"/>
    <mergeCell ref="B78:I78"/>
    <mergeCell ref="B80:I81"/>
    <mergeCell ref="B76:I76"/>
    <mergeCell ref="O80:Q80"/>
    <mergeCell ref="R80:T80"/>
    <mergeCell ref="A112:U112"/>
    <mergeCell ref="N13:U13"/>
    <mergeCell ref="N16:U16"/>
    <mergeCell ref="B91:I91"/>
    <mergeCell ref="B38:I38"/>
    <mergeCell ref="B48:I48"/>
    <mergeCell ref="B246:I246"/>
    <mergeCell ref="B247:I247"/>
    <mergeCell ref="A248:T248"/>
    <mergeCell ref="B249:I249"/>
    <mergeCell ref="B114:I114"/>
    <mergeCell ref="B113:I113"/>
    <mergeCell ref="B83:I83"/>
    <mergeCell ref="B88:I88"/>
    <mergeCell ref="B89:I89"/>
    <mergeCell ref="B90:I90"/>
    <mergeCell ref="B84:I84"/>
    <mergeCell ref="B85:I85"/>
    <mergeCell ref="B86:I86"/>
    <mergeCell ref="B87:I87"/>
    <mergeCell ref="B105:I105"/>
    <mergeCell ref="B111:I111"/>
    <mergeCell ref="B110:I110"/>
    <mergeCell ref="B109:I109"/>
    <mergeCell ref="B108:I108"/>
    <mergeCell ref="B101:I101"/>
    <mergeCell ref="B106:I106"/>
    <mergeCell ref="B107:I107"/>
    <mergeCell ref="N17:U17"/>
    <mergeCell ref="N18:U18"/>
    <mergeCell ref="B99:I99"/>
    <mergeCell ref="J96:J97"/>
    <mergeCell ref="K96:N96"/>
    <mergeCell ref="O96:Q96"/>
    <mergeCell ref="A96:A97"/>
    <mergeCell ref="B93:I93"/>
    <mergeCell ref="B92:I92"/>
    <mergeCell ref="B54:I54"/>
    <mergeCell ref="U35:U36"/>
    <mergeCell ref="O35:Q35"/>
    <mergeCell ref="K35:N35"/>
    <mergeCell ref="R35:T35"/>
    <mergeCell ref="A35:A36"/>
    <mergeCell ref="B61:I61"/>
    <mergeCell ref="A79:U79"/>
    <mergeCell ref="J80:J81"/>
    <mergeCell ref="B46:I46"/>
    <mergeCell ref="B52:I52"/>
    <mergeCell ref="B53:I53"/>
    <mergeCell ref="B62:I62"/>
    <mergeCell ref="B40:I40"/>
    <mergeCell ref="B69:I69"/>
    <mergeCell ref="N25:U31"/>
    <mergeCell ref="A20:K23"/>
    <mergeCell ref="N21:U23"/>
    <mergeCell ref="I26:K26"/>
    <mergeCell ref="B26:C26"/>
    <mergeCell ref="B60:I60"/>
    <mergeCell ref="B37:I37"/>
    <mergeCell ref="A65:A66"/>
    <mergeCell ref="A95:U95"/>
    <mergeCell ref="B70:I70"/>
    <mergeCell ref="B71:I71"/>
    <mergeCell ref="B82:I82"/>
    <mergeCell ref="B58:I58"/>
    <mergeCell ref="B59:I59"/>
    <mergeCell ref="B57:I57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O65:Q65"/>
    <mergeCell ref="R65:T65"/>
    <mergeCell ref="U65:U66"/>
    <mergeCell ref="B67:I67"/>
    <mergeCell ref="B65:I66"/>
    <mergeCell ref="B39:I39"/>
    <mergeCell ref="A34:U34"/>
    <mergeCell ref="A2:K2"/>
    <mergeCell ref="A6:K6"/>
    <mergeCell ref="O50:Q50"/>
    <mergeCell ref="B72:I72"/>
    <mergeCell ref="B77:I77"/>
    <mergeCell ref="G26:G27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N15:U15"/>
    <mergeCell ref="A13:K13"/>
    <mergeCell ref="R50:T50"/>
    <mergeCell ref="S3:U3"/>
    <mergeCell ref="A15:K15"/>
    <mergeCell ref="J35:J36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S4:U4"/>
    <mergeCell ref="S5:U5"/>
    <mergeCell ref="S6:U6"/>
    <mergeCell ref="H26:H27"/>
    <mergeCell ref="A25:G25"/>
    <mergeCell ref="A14:K14"/>
    <mergeCell ref="A16:K16"/>
    <mergeCell ref="B35:I36"/>
    <mergeCell ref="R96:T96"/>
    <mergeCell ref="B100:I100"/>
    <mergeCell ref="U96:U97"/>
    <mergeCell ref="B96:I97"/>
    <mergeCell ref="B103:I103"/>
    <mergeCell ref="A98:U98"/>
    <mergeCell ref="A104:U104"/>
    <mergeCell ref="K80:N80"/>
    <mergeCell ref="A80:A81"/>
    <mergeCell ref="B102:I102"/>
    <mergeCell ref="B115:I115"/>
    <mergeCell ref="B120:I120"/>
    <mergeCell ref="B138:I138"/>
    <mergeCell ref="B135:I135"/>
    <mergeCell ref="K127:N127"/>
    <mergeCell ref="O127:Q127"/>
    <mergeCell ref="R126:U127"/>
    <mergeCell ref="A125:I125"/>
    <mergeCell ref="A126:J127"/>
    <mergeCell ref="B121:I121"/>
    <mergeCell ref="B122:I122"/>
    <mergeCell ref="A118:U118"/>
    <mergeCell ref="B117:I117"/>
    <mergeCell ref="B123:I123"/>
    <mergeCell ref="B124:I124"/>
    <mergeCell ref="B116:I116"/>
    <mergeCell ref="R132:T132"/>
    <mergeCell ref="A134:U134"/>
    <mergeCell ref="B119:I119"/>
    <mergeCell ref="U132:U133"/>
    <mergeCell ref="A131:U131"/>
    <mergeCell ref="A130:U130"/>
    <mergeCell ref="B150:I150"/>
    <mergeCell ref="B153:I153"/>
    <mergeCell ref="A163:A164"/>
    <mergeCell ref="B163:I164"/>
    <mergeCell ref="B155:I155"/>
    <mergeCell ref="A152:U152"/>
    <mergeCell ref="J163:J164"/>
    <mergeCell ref="K163:N163"/>
    <mergeCell ref="U163:U164"/>
    <mergeCell ref="O163:Q163"/>
    <mergeCell ref="B151:I151"/>
    <mergeCell ref="A159:J160"/>
    <mergeCell ref="R159:U160"/>
    <mergeCell ref="K160:N160"/>
    <mergeCell ref="A158:I158"/>
    <mergeCell ref="B157:I157"/>
    <mergeCell ref="O160:Q160"/>
    <mergeCell ref="B186:I186"/>
    <mergeCell ref="B187:I187"/>
    <mergeCell ref="A188:I188"/>
    <mergeCell ref="R163:T163"/>
    <mergeCell ref="B184:I184"/>
    <mergeCell ref="B185:I185"/>
    <mergeCell ref="B170:I170"/>
    <mergeCell ref="B171:I171"/>
    <mergeCell ref="B172:I172"/>
    <mergeCell ref="B173:I173"/>
    <mergeCell ref="B181:I181"/>
    <mergeCell ref="A182:U182"/>
    <mergeCell ref="B183:I183"/>
    <mergeCell ref="B179:I179"/>
    <mergeCell ref="B180:I180"/>
    <mergeCell ref="B167:I167"/>
    <mergeCell ref="B178:I178"/>
    <mergeCell ref="B174:I174"/>
    <mergeCell ref="B168:I168"/>
    <mergeCell ref="B169:I169"/>
    <mergeCell ref="B175:I175"/>
    <mergeCell ref="B176:I176"/>
    <mergeCell ref="B177:I177"/>
    <mergeCell ref="A189:J190"/>
    <mergeCell ref="A193:A194"/>
    <mergeCell ref="A192:U192"/>
    <mergeCell ref="J193:J194"/>
    <mergeCell ref="K193:N193"/>
    <mergeCell ref="O193:Q193"/>
    <mergeCell ref="R189:U190"/>
    <mergeCell ref="K190:N190"/>
    <mergeCell ref="O190:Q190"/>
    <mergeCell ref="B193:I194"/>
    <mergeCell ref="R193:T193"/>
    <mergeCell ref="U193:U194"/>
    <mergeCell ref="B210:I210"/>
    <mergeCell ref="B201:I201"/>
    <mergeCell ref="B202:I202"/>
    <mergeCell ref="A195:U195"/>
    <mergeCell ref="B196:I196"/>
    <mergeCell ref="B197:I197"/>
    <mergeCell ref="B212:I212"/>
    <mergeCell ref="B213:I213"/>
    <mergeCell ref="A214:U214"/>
    <mergeCell ref="B198:I198"/>
    <mergeCell ref="B200:I200"/>
    <mergeCell ref="B199:I199"/>
    <mergeCell ref="B211:I211"/>
    <mergeCell ref="B203:I203"/>
    <mergeCell ref="B205:I205"/>
    <mergeCell ref="B206:I206"/>
    <mergeCell ref="B207:I207"/>
    <mergeCell ref="B204:I204"/>
    <mergeCell ref="B208:I208"/>
    <mergeCell ref="B209:I209"/>
    <mergeCell ref="A224:B224"/>
    <mergeCell ref="A221:J222"/>
    <mergeCell ref="R221:U222"/>
    <mergeCell ref="B217:I217"/>
    <mergeCell ref="B218:I218"/>
    <mergeCell ref="B219:I219"/>
    <mergeCell ref="B215:I215"/>
    <mergeCell ref="A220:I220"/>
    <mergeCell ref="K222:N222"/>
    <mergeCell ref="O222:Q222"/>
    <mergeCell ref="B216:I216"/>
    <mergeCell ref="A225:A226"/>
    <mergeCell ref="B225:G226"/>
    <mergeCell ref="H225:I226"/>
    <mergeCell ref="J225:P225"/>
    <mergeCell ref="Q225:R226"/>
    <mergeCell ref="S225:U225"/>
    <mergeCell ref="J226:K226"/>
    <mergeCell ref="L226:N226"/>
    <mergeCell ref="O226:P226"/>
    <mergeCell ref="T226:U226"/>
    <mergeCell ref="B227:G227"/>
    <mergeCell ref="H227:I227"/>
    <mergeCell ref="J227:K227"/>
    <mergeCell ref="L227:N227"/>
    <mergeCell ref="O227:P227"/>
    <mergeCell ref="Q227:R227"/>
    <mergeCell ref="T227:U227"/>
    <mergeCell ref="B228:G228"/>
    <mergeCell ref="H228:I228"/>
    <mergeCell ref="J228:K228"/>
    <mergeCell ref="L228:N228"/>
    <mergeCell ref="O228:P228"/>
    <mergeCell ref="Q228:R228"/>
    <mergeCell ref="T228:U228"/>
    <mergeCell ref="A257:U257"/>
    <mergeCell ref="A258:U258"/>
    <mergeCell ref="A259:U259"/>
    <mergeCell ref="A240:A241"/>
    <mergeCell ref="B240:I241"/>
    <mergeCell ref="A229:G229"/>
    <mergeCell ref="H229:I229"/>
    <mergeCell ref="J229:K229"/>
    <mergeCell ref="L229:N229"/>
    <mergeCell ref="O229:P229"/>
    <mergeCell ref="Q229:R229"/>
    <mergeCell ref="T229:U229"/>
    <mergeCell ref="A253:I253"/>
    <mergeCell ref="A254:J255"/>
    <mergeCell ref="Q254:T255"/>
    <mergeCell ref="K255:M255"/>
    <mergeCell ref="N255:P255"/>
    <mergeCell ref="J240:J241"/>
    <mergeCell ref="K240:M240"/>
    <mergeCell ref="N240:P240"/>
    <mergeCell ref="Q240:S240"/>
    <mergeCell ref="T240:T241"/>
    <mergeCell ref="A242:T242"/>
    <mergeCell ref="B243:I243"/>
  </mergeCells>
  <phoneticPr fontId="5" type="noConversion"/>
  <dataValidations count="14">
    <dataValidation type="list" allowBlank="1" showInputMessage="1" showErrorMessage="1" sqref="S71:S77 S109:S111 S42:S47 S85:S92 S102:S103 S56:S62 S119:S124 S115:S117">
      <formula1>$S$36</formula1>
    </dataValidation>
    <dataValidation type="list" allowBlank="1" showInputMessage="1" showErrorMessage="1" sqref="R71:R77 R109:R111 R42:R47 R85:R92 R102:R103 R56:R62 R119:R124 R115:R117">
      <formula1>$R$36</formula1>
    </dataValidation>
    <dataValidation type="list" allowBlank="1" showInputMessage="1" showErrorMessage="1" sqref="T71:T77 T56:T62 T42:T47 T102:T103 T85:T92 T109:T111 T119:T124 T115:T117">
      <formula1>$T$36</formula1>
    </dataValidation>
    <dataValidation type="list" allowBlank="1" showInputMessage="1" showErrorMessage="1" sqref="U135:U150 U71:U77 U153:U156 U166:U180 U215:U218 U196:U212 U183:U186 U42:U47 U85:U92 U102:U103 U109:U111 U56:U62 U119:U124 U115:U117">
      <formula1>$P$33:$T$33</formula1>
    </dataValidation>
    <dataValidation type="list" allowBlank="1" showInputMessage="1" showErrorMessage="1" sqref="U181 U151 U213">
      <formula1>$Q$33:$T$33</formula1>
    </dataValidation>
    <dataValidation type="list" allowBlank="1" showInputMessage="1" showErrorMessage="1" sqref="B153:I156 B199:I212 B141:I150 B170:I180 B186:I186 B215:I218">
      <formula1>$B$35:$B$129</formula1>
    </dataValidation>
    <dataValidation type="list" allowBlank="1" showInputMessage="1" showErrorMessage="1" sqref="U37:U41 U52:U55 U67:U70 U82:U84 U99:U101 U113:U114 U105:U108">
      <formula1>$P$35:$T$35</formula1>
    </dataValidation>
    <dataValidation type="list" allowBlank="1" showInputMessage="1" showErrorMessage="1" sqref="T37:T41 T52:T55 T67:T70 T113:T114 T99:T101 T82:T84 T105:T108">
      <formula1>$T$38</formula1>
    </dataValidation>
    <dataValidation type="list" allowBlank="1" showInputMessage="1" showErrorMessage="1" sqref="R37:R41 R52:R55 R67:R70 R113:R114 R99:R101 R82:R84 R105:R108">
      <formula1>$R$38</formula1>
    </dataValidation>
    <dataValidation type="list" allowBlank="1" showInputMessage="1" showErrorMessage="1" sqref="S37:S41 S52:S55 S67:S70 S113:S114 S99:S101 S82:S84 S105:S108">
      <formula1>$S$38</formula1>
    </dataValidation>
    <dataValidation type="list" allowBlank="1" showInputMessage="1" showErrorMessage="1" sqref="B135:I140 B166:I169 B183:I185 B196:I198">
      <formula1>$B$37:$B$106</formula1>
    </dataValidation>
    <dataValidation type="list" allowBlank="1" showInputMessage="1" showErrorMessage="1" sqref="R246:R247 R249:R250 R243:R244 R252">
      <formula1>$R$39</formula1>
    </dataValidation>
    <dataValidation type="list" allowBlank="1" showInputMessage="1" showErrorMessage="1" sqref="Q246:Q247 Q249:Q250 Q243:Q244 Q252">
      <formula1>$Q$39</formula1>
    </dataValidation>
    <dataValidation type="list" allowBlank="1" showInputMessage="1" showErrorMessage="1" sqref="S246:S247 S249:S250 S243:S244 S252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775F38-B633-4313-8F20-8F6B959CA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2020-03-11T12:02:40Z</cp:lastPrinted>
  <dcterms:created xsi:type="dcterms:W3CDTF">2013-06-27T08:19:59Z</dcterms:created>
  <dcterms:modified xsi:type="dcterms:W3CDTF">2020-04-16T09:40:20Z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