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87" i="1" l="1"/>
  <c r="M187" i="1"/>
  <c r="T200" i="1" l="1"/>
  <c r="S200" i="1"/>
  <c r="R200" i="1"/>
  <c r="N200" i="1"/>
  <c r="M200" i="1"/>
  <c r="L200" i="1"/>
  <c r="K200" i="1"/>
  <c r="J200" i="1"/>
  <c r="A200" i="1"/>
  <c r="Q138" i="1" l="1"/>
  <c r="O138" i="1"/>
  <c r="T174" i="1"/>
  <c r="S174" i="1"/>
  <c r="R174" i="1"/>
  <c r="N174" i="1"/>
  <c r="M174" i="1"/>
  <c r="L174" i="1"/>
  <c r="K174" i="1"/>
  <c r="J174" i="1"/>
  <c r="A174" i="1"/>
  <c r="T173" i="1"/>
  <c r="S173" i="1"/>
  <c r="R173" i="1"/>
  <c r="N173" i="1"/>
  <c r="M173" i="1"/>
  <c r="L173" i="1"/>
  <c r="K173" i="1"/>
  <c r="J173" i="1"/>
  <c r="A173" i="1"/>
  <c r="J175" i="1"/>
  <c r="K175" i="1"/>
  <c r="L175" i="1"/>
  <c r="M175" i="1"/>
  <c r="N175" i="1"/>
  <c r="R175" i="1"/>
  <c r="S175" i="1"/>
  <c r="T175" i="1"/>
  <c r="A176" i="1"/>
  <c r="J176" i="1"/>
  <c r="K176" i="1"/>
  <c r="L176" i="1"/>
  <c r="M176" i="1"/>
  <c r="N176" i="1"/>
  <c r="O176" i="1"/>
  <c r="P176" i="1"/>
  <c r="Q176" i="1"/>
  <c r="R176" i="1"/>
  <c r="S176" i="1"/>
  <c r="T176" i="1"/>
  <c r="A177" i="1"/>
  <c r="J177" i="1"/>
  <c r="K177" i="1"/>
  <c r="L177" i="1"/>
  <c r="M177" i="1"/>
  <c r="N177" i="1"/>
  <c r="O177" i="1"/>
  <c r="P177" i="1"/>
  <c r="Q177" i="1"/>
  <c r="R177" i="1"/>
  <c r="S177" i="1"/>
  <c r="T177" i="1"/>
  <c r="A178" i="1"/>
  <c r="J178" i="1"/>
  <c r="K178" i="1"/>
  <c r="L178" i="1"/>
  <c r="M178" i="1"/>
  <c r="N178" i="1"/>
  <c r="O178" i="1"/>
  <c r="P178" i="1"/>
  <c r="Q178" i="1"/>
  <c r="R178" i="1"/>
  <c r="S178" i="1"/>
  <c r="T178" i="1"/>
  <c r="A179" i="1"/>
  <c r="J179" i="1"/>
  <c r="K179" i="1"/>
  <c r="L179" i="1"/>
  <c r="M179" i="1"/>
  <c r="N179" i="1"/>
  <c r="O179" i="1"/>
  <c r="P179" i="1"/>
  <c r="Q179" i="1"/>
  <c r="R179" i="1"/>
  <c r="S179" i="1"/>
  <c r="T179" i="1"/>
  <c r="A180" i="1"/>
  <c r="J180" i="1"/>
  <c r="K180" i="1"/>
  <c r="L180" i="1"/>
  <c r="M180" i="1"/>
  <c r="N180" i="1"/>
  <c r="O180" i="1"/>
  <c r="P180" i="1"/>
  <c r="Q180" i="1"/>
  <c r="R180" i="1"/>
  <c r="S180" i="1"/>
  <c r="T180" i="1"/>
  <c r="A181" i="1"/>
  <c r="J181" i="1"/>
  <c r="K181" i="1"/>
  <c r="L181" i="1"/>
  <c r="M181" i="1"/>
  <c r="N181" i="1"/>
  <c r="O181" i="1"/>
  <c r="P181" i="1"/>
  <c r="Q181" i="1"/>
  <c r="R181" i="1"/>
  <c r="S181" i="1"/>
  <c r="T181" i="1"/>
  <c r="A182" i="1"/>
  <c r="J182" i="1"/>
  <c r="K182" i="1"/>
  <c r="L182" i="1"/>
  <c r="M182" i="1"/>
  <c r="N182" i="1"/>
  <c r="O182" i="1"/>
  <c r="P182" i="1"/>
  <c r="Q182" i="1"/>
  <c r="R182" i="1"/>
  <c r="S182" i="1"/>
  <c r="T182" i="1"/>
  <c r="A183" i="1"/>
  <c r="J183" i="1"/>
  <c r="K183" i="1"/>
  <c r="L183" i="1"/>
  <c r="M183" i="1"/>
  <c r="N183" i="1"/>
  <c r="O183" i="1"/>
  <c r="P183" i="1"/>
  <c r="Q183" i="1"/>
  <c r="R183" i="1"/>
  <c r="S183" i="1"/>
  <c r="T183" i="1"/>
  <c r="A184" i="1"/>
  <c r="J184" i="1"/>
  <c r="K184" i="1"/>
  <c r="L184" i="1"/>
  <c r="M184" i="1"/>
  <c r="N184" i="1"/>
  <c r="O184" i="1"/>
  <c r="P184" i="1"/>
  <c r="Q184" i="1"/>
  <c r="R184" i="1"/>
  <c r="S184" i="1"/>
  <c r="T184" i="1"/>
  <c r="A187" i="1"/>
  <c r="J187" i="1"/>
  <c r="K187" i="1"/>
  <c r="L187" i="1"/>
  <c r="R187" i="1"/>
  <c r="S187" i="1"/>
  <c r="T187" i="1"/>
  <c r="A188" i="1"/>
  <c r="J188" i="1"/>
  <c r="K188" i="1"/>
  <c r="L188" i="1"/>
  <c r="M188" i="1"/>
  <c r="N188" i="1"/>
  <c r="R188" i="1"/>
  <c r="S188" i="1"/>
  <c r="T188" i="1"/>
  <c r="A189" i="1"/>
  <c r="J189" i="1"/>
  <c r="K189" i="1"/>
  <c r="L189" i="1"/>
  <c r="M189" i="1"/>
  <c r="N189" i="1"/>
  <c r="R189" i="1"/>
  <c r="S189" i="1"/>
  <c r="T189" i="1"/>
  <c r="J128" i="1"/>
  <c r="P138" i="1" l="1"/>
  <c r="Q141" i="1"/>
  <c r="O141" i="1"/>
  <c r="P141" i="1" l="1"/>
  <c r="M239" i="1"/>
  <c r="L239" i="1"/>
  <c r="K239" i="1"/>
  <c r="S238" i="1"/>
  <c r="R238" i="1"/>
  <c r="Q238" i="1"/>
  <c r="M238" i="1"/>
  <c r="L238" i="1"/>
  <c r="K238" i="1"/>
  <c r="J238" i="1"/>
  <c r="P235" i="1"/>
  <c r="N235" i="1"/>
  <c r="P234" i="1"/>
  <c r="N234" i="1"/>
  <c r="P232" i="1"/>
  <c r="N232" i="1"/>
  <c r="P231" i="1"/>
  <c r="N231" i="1"/>
  <c r="P229" i="1"/>
  <c r="N229" i="1"/>
  <c r="O229" i="1" s="1"/>
  <c r="P228" i="1"/>
  <c r="N228" i="1"/>
  <c r="O232" i="1" l="1"/>
  <c r="O234" i="1"/>
  <c r="P239" i="1"/>
  <c r="O231" i="1"/>
  <c r="N239" i="1"/>
  <c r="O228" i="1"/>
  <c r="O235" i="1"/>
  <c r="K240" i="1"/>
  <c r="N238" i="1"/>
  <c r="P238" i="1"/>
  <c r="O238" i="1" l="1"/>
  <c r="O239" i="1"/>
  <c r="N240" i="1" s="1"/>
  <c r="K128" i="1" l="1"/>
  <c r="L128" i="1"/>
  <c r="M128" i="1"/>
  <c r="N128" i="1"/>
  <c r="R128" i="1"/>
  <c r="S128" i="1"/>
  <c r="T128" i="1"/>
  <c r="A171" i="1" l="1"/>
  <c r="O103" i="1" l="1"/>
  <c r="Q103" i="1"/>
  <c r="Q117" i="1"/>
  <c r="Q116" i="1"/>
  <c r="Q115" i="1"/>
  <c r="T203" i="1"/>
  <c r="S203" i="1"/>
  <c r="R203" i="1"/>
  <c r="Q203" i="1"/>
  <c r="P203" i="1"/>
  <c r="O203" i="1"/>
  <c r="N203" i="1"/>
  <c r="M203" i="1"/>
  <c r="M207" i="1" s="1"/>
  <c r="L203" i="1"/>
  <c r="K203" i="1"/>
  <c r="J203" i="1"/>
  <c r="J190" i="1"/>
  <c r="K190" i="1"/>
  <c r="K191" i="1" s="1"/>
  <c r="L190" i="1"/>
  <c r="M190" i="1"/>
  <c r="M191" i="1" s="1"/>
  <c r="N190" i="1"/>
  <c r="O190" i="1"/>
  <c r="P190" i="1"/>
  <c r="Q190" i="1"/>
  <c r="R190" i="1"/>
  <c r="S190" i="1"/>
  <c r="T190" i="1"/>
  <c r="J170" i="1"/>
  <c r="K170" i="1"/>
  <c r="L170" i="1"/>
  <c r="M170" i="1"/>
  <c r="N170" i="1"/>
  <c r="R170" i="1"/>
  <c r="S170" i="1"/>
  <c r="T170" i="1"/>
  <c r="J171" i="1"/>
  <c r="K171" i="1"/>
  <c r="L171" i="1"/>
  <c r="M171" i="1"/>
  <c r="N171" i="1"/>
  <c r="R171" i="1"/>
  <c r="S171" i="1"/>
  <c r="T171" i="1"/>
  <c r="J172" i="1"/>
  <c r="K172" i="1"/>
  <c r="L172" i="1"/>
  <c r="M172" i="1"/>
  <c r="N172" i="1"/>
  <c r="R172" i="1"/>
  <c r="S172" i="1"/>
  <c r="T172" i="1"/>
  <c r="O69" i="1"/>
  <c r="O175" i="1" s="1"/>
  <c r="Q69" i="1"/>
  <c r="Q175" i="1" s="1"/>
  <c r="O71" i="1"/>
  <c r="O174" i="1" s="1"/>
  <c r="O70" i="1"/>
  <c r="O173" i="1" s="1"/>
  <c r="Q71" i="1"/>
  <c r="Q174" i="1" s="1"/>
  <c r="Q70" i="1"/>
  <c r="Q173" i="1" s="1"/>
  <c r="T169" i="1"/>
  <c r="S169" i="1"/>
  <c r="R169" i="1"/>
  <c r="R185" i="1" s="1"/>
  <c r="N169" i="1"/>
  <c r="M169" i="1"/>
  <c r="L169" i="1"/>
  <c r="K169" i="1"/>
  <c r="J169" i="1"/>
  <c r="J157" i="1"/>
  <c r="K157" i="1"/>
  <c r="L157" i="1"/>
  <c r="M157" i="1"/>
  <c r="N157" i="1"/>
  <c r="O157" i="1"/>
  <c r="P157" i="1"/>
  <c r="Q157" i="1"/>
  <c r="R157" i="1"/>
  <c r="S157" i="1"/>
  <c r="T157" i="1"/>
  <c r="J158" i="1"/>
  <c r="K158" i="1"/>
  <c r="L158" i="1"/>
  <c r="M158" i="1"/>
  <c r="N158" i="1"/>
  <c r="O158" i="1"/>
  <c r="P158" i="1"/>
  <c r="Q158" i="1"/>
  <c r="R158" i="1"/>
  <c r="S158" i="1"/>
  <c r="T158" i="1"/>
  <c r="J159" i="1"/>
  <c r="K159" i="1"/>
  <c r="L159" i="1"/>
  <c r="M159" i="1"/>
  <c r="N159" i="1"/>
  <c r="O159" i="1"/>
  <c r="P159" i="1"/>
  <c r="Q159" i="1"/>
  <c r="R159" i="1"/>
  <c r="S159" i="1"/>
  <c r="T159" i="1"/>
  <c r="T156" i="1"/>
  <c r="S156" i="1"/>
  <c r="R156" i="1"/>
  <c r="Q156" i="1"/>
  <c r="P156" i="1"/>
  <c r="O156" i="1"/>
  <c r="N156" i="1"/>
  <c r="M156" i="1"/>
  <c r="L156" i="1"/>
  <c r="K156" i="1"/>
  <c r="J156" i="1"/>
  <c r="J139" i="1"/>
  <c r="K139" i="1"/>
  <c r="L139" i="1"/>
  <c r="M139" i="1"/>
  <c r="N139" i="1"/>
  <c r="R139" i="1"/>
  <c r="S139" i="1"/>
  <c r="T139" i="1"/>
  <c r="J140" i="1"/>
  <c r="K140" i="1"/>
  <c r="L140" i="1"/>
  <c r="M140" i="1"/>
  <c r="N140" i="1"/>
  <c r="R140" i="1"/>
  <c r="S140" i="1"/>
  <c r="T140" i="1"/>
  <c r="J142" i="1"/>
  <c r="K142" i="1"/>
  <c r="L142" i="1"/>
  <c r="M142" i="1"/>
  <c r="N142" i="1"/>
  <c r="R142" i="1"/>
  <c r="S142" i="1"/>
  <c r="T142" i="1"/>
  <c r="J143" i="1"/>
  <c r="K143" i="1"/>
  <c r="L143" i="1"/>
  <c r="M143" i="1"/>
  <c r="N143" i="1"/>
  <c r="R143" i="1"/>
  <c r="S143" i="1"/>
  <c r="T143" i="1"/>
  <c r="J144" i="1"/>
  <c r="K144" i="1"/>
  <c r="L144" i="1"/>
  <c r="M144" i="1"/>
  <c r="N144" i="1"/>
  <c r="O144" i="1"/>
  <c r="P144" i="1"/>
  <c r="Q144" i="1"/>
  <c r="R144" i="1"/>
  <c r="S144" i="1"/>
  <c r="T144" i="1"/>
  <c r="J145" i="1"/>
  <c r="K145" i="1"/>
  <c r="L145" i="1"/>
  <c r="M145" i="1"/>
  <c r="N145" i="1"/>
  <c r="O145" i="1"/>
  <c r="P145" i="1"/>
  <c r="Q145" i="1"/>
  <c r="R145" i="1"/>
  <c r="S145" i="1"/>
  <c r="T145" i="1"/>
  <c r="J146" i="1"/>
  <c r="K146" i="1"/>
  <c r="L146" i="1"/>
  <c r="M146" i="1"/>
  <c r="N146" i="1"/>
  <c r="O146" i="1"/>
  <c r="P146" i="1"/>
  <c r="Q146" i="1"/>
  <c r="R146" i="1"/>
  <c r="S146" i="1"/>
  <c r="T146" i="1"/>
  <c r="J147" i="1"/>
  <c r="K147" i="1"/>
  <c r="L147" i="1"/>
  <c r="M147" i="1"/>
  <c r="N147" i="1"/>
  <c r="O147" i="1"/>
  <c r="P147" i="1"/>
  <c r="Q147" i="1"/>
  <c r="R147" i="1"/>
  <c r="S147" i="1"/>
  <c r="T147" i="1"/>
  <c r="J148" i="1"/>
  <c r="K148" i="1"/>
  <c r="L148" i="1"/>
  <c r="M148" i="1"/>
  <c r="N148" i="1"/>
  <c r="O148" i="1"/>
  <c r="P148" i="1"/>
  <c r="Q148" i="1"/>
  <c r="R148" i="1"/>
  <c r="S148" i="1"/>
  <c r="T148" i="1"/>
  <c r="J149" i="1"/>
  <c r="K149" i="1"/>
  <c r="L149" i="1"/>
  <c r="M149" i="1"/>
  <c r="N149" i="1"/>
  <c r="O149" i="1"/>
  <c r="P149" i="1"/>
  <c r="Q149" i="1"/>
  <c r="R149" i="1"/>
  <c r="S149" i="1"/>
  <c r="T149" i="1"/>
  <c r="J150" i="1"/>
  <c r="K150" i="1"/>
  <c r="L150" i="1"/>
  <c r="M150" i="1"/>
  <c r="N150" i="1"/>
  <c r="O150" i="1"/>
  <c r="P150" i="1"/>
  <c r="Q150" i="1"/>
  <c r="R150" i="1"/>
  <c r="S150" i="1"/>
  <c r="T150" i="1"/>
  <c r="J151" i="1"/>
  <c r="K151" i="1"/>
  <c r="L151" i="1"/>
  <c r="M151" i="1"/>
  <c r="N151" i="1"/>
  <c r="O151" i="1"/>
  <c r="P151" i="1"/>
  <c r="Q151" i="1"/>
  <c r="R151" i="1"/>
  <c r="S151" i="1"/>
  <c r="T151" i="1"/>
  <c r="J152" i="1"/>
  <c r="K152" i="1"/>
  <c r="L152" i="1"/>
  <c r="M152" i="1"/>
  <c r="N152" i="1"/>
  <c r="O152" i="1"/>
  <c r="P152" i="1"/>
  <c r="Q152" i="1"/>
  <c r="R152" i="1"/>
  <c r="S152" i="1"/>
  <c r="T152" i="1"/>
  <c r="J153" i="1"/>
  <c r="K153" i="1"/>
  <c r="L153" i="1"/>
  <c r="M153" i="1"/>
  <c r="N153" i="1"/>
  <c r="O153" i="1"/>
  <c r="P153" i="1"/>
  <c r="Q153" i="1"/>
  <c r="R153" i="1"/>
  <c r="S153" i="1"/>
  <c r="T153" i="1"/>
  <c r="M129" i="1"/>
  <c r="O123" i="1"/>
  <c r="O124" i="1"/>
  <c r="O125" i="1"/>
  <c r="O126" i="1"/>
  <c r="O127" i="1"/>
  <c r="O122" i="1"/>
  <c r="O116" i="1"/>
  <c r="O117" i="1"/>
  <c r="P117" i="1" s="1"/>
  <c r="O118" i="1"/>
  <c r="O119" i="1"/>
  <c r="O120" i="1"/>
  <c r="O115" i="1"/>
  <c r="P115" i="1" s="1"/>
  <c r="O109" i="1"/>
  <c r="O110" i="1"/>
  <c r="O111" i="1"/>
  <c r="O112" i="1"/>
  <c r="O113" i="1"/>
  <c r="O108" i="1"/>
  <c r="O101" i="1"/>
  <c r="O104" i="1"/>
  <c r="O105" i="1"/>
  <c r="O106" i="1"/>
  <c r="O100" i="1"/>
  <c r="M94" i="1"/>
  <c r="O84" i="1"/>
  <c r="O188" i="1" s="1"/>
  <c r="O85" i="1"/>
  <c r="O189" i="1" s="1"/>
  <c r="O86" i="1"/>
  <c r="O87" i="1"/>
  <c r="O88" i="1"/>
  <c r="O89" i="1"/>
  <c r="O90" i="1"/>
  <c r="O91" i="1"/>
  <c r="O92" i="1"/>
  <c r="O93" i="1"/>
  <c r="O83" i="1"/>
  <c r="O187" i="1" s="1"/>
  <c r="M79" i="1"/>
  <c r="O55" i="1"/>
  <c r="O170" i="1" s="1"/>
  <c r="O56" i="1"/>
  <c r="O68" i="1"/>
  <c r="O172" i="1" s="1"/>
  <c r="O72" i="1"/>
  <c r="O73" i="1"/>
  <c r="O74" i="1"/>
  <c r="O75" i="1"/>
  <c r="O76" i="1"/>
  <c r="O77" i="1"/>
  <c r="O78" i="1"/>
  <c r="M64" i="1"/>
  <c r="O54" i="1"/>
  <c r="O169" i="1" s="1"/>
  <c r="O57" i="1"/>
  <c r="O58" i="1"/>
  <c r="O59" i="1"/>
  <c r="O60" i="1"/>
  <c r="O61" i="1"/>
  <c r="O62" i="1"/>
  <c r="O63" i="1"/>
  <c r="O53" i="1"/>
  <c r="O142" i="1" s="1"/>
  <c r="O39" i="1"/>
  <c r="O139" i="1" s="1"/>
  <c r="O40" i="1"/>
  <c r="O140" i="1" s="1"/>
  <c r="O41" i="1"/>
  <c r="O42" i="1"/>
  <c r="O200" i="1" s="1"/>
  <c r="O43" i="1"/>
  <c r="O44" i="1"/>
  <c r="O45" i="1"/>
  <c r="O46" i="1"/>
  <c r="O47" i="1"/>
  <c r="O48" i="1"/>
  <c r="O38" i="1"/>
  <c r="M49" i="1"/>
  <c r="O143" i="1"/>
  <c r="Q120" i="1"/>
  <c r="Q119" i="1"/>
  <c r="Q118" i="1"/>
  <c r="Q83" i="1"/>
  <c r="Q187" i="1" s="1"/>
  <c r="U94" i="1"/>
  <c r="U79" i="1"/>
  <c r="U64" i="1"/>
  <c r="U49" i="1"/>
  <c r="N129" i="1"/>
  <c r="L129" i="1"/>
  <c r="K129" i="1"/>
  <c r="Q127" i="1"/>
  <c r="Q126" i="1"/>
  <c r="Q125" i="1"/>
  <c r="Q124" i="1"/>
  <c r="Q123" i="1"/>
  <c r="Q122" i="1"/>
  <c r="Q111" i="1"/>
  <c r="Q110" i="1"/>
  <c r="Q109" i="1"/>
  <c r="Q105" i="1"/>
  <c r="Q104" i="1"/>
  <c r="Q93" i="1"/>
  <c r="Q92" i="1"/>
  <c r="Q91" i="1"/>
  <c r="Q90" i="1"/>
  <c r="Q89" i="1"/>
  <c r="Q88" i="1"/>
  <c r="Q87" i="1"/>
  <c r="Q86" i="1"/>
  <c r="Q85" i="1"/>
  <c r="Q189" i="1" s="1"/>
  <c r="Q84" i="1"/>
  <c r="Q188" i="1" s="1"/>
  <c r="Q48" i="1"/>
  <c r="Q63" i="1"/>
  <c r="T206" i="1"/>
  <c r="S206" i="1"/>
  <c r="R206" i="1"/>
  <c r="Q206" i="1"/>
  <c r="P206" i="1"/>
  <c r="O206" i="1"/>
  <c r="N206" i="1"/>
  <c r="L206" i="1"/>
  <c r="K206" i="1"/>
  <c r="J206" i="1"/>
  <c r="A206" i="1"/>
  <c r="T205" i="1"/>
  <c r="S205" i="1"/>
  <c r="R205" i="1"/>
  <c r="Q205" i="1"/>
  <c r="P205" i="1"/>
  <c r="O205" i="1"/>
  <c r="N205" i="1"/>
  <c r="L205" i="1"/>
  <c r="K205" i="1"/>
  <c r="J205" i="1"/>
  <c r="A205" i="1"/>
  <c r="T204" i="1"/>
  <c r="S204" i="1"/>
  <c r="R204" i="1"/>
  <c r="N204" i="1"/>
  <c r="L204" i="1"/>
  <c r="K204" i="1"/>
  <c r="J204" i="1"/>
  <c r="A204" i="1"/>
  <c r="A203" i="1"/>
  <c r="A190" i="1"/>
  <c r="A170" i="1"/>
  <c r="A159" i="1"/>
  <c r="A158" i="1"/>
  <c r="A157" i="1"/>
  <c r="A156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0" i="1"/>
  <c r="A139" i="1"/>
  <c r="Q41" i="1"/>
  <c r="T191" i="1"/>
  <c r="Q108" i="1"/>
  <c r="Q112" i="1"/>
  <c r="Q106" i="1"/>
  <c r="Q78" i="1"/>
  <c r="Q77" i="1"/>
  <c r="P77" i="1" s="1"/>
  <c r="Q76" i="1"/>
  <c r="Q58" i="1"/>
  <c r="Q45" i="1"/>
  <c r="Q57" i="1"/>
  <c r="Q44" i="1"/>
  <c r="Q113" i="1"/>
  <c r="Q101" i="1"/>
  <c r="Q100" i="1"/>
  <c r="P100" i="1" s="1"/>
  <c r="T94" i="1"/>
  <c r="S94" i="1"/>
  <c r="R94" i="1"/>
  <c r="N94" i="1"/>
  <c r="L94" i="1"/>
  <c r="K94" i="1"/>
  <c r="J94" i="1"/>
  <c r="T79" i="1"/>
  <c r="S79" i="1"/>
  <c r="R79" i="1"/>
  <c r="N79" i="1"/>
  <c r="L79" i="1"/>
  <c r="K79" i="1"/>
  <c r="J79" i="1"/>
  <c r="Q75" i="1"/>
  <c r="Q74" i="1"/>
  <c r="Q73" i="1"/>
  <c r="Q72" i="1"/>
  <c r="Q68" i="1"/>
  <c r="Q172" i="1" s="1"/>
  <c r="Q56" i="1"/>
  <c r="Q171" i="1" s="1"/>
  <c r="Q55" i="1"/>
  <c r="Q170" i="1" s="1"/>
  <c r="T64" i="1"/>
  <c r="S64" i="1"/>
  <c r="R64" i="1"/>
  <c r="N64" i="1"/>
  <c r="L64" i="1"/>
  <c r="K64" i="1"/>
  <c r="J64" i="1"/>
  <c r="Q62" i="1"/>
  <c r="Q61" i="1"/>
  <c r="Q60" i="1"/>
  <c r="Q59" i="1"/>
  <c r="Q54" i="1"/>
  <c r="Q169" i="1" s="1"/>
  <c r="Q53" i="1"/>
  <c r="Q142" i="1" s="1"/>
  <c r="Q43" i="1"/>
  <c r="K49" i="1"/>
  <c r="Q47" i="1"/>
  <c r="Q46" i="1"/>
  <c r="Q42" i="1"/>
  <c r="Q200" i="1" s="1"/>
  <c r="Q40" i="1"/>
  <c r="Q140" i="1" s="1"/>
  <c r="Q39" i="1"/>
  <c r="Q139" i="1" s="1"/>
  <c r="T49" i="1"/>
  <c r="S49" i="1"/>
  <c r="R49" i="1"/>
  <c r="Q38" i="1"/>
  <c r="N49" i="1"/>
  <c r="L49" i="1"/>
  <c r="J49" i="1"/>
  <c r="Q143" i="1"/>
  <c r="O204" i="1"/>
  <c r="Q204" i="1"/>
  <c r="P143" i="1"/>
  <c r="P204" i="1"/>
  <c r="P91" i="1" l="1"/>
  <c r="P126" i="1"/>
  <c r="P60" i="1"/>
  <c r="P78" i="1"/>
  <c r="S185" i="1"/>
  <c r="P87" i="1"/>
  <c r="P104" i="1"/>
  <c r="P62" i="1"/>
  <c r="T185" i="1"/>
  <c r="T192" i="1" s="1"/>
  <c r="J185" i="1"/>
  <c r="Q185" i="1"/>
  <c r="M185" i="1"/>
  <c r="M192" i="1" s="1"/>
  <c r="N185" i="1"/>
  <c r="P89" i="1"/>
  <c r="P110" i="1"/>
  <c r="P103" i="1"/>
  <c r="P45" i="1"/>
  <c r="P90" i="1"/>
  <c r="P111" i="1"/>
  <c r="K185" i="1"/>
  <c r="K192" i="1" s="1"/>
  <c r="L185" i="1"/>
  <c r="P47" i="1"/>
  <c r="P88" i="1"/>
  <c r="P127" i="1"/>
  <c r="P70" i="1"/>
  <c r="P173" i="1" s="1"/>
  <c r="P38" i="1"/>
  <c r="P75" i="1"/>
  <c r="P101" i="1"/>
  <c r="P59" i="1"/>
  <c r="P120" i="1"/>
  <c r="P86" i="1"/>
  <c r="P125" i="1"/>
  <c r="P58" i="1"/>
  <c r="P57" i="1"/>
  <c r="T201" i="1"/>
  <c r="S201" i="1"/>
  <c r="R201" i="1"/>
  <c r="N201" i="1"/>
  <c r="O201" i="1"/>
  <c r="M201" i="1"/>
  <c r="M209" i="1" s="1"/>
  <c r="L201" i="1"/>
  <c r="K201" i="1"/>
  <c r="J201" i="1"/>
  <c r="J191" i="1"/>
  <c r="K130" i="1"/>
  <c r="R191" i="1"/>
  <c r="R192" i="1" s="1"/>
  <c r="P160" i="1"/>
  <c r="O160" i="1"/>
  <c r="L191" i="1"/>
  <c r="P108" i="1"/>
  <c r="P48" i="1"/>
  <c r="P73" i="1"/>
  <c r="P92" i="1"/>
  <c r="P123" i="1"/>
  <c r="K154" i="1"/>
  <c r="M160" i="1"/>
  <c r="J160" i="1"/>
  <c r="S207" i="1"/>
  <c r="O64" i="1"/>
  <c r="P112" i="1"/>
  <c r="P93" i="1"/>
  <c r="P124" i="1"/>
  <c r="P119" i="1"/>
  <c r="P85" i="1"/>
  <c r="P189" i="1" s="1"/>
  <c r="P40" i="1"/>
  <c r="P140" i="1" s="1"/>
  <c r="P116" i="1"/>
  <c r="P74" i="1"/>
  <c r="Q128" i="1"/>
  <c r="P43" i="1"/>
  <c r="P61" i="1"/>
  <c r="S160" i="1"/>
  <c r="P76" i="1"/>
  <c r="P55" i="1"/>
  <c r="P170" i="1" s="1"/>
  <c r="L207" i="1"/>
  <c r="Q129" i="1"/>
  <c r="O79" i="1"/>
  <c r="R160" i="1"/>
  <c r="P207" i="1"/>
  <c r="T207" i="1"/>
  <c r="P105" i="1"/>
  <c r="O94" i="1"/>
  <c r="N160" i="1"/>
  <c r="K160" i="1"/>
  <c r="S191" i="1"/>
  <c r="P84" i="1"/>
  <c r="P188" i="1" s="1"/>
  <c r="P68" i="1"/>
  <c r="P172" i="1" s="1"/>
  <c r="P56" i="1"/>
  <c r="P171" i="1" s="1"/>
  <c r="Q79" i="1"/>
  <c r="T218" i="1"/>
  <c r="T220" i="1" s="1"/>
  <c r="P113" i="1"/>
  <c r="P106" i="1"/>
  <c r="P109" i="1"/>
  <c r="P41" i="1"/>
  <c r="O128" i="1"/>
  <c r="P42" i="1"/>
  <c r="P200" i="1" s="1"/>
  <c r="Q49" i="1"/>
  <c r="P46" i="1"/>
  <c r="P118" i="1"/>
  <c r="P44" i="1"/>
  <c r="L160" i="1"/>
  <c r="T160" i="1"/>
  <c r="J154" i="1"/>
  <c r="M154" i="1"/>
  <c r="Q160" i="1"/>
  <c r="N191" i="1"/>
  <c r="K207" i="1"/>
  <c r="J207" i="1"/>
  <c r="O207" i="1"/>
  <c r="N154" i="1"/>
  <c r="T154" i="1"/>
  <c r="S154" i="1"/>
  <c r="R154" i="1"/>
  <c r="N207" i="1"/>
  <c r="R207" i="1"/>
  <c r="O129" i="1"/>
  <c r="S218" i="1"/>
  <c r="S220" i="1" s="1"/>
  <c r="P122" i="1"/>
  <c r="P129" i="1" s="1"/>
  <c r="L219" i="1" s="1"/>
  <c r="P69" i="1"/>
  <c r="P175" i="1" s="1"/>
  <c r="P39" i="1"/>
  <c r="P139" i="1" s="1"/>
  <c r="Q94" i="1"/>
  <c r="P53" i="1"/>
  <c r="P142" i="1" s="1"/>
  <c r="Q207" i="1"/>
  <c r="Q64" i="1"/>
  <c r="P54" i="1"/>
  <c r="P169" i="1" s="1"/>
  <c r="L154" i="1"/>
  <c r="O154" i="1"/>
  <c r="O49" i="1"/>
  <c r="P72" i="1"/>
  <c r="P63" i="1"/>
  <c r="P71" i="1"/>
  <c r="P174" i="1" s="1"/>
  <c r="Q201" i="1"/>
  <c r="P83" i="1"/>
  <c r="P187" i="1" s="1"/>
  <c r="O191" i="1"/>
  <c r="O171" i="1"/>
  <c r="O185" i="1" s="1"/>
  <c r="Q191" i="1"/>
  <c r="Q154" i="1"/>
  <c r="L193" i="1" l="1"/>
  <c r="P128" i="1"/>
  <c r="O162" i="1"/>
  <c r="P185" i="1"/>
  <c r="T208" i="1"/>
  <c r="J161" i="1"/>
  <c r="P201" i="1"/>
  <c r="P209" i="1" s="1"/>
  <c r="K209" i="1"/>
  <c r="J192" i="1"/>
  <c r="M162" i="1"/>
  <c r="L209" i="1"/>
  <c r="K161" i="1"/>
  <c r="L161" i="1"/>
  <c r="M161" i="1"/>
  <c r="N161" i="1"/>
  <c r="S208" i="1"/>
  <c r="S161" i="1"/>
  <c r="R161" i="1"/>
  <c r="N192" i="1"/>
  <c r="O208" i="1"/>
  <c r="L192" i="1"/>
  <c r="T161" i="1"/>
  <c r="J208" i="1"/>
  <c r="K208" i="1"/>
  <c r="N193" i="1"/>
  <c r="Q208" i="1"/>
  <c r="K162" i="1"/>
  <c r="M193" i="1"/>
  <c r="K193" i="1"/>
  <c r="Q209" i="1"/>
  <c r="M208" i="1"/>
  <c r="L208" i="1"/>
  <c r="P154" i="1"/>
  <c r="P162" i="1" s="1"/>
  <c r="N162" i="1"/>
  <c r="N209" i="1"/>
  <c r="S192" i="1"/>
  <c r="R208" i="1"/>
  <c r="O209" i="1"/>
  <c r="N208" i="1"/>
  <c r="O161" i="1"/>
  <c r="L162" i="1"/>
  <c r="P64" i="1"/>
  <c r="P79" i="1"/>
  <c r="J219" i="1"/>
  <c r="H219" i="1" s="1"/>
  <c r="O130" i="1"/>
  <c r="P49" i="1"/>
  <c r="P191" i="1"/>
  <c r="P94" i="1"/>
  <c r="Q192" i="1"/>
  <c r="Q193" i="1"/>
  <c r="O193" i="1"/>
  <c r="O192" i="1"/>
  <c r="Q162" i="1"/>
  <c r="Q161" i="1"/>
  <c r="O163" i="1" l="1"/>
  <c r="K210" i="1"/>
  <c r="P208" i="1"/>
  <c r="O210" i="1"/>
  <c r="P161" i="1"/>
  <c r="K194" i="1"/>
  <c r="K163" i="1"/>
  <c r="O219" i="1"/>
  <c r="L218" i="1"/>
  <c r="L220" i="1" s="1"/>
  <c r="J218" i="1"/>
  <c r="P193" i="1"/>
  <c r="O194" i="1" s="1"/>
  <c r="P192" i="1"/>
  <c r="O218" i="1" l="1"/>
  <c r="O220" i="1" s="1"/>
  <c r="J220" i="1"/>
  <c r="H218" i="1"/>
  <c r="H220" i="1" l="1"/>
  <c r="Q219" i="1" s="1"/>
  <c r="Q218" i="1" l="1"/>
  <c r="Q220" i="1" s="1"/>
</calcChain>
</file>

<file path=xl/sharedStrings.xml><?xml version="1.0" encoding="utf-8"?>
<sst xmlns="http://schemas.openxmlformats.org/spreadsheetml/2006/main" count="479" uniqueCount="180">
  <si>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</si>
  <si>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</si>
  <si>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</si>
  <si>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</si>
  <si>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</si>
  <si>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</si>
  <si>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</si>
  <si>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</si>
  <si>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</si>
  <si>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</si>
  <si>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</si>
  <si>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</si>
  <si>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</si>
  <si>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</si>
  <si>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</si>
  <si>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</si>
  <si>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</si>
  <si>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</si>
  <si>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</si>
  <si>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</si>
  <si>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</si>
  <si>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</si>
  <si>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</si>
  <si>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</si>
  <si>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</si>
  <si>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</si>
  <si>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</si>
  <si>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</si>
  <si>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</si>
  <si>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</si>
  <si>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</si>
  <si>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</si>
  <si>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</si>
  <si>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</si>
  <si>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</si>
  <si>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</si>
  <si>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</si>
  <si>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</si>
  <si>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</si>
  <si>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</si>
  <si>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</si>
  <si>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</si>
  <si>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</si>
  <si>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</si>
  <si>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</si>
  <si>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</si>
  <si>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</si>
  <si>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</si>
  <si>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</si>
  <si>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</si>
  <si>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</si>
  <si>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</si>
  <si>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</si>
  <si>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</si>
  <si>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</si>
  <si>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</si>
  <si>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</si>
  <si>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</si>
  <si>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</si>
  <si>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</si>
  <si>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</si>
  <si>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</si>
  <si>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</si>
  <si>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</si>
  <si>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</si>
  <si>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</si>
  <si>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</si>
  <si>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</si>
  <si>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</si>
  <si>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</si>
  <si>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</si>
  <si>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</si>
  <si>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</si>
  <si>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</si>
  <si>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</si>
  <si>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</si>
  <si>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</si>
  <si>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MODUL PEDAGOCIC - Nivelul II: 30 de credite ECTS  + 5 credite ECTS aferente examenului de absolvire</t>
  </si>
  <si>
    <t>DP</t>
  </si>
  <si>
    <t>DO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</si>
  <si>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</si>
  <si>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</si>
  <si>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</si>
  <si>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</si>
  <si>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</si>
  <si>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</si>
  <si>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</si>
  <si>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</si>
  <si>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</si>
  <si>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</si>
  <si>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</si>
  <si>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L</t>
  </si>
  <si>
    <t>P</t>
  </si>
  <si>
    <t>FACULTATEA DE MATEMATICĂ ȘI INFORMATICĂ</t>
  </si>
  <si>
    <t>Domeniul: Informatică</t>
  </si>
  <si>
    <t>Limba de predare: engleză</t>
  </si>
  <si>
    <t>(*)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</si>
  <si>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4 și are 20 credite.</t>
    </r>
  </si>
  <si>
    <t>MME8048</t>
  </si>
  <si>
    <t>MME8042</t>
  </si>
  <si>
    <t>MME8152</t>
  </si>
  <si>
    <t>MME3052</t>
  </si>
  <si>
    <t>MME9012</t>
  </si>
  <si>
    <t>MME3042</t>
  </si>
  <si>
    <t>MME8088</t>
  </si>
  <si>
    <t>MME3030</t>
  </si>
  <si>
    <t>MME8059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</si>
  <si>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Univ. ETH Zurich, Univ. Orleans, Univ. Tehnica Viena
Planul reflectă recomandările Association of Computing Machinery şi IEEE Computer Society</t>
    </r>
  </si>
  <si>
    <t>MME8093</t>
  </si>
  <si>
    <t>MME8094</t>
  </si>
  <si>
    <t>MME8031</t>
  </si>
  <si>
    <t>MME8004</t>
  </si>
  <si>
    <t>MMX5101</t>
  </si>
  <si>
    <t>MME8158</t>
  </si>
  <si>
    <t>MME8111</t>
  </si>
  <si>
    <t>MMX5102</t>
  </si>
  <si>
    <t>MMX5103</t>
  </si>
  <si>
    <t>MME9011</t>
  </si>
  <si>
    <t>MME3007</t>
  </si>
  <si>
    <t>MMR8087</t>
  </si>
  <si>
    <t>MME8050</t>
  </si>
  <si>
    <t>MME8097</t>
  </si>
  <si>
    <t>MMR8056</t>
  </si>
  <si>
    <t>Sem. 2: Se alege  o disciplină din pachetul: MMX5101</t>
  </si>
  <si>
    <t>Sem. 3: Se alege  o disciplină din pachetul: MMX5103</t>
  </si>
  <si>
    <t>Sem. 3: Se alege  o disciplină din pachetul: MMX5102</t>
  </si>
  <si>
    <t>Sem. 2: Se alege  o disciplină din pachetul: MMX5104</t>
  </si>
  <si>
    <t>CURS OPȚIONAL 2 (An I, Semestrul 2) - (MMX5101)</t>
  </si>
  <si>
    <t>CURS OPȚIONAL 4 (An II, Semestrul 3)- (MMX5103)</t>
  </si>
  <si>
    <t>CURS OPȚIONAL 1 (An I, Semestrul 2) - (MMX5104)</t>
  </si>
  <si>
    <t>CURS OPȚIONAL 3 (An II, Semestrul 3)- (MMX5102)</t>
  </si>
  <si>
    <t>MMR8030</t>
  </si>
  <si>
    <t>MMX5104</t>
  </si>
  <si>
    <t>MME8051</t>
  </si>
  <si>
    <r>
      <rPr>
        <b/>
        <sz val="10"/>
        <color indexed="8"/>
        <rFont val="Times New Roman"/>
        <family val="1"/>
      </rPr>
      <t xml:space="preserve">    92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</si>
  <si>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28 </t>
    </r>
    <r>
      <rPr>
        <sz val="10"/>
        <color indexed="8"/>
        <rFont val="Times New Roman"/>
        <family val="1"/>
      </rPr>
      <t>de credite la disciplinele opţionale;</t>
    </r>
  </si>
  <si>
    <t>Nota:</t>
  </si>
  <si>
    <t>PLAN DE ÎNVĂŢĂMÂNT  valabil începând din anul universitar 2020-2021</t>
  </si>
  <si>
    <t>LP</t>
  </si>
  <si>
    <t>Psihopedagogia adolescenţilor, tinerilor şi adulţilor/Psycho-pedagogy of teenagers, youth and adults</t>
  </si>
  <si>
    <t>Proiectarea şi managementul programelor educaţionale/Design and management of educational programmes</t>
  </si>
  <si>
    <t>Didactica domeniului şi dezvoltări în didactica specialităţii (învăţământ liceal, postliceal, universitar)/Field didactics and developments in the didactics of the specialization (high school, post-high school, higher education)</t>
  </si>
  <si>
    <t>Disciplină opțională 1/Optional discipline (1)</t>
  </si>
  <si>
    <t>Practică pedagogică (în învăţământul liceal, postliceal şi universitar)/Pre-service teaching practice (at high school, post-high school, higher education level)</t>
  </si>
  <si>
    <t>Disciplină opțională 2/Optional discipline (2)</t>
  </si>
  <si>
    <t>Examen de absolvire: Nivelul II/Graduation exam: Level II</t>
  </si>
  <si>
    <t>Curs opţional 3/Optional course 3</t>
  </si>
  <si>
    <t>Curs opţional 4/Optional course 4</t>
  </si>
  <si>
    <t>Curs opţional 1/Optional course 1</t>
  </si>
  <si>
    <t>Curs opţional 2/Optional course 2</t>
  </si>
  <si>
    <t>Practică în specialitate / Internship in specialization</t>
  </si>
  <si>
    <t>Proiect de cercetare în calcul de inalta performanta si analiza volumelor mari de date/Research project in High Performance Computing and Big Data Analytics</t>
  </si>
  <si>
    <t>Elaborarea lucrării de disertaţie/ Elaboration of the dissertation thesis</t>
  </si>
  <si>
    <t>Grid, Cluster şi Cloud Computing/Grid, Cluster and Cloud Computing</t>
  </si>
  <si>
    <t>Modele în programarea paralelă/Models in parallel programming</t>
  </si>
  <si>
    <t>Modele de optimizare/Optimization models</t>
  </si>
  <si>
    <t>Metode statistice computationale/ Statistical computational mathods</t>
  </si>
  <si>
    <t>Resource-aware computing/Resource-aware computing</t>
  </si>
  <si>
    <t>Instruire automata/Machine Learning</t>
  </si>
  <si>
    <t>Sisteme multiagent/ Multiagent systems</t>
  </si>
  <si>
    <t>Modelare matematica// Mathematical modeling</t>
  </si>
  <si>
    <t>Computer Vision şi procesare avansată de imagini în medii virtuale distribuite/Computer vision and advanced image processing in virtual distributed environments</t>
  </si>
  <si>
    <t>Vizualizarea stiintifica a datelor / Scientific data visualization</t>
  </si>
  <si>
    <t>Sisteme de operare pentru arhitecturi paralele si distribuite/Operating systems for parallel and distributed architectures</t>
  </si>
  <si>
    <t>Modelarea formala a proceselor concurente/Formal models of concurrent processes</t>
  </si>
  <si>
    <t>Metode avansate de analiza datelor/Advanced Methods in Data Analysis</t>
  </si>
  <si>
    <t>Descoperirea cunoştinţelor în reţele de mare întindere/Knowledge Discovery in Wide Area Networks</t>
  </si>
  <si>
    <t>Procesare si Aplicatii Big Data/Big Data Processing and Applications</t>
  </si>
  <si>
    <t>Programare pe arhitecturi GPU si distribuite/Gpu and distributed architecture computing</t>
  </si>
  <si>
    <t>Fluxuri de date/ Data Streams</t>
  </si>
  <si>
    <t>Sisteme workflow/ Workflow Systems</t>
  </si>
  <si>
    <t>Data mining /Data mining</t>
  </si>
  <si>
    <t>Proiectarea cadrelor de aplicatii/ Framework design</t>
  </si>
  <si>
    <t>MME8028</t>
  </si>
  <si>
    <t>Paradigme de programare/ Programming paradigms</t>
  </si>
  <si>
    <t>Etică și integritate academică. Metodologia cercetării ştiinţifice / Academic ethics and integrity. Methodology of scientific research</t>
  </si>
  <si>
    <t>MME3150</t>
  </si>
  <si>
    <t>Specializarea/Programul de studiu: Calcul de inalta performanta si analiza volumelor mari de date/High Performance Computing and Big Data Analytics</t>
  </si>
  <si>
    <t>În contul a cel mult o disciplină opţională, studentul are dreptul să aleagă o disciplină de la alte specializări ale facultăţilor din Universitatea „Babeş-Bolyai”, respectând condiționările din planurile de învățământ ale respectivelor specializări şi numărul de credite alocat.</t>
  </si>
  <si>
    <t>1)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 . 2) Practica de specialitate se desfasoara pe o durata de 192 de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</si>
</sst>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4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7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0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4" borderId="0" xfId="0" applyFont="1" applyFill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1" fontId="9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2" fontId="1" fillId="3" borderId="2" xfId="0" applyNumberFormat="1" applyFont="1" applyFill="1" applyBorder="1" applyAlignment="1" applyProtection="1">
      <alignment horizontal="left" vertical="center" wrapText="1"/>
      <protection locked="0"/>
    </xf>
    <xf numFmtId="2" fontId="1" fillId="3" borderId="5" xfId="0" applyNumberFormat="1" applyFont="1" applyFill="1" applyBorder="1" applyAlignment="1" applyProtection="1">
      <alignment horizontal="left" vertical="center" wrapText="1"/>
      <protection locked="0"/>
    </xf>
    <xf numFmtId="2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>
      <alignment vertical="center" wrapText="1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0" fillId="3" borderId="1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</cellXfs>
  <cellStyles count="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ál_Sheet1" xfId="1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4"/>
  <sheetViews>
    <sheetView tabSelected="1" view="pageLayout" zoomScaleNormal="91" workbookViewId="0">
      <selection activeCell="Y7" sqref="Y7"/>
    </sheetView>
  </sheetViews>
  <sheetFormatPr defaultColWidth="8.85546875" defaultRowHeight="12.75" x14ac:dyDescent="0.2"/>
  <cols>
    <col min="1" max="1" width="9.42578125" style="1" customWidth="1"/>
    <col min="2" max="2" width="7.140625" style="1" customWidth="1"/>
    <col min="3" max="3" width="7.42578125" style="1" customWidth="1"/>
    <col min="4" max="5" width="4.5703125" style="1" customWidth="1"/>
    <col min="6" max="6" width="4.42578125" style="1" customWidth="1"/>
    <col min="7" max="7" width="8.140625" style="1" customWidth="1"/>
    <col min="8" max="8" width="8.42578125" style="1" customWidth="1"/>
    <col min="9" max="9" width="12.42578125" style="1" customWidth="1"/>
    <col min="10" max="10" width="7.42578125" style="1" customWidth="1"/>
    <col min="11" max="11" width="5.5703125" style="1" customWidth="1"/>
    <col min="12" max="12" width="6.140625" style="1" customWidth="1"/>
    <col min="13" max="13" width="6.140625" style="47" customWidth="1"/>
    <col min="14" max="14" width="5.42578125" style="1" customWidth="1"/>
    <col min="15" max="19" width="6" style="1" customWidth="1"/>
    <col min="20" max="20" width="6.140625" style="1" customWidth="1"/>
    <col min="21" max="21" width="9.42578125" style="1" customWidth="1"/>
    <col min="22" max="16384" width="8.85546875" style="1"/>
  </cols>
  <sheetData>
    <row r="1" spans="1:21" ht="15.75" customHeight="1" x14ac:dyDescent="0.2">
      <c r="A1" s="159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N1" s="184" t="s">
        <v>19</v>
      </c>
      <c r="O1" s="184"/>
      <c r="P1" s="184"/>
      <c r="Q1" s="184"/>
      <c r="R1" s="184"/>
      <c r="S1" s="184"/>
      <c r="T1" s="184"/>
      <c r="U1" s="184"/>
    </row>
    <row r="2" spans="1:21" ht="6.7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21" ht="39" customHeight="1" x14ac:dyDescent="0.2">
      <c r="A3" s="183" t="s">
        <v>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N3" s="187"/>
      <c r="O3" s="188"/>
      <c r="P3" s="165" t="s">
        <v>34</v>
      </c>
      <c r="Q3" s="166"/>
      <c r="R3" s="167"/>
      <c r="S3" s="165" t="s">
        <v>35</v>
      </c>
      <c r="T3" s="166"/>
      <c r="U3" s="167"/>
    </row>
    <row r="4" spans="1:21" ht="17.25" customHeight="1" x14ac:dyDescent="0.2">
      <c r="A4" s="160" t="s">
        <v>93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N4" s="168" t="s">
        <v>14</v>
      </c>
      <c r="O4" s="169"/>
      <c r="P4" s="161">
        <v>20</v>
      </c>
      <c r="Q4" s="162"/>
      <c r="R4" s="163"/>
      <c r="S4" s="161">
        <v>16</v>
      </c>
      <c r="T4" s="162"/>
      <c r="U4" s="163"/>
    </row>
    <row r="5" spans="1:21" ht="16.5" customHeight="1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N5" s="168" t="s">
        <v>15</v>
      </c>
      <c r="O5" s="169"/>
      <c r="P5" s="161">
        <v>16</v>
      </c>
      <c r="Q5" s="162"/>
      <c r="R5" s="163"/>
      <c r="S5" s="161">
        <v>24</v>
      </c>
      <c r="T5" s="162"/>
      <c r="U5" s="163"/>
    </row>
    <row r="6" spans="1:21" ht="15" customHeight="1" x14ac:dyDescent="0.2">
      <c r="A6" s="160" t="s">
        <v>94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N6" s="171"/>
      <c r="O6" s="171"/>
      <c r="P6" s="164"/>
      <c r="Q6" s="164"/>
      <c r="R6" s="164"/>
      <c r="S6" s="164"/>
      <c r="T6" s="164"/>
      <c r="U6" s="164"/>
    </row>
    <row r="7" spans="1:21" ht="27" customHeight="1" x14ac:dyDescent="0.2">
      <c r="A7" s="172" t="s">
        <v>177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</row>
    <row r="8" spans="1:21" ht="18.75" customHeight="1" x14ac:dyDescent="0.2">
      <c r="A8" s="173" t="s">
        <v>95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N8" s="174" t="s">
        <v>85</v>
      </c>
      <c r="O8" s="174"/>
      <c r="P8" s="174"/>
      <c r="Q8" s="174"/>
      <c r="R8" s="174"/>
      <c r="S8" s="174"/>
      <c r="T8" s="174"/>
      <c r="U8" s="174"/>
    </row>
    <row r="9" spans="1:21" ht="15" customHeight="1" x14ac:dyDescent="0.2">
      <c r="A9" s="170" t="s">
        <v>87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N9" s="174"/>
      <c r="O9" s="174"/>
      <c r="P9" s="174"/>
      <c r="Q9" s="174"/>
      <c r="R9" s="174"/>
      <c r="S9" s="174"/>
      <c r="T9" s="174"/>
      <c r="U9" s="174"/>
    </row>
    <row r="10" spans="1:21" ht="16.5" customHeight="1" x14ac:dyDescent="0.2">
      <c r="A10" s="170" t="s">
        <v>59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N10" s="174"/>
      <c r="O10" s="174"/>
      <c r="P10" s="174"/>
      <c r="Q10" s="174"/>
      <c r="R10" s="174"/>
      <c r="S10" s="174"/>
      <c r="T10" s="174"/>
      <c r="U10" s="174"/>
    </row>
    <row r="11" spans="1:21" ht="12.75" customHeight="1" x14ac:dyDescent="0.2">
      <c r="A11" s="170" t="s">
        <v>17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N11" s="174"/>
      <c r="O11" s="174"/>
      <c r="P11" s="174"/>
      <c r="Q11" s="174"/>
      <c r="R11" s="174"/>
      <c r="S11" s="174"/>
      <c r="T11" s="174"/>
      <c r="U11" s="174"/>
    </row>
    <row r="12" spans="1:21" ht="10.5" customHeight="1" x14ac:dyDescent="0.2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N12" s="2"/>
      <c r="O12" s="2"/>
      <c r="P12" s="2"/>
      <c r="Q12" s="2"/>
      <c r="R12" s="2"/>
      <c r="S12" s="2"/>
    </row>
    <row r="13" spans="1:21" x14ac:dyDescent="0.2">
      <c r="A13" s="176" t="s">
        <v>64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N13" s="177" t="s">
        <v>20</v>
      </c>
      <c r="O13" s="177"/>
      <c r="P13" s="177"/>
      <c r="Q13" s="177"/>
      <c r="R13" s="177"/>
      <c r="S13" s="177"/>
      <c r="T13" s="177"/>
      <c r="U13" s="177"/>
    </row>
    <row r="14" spans="1:21" s="66" customFormat="1" ht="15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N14" s="132" t="s">
        <v>126</v>
      </c>
      <c r="O14" s="181"/>
      <c r="P14" s="181"/>
      <c r="Q14" s="181"/>
      <c r="R14" s="181"/>
      <c r="S14" s="181"/>
      <c r="T14" s="181"/>
      <c r="U14" s="181"/>
    </row>
    <row r="15" spans="1:21" ht="12.75" customHeight="1" x14ac:dyDescent="0.2">
      <c r="A15" s="176" t="s">
        <v>60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N15" s="132" t="s">
        <v>123</v>
      </c>
      <c r="O15" s="132"/>
      <c r="P15" s="132"/>
      <c r="Q15" s="132"/>
      <c r="R15" s="132"/>
      <c r="S15" s="132"/>
      <c r="T15" s="132"/>
      <c r="U15" s="132"/>
    </row>
    <row r="16" spans="1:21" ht="12.75" customHeight="1" x14ac:dyDescent="0.2">
      <c r="A16" s="175" t="s">
        <v>134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N16" s="132" t="s">
        <v>125</v>
      </c>
      <c r="O16" s="132"/>
      <c r="P16" s="132"/>
      <c r="Q16" s="132"/>
      <c r="R16" s="132"/>
      <c r="S16" s="132"/>
      <c r="T16" s="132"/>
      <c r="U16" s="132"/>
    </row>
    <row r="17" spans="1:21" ht="12.75" customHeight="1" x14ac:dyDescent="0.2">
      <c r="A17" s="175" t="s">
        <v>135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N17" s="132" t="s">
        <v>124</v>
      </c>
      <c r="O17" s="132"/>
      <c r="P17" s="132"/>
      <c r="Q17" s="132"/>
      <c r="R17" s="132"/>
      <c r="S17" s="132"/>
      <c r="T17" s="132"/>
      <c r="U17" s="132"/>
    </row>
    <row r="18" spans="1:21" ht="12.75" customHeight="1" x14ac:dyDescent="0.2">
      <c r="A18" s="170" t="s">
        <v>1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N18" s="139"/>
      <c r="O18" s="139"/>
      <c r="P18" s="139"/>
      <c r="Q18" s="139"/>
      <c r="R18" s="139"/>
      <c r="S18" s="139"/>
      <c r="T18" s="139"/>
      <c r="U18" s="139"/>
    </row>
    <row r="19" spans="1:21" ht="14.25" customHeight="1" x14ac:dyDescent="0.2">
      <c r="A19" s="170" t="s">
        <v>65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N19" s="139"/>
      <c r="O19" s="139"/>
      <c r="P19" s="139"/>
      <c r="Q19" s="139"/>
      <c r="R19" s="139"/>
      <c r="S19" s="139"/>
      <c r="T19" s="139"/>
      <c r="U19" s="139"/>
    </row>
    <row r="20" spans="1:21" x14ac:dyDescent="0.2">
      <c r="A20" s="186" t="s">
        <v>136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N20" s="139"/>
      <c r="O20" s="139"/>
      <c r="P20" s="139"/>
      <c r="Q20" s="139"/>
      <c r="R20" s="139"/>
      <c r="S20" s="139"/>
      <c r="T20" s="139"/>
      <c r="U20" s="139"/>
    </row>
    <row r="21" spans="1:21" ht="7.5" customHeight="1" x14ac:dyDescent="0.2">
      <c r="A21" s="179" t="s">
        <v>179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N21" s="68"/>
      <c r="O21" s="68"/>
      <c r="P21" s="68"/>
      <c r="Q21" s="68"/>
      <c r="R21" s="68"/>
      <c r="S21" s="68"/>
      <c r="T21" s="69"/>
      <c r="U21" s="69"/>
    </row>
    <row r="22" spans="1:21" ht="1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N22" s="180" t="s">
        <v>178</v>
      </c>
      <c r="O22" s="180"/>
      <c r="P22" s="180"/>
      <c r="Q22" s="180"/>
      <c r="R22" s="180"/>
      <c r="S22" s="180"/>
      <c r="T22" s="180"/>
      <c r="U22" s="180"/>
    </row>
    <row r="23" spans="1:21" ht="15" customHeight="1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N23" s="180"/>
      <c r="O23" s="180"/>
      <c r="P23" s="180"/>
      <c r="Q23" s="180"/>
      <c r="R23" s="180"/>
      <c r="S23" s="180"/>
      <c r="T23" s="180"/>
      <c r="U23" s="180"/>
    </row>
    <row r="24" spans="1:21" ht="36.6" customHeight="1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N24" s="180"/>
      <c r="O24" s="180"/>
      <c r="P24" s="180"/>
      <c r="Q24" s="180"/>
      <c r="R24" s="180"/>
      <c r="S24" s="180"/>
      <c r="T24" s="180"/>
      <c r="U24" s="180"/>
    </row>
    <row r="25" spans="1:21" ht="13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3"/>
      <c r="O25" s="3"/>
      <c r="P25" s="3"/>
      <c r="Q25" s="3"/>
      <c r="R25" s="3"/>
      <c r="S25" s="3"/>
    </row>
    <row r="26" spans="1:21" x14ac:dyDescent="0.2">
      <c r="A26" s="182" t="s">
        <v>16</v>
      </c>
      <c r="B26" s="182"/>
      <c r="C26" s="182"/>
      <c r="D26" s="182"/>
      <c r="E26" s="182"/>
      <c r="F26" s="182"/>
      <c r="G26" s="182"/>
      <c r="N26" s="178" t="s">
        <v>107</v>
      </c>
      <c r="O26" s="178"/>
      <c r="P26" s="178"/>
      <c r="Q26" s="178"/>
      <c r="R26" s="178"/>
      <c r="S26" s="178"/>
      <c r="T26" s="178"/>
      <c r="U26" s="178"/>
    </row>
    <row r="27" spans="1:21" ht="26.25" customHeight="1" x14ac:dyDescent="0.2">
      <c r="A27" s="4"/>
      <c r="B27" s="165" t="s">
        <v>2</v>
      </c>
      <c r="C27" s="167"/>
      <c r="D27" s="165" t="s">
        <v>3</v>
      </c>
      <c r="E27" s="166"/>
      <c r="F27" s="167"/>
      <c r="G27" s="136" t="s">
        <v>18</v>
      </c>
      <c r="H27" s="136" t="s">
        <v>10</v>
      </c>
      <c r="I27" s="165" t="s">
        <v>4</v>
      </c>
      <c r="J27" s="166"/>
      <c r="K27" s="167"/>
      <c r="N27" s="178"/>
      <c r="O27" s="178"/>
      <c r="P27" s="178"/>
      <c r="Q27" s="178"/>
      <c r="R27" s="178"/>
      <c r="S27" s="178"/>
      <c r="T27" s="178"/>
      <c r="U27" s="178"/>
    </row>
    <row r="28" spans="1:21" ht="14.25" customHeight="1" x14ac:dyDescent="0.2">
      <c r="A28" s="4"/>
      <c r="B28" s="5" t="s">
        <v>5</v>
      </c>
      <c r="C28" s="5" t="s">
        <v>6</v>
      </c>
      <c r="D28" s="5" t="s">
        <v>7</v>
      </c>
      <c r="E28" s="5" t="s">
        <v>8</v>
      </c>
      <c r="F28" s="5" t="s">
        <v>9</v>
      </c>
      <c r="G28" s="137"/>
      <c r="H28" s="137"/>
      <c r="I28" s="5" t="s">
        <v>11</v>
      </c>
      <c r="J28" s="5" t="s">
        <v>12</v>
      </c>
      <c r="K28" s="5" t="s">
        <v>13</v>
      </c>
      <c r="N28" s="178"/>
      <c r="O28" s="178"/>
      <c r="P28" s="178"/>
      <c r="Q28" s="178"/>
      <c r="R28" s="178"/>
      <c r="S28" s="178"/>
      <c r="T28" s="178"/>
      <c r="U28" s="178"/>
    </row>
    <row r="29" spans="1:21" ht="17.25" customHeight="1" x14ac:dyDescent="0.2">
      <c r="A29" s="6" t="s">
        <v>14</v>
      </c>
      <c r="B29" s="7">
        <v>14</v>
      </c>
      <c r="C29" s="7">
        <v>14</v>
      </c>
      <c r="D29" s="23">
        <v>3</v>
      </c>
      <c r="E29" s="23">
        <v>3</v>
      </c>
      <c r="F29" s="23">
        <v>2</v>
      </c>
      <c r="G29" s="23"/>
      <c r="H29" s="39"/>
      <c r="I29" s="23">
        <v>3</v>
      </c>
      <c r="J29" s="23">
        <v>1</v>
      </c>
      <c r="K29" s="23">
        <v>12</v>
      </c>
      <c r="N29" s="178"/>
      <c r="O29" s="178"/>
      <c r="P29" s="178"/>
      <c r="Q29" s="178"/>
      <c r="R29" s="178"/>
      <c r="S29" s="178"/>
      <c r="T29" s="178"/>
      <c r="U29" s="178"/>
    </row>
    <row r="30" spans="1:21" ht="15" customHeight="1" x14ac:dyDescent="0.2">
      <c r="A30" s="6" t="s">
        <v>15</v>
      </c>
      <c r="B30" s="7">
        <v>14</v>
      </c>
      <c r="C30" s="7">
        <v>12</v>
      </c>
      <c r="D30" s="23">
        <v>3</v>
      </c>
      <c r="E30" s="23">
        <v>3</v>
      </c>
      <c r="F30" s="23">
        <v>2</v>
      </c>
      <c r="G30" s="23">
        <v>2</v>
      </c>
      <c r="H30" s="23" t="s">
        <v>96</v>
      </c>
      <c r="I30" s="23">
        <v>3</v>
      </c>
      <c r="J30" s="23">
        <v>1</v>
      </c>
      <c r="K30" s="23">
        <v>12</v>
      </c>
      <c r="N30" s="178"/>
      <c r="O30" s="178"/>
      <c r="P30" s="178"/>
      <c r="Q30" s="178"/>
      <c r="R30" s="178"/>
      <c r="S30" s="178"/>
      <c r="T30" s="178"/>
      <c r="U30" s="178"/>
    </row>
    <row r="31" spans="1:21" ht="15.75" customHeight="1" x14ac:dyDescent="0.2">
      <c r="A31" s="34" t="s">
        <v>97</v>
      </c>
      <c r="B31" s="32"/>
      <c r="C31" s="32"/>
      <c r="D31" s="32"/>
      <c r="E31" s="32"/>
      <c r="F31" s="32"/>
      <c r="G31" s="32"/>
      <c r="H31" s="32"/>
      <c r="I31" s="32"/>
      <c r="J31" s="32"/>
      <c r="K31" s="35"/>
      <c r="N31" s="178"/>
      <c r="O31" s="178"/>
      <c r="P31" s="178"/>
      <c r="Q31" s="178"/>
      <c r="R31" s="178"/>
      <c r="S31" s="178"/>
      <c r="T31" s="178"/>
      <c r="U31" s="178"/>
    </row>
    <row r="32" spans="1:21" ht="21" customHeight="1" x14ac:dyDescent="0.2">
      <c r="A32" s="33"/>
      <c r="B32" s="33"/>
      <c r="C32" s="33"/>
      <c r="D32" s="33"/>
      <c r="E32" s="33"/>
      <c r="F32" s="33"/>
      <c r="G32" s="33"/>
      <c r="N32" s="178"/>
      <c r="O32" s="178"/>
      <c r="P32" s="178"/>
      <c r="Q32" s="178"/>
      <c r="R32" s="178"/>
      <c r="S32" s="178"/>
      <c r="T32" s="178"/>
      <c r="U32" s="178"/>
    </row>
    <row r="33" spans="1:21" ht="20.25" customHeight="1" x14ac:dyDescent="0.2">
      <c r="A33" s="185" t="s">
        <v>21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</row>
    <row r="34" spans="1:21" ht="20.25" hidden="1" customHeight="1" x14ac:dyDescent="0.2">
      <c r="O34" s="8"/>
      <c r="P34" s="9" t="s">
        <v>36</v>
      </c>
      <c r="Q34" s="9" t="s">
        <v>37</v>
      </c>
      <c r="R34" s="9" t="s">
        <v>38</v>
      </c>
      <c r="S34" s="9" t="s">
        <v>88</v>
      </c>
      <c r="T34" s="9" t="s">
        <v>89</v>
      </c>
      <c r="U34" s="9"/>
    </row>
    <row r="35" spans="1:21" ht="20.25" customHeight="1" x14ac:dyDescent="0.2">
      <c r="A35" s="105" t="s">
        <v>41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</row>
    <row r="36" spans="1:21" ht="18" customHeight="1" x14ac:dyDescent="0.2">
      <c r="A36" s="154" t="s">
        <v>27</v>
      </c>
      <c r="B36" s="149" t="s">
        <v>26</v>
      </c>
      <c r="C36" s="150"/>
      <c r="D36" s="150"/>
      <c r="E36" s="150"/>
      <c r="F36" s="150"/>
      <c r="G36" s="150"/>
      <c r="H36" s="150"/>
      <c r="I36" s="151"/>
      <c r="J36" s="136" t="s">
        <v>39</v>
      </c>
      <c r="K36" s="127" t="s">
        <v>24</v>
      </c>
      <c r="L36" s="128"/>
      <c r="M36" s="128"/>
      <c r="N36" s="129"/>
      <c r="O36" s="127" t="s">
        <v>40</v>
      </c>
      <c r="P36" s="130"/>
      <c r="Q36" s="131"/>
      <c r="R36" s="127" t="s">
        <v>23</v>
      </c>
      <c r="S36" s="128"/>
      <c r="T36" s="129"/>
      <c r="U36" s="148" t="s">
        <v>22</v>
      </c>
    </row>
    <row r="37" spans="1:21" ht="12.75" customHeight="1" x14ac:dyDescent="0.2">
      <c r="A37" s="155"/>
      <c r="B37" s="152"/>
      <c r="C37" s="143"/>
      <c r="D37" s="143"/>
      <c r="E37" s="143"/>
      <c r="F37" s="143"/>
      <c r="G37" s="143"/>
      <c r="H37" s="143"/>
      <c r="I37" s="153"/>
      <c r="J37" s="137"/>
      <c r="K37" s="5" t="s">
        <v>28</v>
      </c>
      <c r="L37" s="5" t="s">
        <v>29</v>
      </c>
      <c r="M37" s="46" t="s">
        <v>91</v>
      </c>
      <c r="N37" s="5" t="s">
        <v>92</v>
      </c>
      <c r="O37" s="5" t="s">
        <v>33</v>
      </c>
      <c r="P37" s="5" t="s">
        <v>7</v>
      </c>
      <c r="Q37" s="5" t="s">
        <v>30</v>
      </c>
      <c r="R37" s="5" t="s">
        <v>31</v>
      </c>
      <c r="S37" s="5" t="s">
        <v>28</v>
      </c>
      <c r="T37" s="5" t="s">
        <v>32</v>
      </c>
      <c r="U37" s="137"/>
    </row>
    <row r="38" spans="1:21" x14ac:dyDescent="0.2">
      <c r="A38" s="57" t="s">
        <v>99</v>
      </c>
      <c r="B38" s="120" t="s">
        <v>158</v>
      </c>
      <c r="C38" s="120"/>
      <c r="D38" s="120"/>
      <c r="E38" s="120"/>
      <c r="F38" s="120"/>
      <c r="G38" s="120"/>
      <c r="H38" s="120"/>
      <c r="I38" s="120"/>
      <c r="J38" s="58">
        <v>6</v>
      </c>
      <c r="K38" s="58">
        <v>2</v>
      </c>
      <c r="L38" s="58">
        <v>1</v>
      </c>
      <c r="M38" s="58">
        <v>0</v>
      </c>
      <c r="N38" s="58">
        <v>1</v>
      </c>
      <c r="O38" s="16">
        <f>K38+L38+N38+M38</f>
        <v>4</v>
      </c>
      <c r="P38" s="17">
        <f>Q38-O38</f>
        <v>7</v>
      </c>
      <c r="Q38" s="17">
        <f t="shared" ref="Q38:Q48" si="0">ROUND(PRODUCT(J38,25)/14,0)</f>
        <v>11</v>
      </c>
      <c r="R38" s="22" t="s">
        <v>31</v>
      </c>
      <c r="S38" s="10"/>
      <c r="T38" s="23"/>
      <c r="U38" s="10" t="s">
        <v>36</v>
      </c>
    </row>
    <row r="39" spans="1:21" ht="30" customHeight="1" x14ac:dyDescent="0.2">
      <c r="A39" s="57" t="s">
        <v>108</v>
      </c>
      <c r="B39" s="123" t="s">
        <v>163</v>
      </c>
      <c r="C39" s="123"/>
      <c r="D39" s="123"/>
      <c r="E39" s="123"/>
      <c r="F39" s="123"/>
      <c r="G39" s="123"/>
      <c r="H39" s="123"/>
      <c r="I39" s="123"/>
      <c r="J39" s="58">
        <v>6</v>
      </c>
      <c r="K39" s="58">
        <v>2</v>
      </c>
      <c r="L39" s="58">
        <v>1</v>
      </c>
      <c r="M39" s="58">
        <v>0</v>
      </c>
      <c r="N39" s="58">
        <v>1</v>
      </c>
      <c r="O39" s="50">
        <f t="shared" ref="O39:O48" si="1">K39+L39+N39+M39</f>
        <v>4</v>
      </c>
      <c r="P39" s="17">
        <f t="shared" ref="P39:P47" si="2">Q39-O39</f>
        <v>7</v>
      </c>
      <c r="Q39" s="17">
        <f t="shared" si="0"/>
        <v>11</v>
      </c>
      <c r="R39" s="22" t="s">
        <v>31</v>
      </c>
      <c r="S39" s="10"/>
      <c r="T39" s="23"/>
      <c r="U39" s="10" t="s">
        <v>36</v>
      </c>
    </row>
    <row r="40" spans="1:21" ht="24.95" customHeight="1" x14ac:dyDescent="0.2">
      <c r="A40" s="57" t="s">
        <v>109</v>
      </c>
      <c r="B40" s="123" t="s">
        <v>164</v>
      </c>
      <c r="C40" s="123"/>
      <c r="D40" s="123"/>
      <c r="E40" s="123"/>
      <c r="F40" s="123"/>
      <c r="G40" s="123"/>
      <c r="H40" s="123"/>
      <c r="I40" s="123"/>
      <c r="J40" s="58">
        <v>7</v>
      </c>
      <c r="K40" s="58">
        <v>2</v>
      </c>
      <c r="L40" s="58">
        <v>1</v>
      </c>
      <c r="M40" s="58">
        <v>0</v>
      </c>
      <c r="N40" s="58">
        <v>1</v>
      </c>
      <c r="O40" s="50">
        <f t="shared" si="1"/>
        <v>4</v>
      </c>
      <c r="P40" s="17">
        <f t="shared" si="2"/>
        <v>9</v>
      </c>
      <c r="Q40" s="17">
        <f t="shared" si="0"/>
        <v>13</v>
      </c>
      <c r="R40" s="22" t="s">
        <v>31</v>
      </c>
      <c r="S40" s="10"/>
      <c r="T40" s="23"/>
      <c r="U40" s="10" t="s">
        <v>36</v>
      </c>
    </row>
    <row r="41" spans="1:21" x14ac:dyDescent="0.2">
      <c r="A41" s="57" t="s">
        <v>98</v>
      </c>
      <c r="B41" s="120" t="s">
        <v>165</v>
      </c>
      <c r="C41" s="120"/>
      <c r="D41" s="120"/>
      <c r="E41" s="120"/>
      <c r="F41" s="120"/>
      <c r="G41" s="120"/>
      <c r="H41" s="120"/>
      <c r="I41" s="120"/>
      <c r="J41" s="24">
        <v>7</v>
      </c>
      <c r="K41" s="58">
        <v>2</v>
      </c>
      <c r="L41" s="58">
        <v>1</v>
      </c>
      <c r="M41" s="58">
        <v>0</v>
      </c>
      <c r="N41" s="58">
        <v>1</v>
      </c>
      <c r="O41" s="50">
        <f t="shared" si="1"/>
        <v>4</v>
      </c>
      <c r="P41" s="17">
        <f t="shared" si="2"/>
        <v>9</v>
      </c>
      <c r="Q41" s="17">
        <f t="shared" si="0"/>
        <v>13</v>
      </c>
      <c r="R41" s="22" t="s">
        <v>31</v>
      </c>
      <c r="S41" s="10"/>
      <c r="T41" s="23"/>
      <c r="U41" s="10" t="s">
        <v>36</v>
      </c>
    </row>
    <row r="42" spans="1:21" ht="26.1" customHeight="1" x14ac:dyDescent="0.2">
      <c r="A42" s="57" t="s">
        <v>176</v>
      </c>
      <c r="B42" s="156" t="s">
        <v>175</v>
      </c>
      <c r="C42" s="157"/>
      <c r="D42" s="157"/>
      <c r="E42" s="157"/>
      <c r="F42" s="157"/>
      <c r="G42" s="157"/>
      <c r="H42" s="157"/>
      <c r="I42" s="158"/>
      <c r="J42" s="58">
        <v>4</v>
      </c>
      <c r="K42" s="58">
        <v>2</v>
      </c>
      <c r="L42" s="58">
        <v>1</v>
      </c>
      <c r="M42" s="58">
        <v>0</v>
      </c>
      <c r="N42" s="58">
        <v>1</v>
      </c>
      <c r="O42" s="50">
        <f t="shared" si="1"/>
        <v>4</v>
      </c>
      <c r="P42" s="17">
        <f t="shared" si="2"/>
        <v>3</v>
      </c>
      <c r="Q42" s="17">
        <f t="shared" si="0"/>
        <v>7</v>
      </c>
      <c r="R42" s="22"/>
      <c r="S42" s="10" t="s">
        <v>28</v>
      </c>
      <c r="T42" s="23"/>
      <c r="U42" s="10" t="s">
        <v>38</v>
      </c>
    </row>
    <row r="43" spans="1:21" hidden="1" x14ac:dyDescent="0.2">
      <c r="A43" s="29"/>
      <c r="B43" s="124"/>
      <c r="C43" s="125"/>
      <c r="D43" s="125"/>
      <c r="E43" s="125"/>
      <c r="F43" s="125"/>
      <c r="G43" s="125"/>
      <c r="H43" s="125"/>
      <c r="I43" s="126"/>
      <c r="J43" s="10">
        <v>0</v>
      </c>
      <c r="K43" s="10">
        <v>0</v>
      </c>
      <c r="L43" s="10">
        <v>0</v>
      </c>
      <c r="M43" s="10"/>
      <c r="N43" s="10">
        <v>0</v>
      </c>
      <c r="O43" s="50">
        <f t="shared" si="1"/>
        <v>0</v>
      </c>
      <c r="P43" s="17">
        <f t="shared" si="2"/>
        <v>0</v>
      </c>
      <c r="Q43" s="17">
        <f t="shared" si="0"/>
        <v>0</v>
      </c>
      <c r="R43" s="22"/>
      <c r="S43" s="10"/>
      <c r="T43" s="23"/>
      <c r="U43" s="10"/>
    </row>
    <row r="44" spans="1:21" hidden="1" x14ac:dyDescent="0.2">
      <c r="A44" s="29"/>
      <c r="B44" s="124"/>
      <c r="C44" s="125"/>
      <c r="D44" s="125"/>
      <c r="E44" s="125"/>
      <c r="F44" s="125"/>
      <c r="G44" s="125"/>
      <c r="H44" s="125"/>
      <c r="I44" s="126"/>
      <c r="J44" s="10">
        <v>0</v>
      </c>
      <c r="K44" s="10">
        <v>0</v>
      </c>
      <c r="L44" s="10">
        <v>0</v>
      </c>
      <c r="M44" s="10"/>
      <c r="N44" s="10">
        <v>0</v>
      </c>
      <c r="O44" s="50">
        <f t="shared" si="1"/>
        <v>0</v>
      </c>
      <c r="P44" s="17">
        <f>Q44-O44</f>
        <v>0</v>
      </c>
      <c r="Q44" s="17">
        <f t="shared" si="0"/>
        <v>0</v>
      </c>
      <c r="R44" s="22"/>
      <c r="S44" s="10"/>
      <c r="T44" s="23"/>
      <c r="U44" s="10"/>
    </row>
    <row r="45" spans="1:21" hidden="1" x14ac:dyDescent="0.2">
      <c r="A45" s="29"/>
      <c r="B45" s="124"/>
      <c r="C45" s="125"/>
      <c r="D45" s="125"/>
      <c r="E45" s="125"/>
      <c r="F45" s="125"/>
      <c r="G45" s="125"/>
      <c r="H45" s="125"/>
      <c r="I45" s="126"/>
      <c r="J45" s="10">
        <v>0</v>
      </c>
      <c r="K45" s="10">
        <v>0</v>
      </c>
      <c r="L45" s="10">
        <v>0</v>
      </c>
      <c r="M45" s="10"/>
      <c r="N45" s="10">
        <v>0</v>
      </c>
      <c r="O45" s="50">
        <f t="shared" si="1"/>
        <v>0</v>
      </c>
      <c r="P45" s="17">
        <f>Q45-O45</f>
        <v>0</v>
      </c>
      <c r="Q45" s="17">
        <f t="shared" si="0"/>
        <v>0</v>
      </c>
      <c r="R45" s="22"/>
      <c r="S45" s="10"/>
      <c r="T45" s="23"/>
      <c r="U45" s="10"/>
    </row>
    <row r="46" spans="1:21" hidden="1" x14ac:dyDescent="0.2">
      <c r="A46" s="29"/>
      <c r="B46" s="124"/>
      <c r="C46" s="125"/>
      <c r="D46" s="125"/>
      <c r="E46" s="125"/>
      <c r="F46" s="125"/>
      <c r="G46" s="125"/>
      <c r="H46" s="125"/>
      <c r="I46" s="126"/>
      <c r="J46" s="10">
        <v>0</v>
      </c>
      <c r="K46" s="10">
        <v>0</v>
      </c>
      <c r="L46" s="10">
        <v>0</v>
      </c>
      <c r="M46" s="10"/>
      <c r="N46" s="10">
        <v>0</v>
      </c>
      <c r="O46" s="50">
        <f t="shared" si="1"/>
        <v>0</v>
      </c>
      <c r="P46" s="17">
        <f t="shared" si="2"/>
        <v>0</v>
      </c>
      <c r="Q46" s="17">
        <f t="shared" si="0"/>
        <v>0</v>
      </c>
      <c r="R46" s="22"/>
      <c r="S46" s="10"/>
      <c r="T46" s="23"/>
      <c r="U46" s="10"/>
    </row>
    <row r="47" spans="1:21" hidden="1" x14ac:dyDescent="0.2">
      <c r="A47" s="29"/>
      <c r="B47" s="124"/>
      <c r="C47" s="125"/>
      <c r="D47" s="125"/>
      <c r="E47" s="125"/>
      <c r="F47" s="125"/>
      <c r="G47" s="125"/>
      <c r="H47" s="125"/>
      <c r="I47" s="126"/>
      <c r="J47" s="10">
        <v>0</v>
      </c>
      <c r="K47" s="10">
        <v>0</v>
      </c>
      <c r="L47" s="10">
        <v>0</v>
      </c>
      <c r="M47" s="10"/>
      <c r="N47" s="10">
        <v>0</v>
      </c>
      <c r="O47" s="50">
        <f t="shared" si="1"/>
        <v>0</v>
      </c>
      <c r="P47" s="17">
        <f t="shared" si="2"/>
        <v>0</v>
      </c>
      <c r="Q47" s="17">
        <f t="shared" si="0"/>
        <v>0</v>
      </c>
      <c r="R47" s="22"/>
      <c r="S47" s="10"/>
      <c r="T47" s="23"/>
      <c r="U47" s="10"/>
    </row>
    <row r="48" spans="1:21" hidden="1" x14ac:dyDescent="0.2">
      <c r="A48" s="31"/>
      <c r="B48" s="124"/>
      <c r="C48" s="125"/>
      <c r="D48" s="125"/>
      <c r="E48" s="125"/>
      <c r="F48" s="125"/>
      <c r="G48" s="125"/>
      <c r="H48" s="125"/>
      <c r="I48" s="126"/>
      <c r="J48" s="10">
        <v>0</v>
      </c>
      <c r="K48" s="10">
        <v>0</v>
      </c>
      <c r="L48" s="10">
        <v>0</v>
      </c>
      <c r="M48" s="10"/>
      <c r="N48" s="10">
        <v>0</v>
      </c>
      <c r="O48" s="50">
        <f t="shared" si="1"/>
        <v>0</v>
      </c>
      <c r="P48" s="17">
        <f t="shared" ref="P48" si="3">Q48-O48</f>
        <v>0</v>
      </c>
      <c r="Q48" s="17">
        <f t="shared" si="0"/>
        <v>0</v>
      </c>
      <c r="R48" s="22"/>
      <c r="S48" s="10"/>
      <c r="T48" s="23"/>
      <c r="U48" s="10"/>
    </row>
    <row r="49" spans="1:21" x14ac:dyDescent="0.2">
      <c r="A49" s="19" t="s">
        <v>25</v>
      </c>
      <c r="B49" s="117"/>
      <c r="C49" s="118"/>
      <c r="D49" s="118"/>
      <c r="E49" s="118"/>
      <c r="F49" s="118"/>
      <c r="G49" s="118"/>
      <c r="H49" s="118"/>
      <c r="I49" s="119"/>
      <c r="J49" s="19">
        <f t="shared" ref="J49:Q49" si="4">SUM(J38:J48)</f>
        <v>30</v>
      </c>
      <c r="K49" s="19">
        <f t="shared" si="4"/>
        <v>10</v>
      </c>
      <c r="L49" s="19">
        <f t="shared" si="4"/>
        <v>5</v>
      </c>
      <c r="M49" s="48">
        <f t="shared" si="4"/>
        <v>0</v>
      </c>
      <c r="N49" s="19">
        <f t="shared" si="4"/>
        <v>5</v>
      </c>
      <c r="O49" s="19">
        <f t="shared" si="4"/>
        <v>20</v>
      </c>
      <c r="P49" s="19">
        <f t="shared" si="4"/>
        <v>35</v>
      </c>
      <c r="Q49" s="19">
        <f t="shared" si="4"/>
        <v>55</v>
      </c>
      <c r="R49" s="19">
        <f>COUNTIF(R38:R48,"E")</f>
        <v>4</v>
      </c>
      <c r="S49" s="19">
        <f>COUNTIF(S38:S48,"C")</f>
        <v>1</v>
      </c>
      <c r="T49" s="19">
        <f>COUNTIF(T38:T48,"VP")</f>
        <v>0</v>
      </c>
      <c r="U49" s="45">
        <f>COUNTA(U38:U48)</f>
        <v>5</v>
      </c>
    </row>
    <row r="50" spans="1:21" ht="16.5" customHeight="1" x14ac:dyDescent="0.2">
      <c r="A50" s="105" t="s">
        <v>42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</row>
    <row r="51" spans="1:21" ht="18" customHeight="1" x14ac:dyDescent="0.2">
      <c r="A51" s="154" t="s">
        <v>27</v>
      </c>
      <c r="B51" s="149" t="s">
        <v>26</v>
      </c>
      <c r="C51" s="150"/>
      <c r="D51" s="150"/>
      <c r="E51" s="150"/>
      <c r="F51" s="150"/>
      <c r="G51" s="150"/>
      <c r="H51" s="150"/>
      <c r="I51" s="151"/>
      <c r="J51" s="136" t="s">
        <v>39</v>
      </c>
      <c r="K51" s="127" t="s">
        <v>24</v>
      </c>
      <c r="L51" s="128"/>
      <c r="M51" s="128"/>
      <c r="N51" s="129"/>
      <c r="O51" s="127" t="s">
        <v>40</v>
      </c>
      <c r="P51" s="130"/>
      <c r="Q51" s="131"/>
      <c r="R51" s="127" t="s">
        <v>23</v>
      </c>
      <c r="S51" s="128"/>
      <c r="T51" s="129"/>
      <c r="U51" s="148" t="s">
        <v>22</v>
      </c>
    </row>
    <row r="52" spans="1:21" ht="12.75" customHeight="1" x14ac:dyDescent="0.2">
      <c r="A52" s="155"/>
      <c r="B52" s="152"/>
      <c r="C52" s="143"/>
      <c r="D52" s="143"/>
      <c r="E52" s="143"/>
      <c r="F52" s="143"/>
      <c r="G52" s="143"/>
      <c r="H52" s="143"/>
      <c r="I52" s="153"/>
      <c r="J52" s="137"/>
      <c r="K52" s="5" t="s">
        <v>28</v>
      </c>
      <c r="L52" s="5" t="s">
        <v>29</v>
      </c>
      <c r="M52" s="46" t="s">
        <v>91</v>
      </c>
      <c r="N52" s="5" t="s">
        <v>92</v>
      </c>
      <c r="O52" s="5" t="s">
        <v>33</v>
      </c>
      <c r="P52" s="5" t="s">
        <v>7</v>
      </c>
      <c r="Q52" s="5" t="s">
        <v>30</v>
      </c>
      <c r="R52" s="5" t="s">
        <v>31</v>
      </c>
      <c r="S52" s="5" t="s">
        <v>28</v>
      </c>
      <c r="T52" s="5" t="s">
        <v>32</v>
      </c>
      <c r="U52" s="137"/>
    </row>
    <row r="53" spans="1:21" x14ac:dyDescent="0.2">
      <c r="A53" s="57" t="s">
        <v>110</v>
      </c>
      <c r="B53" s="120" t="s">
        <v>154</v>
      </c>
      <c r="C53" s="120"/>
      <c r="D53" s="120"/>
      <c r="E53" s="120"/>
      <c r="F53" s="120"/>
      <c r="G53" s="120"/>
      <c r="H53" s="120"/>
      <c r="I53" s="120"/>
      <c r="J53" s="58">
        <v>8</v>
      </c>
      <c r="K53" s="58">
        <v>2</v>
      </c>
      <c r="L53" s="58">
        <v>1</v>
      </c>
      <c r="M53" s="58">
        <v>0</v>
      </c>
      <c r="N53" s="58">
        <v>1</v>
      </c>
      <c r="O53" s="16">
        <f>K53+L53+N53+M53</f>
        <v>4</v>
      </c>
      <c r="P53" s="17">
        <f>Q53-O53</f>
        <v>10</v>
      </c>
      <c r="Q53" s="17">
        <f t="shared" ref="Q53:Q63" si="5">ROUND(PRODUCT(J53,25)/14,0)</f>
        <v>14</v>
      </c>
      <c r="R53" s="22" t="s">
        <v>31</v>
      </c>
      <c r="S53" s="10"/>
      <c r="T53" s="23"/>
      <c r="U53" s="10" t="s">
        <v>36</v>
      </c>
    </row>
    <row r="54" spans="1:21" x14ac:dyDescent="0.2">
      <c r="A54" s="57" t="s">
        <v>111</v>
      </c>
      <c r="B54" s="120" t="s">
        <v>153</v>
      </c>
      <c r="C54" s="120"/>
      <c r="D54" s="120"/>
      <c r="E54" s="120"/>
      <c r="F54" s="120"/>
      <c r="G54" s="120"/>
      <c r="H54" s="120"/>
      <c r="I54" s="120"/>
      <c r="J54" s="58">
        <v>8</v>
      </c>
      <c r="K54" s="58">
        <v>2</v>
      </c>
      <c r="L54" s="58">
        <v>1</v>
      </c>
      <c r="M54" s="58">
        <v>0</v>
      </c>
      <c r="N54" s="58">
        <v>1</v>
      </c>
      <c r="O54" s="50">
        <f t="shared" ref="O54:O63" si="6">K54+L54+N54+M54</f>
        <v>4</v>
      </c>
      <c r="P54" s="17">
        <f t="shared" ref="P54:P62" si="7">Q54-O54</f>
        <v>10</v>
      </c>
      <c r="Q54" s="17">
        <f t="shared" si="5"/>
        <v>14</v>
      </c>
      <c r="R54" s="22" t="s">
        <v>31</v>
      </c>
      <c r="S54" s="10"/>
      <c r="T54" s="23"/>
      <c r="U54" s="10" t="s">
        <v>37</v>
      </c>
    </row>
    <row r="55" spans="1:21" x14ac:dyDescent="0.2">
      <c r="A55" s="57" t="s">
        <v>112</v>
      </c>
      <c r="B55" s="120" t="s">
        <v>148</v>
      </c>
      <c r="C55" s="120"/>
      <c r="D55" s="120"/>
      <c r="E55" s="120"/>
      <c r="F55" s="120"/>
      <c r="G55" s="120"/>
      <c r="H55" s="120"/>
      <c r="I55" s="120"/>
      <c r="J55" s="58">
        <v>7</v>
      </c>
      <c r="K55" s="58">
        <v>2</v>
      </c>
      <c r="L55" s="58">
        <v>1</v>
      </c>
      <c r="M55" s="58">
        <v>0</v>
      </c>
      <c r="N55" s="58">
        <v>1</v>
      </c>
      <c r="O55" s="50">
        <f t="shared" si="6"/>
        <v>4</v>
      </c>
      <c r="P55" s="17">
        <f t="shared" si="7"/>
        <v>9</v>
      </c>
      <c r="Q55" s="17">
        <f t="shared" si="5"/>
        <v>13</v>
      </c>
      <c r="R55" s="22" t="s">
        <v>31</v>
      </c>
      <c r="S55" s="10"/>
      <c r="T55" s="23"/>
      <c r="U55" s="10" t="s">
        <v>37</v>
      </c>
    </row>
    <row r="56" spans="1:21" x14ac:dyDescent="0.2">
      <c r="A56" s="57" t="s">
        <v>115</v>
      </c>
      <c r="B56" s="124" t="s">
        <v>149</v>
      </c>
      <c r="C56" s="125"/>
      <c r="D56" s="125"/>
      <c r="E56" s="125"/>
      <c r="F56" s="125"/>
      <c r="G56" s="125"/>
      <c r="H56" s="125"/>
      <c r="I56" s="126"/>
      <c r="J56" s="58">
        <v>7</v>
      </c>
      <c r="K56" s="58">
        <v>2</v>
      </c>
      <c r="L56" s="58">
        <v>1</v>
      </c>
      <c r="M56" s="58">
        <v>0</v>
      </c>
      <c r="N56" s="58">
        <v>1</v>
      </c>
      <c r="O56" s="50">
        <f t="shared" si="6"/>
        <v>4</v>
      </c>
      <c r="P56" s="17">
        <f t="shared" si="7"/>
        <v>9</v>
      </c>
      <c r="Q56" s="17">
        <f t="shared" si="5"/>
        <v>13</v>
      </c>
      <c r="R56" s="22" t="s">
        <v>31</v>
      </c>
      <c r="S56" s="10"/>
      <c r="T56" s="23"/>
      <c r="U56" s="10" t="s">
        <v>37</v>
      </c>
    </row>
    <row r="57" spans="1:21" hidden="1" x14ac:dyDescent="0.2">
      <c r="A57" s="29"/>
      <c r="B57" s="124"/>
      <c r="C57" s="125"/>
      <c r="D57" s="125"/>
      <c r="E57" s="125"/>
      <c r="F57" s="125"/>
      <c r="G57" s="125"/>
      <c r="H57" s="125"/>
      <c r="I57" s="126"/>
      <c r="J57" s="10">
        <v>0</v>
      </c>
      <c r="K57" s="10">
        <v>0</v>
      </c>
      <c r="L57" s="10">
        <v>0</v>
      </c>
      <c r="M57" s="10"/>
      <c r="N57" s="10">
        <v>0</v>
      </c>
      <c r="O57" s="50">
        <f t="shared" si="6"/>
        <v>0</v>
      </c>
      <c r="P57" s="17">
        <f>Q57-O57</f>
        <v>0</v>
      </c>
      <c r="Q57" s="17">
        <f t="shared" si="5"/>
        <v>0</v>
      </c>
      <c r="R57" s="22"/>
      <c r="S57" s="10"/>
      <c r="T57" s="23"/>
      <c r="U57" s="10"/>
    </row>
    <row r="58" spans="1:21" hidden="1" x14ac:dyDescent="0.2">
      <c r="A58" s="29"/>
      <c r="B58" s="124"/>
      <c r="C58" s="125"/>
      <c r="D58" s="125"/>
      <c r="E58" s="125"/>
      <c r="F58" s="125"/>
      <c r="G58" s="125"/>
      <c r="H58" s="125"/>
      <c r="I58" s="126"/>
      <c r="J58" s="10">
        <v>0</v>
      </c>
      <c r="K58" s="10">
        <v>0</v>
      </c>
      <c r="L58" s="10">
        <v>0</v>
      </c>
      <c r="M58" s="10"/>
      <c r="N58" s="10">
        <v>0</v>
      </c>
      <c r="O58" s="50">
        <f t="shared" si="6"/>
        <v>0</v>
      </c>
      <c r="P58" s="17">
        <f>Q58-O58</f>
        <v>0</v>
      </c>
      <c r="Q58" s="17">
        <f t="shared" si="5"/>
        <v>0</v>
      </c>
      <c r="R58" s="22"/>
      <c r="S58" s="10"/>
      <c r="T58" s="23"/>
      <c r="U58" s="10"/>
    </row>
    <row r="59" spans="1:21" hidden="1" x14ac:dyDescent="0.2">
      <c r="A59" s="29"/>
      <c r="B59" s="124"/>
      <c r="C59" s="125"/>
      <c r="D59" s="125"/>
      <c r="E59" s="125"/>
      <c r="F59" s="125"/>
      <c r="G59" s="125"/>
      <c r="H59" s="125"/>
      <c r="I59" s="126"/>
      <c r="J59" s="10">
        <v>0</v>
      </c>
      <c r="K59" s="10">
        <v>0</v>
      </c>
      <c r="L59" s="10">
        <v>0</v>
      </c>
      <c r="M59" s="10"/>
      <c r="N59" s="10">
        <v>0</v>
      </c>
      <c r="O59" s="50">
        <f t="shared" si="6"/>
        <v>0</v>
      </c>
      <c r="P59" s="17">
        <f t="shared" si="7"/>
        <v>0</v>
      </c>
      <c r="Q59" s="17">
        <f t="shared" si="5"/>
        <v>0</v>
      </c>
      <c r="R59" s="22"/>
      <c r="S59" s="10"/>
      <c r="T59" s="23"/>
      <c r="U59" s="10"/>
    </row>
    <row r="60" spans="1:21" hidden="1" x14ac:dyDescent="0.2">
      <c r="A60" s="29"/>
      <c r="B60" s="124"/>
      <c r="C60" s="125"/>
      <c r="D60" s="125"/>
      <c r="E60" s="125"/>
      <c r="F60" s="125"/>
      <c r="G60" s="125"/>
      <c r="H60" s="125"/>
      <c r="I60" s="126"/>
      <c r="J60" s="10">
        <v>0</v>
      </c>
      <c r="K60" s="10">
        <v>0</v>
      </c>
      <c r="L60" s="10">
        <v>0</v>
      </c>
      <c r="M60" s="10"/>
      <c r="N60" s="10">
        <v>0</v>
      </c>
      <c r="O60" s="50">
        <f t="shared" si="6"/>
        <v>0</v>
      </c>
      <c r="P60" s="17">
        <f t="shared" si="7"/>
        <v>0</v>
      </c>
      <c r="Q60" s="17">
        <f t="shared" si="5"/>
        <v>0</v>
      </c>
      <c r="R60" s="22"/>
      <c r="S60" s="10"/>
      <c r="T60" s="23"/>
      <c r="U60" s="10"/>
    </row>
    <row r="61" spans="1:21" hidden="1" x14ac:dyDescent="0.2">
      <c r="A61" s="29"/>
      <c r="B61" s="124"/>
      <c r="C61" s="125"/>
      <c r="D61" s="125"/>
      <c r="E61" s="125"/>
      <c r="F61" s="125"/>
      <c r="G61" s="125"/>
      <c r="H61" s="125"/>
      <c r="I61" s="126"/>
      <c r="J61" s="10">
        <v>0</v>
      </c>
      <c r="K61" s="10">
        <v>0</v>
      </c>
      <c r="L61" s="10">
        <v>0</v>
      </c>
      <c r="M61" s="10"/>
      <c r="N61" s="10">
        <v>0</v>
      </c>
      <c r="O61" s="50">
        <f t="shared" si="6"/>
        <v>0</v>
      </c>
      <c r="P61" s="17">
        <f t="shared" si="7"/>
        <v>0</v>
      </c>
      <c r="Q61" s="17">
        <f t="shared" si="5"/>
        <v>0</v>
      </c>
      <c r="R61" s="22"/>
      <c r="S61" s="10"/>
      <c r="T61" s="23"/>
      <c r="U61" s="10"/>
    </row>
    <row r="62" spans="1:21" hidden="1" x14ac:dyDescent="0.2">
      <c r="A62" s="29"/>
      <c r="B62" s="124"/>
      <c r="C62" s="125"/>
      <c r="D62" s="125"/>
      <c r="E62" s="125"/>
      <c r="F62" s="125"/>
      <c r="G62" s="125"/>
      <c r="H62" s="125"/>
      <c r="I62" s="126"/>
      <c r="J62" s="10">
        <v>0</v>
      </c>
      <c r="K62" s="10">
        <v>0</v>
      </c>
      <c r="L62" s="10">
        <v>0</v>
      </c>
      <c r="M62" s="10"/>
      <c r="N62" s="10">
        <v>0</v>
      </c>
      <c r="O62" s="50">
        <f t="shared" si="6"/>
        <v>0</v>
      </c>
      <c r="P62" s="17">
        <f t="shared" si="7"/>
        <v>0</v>
      </c>
      <c r="Q62" s="17">
        <f t="shared" si="5"/>
        <v>0</v>
      </c>
      <c r="R62" s="22"/>
      <c r="S62" s="10"/>
      <c r="T62" s="23"/>
      <c r="U62" s="10"/>
    </row>
    <row r="63" spans="1:21" hidden="1" x14ac:dyDescent="0.2">
      <c r="A63" s="31"/>
      <c r="B63" s="124"/>
      <c r="C63" s="125"/>
      <c r="D63" s="125"/>
      <c r="E63" s="125"/>
      <c r="F63" s="125"/>
      <c r="G63" s="125"/>
      <c r="H63" s="125"/>
      <c r="I63" s="126"/>
      <c r="J63" s="10">
        <v>0</v>
      </c>
      <c r="K63" s="10">
        <v>0</v>
      </c>
      <c r="L63" s="10">
        <v>0</v>
      </c>
      <c r="M63" s="10"/>
      <c r="N63" s="10">
        <v>0</v>
      </c>
      <c r="O63" s="50">
        <f t="shared" si="6"/>
        <v>0</v>
      </c>
      <c r="P63" s="17">
        <f t="shared" ref="P63" si="8">Q63-O63</f>
        <v>0</v>
      </c>
      <c r="Q63" s="17">
        <f t="shared" si="5"/>
        <v>0</v>
      </c>
      <c r="R63" s="22"/>
      <c r="S63" s="10"/>
      <c r="T63" s="23"/>
      <c r="U63" s="10"/>
    </row>
    <row r="64" spans="1:21" x14ac:dyDescent="0.2">
      <c r="A64" s="19" t="s">
        <v>25</v>
      </c>
      <c r="B64" s="117"/>
      <c r="C64" s="118"/>
      <c r="D64" s="118"/>
      <c r="E64" s="118"/>
      <c r="F64" s="118"/>
      <c r="G64" s="118"/>
      <c r="H64" s="118"/>
      <c r="I64" s="119"/>
      <c r="J64" s="19">
        <f t="shared" ref="J64:Q64" si="9">SUM(J53:J63)</f>
        <v>30</v>
      </c>
      <c r="K64" s="19">
        <f t="shared" si="9"/>
        <v>8</v>
      </c>
      <c r="L64" s="19">
        <f t="shared" si="9"/>
        <v>4</v>
      </c>
      <c r="M64" s="48">
        <f t="shared" si="9"/>
        <v>0</v>
      </c>
      <c r="N64" s="19">
        <f t="shared" si="9"/>
        <v>4</v>
      </c>
      <c r="O64" s="19">
        <f t="shared" si="9"/>
        <v>16</v>
      </c>
      <c r="P64" s="19">
        <f t="shared" si="9"/>
        <v>38</v>
      </c>
      <c r="Q64" s="19">
        <f t="shared" si="9"/>
        <v>54</v>
      </c>
      <c r="R64" s="19">
        <f>COUNTIF(R53:R63,"E")</f>
        <v>4</v>
      </c>
      <c r="S64" s="19">
        <f>COUNTIF(S53:S63,"C")</f>
        <v>0</v>
      </c>
      <c r="T64" s="19">
        <f>COUNTIF(T53:T63,"VP")</f>
        <v>0</v>
      </c>
      <c r="U64" s="45">
        <f>COUNTA(U53:U63)</f>
        <v>4</v>
      </c>
    </row>
    <row r="65" spans="1:21" ht="18" customHeight="1" x14ac:dyDescent="0.2">
      <c r="A65" s="105" t="s">
        <v>43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</row>
    <row r="66" spans="1:21" ht="18" customHeight="1" x14ac:dyDescent="0.2">
      <c r="A66" s="154" t="s">
        <v>27</v>
      </c>
      <c r="B66" s="149" t="s">
        <v>26</v>
      </c>
      <c r="C66" s="150"/>
      <c r="D66" s="150"/>
      <c r="E66" s="150"/>
      <c r="F66" s="150"/>
      <c r="G66" s="150"/>
      <c r="H66" s="150"/>
      <c r="I66" s="151"/>
      <c r="J66" s="136" t="s">
        <v>39</v>
      </c>
      <c r="K66" s="127" t="s">
        <v>24</v>
      </c>
      <c r="L66" s="128"/>
      <c r="M66" s="128"/>
      <c r="N66" s="129"/>
      <c r="O66" s="127" t="s">
        <v>40</v>
      </c>
      <c r="P66" s="130"/>
      <c r="Q66" s="131"/>
      <c r="R66" s="127" t="s">
        <v>23</v>
      </c>
      <c r="S66" s="128"/>
      <c r="T66" s="129"/>
      <c r="U66" s="148" t="s">
        <v>22</v>
      </c>
    </row>
    <row r="67" spans="1:21" ht="12.75" customHeight="1" x14ac:dyDescent="0.2">
      <c r="A67" s="155"/>
      <c r="B67" s="152"/>
      <c r="C67" s="143"/>
      <c r="D67" s="143"/>
      <c r="E67" s="143"/>
      <c r="F67" s="143"/>
      <c r="G67" s="143"/>
      <c r="H67" s="143"/>
      <c r="I67" s="153"/>
      <c r="J67" s="137"/>
      <c r="K67" s="5" t="s">
        <v>28</v>
      </c>
      <c r="L67" s="5" t="s">
        <v>29</v>
      </c>
      <c r="M67" s="46" t="s">
        <v>91</v>
      </c>
      <c r="N67" s="5" t="s">
        <v>92</v>
      </c>
      <c r="O67" s="5" t="s">
        <v>33</v>
      </c>
      <c r="P67" s="5" t="s">
        <v>7</v>
      </c>
      <c r="Q67" s="5" t="s">
        <v>30</v>
      </c>
      <c r="R67" s="5" t="s">
        <v>31</v>
      </c>
      <c r="S67" s="5" t="s">
        <v>28</v>
      </c>
      <c r="T67" s="5" t="s">
        <v>32</v>
      </c>
      <c r="U67" s="137"/>
    </row>
    <row r="68" spans="1:21" x14ac:dyDescent="0.2">
      <c r="A68" s="57" t="s">
        <v>113</v>
      </c>
      <c r="B68" s="120" t="s">
        <v>167</v>
      </c>
      <c r="C68" s="120"/>
      <c r="D68" s="120"/>
      <c r="E68" s="120"/>
      <c r="F68" s="120"/>
      <c r="G68" s="120"/>
      <c r="H68" s="120"/>
      <c r="I68" s="120"/>
      <c r="J68" s="58">
        <v>8</v>
      </c>
      <c r="K68" s="58">
        <v>2</v>
      </c>
      <c r="L68" s="58">
        <v>1</v>
      </c>
      <c r="M68" s="58">
        <v>0</v>
      </c>
      <c r="N68" s="58">
        <v>1</v>
      </c>
      <c r="O68" s="16">
        <f>K68+L68+N68+M68</f>
        <v>4</v>
      </c>
      <c r="P68" s="17">
        <f>Q68-O68</f>
        <v>10</v>
      </c>
      <c r="Q68" s="17">
        <f t="shared" ref="Q68:Q78" si="10">ROUND(PRODUCT(J68,25)/14,0)</f>
        <v>14</v>
      </c>
      <c r="R68" s="22" t="s">
        <v>31</v>
      </c>
      <c r="S68" s="10"/>
      <c r="T68" s="23"/>
      <c r="U68" s="10" t="s">
        <v>37</v>
      </c>
    </row>
    <row r="69" spans="1:21" ht="27.95" customHeight="1" x14ac:dyDescent="0.2">
      <c r="A69" s="57" t="s">
        <v>114</v>
      </c>
      <c r="B69" s="133" t="s">
        <v>168</v>
      </c>
      <c r="C69" s="134"/>
      <c r="D69" s="134"/>
      <c r="E69" s="134"/>
      <c r="F69" s="134"/>
      <c r="G69" s="134"/>
      <c r="H69" s="134"/>
      <c r="I69" s="135"/>
      <c r="J69" s="58">
        <v>8</v>
      </c>
      <c r="K69" s="58">
        <v>2</v>
      </c>
      <c r="L69" s="58">
        <v>1</v>
      </c>
      <c r="M69" s="58">
        <v>0</v>
      </c>
      <c r="N69" s="58">
        <v>1</v>
      </c>
      <c r="O69" s="50">
        <f t="shared" ref="O69:O78" si="11">K69+L69+N69+M69</f>
        <v>4</v>
      </c>
      <c r="P69" s="17">
        <f t="shared" ref="P69:P75" si="12">Q69-O69</f>
        <v>10</v>
      </c>
      <c r="Q69" s="17">
        <f t="shared" si="10"/>
        <v>14</v>
      </c>
      <c r="R69" s="22" t="s">
        <v>31</v>
      </c>
      <c r="S69" s="10"/>
      <c r="T69" s="23"/>
      <c r="U69" s="10" t="s">
        <v>37</v>
      </c>
    </row>
    <row r="70" spans="1:21" x14ac:dyDescent="0.2">
      <c r="A70" s="57" t="s">
        <v>116</v>
      </c>
      <c r="B70" s="120" t="s">
        <v>146</v>
      </c>
      <c r="C70" s="120"/>
      <c r="D70" s="120"/>
      <c r="E70" s="120"/>
      <c r="F70" s="120"/>
      <c r="G70" s="120"/>
      <c r="H70" s="120"/>
      <c r="I70" s="120"/>
      <c r="J70" s="58">
        <v>7</v>
      </c>
      <c r="K70" s="58">
        <v>2</v>
      </c>
      <c r="L70" s="58">
        <v>1</v>
      </c>
      <c r="M70" s="58">
        <v>0</v>
      </c>
      <c r="N70" s="58">
        <v>1</v>
      </c>
      <c r="O70" s="50">
        <f t="shared" si="11"/>
        <v>4</v>
      </c>
      <c r="P70" s="17">
        <f t="shared" si="12"/>
        <v>9</v>
      </c>
      <c r="Q70" s="17">
        <f t="shared" si="10"/>
        <v>13</v>
      </c>
      <c r="R70" s="22" t="s">
        <v>31</v>
      </c>
      <c r="S70" s="10"/>
      <c r="T70" s="23"/>
      <c r="U70" s="10" t="s">
        <v>37</v>
      </c>
    </row>
    <row r="71" spans="1:21" x14ac:dyDescent="0.2">
      <c r="A71" s="57" t="s">
        <v>132</v>
      </c>
      <c r="B71" s="120" t="s">
        <v>147</v>
      </c>
      <c r="C71" s="120"/>
      <c r="D71" s="120"/>
      <c r="E71" s="120"/>
      <c r="F71" s="120"/>
      <c r="G71" s="120"/>
      <c r="H71" s="120"/>
      <c r="I71" s="120"/>
      <c r="J71" s="58">
        <v>7</v>
      </c>
      <c r="K71" s="58">
        <v>2</v>
      </c>
      <c r="L71" s="58">
        <v>1</v>
      </c>
      <c r="M71" s="58">
        <v>0</v>
      </c>
      <c r="N71" s="58">
        <v>1</v>
      </c>
      <c r="O71" s="50">
        <f t="shared" si="11"/>
        <v>4</v>
      </c>
      <c r="P71" s="17">
        <f t="shared" si="12"/>
        <v>9</v>
      </c>
      <c r="Q71" s="17">
        <f t="shared" si="10"/>
        <v>13</v>
      </c>
      <c r="R71" s="22" t="s">
        <v>31</v>
      </c>
      <c r="S71" s="10"/>
      <c r="T71" s="23"/>
      <c r="U71" s="10" t="s">
        <v>37</v>
      </c>
    </row>
    <row r="72" spans="1:21" hidden="1" x14ac:dyDescent="0.2">
      <c r="A72" s="29"/>
      <c r="B72" s="124"/>
      <c r="C72" s="125"/>
      <c r="D72" s="125"/>
      <c r="E72" s="125"/>
      <c r="F72" s="125"/>
      <c r="G72" s="125"/>
      <c r="H72" s="125"/>
      <c r="I72" s="126"/>
      <c r="J72" s="10">
        <v>0</v>
      </c>
      <c r="K72" s="10">
        <v>0</v>
      </c>
      <c r="L72" s="10">
        <v>0</v>
      </c>
      <c r="M72" s="10"/>
      <c r="N72" s="10">
        <v>0</v>
      </c>
      <c r="O72" s="50">
        <f t="shared" si="11"/>
        <v>0</v>
      </c>
      <c r="P72" s="17">
        <f t="shared" si="12"/>
        <v>0</v>
      </c>
      <c r="Q72" s="17">
        <f t="shared" si="10"/>
        <v>0</v>
      </c>
      <c r="R72" s="22"/>
      <c r="S72" s="10"/>
      <c r="T72" s="23"/>
      <c r="U72" s="10"/>
    </row>
    <row r="73" spans="1:21" hidden="1" x14ac:dyDescent="0.2">
      <c r="A73" s="29"/>
      <c r="B73" s="124"/>
      <c r="C73" s="125"/>
      <c r="D73" s="125"/>
      <c r="E73" s="125"/>
      <c r="F73" s="125"/>
      <c r="G73" s="125"/>
      <c r="H73" s="125"/>
      <c r="I73" s="126"/>
      <c r="J73" s="10">
        <v>0</v>
      </c>
      <c r="K73" s="10">
        <v>0</v>
      </c>
      <c r="L73" s="10">
        <v>0</v>
      </c>
      <c r="M73" s="10"/>
      <c r="N73" s="10">
        <v>0</v>
      </c>
      <c r="O73" s="50">
        <f t="shared" si="11"/>
        <v>0</v>
      </c>
      <c r="P73" s="17">
        <f t="shared" si="12"/>
        <v>0</v>
      </c>
      <c r="Q73" s="17">
        <f t="shared" si="10"/>
        <v>0</v>
      </c>
      <c r="R73" s="22"/>
      <c r="S73" s="10"/>
      <c r="T73" s="23"/>
      <c r="U73" s="10"/>
    </row>
    <row r="74" spans="1:21" hidden="1" x14ac:dyDescent="0.2">
      <c r="A74" s="29"/>
      <c r="B74" s="124"/>
      <c r="C74" s="125"/>
      <c r="D74" s="125"/>
      <c r="E74" s="125"/>
      <c r="F74" s="125"/>
      <c r="G74" s="125"/>
      <c r="H74" s="125"/>
      <c r="I74" s="126"/>
      <c r="J74" s="10">
        <v>0</v>
      </c>
      <c r="K74" s="10">
        <v>0</v>
      </c>
      <c r="L74" s="10">
        <v>0</v>
      </c>
      <c r="M74" s="10"/>
      <c r="N74" s="10">
        <v>0</v>
      </c>
      <c r="O74" s="50">
        <f t="shared" si="11"/>
        <v>0</v>
      </c>
      <c r="P74" s="17">
        <f t="shared" si="12"/>
        <v>0</v>
      </c>
      <c r="Q74" s="17">
        <f t="shared" si="10"/>
        <v>0</v>
      </c>
      <c r="R74" s="22"/>
      <c r="S74" s="10"/>
      <c r="T74" s="23"/>
      <c r="U74" s="10"/>
    </row>
    <row r="75" spans="1:21" hidden="1" x14ac:dyDescent="0.2">
      <c r="A75" s="29"/>
      <c r="B75" s="124"/>
      <c r="C75" s="125"/>
      <c r="D75" s="125"/>
      <c r="E75" s="125"/>
      <c r="F75" s="125"/>
      <c r="G75" s="125"/>
      <c r="H75" s="125"/>
      <c r="I75" s="126"/>
      <c r="J75" s="10">
        <v>0</v>
      </c>
      <c r="K75" s="10">
        <v>0</v>
      </c>
      <c r="L75" s="10">
        <v>0</v>
      </c>
      <c r="M75" s="10"/>
      <c r="N75" s="10">
        <v>0</v>
      </c>
      <c r="O75" s="50">
        <f t="shared" si="11"/>
        <v>0</v>
      </c>
      <c r="P75" s="17">
        <f t="shared" si="12"/>
        <v>0</v>
      </c>
      <c r="Q75" s="17">
        <f t="shared" si="10"/>
        <v>0</v>
      </c>
      <c r="R75" s="22"/>
      <c r="S75" s="10"/>
      <c r="T75" s="23"/>
      <c r="U75" s="10"/>
    </row>
    <row r="76" spans="1:21" hidden="1" x14ac:dyDescent="0.2">
      <c r="A76" s="29"/>
      <c r="B76" s="124"/>
      <c r="C76" s="125"/>
      <c r="D76" s="125"/>
      <c r="E76" s="125"/>
      <c r="F76" s="125"/>
      <c r="G76" s="125"/>
      <c r="H76" s="125"/>
      <c r="I76" s="126"/>
      <c r="J76" s="10">
        <v>0</v>
      </c>
      <c r="K76" s="10">
        <v>0</v>
      </c>
      <c r="L76" s="10">
        <v>0</v>
      </c>
      <c r="M76" s="10"/>
      <c r="N76" s="10">
        <v>0</v>
      </c>
      <c r="O76" s="50">
        <f t="shared" si="11"/>
        <v>0</v>
      </c>
      <c r="P76" s="17">
        <f>Q76-O76</f>
        <v>0</v>
      </c>
      <c r="Q76" s="17">
        <f t="shared" si="10"/>
        <v>0</v>
      </c>
      <c r="R76" s="22"/>
      <c r="S76" s="10"/>
      <c r="T76" s="23"/>
      <c r="U76" s="10"/>
    </row>
    <row r="77" spans="1:21" hidden="1" x14ac:dyDescent="0.2">
      <c r="A77" s="29"/>
      <c r="B77" s="124"/>
      <c r="C77" s="125"/>
      <c r="D77" s="125"/>
      <c r="E77" s="125"/>
      <c r="F77" s="125"/>
      <c r="G77" s="125"/>
      <c r="H77" s="125"/>
      <c r="I77" s="126"/>
      <c r="J77" s="10">
        <v>0</v>
      </c>
      <c r="K77" s="10">
        <v>0</v>
      </c>
      <c r="L77" s="10">
        <v>0</v>
      </c>
      <c r="M77" s="10"/>
      <c r="N77" s="10">
        <v>0</v>
      </c>
      <c r="O77" s="50">
        <f t="shared" si="11"/>
        <v>0</v>
      </c>
      <c r="P77" s="17">
        <f>Q77-O77</f>
        <v>0</v>
      </c>
      <c r="Q77" s="17">
        <f t="shared" si="10"/>
        <v>0</v>
      </c>
      <c r="R77" s="22"/>
      <c r="S77" s="10"/>
      <c r="T77" s="23"/>
      <c r="U77" s="10"/>
    </row>
    <row r="78" spans="1:21" hidden="1" x14ac:dyDescent="0.2">
      <c r="A78" s="29"/>
      <c r="B78" s="124"/>
      <c r="C78" s="125"/>
      <c r="D78" s="125"/>
      <c r="E78" s="125"/>
      <c r="F78" s="125"/>
      <c r="G78" s="125"/>
      <c r="H78" s="125"/>
      <c r="I78" s="126"/>
      <c r="J78" s="10">
        <v>0</v>
      </c>
      <c r="K78" s="10">
        <v>0</v>
      </c>
      <c r="L78" s="10">
        <v>0</v>
      </c>
      <c r="M78" s="10"/>
      <c r="N78" s="10">
        <v>0</v>
      </c>
      <c r="O78" s="50">
        <f t="shared" si="11"/>
        <v>0</v>
      </c>
      <c r="P78" s="17">
        <f>Q78-O78</f>
        <v>0</v>
      </c>
      <c r="Q78" s="17">
        <f t="shared" si="10"/>
        <v>0</v>
      </c>
      <c r="R78" s="22"/>
      <c r="S78" s="10"/>
      <c r="T78" s="23"/>
      <c r="U78" s="10"/>
    </row>
    <row r="79" spans="1:21" x14ac:dyDescent="0.2">
      <c r="A79" s="19" t="s">
        <v>25</v>
      </c>
      <c r="B79" s="117"/>
      <c r="C79" s="118"/>
      <c r="D79" s="118"/>
      <c r="E79" s="118"/>
      <c r="F79" s="118"/>
      <c r="G79" s="118"/>
      <c r="H79" s="118"/>
      <c r="I79" s="119"/>
      <c r="J79" s="19">
        <f t="shared" ref="J79:Q79" si="13">SUM(J68:J78)</f>
        <v>30</v>
      </c>
      <c r="K79" s="19">
        <f t="shared" si="13"/>
        <v>8</v>
      </c>
      <c r="L79" s="19">
        <f t="shared" si="13"/>
        <v>4</v>
      </c>
      <c r="M79" s="48">
        <f t="shared" si="13"/>
        <v>0</v>
      </c>
      <c r="N79" s="19">
        <f t="shared" si="13"/>
        <v>4</v>
      </c>
      <c r="O79" s="19">
        <f t="shared" si="13"/>
        <v>16</v>
      </c>
      <c r="P79" s="19">
        <f t="shared" si="13"/>
        <v>38</v>
      </c>
      <c r="Q79" s="19">
        <f t="shared" si="13"/>
        <v>54</v>
      </c>
      <c r="R79" s="19">
        <f>COUNTIF(R68:R78,"E")</f>
        <v>4</v>
      </c>
      <c r="S79" s="19">
        <f>COUNTIF(S68:S78,"C")</f>
        <v>0</v>
      </c>
      <c r="T79" s="19">
        <f>COUNTIF(T68:T78,"VP")</f>
        <v>0</v>
      </c>
      <c r="U79" s="45">
        <f>COUNTA(U68:U78)</f>
        <v>4</v>
      </c>
    </row>
    <row r="80" spans="1:21" ht="18.75" customHeight="1" x14ac:dyDescent="0.2">
      <c r="A80" s="105" t="s">
        <v>44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</row>
    <row r="81" spans="1:21" ht="18" customHeight="1" x14ac:dyDescent="0.2">
      <c r="A81" s="154" t="s">
        <v>27</v>
      </c>
      <c r="B81" s="149" t="s">
        <v>26</v>
      </c>
      <c r="C81" s="150"/>
      <c r="D81" s="150"/>
      <c r="E81" s="150"/>
      <c r="F81" s="150"/>
      <c r="G81" s="150"/>
      <c r="H81" s="150"/>
      <c r="I81" s="151"/>
      <c r="J81" s="136" t="s">
        <v>39</v>
      </c>
      <c r="K81" s="127" t="s">
        <v>24</v>
      </c>
      <c r="L81" s="128"/>
      <c r="M81" s="128"/>
      <c r="N81" s="129"/>
      <c r="O81" s="127" t="s">
        <v>40</v>
      </c>
      <c r="P81" s="130"/>
      <c r="Q81" s="131"/>
      <c r="R81" s="127" t="s">
        <v>23</v>
      </c>
      <c r="S81" s="128"/>
      <c r="T81" s="129"/>
      <c r="U81" s="148" t="s">
        <v>22</v>
      </c>
    </row>
    <row r="82" spans="1:21" x14ac:dyDescent="0.2">
      <c r="A82" s="155"/>
      <c r="B82" s="152"/>
      <c r="C82" s="143"/>
      <c r="D82" s="143"/>
      <c r="E82" s="143"/>
      <c r="F82" s="143"/>
      <c r="G82" s="143"/>
      <c r="H82" s="143"/>
      <c r="I82" s="153"/>
      <c r="J82" s="137"/>
      <c r="K82" s="5" t="s">
        <v>28</v>
      </c>
      <c r="L82" s="5" t="s">
        <v>29</v>
      </c>
      <c r="M82" s="46" t="s">
        <v>91</v>
      </c>
      <c r="N82" s="5" t="s">
        <v>92</v>
      </c>
      <c r="O82" s="5" t="s">
        <v>33</v>
      </c>
      <c r="P82" s="5" t="s">
        <v>7</v>
      </c>
      <c r="Q82" s="5" t="s">
        <v>30</v>
      </c>
      <c r="R82" s="5" t="s">
        <v>31</v>
      </c>
      <c r="S82" s="5" t="s">
        <v>28</v>
      </c>
      <c r="T82" s="5" t="s">
        <v>32</v>
      </c>
      <c r="U82" s="137"/>
    </row>
    <row r="83" spans="1:21" x14ac:dyDescent="0.2">
      <c r="A83" s="44" t="s">
        <v>102</v>
      </c>
      <c r="B83" s="124" t="s">
        <v>150</v>
      </c>
      <c r="C83" s="125"/>
      <c r="D83" s="125"/>
      <c r="E83" s="125"/>
      <c r="F83" s="125"/>
      <c r="G83" s="125"/>
      <c r="H83" s="125"/>
      <c r="I83" s="126"/>
      <c r="J83" s="10">
        <v>20</v>
      </c>
      <c r="K83" s="10">
        <v>0</v>
      </c>
      <c r="L83" s="10">
        <v>0</v>
      </c>
      <c r="M83" s="10">
        <v>4</v>
      </c>
      <c r="N83" s="10">
        <v>12</v>
      </c>
      <c r="O83" s="43">
        <f>K83+L83+N83+M83</f>
        <v>16</v>
      </c>
      <c r="P83" s="17">
        <f>Q83-O83</f>
        <v>26</v>
      </c>
      <c r="Q83" s="17">
        <f t="shared" ref="Q83:Q93" si="14">ROUND(PRODUCT(J83,25)/12,0)</f>
        <v>42</v>
      </c>
      <c r="R83" s="22"/>
      <c r="S83" s="10" t="s">
        <v>28</v>
      </c>
      <c r="T83" s="23"/>
      <c r="U83" s="10" t="s">
        <v>37</v>
      </c>
    </row>
    <row r="84" spans="1:21" ht="24" customHeight="1" x14ac:dyDescent="0.2">
      <c r="A84" s="44" t="s">
        <v>117</v>
      </c>
      <c r="B84" s="140" t="s">
        <v>151</v>
      </c>
      <c r="C84" s="141"/>
      <c r="D84" s="141"/>
      <c r="E84" s="141"/>
      <c r="F84" s="141"/>
      <c r="G84" s="141"/>
      <c r="H84" s="141"/>
      <c r="I84" s="142"/>
      <c r="J84" s="10">
        <v>6</v>
      </c>
      <c r="K84" s="10">
        <v>0</v>
      </c>
      <c r="L84" s="10">
        <v>0</v>
      </c>
      <c r="M84" s="10">
        <v>1</v>
      </c>
      <c r="N84" s="10">
        <v>2</v>
      </c>
      <c r="O84" s="50">
        <f t="shared" ref="O84:O93" si="15">K84+L84+N84+M84</f>
        <v>3</v>
      </c>
      <c r="P84" s="17">
        <f t="shared" ref="P84:P90" si="16">Q84-O84</f>
        <v>10</v>
      </c>
      <c r="Q84" s="17">
        <f t="shared" si="14"/>
        <v>13</v>
      </c>
      <c r="R84" s="22"/>
      <c r="S84" s="10" t="s">
        <v>28</v>
      </c>
      <c r="T84" s="23"/>
      <c r="U84" s="10" t="s">
        <v>37</v>
      </c>
    </row>
    <row r="85" spans="1:21" x14ac:dyDescent="0.2">
      <c r="A85" s="44" t="s">
        <v>103</v>
      </c>
      <c r="B85" s="124" t="s">
        <v>152</v>
      </c>
      <c r="C85" s="125"/>
      <c r="D85" s="125"/>
      <c r="E85" s="125"/>
      <c r="F85" s="125"/>
      <c r="G85" s="125"/>
      <c r="H85" s="125"/>
      <c r="I85" s="126"/>
      <c r="J85" s="10">
        <v>4</v>
      </c>
      <c r="K85" s="10">
        <v>0</v>
      </c>
      <c r="L85" s="10">
        <v>0</v>
      </c>
      <c r="M85" s="10">
        <v>0</v>
      </c>
      <c r="N85" s="10">
        <v>5</v>
      </c>
      <c r="O85" s="50">
        <f t="shared" si="15"/>
        <v>5</v>
      </c>
      <c r="P85" s="17">
        <f t="shared" si="16"/>
        <v>3</v>
      </c>
      <c r="Q85" s="17">
        <f t="shared" si="14"/>
        <v>8</v>
      </c>
      <c r="R85" s="22"/>
      <c r="S85" s="10"/>
      <c r="T85" s="23" t="s">
        <v>32</v>
      </c>
      <c r="U85" s="10" t="s">
        <v>37</v>
      </c>
    </row>
    <row r="86" spans="1:21" hidden="1" x14ac:dyDescent="0.2">
      <c r="A86" s="29"/>
      <c r="B86" s="124"/>
      <c r="C86" s="125"/>
      <c r="D86" s="125"/>
      <c r="E86" s="125"/>
      <c r="F86" s="125"/>
      <c r="G86" s="125"/>
      <c r="H86" s="125"/>
      <c r="I86" s="126"/>
      <c r="J86" s="10">
        <v>0</v>
      </c>
      <c r="K86" s="10">
        <v>0</v>
      </c>
      <c r="L86" s="10">
        <v>0</v>
      </c>
      <c r="M86" s="10"/>
      <c r="N86" s="10">
        <v>0</v>
      </c>
      <c r="O86" s="50">
        <f t="shared" si="15"/>
        <v>0</v>
      </c>
      <c r="P86" s="17">
        <f t="shared" si="16"/>
        <v>0</v>
      </c>
      <c r="Q86" s="17">
        <f t="shared" si="14"/>
        <v>0</v>
      </c>
      <c r="R86" s="22"/>
      <c r="S86" s="10"/>
      <c r="T86" s="23"/>
      <c r="U86" s="10"/>
    </row>
    <row r="87" spans="1:21" hidden="1" x14ac:dyDescent="0.2">
      <c r="A87" s="29"/>
      <c r="B87" s="124"/>
      <c r="C87" s="125"/>
      <c r="D87" s="125"/>
      <c r="E87" s="125"/>
      <c r="F87" s="125"/>
      <c r="G87" s="125"/>
      <c r="H87" s="125"/>
      <c r="I87" s="126"/>
      <c r="J87" s="10">
        <v>0</v>
      </c>
      <c r="K87" s="10">
        <v>0</v>
      </c>
      <c r="L87" s="10">
        <v>0</v>
      </c>
      <c r="M87" s="10"/>
      <c r="N87" s="10">
        <v>0</v>
      </c>
      <c r="O87" s="50">
        <f t="shared" si="15"/>
        <v>0</v>
      </c>
      <c r="P87" s="17">
        <f t="shared" si="16"/>
        <v>0</v>
      </c>
      <c r="Q87" s="17">
        <f t="shared" si="14"/>
        <v>0</v>
      </c>
      <c r="R87" s="22"/>
      <c r="S87" s="10"/>
      <c r="T87" s="23"/>
      <c r="U87" s="10"/>
    </row>
    <row r="88" spans="1:21" hidden="1" x14ac:dyDescent="0.2">
      <c r="A88" s="29"/>
      <c r="B88" s="124"/>
      <c r="C88" s="125"/>
      <c r="D88" s="125"/>
      <c r="E88" s="125"/>
      <c r="F88" s="125"/>
      <c r="G88" s="125"/>
      <c r="H88" s="125"/>
      <c r="I88" s="126"/>
      <c r="J88" s="10">
        <v>0</v>
      </c>
      <c r="K88" s="10">
        <v>0</v>
      </c>
      <c r="L88" s="10">
        <v>0</v>
      </c>
      <c r="M88" s="10"/>
      <c r="N88" s="10">
        <v>0</v>
      </c>
      <c r="O88" s="50">
        <f t="shared" si="15"/>
        <v>0</v>
      </c>
      <c r="P88" s="17">
        <f t="shared" si="16"/>
        <v>0</v>
      </c>
      <c r="Q88" s="17">
        <f t="shared" si="14"/>
        <v>0</v>
      </c>
      <c r="R88" s="22"/>
      <c r="S88" s="10"/>
      <c r="T88" s="23"/>
      <c r="U88" s="10"/>
    </row>
    <row r="89" spans="1:21" hidden="1" x14ac:dyDescent="0.2">
      <c r="A89" s="29"/>
      <c r="B89" s="124"/>
      <c r="C89" s="125"/>
      <c r="D89" s="125"/>
      <c r="E89" s="125"/>
      <c r="F89" s="125"/>
      <c r="G89" s="125"/>
      <c r="H89" s="125"/>
      <c r="I89" s="126"/>
      <c r="J89" s="10">
        <v>0</v>
      </c>
      <c r="K89" s="10">
        <v>0</v>
      </c>
      <c r="L89" s="10">
        <v>0</v>
      </c>
      <c r="M89" s="10"/>
      <c r="N89" s="10">
        <v>0</v>
      </c>
      <c r="O89" s="50">
        <f t="shared" si="15"/>
        <v>0</v>
      </c>
      <c r="P89" s="17">
        <f t="shared" si="16"/>
        <v>0</v>
      </c>
      <c r="Q89" s="17">
        <f t="shared" si="14"/>
        <v>0</v>
      </c>
      <c r="R89" s="22"/>
      <c r="S89" s="10"/>
      <c r="T89" s="23"/>
      <c r="U89" s="10"/>
    </row>
    <row r="90" spans="1:21" hidden="1" x14ac:dyDescent="0.2">
      <c r="A90" s="29"/>
      <c r="B90" s="124"/>
      <c r="C90" s="125"/>
      <c r="D90" s="125"/>
      <c r="E90" s="125"/>
      <c r="F90" s="125"/>
      <c r="G90" s="125"/>
      <c r="H90" s="125"/>
      <c r="I90" s="126"/>
      <c r="J90" s="10">
        <v>0</v>
      </c>
      <c r="K90" s="10">
        <v>0</v>
      </c>
      <c r="L90" s="10">
        <v>0</v>
      </c>
      <c r="M90" s="10"/>
      <c r="N90" s="10">
        <v>0</v>
      </c>
      <c r="O90" s="50">
        <f t="shared" si="15"/>
        <v>0</v>
      </c>
      <c r="P90" s="17">
        <f t="shared" si="16"/>
        <v>0</v>
      </c>
      <c r="Q90" s="17">
        <f t="shared" si="14"/>
        <v>0</v>
      </c>
      <c r="R90" s="22"/>
      <c r="S90" s="10"/>
      <c r="T90" s="23"/>
      <c r="U90" s="10"/>
    </row>
    <row r="91" spans="1:21" hidden="1" x14ac:dyDescent="0.2">
      <c r="A91" s="29"/>
      <c r="B91" s="124"/>
      <c r="C91" s="125"/>
      <c r="D91" s="125"/>
      <c r="E91" s="125"/>
      <c r="F91" s="125"/>
      <c r="G91" s="125"/>
      <c r="H91" s="125"/>
      <c r="I91" s="126"/>
      <c r="J91" s="10">
        <v>0</v>
      </c>
      <c r="K91" s="10">
        <v>0</v>
      </c>
      <c r="L91" s="10">
        <v>0</v>
      </c>
      <c r="M91" s="10"/>
      <c r="N91" s="10">
        <v>0</v>
      </c>
      <c r="O91" s="50">
        <f t="shared" si="15"/>
        <v>0</v>
      </c>
      <c r="P91" s="17">
        <f>Q91-O91</f>
        <v>0</v>
      </c>
      <c r="Q91" s="17">
        <f t="shared" si="14"/>
        <v>0</v>
      </c>
      <c r="R91" s="22"/>
      <c r="S91" s="10"/>
      <c r="T91" s="23"/>
      <c r="U91" s="10"/>
    </row>
    <row r="92" spans="1:21" hidden="1" x14ac:dyDescent="0.2">
      <c r="A92" s="29"/>
      <c r="B92" s="124"/>
      <c r="C92" s="125"/>
      <c r="D92" s="125"/>
      <c r="E92" s="125"/>
      <c r="F92" s="125"/>
      <c r="G92" s="125"/>
      <c r="H92" s="125"/>
      <c r="I92" s="126"/>
      <c r="J92" s="10">
        <v>0</v>
      </c>
      <c r="K92" s="10">
        <v>0</v>
      </c>
      <c r="L92" s="10">
        <v>0</v>
      </c>
      <c r="M92" s="10"/>
      <c r="N92" s="10">
        <v>0</v>
      </c>
      <c r="O92" s="50">
        <f t="shared" si="15"/>
        <v>0</v>
      </c>
      <c r="P92" s="17">
        <f>Q92-O92</f>
        <v>0</v>
      </c>
      <c r="Q92" s="17">
        <f t="shared" si="14"/>
        <v>0</v>
      </c>
      <c r="R92" s="22"/>
      <c r="S92" s="10"/>
      <c r="T92" s="23"/>
      <c r="U92" s="10"/>
    </row>
    <row r="93" spans="1:21" hidden="1" x14ac:dyDescent="0.2">
      <c r="A93" s="29"/>
      <c r="B93" s="145"/>
      <c r="C93" s="146"/>
      <c r="D93" s="146"/>
      <c r="E93" s="146"/>
      <c r="F93" s="146"/>
      <c r="G93" s="146"/>
      <c r="H93" s="146"/>
      <c r="I93" s="147"/>
      <c r="J93" s="10">
        <v>0</v>
      </c>
      <c r="K93" s="10">
        <v>0</v>
      </c>
      <c r="L93" s="10">
        <v>0</v>
      </c>
      <c r="M93" s="10"/>
      <c r="N93" s="10">
        <v>0</v>
      </c>
      <c r="O93" s="50">
        <f t="shared" si="15"/>
        <v>0</v>
      </c>
      <c r="P93" s="17">
        <f>Q93-O93</f>
        <v>0</v>
      </c>
      <c r="Q93" s="17">
        <f t="shared" si="14"/>
        <v>0</v>
      </c>
      <c r="R93" s="22"/>
      <c r="S93" s="10"/>
      <c r="T93" s="23"/>
      <c r="U93" s="10"/>
    </row>
    <row r="94" spans="1:21" x14ac:dyDescent="0.2">
      <c r="A94" s="19" t="s">
        <v>25</v>
      </c>
      <c r="B94" s="117"/>
      <c r="C94" s="118"/>
      <c r="D94" s="118"/>
      <c r="E94" s="118"/>
      <c r="F94" s="118"/>
      <c r="G94" s="118"/>
      <c r="H94" s="118"/>
      <c r="I94" s="119"/>
      <c r="J94" s="19">
        <f t="shared" ref="J94:Q94" si="17">SUM(J83:J93)</f>
        <v>30</v>
      </c>
      <c r="K94" s="19">
        <f t="shared" si="17"/>
        <v>0</v>
      </c>
      <c r="L94" s="19">
        <f t="shared" si="17"/>
        <v>0</v>
      </c>
      <c r="M94" s="48">
        <f>SUM(M83:M93)</f>
        <v>5</v>
      </c>
      <c r="N94" s="19">
        <f t="shared" si="17"/>
        <v>19</v>
      </c>
      <c r="O94" s="19">
        <f t="shared" si="17"/>
        <v>24</v>
      </c>
      <c r="P94" s="19">
        <f t="shared" si="17"/>
        <v>39</v>
      </c>
      <c r="Q94" s="19">
        <f t="shared" si="17"/>
        <v>63</v>
      </c>
      <c r="R94" s="19">
        <f>COUNTIF(R83:R93,"E")</f>
        <v>0</v>
      </c>
      <c r="S94" s="19">
        <f>COUNTIF(S83:S93,"C")</f>
        <v>2</v>
      </c>
      <c r="T94" s="19">
        <f>COUNTIF(T83:T93,"VP")</f>
        <v>1</v>
      </c>
      <c r="U94" s="45">
        <f>COUNTA(U83:U93)</f>
        <v>3</v>
      </c>
    </row>
    <row r="95" spans="1:21" ht="9" customHeight="1" x14ac:dyDescent="0.2"/>
    <row r="96" spans="1:21" ht="19.5" customHeight="1" x14ac:dyDescent="0.2">
      <c r="A96" s="138" t="s">
        <v>45</v>
      </c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</row>
    <row r="97" spans="1:21" ht="27.75" customHeight="1" x14ac:dyDescent="0.2">
      <c r="A97" s="154" t="s">
        <v>27</v>
      </c>
      <c r="B97" s="149" t="s">
        <v>26</v>
      </c>
      <c r="C97" s="150"/>
      <c r="D97" s="150"/>
      <c r="E97" s="150"/>
      <c r="F97" s="150"/>
      <c r="G97" s="150"/>
      <c r="H97" s="150"/>
      <c r="I97" s="151"/>
      <c r="J97" s="136" t="s">
        <v>39</v>
      </c>
      <c r="K97" s="106" t="s">
        <v>24</v>
      </c>
      <c r="L97" s="106"/>
      <c r="M97" s="106"/>
      <c r="N97" s="106"/>
      <c r="O97" s="106" t="s">
        <v>40</v>
      </c>
      <c r="P97" s="107"/>
      <c r="Q97" s="107"/>
      <c r="R97" s="106" t="s">
        <v>23</v>
      </c>
      <c r="S97" s="106"/>
      <c r="T97" s="106"/>
      <c r="U97" s="106" t="s">
        <v>22</v>
      </c>
    </row>
    <row r="98" spans="1:21" ht="12.75" customHeight="1" x14ac:dyDescent="0.2">
      <c r="A98" s="155"/>
      <c r="B98" s="152"/>
      <c r="C98" s="143"/>
      <c r="D98" s="143"/>
      <c r="E98" s="143"/>
      <c r="F98" s="143"/>
      <c r="G98" s="143"/>
      <c r="H98" s="143"/>
      <c r="I98" s="153"/>
      <c r="J98" s="137"/>
      <c r="K98" s="62" t="s">
        <v>28</v>
      </c>
      <c r="L98" s="62" t="s">
        <v>29</v>
      </c>
      <c r="M98" s="62" t="s">
        <v>91</v>
      </c>
      <c r="N98" s="62" t="s">
        <v>92</v>
      </c>
      <c r="O98" s="62" t="s">
        <v>33</v>
      </c>
      <c r="P98" s="62" t="s">
        <v>7</v>
      </c>
      <c r="Q98" s="62" t="s">
        <v>30</v>
      </c>
      <c r="R98" s="62" t="s">
        <v>31</v>
      </c>
      <c r="S98" s="62" t="s">
        <v>28</v>
      </c>
      <c r="T98" s="62" t="s">
        <v>32</v>
      </c>
      <c r="U98" s="106"/>
    </row>
    <row r="99" spans="1:21" x14ac:dyDescent="0.2">
      <c r="A99" s="220" t="s">
        <v>129</v>
      </c>
      <c r="B99" s="221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2"/>
    </row>
    <row r="100" spans="1:21" ht="29.1" customHeight="1" x14ac:dyDescent="0.2">
      <c r="A100" s="57" t="s">
        <v>101</v>
      </c>
      <c r="B100" s="133" t="s">
        <v>166</v>
      </c>
      <c r="C100" s="134"/>
      <c r="D100" s="134"/>
      <c r="E100" s="134"/>
      <c r="F100" s="134"/>
      <c r="G100" s="134"/>
      <c r="H100" s="134"/>
      <c r="I100" s="135"/>
      <c r="J100" s="58">
        <v>7</v>
      </c>
      <c r="K100" s="58">
        <v>2</v>
      </c>
      <c r="L100" s="58">
        <v>1</v>
      </c>
      <c r="M100" s="58">
        <v>0</v>
      </c>
      <c r="N100" s="58">
        <v>1</v>
      </c>
      <c r="O100" s="17">
        <f>K100+L100+N100+M100</f>
        <v>4</v>
      </c>
      <c r="P100" s="17">
        <f>Q100-O100</f>
        <v>9</v>
      </c>
      <c r="Q100" s="17">
        <f t="shared" ref="Q100:Q106" si="18">ROUND(PRODUCT(J100,25)/14,0)</f>
        <v>13</v>
      </c>
      <c r="R100" s="24" t="s">
        <v>31</v>
      </c>
      <c r="S100" s="24"/>
      <c r="T100" s="25"/>
      <c r="U100" s="10" t="s">
        <v>37</v>
      </c>
    </row>
    <row r="101" spans="1:21" x14ac:dyDescent="0.2">
      <c r="A101" s="57" t="s">
        <v>106</v>
      </c>
      <c r="B101" s="120" t="s">
        <v>162</v>
      </c>
      <c r="C101" s="120"/>
      <c r="D101" s="120"/>
      <c r="E101" s="120"/>
      <c r="F101" s="120"/>
      <c r="G101" s="120"/>
      <c r="H101" s="120"/>
      <c r="I101" s="120"/>
      <c r="J101" s="24">
        <v>7</v>
      </c>
      <c r="K101" s="58">
        <v>2</v>
      </c>
      <c r="L101" s="58">
        <v>1</v>
      </c>
      <c r="M101" s="58">
        <v>0</v>
      </c>
      <c r="N101" s="58">
        <v>1</v>
      </c>
      <c r="O101" s="17">
        <f t="shared" ref="O101:O106" si="19">K101+L101+N101+M101</f>
        <v>4</v>
      </c>
      <c r="P101" s="17">
        <f t="shared" ref="P101:P120" si="20">Q101-O101</f>
        <v>9</v>
      </c>
      <c r="Q101" s="17">
        <f t="shared" si="18"/>
        <v>13</v>
      </c>
      <c r="R101" s="24" t="s">
        <v>31</v>
      </c>
      <c r="S101" s="24"/>
      <c r="T101" s="25"/>
      <c r="U101" s="10" t="s">
        <v>37</v>
      </c>
    </row>
    <row r="102" spans="1:21" s="67" customFormat="1" x14ac:dyDescent="0.2">
      <c r="A102" s="220" t="s">
        <v>127</v>
      </c>
      <c r="B102" s="221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2"/>
    </row>
    <row r="103" spans="1:21" x14ac:dyDescent="0.2">
      <c r="A103" s="59" t="s">
        <v>100</v>
      </c>
      <c r="B103" s="190" t="s">
        <v>159</v>
      </c>
      <c r="C103" s="190"/>
      <c r="D103" s="190"/>
      <c r="E103" s="190"/>
      <c r="F103" s="190"/>
      <c r="G103" s="190"/>
      <c r="H103" s="190"/>
      <c r="I103" s="190"/>
      <c r="J103" s="24">
        <v>7</v>
      </c>
      <c r="K103" s="58">
        <v>2</v>
      </c>
      <c r="L103" s="58">
        <v>1</v>
      </c>
      <c r="M103" s="58">
        <v>0</v>
      </c>
      <c r="N103" s="58">
        <v>1</v>
      </c>
      <c r="O103" s="17">
        <f t="shared" si="19"/>
        <v>4</v>
      </c>
      <c r="P103" s="17">
        <f t="shared" ref="P103:P105" si="21">Q103-O103</f>
        <v>9</v>
      </c>
      <c r="Q103" s="17">
        <f t="shared" si="18"/>
        <v>13</v>
      </c>
      <c r="R103" s="24" t="s">
        <v>31</v>
      </c>
      <c r="S103" s="24"/>
      <c r="T103" s="25"/>
      <c r="U103" s="10" t="s">
        <v>38</v>
      </c>
    </row>
    <row r="104" spans="1:21" x14ac:dyDescent="0.2">
      <c r="A104" s="57" t="s">
        <v>133</v>
      </c>
      <c r="B104" s="189" t="s">
        <v>172</v>
      </c>
      <c r="C104" s="189"/>
      <c r="D104" s="189"/>
      <c r="E104" s="189"/>
      <c r="F104" s="189"/>
      <c r="G104" s="189"/>
      <c r="H104" s="189"/>
      <c r="I104" s="189"/>
      <c r="J104" s="24">
        <v>7</v>
      </c>
      <c r="K104" s="58">
        <v>2</v>
      </c>
      <c r="L104" s="58">
        <v>1</v>
      </c>
      <c r="M104" s="58">
        <v>0</v>
      </c>
      <c r="N104" s="58">
        <v>1</v>
      </c>
      <c r="O104" s="17">
        <f t="shared" si="19"/>
        <v>4</v>
      </c>
      <c r="P104" s="17">
        <f t="shared" si="21"/>
        <v>9</v>
      </c>
      <c r="Q104" s="17">
        <f t="shared" si="18"/>
        <v>13</v>
      </c>
      <c r="R104" s="24" t="s">
        <v>31</v>
      </c>
      <c r="S104" s="24"/>
      <c r="T104" s="25"/>
      <c r="U104" s="10" t="s">
        <v>38</v>
      </c>
    </row>
    <row r="105" spans="1:21" x14ac:dyDescent="0.2">
      <c r="A105" s="60" t="s">
        <v>119</v>
      </c>
      <c r="B105" s="190" t="s">
        <v>169</v>
      </c>
      <c r="C105" s="190"/>
      <c r="D105" s="190"/>
      <c r="E105" s="190"/>
      <c r="F105" s="190"/>
      <c r="G105" s="190"/>
      <c r="H105" s="190"/>
      <c r="I105" s="190"/>
      <c r="J105" s="24">
        <v>7</v>
      </c>
      <c r="K105" s="58">
        <v>2</v>
      </c>
      <c r="L105" s="58">
        <v>1</v>
      </c>
      <c r="M105" s="58">
        <v>0</v>
      </c>
      <c r="N105" s="58">
        <v>1</v>
      </c>
      <c r="O105" s="17">
        <f t="shared" si="19"/>
        <v>4</v>
      </c>
      <c r="P105" s="17">
        <f t="shared" si="21"/>
        <v>9</v>
      </c>
      <c r="Q105" s="17">
        <f t="shared" si="18"/>
        <v>13</v>
      </c>
      <c r="R105" s="24" t="s">
        <v>31</v>
      </c>
      <c r="S105" s="24"/>
      <c r="T105" s="25"/>
      <c r="U105" s="10" t="s">
        <v>38</v>
      </c>
    </row>
    <row r="106" spans="1:21" hidden="1" x14ac:dyDescent="0.2">
      <c r="A106" s="63"/>
      <c r="B106" s="191"/>
      <c r="C106" s="192"/>
      <c r="D106" s="192"/>
      <c r="E106" s="192"/>
      <c r="F106" s="192"/>
      <c r="G106" s="192"/>
      <c r="H106" s="192"/>
      <c r="I106" s="193"/>
      <c r="J106" s="24">
        <v>0</v>
      </c>
      <c r="K106" s="24">
        <v>0</v>
      </c>
      <c r="L106" s="24">
        <v>0</v>
      </c>
      <c r="M106" s="24"/>
      <c r="N106" s="24">
        <v>0</v>
      </c>
      <c r="O106" s="17">
        <f t="shared" si="19"/>
        <v>0</v>
      </c>
      <c r="P106" s="17">
        <f>Q106-O106</f>
        <v>0</v>
      </c>
      <c r="Q106" s="17">
        <f t="shared" si="18"/>
        <v>0</v>
      </c>
      <c r="R106" s="24"/>
      <c r="S106" s="24"/>
      <c r="T106" s="25"/>
      <c r="U106" s="10"/>
    </row>
    <row r="107" spans="1:21" x14ac:dyDescent="0.2">
      <c r="A107" s="194" t="s">
        <v>130</v>
      </c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6"/>
    </row>
    <row r="108" spans="1:21" x14ac:dyDescent="0.2">
      <c r="A108" s="57" t="s">
        <v>120</v>
      </c>
      <c r="B108" s="124" t="s">
        <v>170</v>
      </c>
      <c r="C108" s="125"/>
      <c r="D108" s="125"/>
      <c r="E108" s="125"/>
      <c r="F108" s="125"/>
      <c r="G108" s="125"/>
      <c r="H108" s="125"/>
      <c r="I108" s="126"/>
      <c r="J108" s="58">
        <v>7</v>
      </c>
      <c r="K108" s="58">
        <v>2</v>
      </c>
      <c r="L108" s="58">
        <v>1</v>
      </c>
      <c r="M108" s="58">
        <v>0</v>
      </c>
      <c r="N108" s="58">
        <v>1</v>
      </c>
      <c r="O108" s="17">
        <f>K108+L108+N108+M115</f>
        <v>4</v>
      </c>
      <c r="P108" s="17">
        <f t="shared" si="20"/>
        <v>9</v>
      </c>
      <c r="Q108" s="17">
        <f t="shared" ref="Q108:Q113" si="22">ROUND(PRODUCT(J108,25)/14,0)</f>
        <v>13</v>
      </c>
      <c r="R108" s="24" t="s">
        <v>31</v>
      </c>
      <c r="S108" s="24"/>
      <c r="T108" s="25"/>
      <c r="U108" s="10" t="s">
        <v>37</v>
      </c>
    </row>
    <row r="109" spans="1:21" x14ac:dyDescent="0.2">
      <c r="A109" s="61" t="s">
        <v>122</v>
      </c>
      <c r="B109" s="124" t="s">
        <v>171</v>
      </c>
      <c r="C109" s="125"/>
      <c r="D109" s="125"/>
      <c r="E109" s="125"/>
      <c r="F109" s="125"/>
      <c r="G109" s="125"/>
      <c r="H109" s="125"/>
      <c r="I109" s="126"/>
      <c r="J109" s="24">
        <v>7</v>
      </c>
      <c r="K109" s="58">
        <v>2</v>
      </c>
      <c r="L109" s="58">
        <v>1</v>
      </c>
      <c r="M109" s="58">
        <v>0</v>
      </c>
      <c r="N109" s="58">
        <v>1</v>
      </c>
      <c r="O109" s="17">
        <f t="shared" ref="O109:O113" si="23">K109+L109+N109+M116</f>
        <v>4</v>
      </c>
      <c r="P109" s="17">
        <f t="shared" ref="P109:P111" si="24">Q109-O109</f>
        <v>9</v>
      </c>
      <c r="Q109" s="17">
        <f t="shared" si="22"/>
        <v>13</v>
      </c>
      <c r="R109" s="24" t="s">
        <v>31</v>
      </c>
      <c r="S109" s="24"/>
      <c r="T109" s="25"/>
      <c r="U109" s="10" t="s">
        <v>37</v>
      </c>
    </row>
    <row r="110" spans="1:21" x14ac:dyDescent="0.2">
      <c r="A110" s="61" t="s">
        <v>104</v>
      </c>
      <c r="B110" s="120" t="s">
        <v>156</v>
      </c>
      <c r="C110" s="120"/>
      <c r="D110" s="120"/>
      <c r="E110" s="120"/>
      <c r="F110" s="120"/>
      <c r="G110" s="120"/>
      <c r="H110" s="120"/>
      <c r="I110" s="120"/>
      <c r="J110" s="58">
        <v>7</v>
      </c>
      <c r="K110" s="58">
        <v>2</v>
      </c>
      <c r="L110" s="58">
        <v>1</v>
      </c>
      <c r="M110" s="58">
        <v>0</v>
      </c>
      <c r="N110" s="58">
        <v>1</v>
      </c>
      <c r="O110" s="17">
        <f t="shared" si="23"/>
        <v>4</v>
      </c>
      <c r="P110" s="17">
        <f t="shared" si="24"/>
        <v>9</v>
      </c>
      <c r="Q110" s="17">
        <f t="shared" si="22"/>
        <v>13</v>
      </c>
      <c r="R110" s="24" t="s">
        <v>31</v>
      </c>
      <c r="S110" s="24"/>
      <c r="T110" s="25"/>
      <c r="U110" s="10" t="s">
        <v>37</v>
      </c>
    </row>
    <row r="111" spans="1:21" x14ac:dyDescent="0.2">
      <c r="A111" s="64" t="s">
        <v>118</v>
      </c>
      <c r="B111" s="120" t="s">
        <v>155</v>
      </c>
      <c r="C111" s="120"/>
      <c r="D111" s="120"/>
      <c r="E111" s="120"/>
      <c r="F111" s="120"/>
      <c r="G111" s="120"/>
      <c r="H111" s="120"/>
      <c r="I111" s="120"/>
      <c r="J111" s="58">
        <v>7</v>
      </c>
      <c r="K111" s="58">
        <v>2</v>
      </c>
      <c r="L111" s="58">
        <v>1</v>
      </c>
      <c r="M111" s="58">
        <v>0</v>
      </c>
      <c r="N111" s="58">
        <v>1</v>
      </c>
      <c r="O111" s="17">
        <f t="shared" si="23"/>
        <v>4</v>
      </c>
      <c r="P111" s="17">
        <f t="shared" si="24"/>
        <v>9</v>
      </c>
      <c r="Q111" s="17">
        <f t="shared" si="22"/>
        <v>13</v>
      </c>
      <c r="R111" s="24" t="s">
        <v>31</v>
      </c>
      <c r="S111" s="24"/>
      <c r="T111" s="25"/>
      <c r="U111" s="10" t="s">
        <v>37</v>
      </c>
    </row>
    <row r="112" spans="1:21" hidden="1" x14ac:dyDescent="0.2">
      <c r="A112" s="63"/>
      <c r="B112" s="191"/>
      <c r="C112" s="192"/>
      <c r="D112" s="192"/>
      <c r="E112" s="192"/>
      <c r="F112" s="192"/>
      <c r="G112" s="192"/>
      <c r="H112" s="192"/>
      <c r="I112" s="193"/>
      <c r="J112" s="24">
        <v>0</v>
      </c>
      <c r="K112" s="24">
        <v>0</v>
      </c>
      <c r="L112" s="24">
        <v>0</v>
      </c>
      <c r="M112" s="24"/>
      <c r="N112" s="24">
        <v>0</v>
      </c>
      <c r="O112" s="17">
        <f t="shared" si="23"/>
        <v>0</v>
      </c>
      <c r="P112" s="17">
        <f>Q112-O112</f>
        <v>0</v>
      </c>
      <c r="Q112" s="17">
        <f t="shared" si="22"/>
        <v>0</v>
      </c>
      <c r="R112" s="24"/>
      <c r="S112" s="24"/>
      <c r="T112" s="25"/>
      <c r="U112" s="10"/>
    </row>
    <row r="113" spans="1:21" hidden="1" x14ac:dyDescent="0.2">
      <c r="A113" s="63"/>
      <c r="B113" s="191"/>
      <c r="C113" s="192"/>
      <c r="D113" s="192"/>
      <c r="E113" s="192"/>
      <c r="F113" s="192"/>
      <c r="G113" s="192"/>
      <c r="H113" s="192"/>
      <c r="I113" s="193"/>
      <c r="J113" s="24">
        <v>0</v>
      </c>
      <c r="K113" s="24">
        <v>0</v>
      </c>
      <c r="L113" s="24">
        <v>0</v>
      </c>
      <c r="M113" s="24"/>
      <c r="N113" s="24">
        <v>0</v>
      </c>
      <c r="O113" s="17">
        <f t="shared" si="23"/>
        <v>0</v>
      </c>
      <c r="P113" s="17">
        <f t="shared" si="20"/>
        <v>0</v>
      </c>
      <c r="Q113" s="17">
        <f t="shared" si="22"/>
        <v>0</v>
      </c>
      <c r="R113" s="24"/>
      <c r="S113" s="24"/>
      <c r="T113" s="25"/>
      <c r="U113" s="10"/>
    </row>
    <row r="114" spans="1:21" x14ac:dyDescent="0.2">
      <c r="A114" s="194" t="s">
        <v>128</v>
      </c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6"/>
    </row>
    <row r="115" spans="1:21" x14ac:dyDescent="0.2">
      <c r="A115" s="57" t="s">
        <v>121</v>
      </c>
      <c r="B115" s="120" t="s">
        <v>157</v>
      </c>
      <c r="C115" s="120"/>
      <c r="D115" s="120"/>
      <c r="E115" s="120"/>
      <c r="F115" s="120"/>
      <c r="G115" s="120"/>
      <c r="H115" s="120"/>
      <c r="I115" s="120"/>
      <c r="J115" s="58">
        <v>7</v>
      </c>
      <c r="K115" s="58">
        <v>2</v>
      </c>
      <c r="L115" s="58">
        <v>1</v>
      </c>
      <c r="M115" s="58">
        <v>0</v>
      </c>
      <c r="N115" s="58">
        <v>1</v>
      </c>
      <c r="O115" s="17">
        <f>K115+L115+N115+M115</f>
        <v>4</v>
      </c>
      <c r="P115" s="17">
        <f t="shared" si="20"/>
        <v>9</v>
      </c>
      <c r="Q115" s="17">
        <f>ROUND(PRODUCT(J115,25)/14,0)</f>
        <v>13</v>
      </c>
      <c r="R115" s="24" t="s">
        <v>31</v>
      </c>
      <c r="S115" s="24"/>
      <c r="T115" s="25"/>
      <c r="U115" s="10" t="s">
        <v>37</v>
      </c>
    </row>
    <row r="116" spans="1:21" x14ac:dyDescent="0.2">
      <c r="A116" s="64" t="s">
        <v>173</v>
      </c>
      <c r="B116" s="191" t="s">
        <v>174</v>
      </c>
      <c r="C116" s="192"/>
      <c r="D116" s="192"/>
      <c r="E116" s="192"/>
      <c r="F116" s="192"/>
      <c r="G116" s="192"/>
      <c r="H116" s="192"/>
      <c r="I116" s="193"/>
      <c r="J116" s="24">
        <v>7</v>
      </c>
      <c r="K116" s="24">
        <v>2</v>
      </c>
      <c r="L116" s="24">
        <v>1</v>
      </c>
      <c r="M116" s="24">
        <v>0</v>
      </c>
      <c r="N116" s="24">
        <v>1</v>
      </c>
      <c r="O116" s="17">
        <f t="shared" ref="O116:O120" si="25">K116+L116+N116+M116</f>
        <v>4</v>
      </c>
      <c r="P116" s="17">
        <f t="shared" ref="P116:P118" si="26">Q116-O116</f>
        <v>9</v>
      </c>
      <c r="Q116" s="17">
        <f>ROUND(PRODUCT(J116,25)/14,0)</f>
        <v>13</v>
      </c>
      <c r="R116" s="24" t="s">
        <v>31</v>
      </c>
      <c r="S116" s="24"/>
      <c r="T116" s="25"/>
      <c r="U116" s="10" t="s">
        <v>37</v>
      </c>
    </row>
    <row r="117" spans="1:21" ht="39.950000000000003" customHeight="1" x14ac:dyDescent="0.2">
      <c r="A117" s="57" t="s">
        <v>131</v>
      </c>
      <c r="B117" s="144" t="s">
        <v>161</v>
      </c>
      <c r="C117" s="144"/>
      <c r="D117" s="144"/>
      <c r="E117" s="144"/>
      <c r="F117" s="144"/>
      <c r="G117" s="144"/>
      <c r="H117" s="144"/>
      <c r="I117" s="144"/>
      <c r="J117" s="24">
        <v>7</v>
      </c>
      <c r="K117" s="58">
        <v>2</v>
      </c>
      <c r="L117" s="58">
        <v>1</v>
      </c>
      <c r="M117" s="58">
        <v>0</v>
      </c>
      <c r="N117" s="58">
        <v>1</v>
      </c>
      <c r="O117" s="17">
        <f t="shared" si="25"/>
        <v>4</v>
      </c>
      <c r="P117" s="17">
        <f t="shared" si="26"/>
        <v>9</v>
      </c>
      <c r="Q117" s="17">
        <f>ROUND(PRODUCT(J117,25)/14,0)</f>
        <v>13</v>
      </c>
      <c r="R117" s="24" t="s">
        <v>31</v>
      </c>
      <c r="S117" s="24"/>
      <c r="T117" s="25"/>
      <c r="U117" s="10" t="s">
        <v>37</v>
      </c>
    </row>
    <row r="118" spans="1:21" x14ac:dyDescent="0.2">
      <c r="A118" s="57" t="s">
        <v>105</v>
      </c>
      <c r="B118" s="189" t="s">
        <v>160</v>
      </c>
      <c r="C118" s="189"/>
      <c r="D118" s="189"/>
      <c r="E118" s="189"/>
      <c r="F118" s="189"/>
      <c r="G118" s="189"/>
      <c r="H118" s="189"/>
      <c r="I118" s="189"/>
      <c r="J118" s="58">
        <v>7</v>
      </c>
      <c r="K118" s="58">
        <v>2</v>
      </c>
      <c r="L118" s="58">
        <v>1</v>
      </c>
      <c r="M118" s="58">
        <v>0</v>
      </c>
      <c r="N118" s="58">
        <v>1</v>
      </c>
      <c r="O118" s="17">
        <f t="shared" si="25"/>
        <v>4</v>
      </c>
      <c r="P118" s="17">
        <f t="shared" si="26"/>
        <v>11</v>
      </c>
      <c r="Q118" s="17">
        <f t="shared" ref="Q118:Q120" si="27">ROUND(PRODUCT(J118,25)/12,0)</f>
        <v>15</v>
      </c>
      <c r="R118" s="24" t="s">
        <v>31</v>
      </c>
      <c r="S118" s="24"/>
      <c r="T118" s="25"/>
      <c r="U118" s="10" t="s">
        <v>37</v>
      </c>
    </row>
    <row r="119" spans="1:21" hidden="1" x14ac:dyDescent="0.2">
      <c r="A119" s="63"/>
      <c r="B119" s="191"/>
      <c r="C119" s="192"/>
      <c r="D119" s="192"/>
      <c r="E119" s="192"/>
      <c r="F119" s="192"/>
      <c r="G119" s="192"/>
      <c r="H119" s="192"/>
      <c r="I119" s="193"/>
      <c r="J119" s="24">
        <v>0</v>
      </c>
      <c r="K119" s="24">
        <v>0</v>
      </c>
      <c r="L119" s="24">
        <v>0</v>
      </c>
      <c r="M119" s="24"/>
      <c r="N119" s="24">
        <v>0</v>
      </c>
      <c r="O119" s="17">
        <f t="shared" si="25"/>
        <v>0</v>
      </c>
      <c r="P119" s="17">
        <f t="shared" si="20"/>
        <v>0</v>
      </c>
      <c r="Q119" s="17">
        <f t="shared" si="27"/>
        <v>0</v>
      </c>
      <c r="R119" s="24"/>
      <c r="S119" s="24"/>
      <c r="T119" s="25"/>
      <c r="U119" s="10"/>
    </row>
    <row r="120" spans="1:21" hidden="1" x14ac:dyDescent="0.2">
      <c r="A120" s="63"/>
      <c r="B120" s="191"/>
      <c r="C120" s="192"/>
      <c r="D120" s="192"/>
      <c r="E120" s="192"/>
      <c r="F120" s="192"/>
      <c r="G120" s="192"/>
      <c r="H120" s="192"/>
      <c r="I120" s="193"/>
      <c r="J120" s="24">
        <v>0</v>
      </c>
      <c r="K120" s="24">
        <v>0</v>
      </c>
      <c r="L120" s="24">
        <v>0</v>
      </c>
      <c r="M120" s="24"/>
      <c r="N120" s="24">
        <v>0</v>
      </c>
      <c r="O120" s="17">
        <f t="shared" si="25"/>
        <v>0</v>
      </c>
      <c r="P120" s="17">
        <f t="shared" si="20"/>
        <v>0</v>
      </c>
      <c r="Q120" s="17">
        <f t="shared" si="27"/>
        <v>0</v>
      </c>
      <c r="R120" s="24"/>
      <c r="S120" s="24"/>
      <c r="T120" s="25"/>
      <c r="U120" s="10"/>
    </row>
    <row r="121" spans="1:21" hidden="1" x14ac:dyDescent="0.2">
      <c r="A121" s="194" t="s">
        <v>86</v>
      </c>
      <c r="B121" s="218"/>
      <c r="C121" s="218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9"/>
    </row>
    <row r="122" spans="1:21" hidden="1" x14ac:dyDescent="0.2">
      <c r="A122" s="63"/>
      <c r="B122" s="189"/>
      <c r="C122" s="189"/>
      <c r="D122" s="189"/>
      <c r="E122" s="189"/>
      <c r="F122" s="189"/>
      <c r="G122" s="189"/>
      <c r="H122" s="189"/>
      <c r="I122" s="189"/>
      <c r="J122" s="24">
        <v>0</v>
      </c>
      <c r="K122" s="24">
        <v>0</v>
      </c>
      <c r="L122" s="24">
        <v>0</v>
      </c>
      <c r="M122" s="24"/>
      <c r="N122" s="24">
        <v>0</v>
      </c>
      <c r="O122" s="17">
        <f>K122+L122+N122+M122</f>
        <v>0</v>
      </c>
      <c r="P122" s="17">
        <f t="shared" ref="P122:P127" si="28">Q122-O122</f>
        <v>0</v>
      </c>
      <c r="Q122" s="17">
        <f t="shared" ref="Q122:Q127" si="29">ROUND(PRODUCT(J122,25)/12,0)</f>
        <v>0</v>
      </c>
      <c r="R122" s="24"/>
      <c r="S122" s="24"/>
      <c r="T122" s="25"/>
      <c r="U122" s="10"/>
    </row>
    <row r="123" spans="1:21" hidden="1" x14ac:dyDescent="0.2">
      <c r="A123" s="63"/>
      <c r="B123" s="189"/>
      <c r="C123" s="189"/>
      <c r="D123" s="189"/>
      <c r="E123" s="189"/>
      <c r="F123" s="189"/>
      <c r="G123" s="189"/>
      <c r="H123" s="189"/>
      <c r="I123" s="189"/>
      <c r="J123" s="24">
        <v>0</v>
      </c>
      <c r="K123" s="24">
        <v>0</v>
      </c>
      <c r="L123" s="24">
        <v>0</v>
      </c>
      <c r="M123" s="24"/>
      <c r="N123" s="24">
        <v>0</v>
      </c>
      <c r="O123" s="17">
        <f t="shared" ref="O123:O127" si="30">K123+L123+N123+M123</f>
        <v>0</v>
      </c>
      <c r="P123" s="17">
        <f t="shared" si="28"/>
        <v>0</v>
      </c>
      <c r="Q123" s="17">
        <f t="shared" si="29"/>
        <v>0</v>
      </c>
      <c r="R123" s="24"/>
      <c r="S123" s="24"/>
      <c r="T123" s="25"/>
      <c r="U123" s="10"/>
    </row>
    <row r="124" spans="1:21" hidden="1" x14ac:dyDescent="0.2">
      <c r="A124" s="63"/>
      <c r="B124" s="189"/>
      <c r="C124" s="189"/>
      <c r="D124" s="189"/>
      <c r="E124" s="189"/>
      <c r="F124" s="189"/>
      <c r="G124" s="189"/>
      <c r="H124" s="189"/>
      <c r="I124" s="189"/>
      <c r="J124" s="24">
        <v>0</v>
      </c>
      <c r="K124" s="24">
        <v>0</v>
      </c>
      <c r="L124" s="24">
        <v>0</v>
      </c>
      <c r="M124" s="24"/>
      <c r="N124" s="24">
        <v>0</v>
      </c>
      <c r="O124" s="17">
        <f t="shared" si="30"/>
        <v>0</v>
      </c>
      <c r="P124" s="17">
        <f t="shared" si="28"/>
        <v>0</v>
      </c>
      <c r="Q124" s="17">
        <f t="shared" si="29"/>
        <v>0</v>
      </c>
      <c r="R124" s="24"/>
      <c r="S124" s="24"/>
      <c r="T124" s="25"/>
      <c r="U124" s="10"/>
    </row>
    <row r="125" spans="1:21" hidden="1" x14ac:dyDescent="0.2">
      <c r="A125" s="63"/>
      <c r="B125" s="189"/>
      <c r="C125" s="189"/>
      <c r="D125" s="189"/>
      <c r="E125" s="189"/>
      <c r="F125" s="189"/>
      <c r="G125" s="189"/>
      <c r="H125" s="189"/>
      <c r="I125" s="189"/>
      <c r="J125" s="24">
        <v>0</v>
      </c>
      <c r="K125" s="24">
        <v>0</v>
      </c>
      <c r="L125" s="24">
        <v>0</v>
      </c>
      <c r="M125" s="24"/>
      <c r="N125" s="24">
        <v>0</v>
      </c>
      <c r="O125" s="17">
        <f t="shared" si="30"/>
        <v>0</v>
      </c>
      <c r="P125" s="17">
        <f t="shared" si="28"/>
        <v>0</v>
      </c>
      <c r="Q125" s="17">
        <f t="shared" si="29"/>
        <v>0</v>
      </c>
      <c r="R125" s="24"/>
      <c r="S125" s="24"/>
      <c r="T125" s="25"/>
      <c r="U125" s="10"/>
    </row>
    <row r="126" spans="1:21" hidden="1" x14ac:dyDescent="0.2">
      <c r="A126" s="63"/>
      <c r="B126" s="189"/>
      <c r="C126" s="189"/>
      <c r="D126" s="189"/>
      <c r="E126" s="189"/>
      <c r="F126" s="189"/>
      <c r="G126" s="189"/>
      <c r="H126" s="189"/>
      <c r="I126" s="189"/>
      <c r="J126" s="24">
        <v>0</v>
      </c>
      <c r="K126" s="24">
        <v>0</v>
      </c>
      <c r="L126" s="24">
        <v>0</v>
      </c>
      <c r="M126" s="24"/>
      <c r="N126" s="24">
        <v>0</v>
      </c>
      <c r="O126" s="17">
        <f t="shared" si="30"/>
        <v>0</v>
      </c>
      <c r="P126" s="17">
        <f t="shared" si="28"/>
        <v>0</v>
      </c>
      <c r="Q126" s="17">
        <f t="shared" si="29"/>
        <v>0</v>
      </c>
      <c r="R126" s="24"/>
      <c r="S126" s="24"/>
      <c r="T126" s="25"/>
      <c r="U126" s="10"/>
    </row>
    <row r="127" spans="1:21" hidden="1" x14ac:dyDescent="0.2">
      <c r="A127" s="63"/>
      <c r="B127" s="189"/>
      <c r="C127" s="189"/>
      <c r="D127" s="189"/>
      <c r="E127" s="189"/>
      <c r="F127" s="189"/>
      <c r="G127" s="189"/>
      <c r="H127" s="189"/>
      <c r="I127" s="189"/>
      <c r="J127" s="24">
        <v>0</v>
      </c>
      <c r="K127" s="24">
        <v>0</v>
      </c>
      <c r="L127" s="24">
        <v>0</v>
      </c>
      <c r="M127" s="24"/>
      <c r="N127" s="24">
        <v>0</v>
      </c>
      <c r="O127" s="17">
        <f t="shared" si="30"/>
        <v>0</v>
      </c>
      <c r="P127" s="17">
        <f t="shared" si="28"/>
        <v>0</v>
      </c>
      <c r="Q127" s="17">
        <f t="shared" si="29"/>
        <v>0</v>
      </c>
      <c r="R127" s="24"/>
      <c r="S127" s="24"/>
      <c r="T127" s="25"/>
      <c r="U127" s="10"/>
    </row>
    <row r="128" spans="1:21" ht="24.75" customHeight="1" x14ac:dyDescent="0.2">
      <c r="A128" s="209" t="s">
        <v>71</v>
      </c>
      <c r="B128" s="210"/>
      <c r="C128" s="210"/>
      <c r="D128" s="210"/>
      <c r="E128" s="210"/>
      <c r="F128" s="210"/>
      <c r="G128" s="210"/>
      <c r="H128" s="210"/>
      <c r="I128" s="211"/>
      <c r="J128" s="70">
        <f>SUM(J100,J103,J108,J115)</f>
        <v>28</v>
      </c>
      <c r="K128" s="70">
        <f t="shared" ref="K128:T128" si="31">SUM(K100,K103,K108,K115)</f>
        <v>8</v>
      </c>
      <c r="L128" s="70">
        <f t="shared" si="31"/>
        <v>4</v>
      </c>
      <c r="M128" s="70">
        <f t="shared" si="31"/>
        <v>0</v>
      </c>
      <c r="N128" s="70">
        <f t="shared" si="31"/>
        <v>4</v>
      </c>
      <c r="O128" s="70">
        <f t="shared" si="31"/>
        <v>16</v>
      </c>
      <c r="P128" s="70">
        <f t="shared" si="31"/>
        <v>36</v>
      </c>
      <c r="Q128" s="70">
        <f t="shared" si="31"/>
        <v>52</v>
      </c>
      <c r="R128" s="70">
        <f t="shared" si="31"/>
        <v>0</v>
      </c>
      <c r="S128" s="70">
        <f t="shared" si="31"/>
        <v>0</v>
      </c>
      <c r="T128" s="70">
        <f t="shared" si="31"/>
        <v>0</v>
      </c>
      <c r="U128" s="26"/>
    </row>
    <row r="129" spans="1:21" ht="13.5" customHeight="1" x14ac:dyDescent="0.2">
      <c r="A129" s="212" t="s">
        <v>47</v>
      </c>
      <c r="B129" s="213"/>
      <c r="C129" s="213"/>
      <c r="D129" s="213"/>
      <c r="E129" s="213"/>
      <c r="F129" s="213"/>
      <c r="G129" s="213"/>
      <c r="H129" s="213"/>
      <c r="I129" s="213"/>
      <c r="J129" s="214"/>
      <c r="K129" s="21">
        <f t="shared" ref="K129:Q129" si="32">SUM(K100,K108,K115)*14+K122*12</f>
        <v>84</v>
      </c>
      <c r="L129" s="21">
        <f t="shared" si="32"/>
        <v>42</v>
      </c>
      <c r="M129" s="21">
        <f t="shared" si="32"/>
        <v>0</v>
      </c>
      <c r="N129" s="21">
        <f t="shared" si="32"/>
        <v>42</v>
      </c>
      <c r="O129" s="21">
        <f t="shared" si="32"/>
        <v>168</v>
      </c>
      <c r="P129" s="21">
        <f t="shared" si="32"/>
        <v>378</v>
      </c>
      <c r="Q129" s="21">
        <f t="shared" si="32"/>
        <v>546</v>
      </c>
      <c r="R129" s="203"/>
      <c r="S129" s="204"/>
      <c r="T129" s="204"/>
      <c r="U129" s="205"/>
    </row>
    <row r="130" spans="1:21" x14ac:dyDescent="0.2">
      <c r="A130" s="215"/>
      <c r="B130" s="216"/>
      <c r="C130" s="216"/>
      <c r="D130" s="216"/>
      <c r="E130" s="216"/>
      <c r="F130" s="216"/>
      <c r="G130" s="216"/>
      <c r="H130" s="216"/>
      <c r="I130" s="216"/>
      <c r="J130" s="217"/>
      <c r="K130" s="197">
        <f>SUM(K129:N129)</f>
        <v>168</v>
      </c>
      <c r="L130" s="198"/>
      <c r="M130" s="198"/>
      <c r="N130" s="199"/>
      <c r="O130" s="200">
        <f>SUM(O129:P129)</f>
        <v>546</v>
      </c>
      <c r="P130" s="201"/>
      <c r="Q130" s="202"/>
      <c r="R130" s="206"/>
      <c r="S130" s="207"/>
      <c r="T130" s="207"/>
      <c r="U130" s="208"/>
    </row>
    <row r="131" spans="1:2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2"/>
      <c r="L131" s="12"/>
      <c r="M131" s="12"/>
      <c r="N131" s="12"/>
      <c r="O131" s="13"/>
      <c r="P131" s="13"/>
      <c r="Q131" s="13"/>
      <c r="R131" s="14"/>
      <c r="S131" s="14"/>
      <c r="T131" s="14"/>
      <c r="U131" s="14"/>
    </row>
    <row r="132" spans="1:21" s="51" customForma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2"/>
      <c r="L132" s="12"/>
      <c r="M132" s="12"/>
      <c r="N132" s="12"/>
      <c r="O132" s="13"/>
      <c r="P132" s="13"/>
      <c r="Q132" s="13"/>
      <c r="R132" s="14"/>
      <c r="S132" s="14"/>
      <c r="T132" s="14"/>
      <c r="U132" s="14"/>
    </row>
    <row r="133" spans="1:21" ht="24" customHeight="1" x14ac:dyDescent="0.2">
      <c r="A133" s="143" t="s">
        <v>48</v>
      </c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</row>
    <row r="134" spans="1:21" ht="16.5" customHeight="1" x14ac:dyDescent="0.2">
      <c r="A134" s="117" t="s">
        <v>49</v>
      </c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9"/>
    </row>
    <row r="135" spans="1:21" ht="34.5" customHeight="1" x14ac:dyDescent="0.2">
      <c r="A135" s="122" t="s">
        <v>27</v>
      </c>
      <c r="B135" s="122" t="s">
        <v>26</v>
      </c>
      <c r="C135" s="122"/>
      <c r="D135" s="122"/>
      <c r="E135" s="122"/>
      <c r="F135" s="122"/>
      <c r="G135" s="122"/>
      <c r="H135" s="122"/>
      <c r="I135" s="122"/>
      <c r="J135" s="116" t="s">
        <v>39</v>
      </c>
      <c r="K135" s="116" t="s">
        <v>24</v>
      </c>
      <c r="L135" s="116"/>
      <c r="M135" s="116"/>
      <c r="N135" s="116"/>
      <c r="O135" s="116" t="s">
        <v>40</v>
      </c>
      <c r="P135" s="116"/>
      <c r="Q135" s="116"/>
      <c r="R135" s="116" t="s">
        <v>23</v>
      </c>
      <c r="S135" s="116"/>
      <c r="T135" s="116"/>
      <c r="U135" s="116" t="s">
        <v>22</v>
      </c>
    </row>
    <row r="136" spans="1:21" x14ac:dyDescent="0.2">
      <c r="A136" s="122"/>
      <c r="B136" s="122"/>
      <c r="C136" s="122"/>
      <c r="D136" s="122"/>
      <c r="E136" s="122"/>
      <c r="F136" s="122"/>
      <c r="G136" s="122"/>
      <c r="H136" s="122"/>
      <c r="I136" s="122"/>
      <c r="J136" s="116"/>
      <c r="K136" s="28" t="s">
        <v>28</v>
      </c>
      <c r="L136" s="28" t="s">
        <v>29</v>
      </c>
      <c r="M136" s="49" t="s">
        <v>91</v>
      </c>
      <c r="N136" s="28" t="s">
        <v>92</v>
      </c>
      <c r="O136" s="28" t="s">
        <v>33</v>
      </c>
      <c r="P136" s="28" t="s">
        <v>7</v>
      </c>
      <c r="Q136" s="28" t="s">
        <v>30</v>
      </c>
      <c r="R136" s="28" t="s">
        <v>31</v>
      </c>
      <c r="S136" s="28" t="s">
        <v>28</v>
      </c>
      <c r="T136" s="28" t="s">
        <v>32</v>
      </c>
      <c r="U136" s="116"/>
    </row>
    <row r="137" spans="1:21" ht="17.100000000000001" customHeight="1" x14ac:dyDescent="0.2">
      <c r="A137" s="117" t="s">
        <v>61</v>
      </c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9"/>
    </row>
    <row r="138" spans="1:21" x14ac:dyDescent="0.2">
      <c r="A138" s="81" t="s">
        <v>99</v>
      </c>
      <c r="B138" s="120" t="s">
        <v>158</v>
      </c>
      <c r="C138" s="120"/>
      <c r="D138" s="120"/>
      <c r="E138" s="120"/>
      <c r="F138" s="120"/>
      <c r="G138" s="120"/>
      <c r="H138" s="120"/>
      <c r="I138" s="120"/>
      <c r="J138" s="84">
        <v>6</v>
      </c>
      <c r="K138" s="84">
        <v>2</v>
      </c>
      <c r="L138" s="84">
        <v>1</v>
      </c>
      <c r="M138" s="84">
        <v>0</v>
      </c>
      <c r="N138" s="84">
        <v>1</v>
      </c>
      <c r="O138" s="85">
        <f>K138+L138+N138+M138</f>
        <v>4</v>
      </c>
      <c r="P138" s="83">
        <f>Q138-O138</f>
        <v>7</v>
      </c>
      <c r="Q138" s="83">
        <f t="shared" ref="Q138" si="33">ROUND(PRODUCT(J138,25)/14,0)</f>
        <v>11</v>
      </c>
      <c r="R138" s="86" t="s">
        <v>31</v>
      </c>
      <c r="S138" s="87"/>
      <c r="T138" s="88"/>
      <c r="U138" s="87" t="s">
        <v>36</v>
      </c>
    </row>
    <row r="139" spans="1:21" ht="26.1" customHeight="1" x14ac:dyDescent="0.2">
      <c r="A139" s="30" t="str">
        <f>IF(ISNA(INDEX($A$35:$U$132,MATCH($B139,$B$35:$B$132,0),1)),"",INDEX($A$35:$U$132,MATCH($B139,$B$35:$B$132,0),1))</f>
        <v>MME8093</v>
      </c>
      <c r="B139" s="123" t="s">
        <v>163</v>
      </c>
      <c r="C139" s="123"/>
      <c r="D139" s="123"/>
      <c r="E139" s="123"/>
      <c r="F139" s="123"/>
      <c r="G139" s="123"/>
      <c r="H139" s="123"/>
      <c r="I139" s="123"/>
      <c r="J139" s="17">
        <f>IF(ISNA(INDEX($A$35:$U$132,MATCH($B139,$B$35:$B$132,0),10)),"",INDEX($A$35:$U$132,MATCH($B139,$B$35:$B$132,0),10))</f>
        <v>6</v>
      </c>
      <c r="K139" s="17">
        <f>IF(ISNA(INDEX($A$35:$U$132,MATCH($B139,$B$35:$B$132,0),11)),"",INDEX($A$35:$U$132,MATCH($B139,$B$35:$B$132,0),11))</f>
        <v>2</v>
      </c>
      <c r="L139" s="17">
        <f>IF(ISNA(INDEX($A$35:$U$132,MATCH($B139,$B$35:$B$132,0),12)),"",INDEX($A$35:$U$132,MATCH($B139,$B$35:$B$132,0),12))</f>
        <v>1</v>
      </c>
      <c r="M139" s="17">
        <f>IF(ISNA(INDEX($A$35:$U$132,MATCH($B139,$B$35:$B$132,0),13)),"",INDEX($A$35:$U$132,MATCH($B139,$B$35:$B$132,0),13))</f>
        <v>0</v>
      </c>
      <c r="N139" s="17">
        <f>IF(ISNA(INDEX($A$35:$U$132,MATCH($B139,$B$35:$B$132,0),14)),"",INDEX($A$35:$U$132,MATCH($B139,$B$35:$B$132,0),14))</f>
        <v>1</v>
      </c>
      <c r="O139" s="17">
        <f>IF(ISNA(INDEX($A$35:$U$132,MATCH($B139,$B$35:$B$132,0),15)),"",INDEX($A$35:$U$132,MATCH($B139,$B$35:$B$132,0),15))</f>
        <v>4</v>
      </c>
      <c r="P139" s="17">
        <f>IF(ISNA(INDEX($A$35:$U$132,MATCH($B139,$B$35:$B$132,0),16)),"",INDEX($A$35:$U$132,MATCH($B139,$B$35:$B$132,0),16))</f>
        <v>7</v>
      </c>
      <c r="Q139" s="17">
        <f>IF(ISNA(INDEX($A$35:$U$132,MATCH($B139,$B$35:$B$132,0),17)),"",INDEX($A$35:$U$132,MATCH($B139,$B$35:$B$132,0),17))</f>
        <v>11</v>
      </c>
      <c r="R139" s="27" t="str">
        <f>IF(ISNA(INDEX($A$35:$U$132,MATCH($B139,$B$35:$B$132,0),18)),"",INDEX($A$35:$U$132,MATCH($B139,$B$35:$B$132,0),18))</f>
        <v>E</v>
      </c>
      <c r="S139" s="27">
        <f>IF(ISNA(INDEX($A$35:$U$132,MATCH($B139,$B$35:$B$132,0),19)),"",INDEX($A$35:$U$132,MATCH($B139,$B$35:$B$132,0),19))</f>
        <v>0</v>
      </c>
      <c r="T139" s="27">
        <f>IF(ISNA(INDEX($A$35:$U$132,MATCH($B139,$B$35:$B$132,0),20)),"",INDEX($A$35:$U$132,MATCH($B139,$B$35:$B$132,0),20))</f>
        <v>0</v>
      </c>
      <c r="U139" s="18" t="s">
        <v>36</v>
      </c>
    </row>
    <row r="140" spans="1:21" ht="30.95" customHeight="1" x14ac:dyDescent="0.2">
      <c r="A140" s="30" t="str">
        <f>IF(ISNA(INDEX($A$35:$U$132,MATCH($B140,$B$35:$B$132,0),1)),"",INDEX($A$35:$U$132,MATCH($B140,$B$35:$B$132,0),1))</f>
        <v>MME8094</v>
      </c>
      <c r="B140" s="123" t="s">
        <v>164</v>
      </c>
      <c r="C140" s="123"/>
      <c r="D140" s="123"/>
      <c r="E140" s="123"/>
      <c r="F140" s="123"/>
      <c r="G140" s="123"/>
      <c r="H140" s="123"/>
      <c r="I140" s="123"/>
      <c r="J140" s="17">
        <f>IF(ISNA(INDEX($A$35:$U$132,MATCH($B140,$B$35:$B$132,0),10)),"",INDEX($A$35:$U$132,MATCH($B140,$B$35:$B$132,0),10))</f>
        <v>7</v>
      </c>
      <c r="K140" s="17">
        <f>IF(ISNA(INDEX($A$35:$U$132,MATCH($B140,$B$35:$B$132,0),11)),"",INDEX($A$35:$U$132,MATCH($B140,$B$35:$B$132,0),11))</f>
        <v>2</v>
      </c>
      <c r="L140" s="17">
        <f>IF(ISNA(INDEX($A$35:$U$132,MATCH($B140,$B$35:$B$132,0),12)),"",INDEX($A$35:$U$132,MATCH($B140,$B$35:$B$132,0),12))</f>
        <v>1</v>
      </c>
      <c r="M140" s="17">
        <f>IF(ISNA(INDEX($A$35:$U$132,MATCH($B140,$B$35:$B$132,0),13)),"",INDEX($A$35:$U$132,MATCH($B140,$B$35:$B$132,0),13))</f>
        <v>0</v>
      </c>
      <c r="N140" s="17">
        <f>IF(ISNA(INDEX($A$35:$U$132,MATCH($B140,$B$35:$B$132,0),14)),"",INDEX($A$35:$U$132,MATCH($B140,$B$35:$B$132,0),14))</f>
        <v>1</v>
      </c>
      <c r="O140" s="17">
        <f>IF(ISNA(INDEX($A$35:$U$132,MATCH($B140,$B$35:$B$132,0),15)),"",INDEX($A$35:$U$132,MATCH($B140,$B$35:$B$132,0),15))</f>
        <v>4</v>
      </c>
      <c r="P140" s="17">
        <f>IF(ISNA(INDEX($A$35:$U$132,MATCH($B140,$B$35:$B$132,0),16)),"",INDEX($A$35:$U$132,MATCH($B140,$B$35:$B$132,0),16))</f>
        <v>9</v>
      </c>
      <c r="Q140" s="17">
        <f>IF(ISNA(INDEX($A$35:$U$132,MATCH($B140,$B$35:$B$132,0),17)),"",INDEX($A$35:$U$132,MATCH($B140,$B$35:$B$132,0),17))</f>
        <v>13</v>
      </c>
      <c r="R140" s="27" t="str">
        <f>IF(ISNA(INDEX($A$35:$U$132,MATCH($B140,$B$35:$B$132,0),18)),"",INDEX($A$35:$U$132,MATCH($B140,$B$35:$B$132,0),18))</f>
        <v>E</v>
      </c>
      <c r="S140" s="27">
        <f>IF(ISNA(INDEX($A$35:$U$132,MATCH($B140,$B$35:$B$132,0),19)),"",INDEX($A$35:$U$132,MATCH($B140,$B$35:$B$132,0),19))</f>
        <v>0</v>
      </c>
      <c r="T140" s="27">
        <f>IF(ISNA(INDEX($A$35:$U$132,MATCH($B140,$B$35:$B$132,0),20)),"",INDEX($A$35:$U$132,MATCH($B140,$B$35:$B$132,0),20))</f>
        <v>0</v>
      </c>
      <c r="U140" s="18" t="s">
        <v>36</v>
      </c>
    </row>
    <row r="141" spans="1:21" s="72" customFormat="1" x14ac:dyDescent="0.2">
      <c r="A141" s="81" t="s">
        <v>98</v>
      </c>
      <c r="B141" s="120" t="s">
        <v>165</v>
      </c>
      <c r="C141" s="120"/>
      <c r="D141" s="120"/>
      <c r="E141" s="120"/>
      <c r="F141" s="120"/>
      <c r="G141" s="120"/>
      <c r="H141" s="120"/>
      <c r="I141" s="120"/>
      <c r="J141" s="82">
        <v>7</v>
      </c>
      <c r="K141" s="84">
        <v>2</v>
      </c>
      <c r="L141" s="84">
        <v>1</v>
      </c>
      <c r="M141" s="84">
        <v>0</v>
      </c>
      <c r="N141" s="84">
        <v>1</v>
      </c>
      <c r="O141" s="85">
        <f t="shared" ref="O141" si="34">K141+L141+N141+M141</f>
        <v>4</v>
      </c>
      <c r="P141" s="83">
        <f t="shared" ref="P141" si="35">Q141-O141</f>
        <v>9</v>
      </c>
      <c r="Q141" s="83">
        <f t="shared" ref="Q141" si="36">ROUND(PRODUCT(J141,25)/14,0)</f>
        <v>13</v>
      </c>
      <c r="R141" s="86" t="s">
        <v>31</v>
      </c>
      <c r="S141" s="87"/>
      <c r="T141" s="88"/>
      <c r="U141" s="87" t="s">
        <v>36</v>
      </c>
    </row>
    <row r="142" spans="1:21" x14ac:dyDescent="0.2">
      <c r="A142" s="30" t="str">
        <f t="shared" ref="A142:A153" si="37">IF(ISNA(INDEX($A$35:$U$132,MATCH($B142,$B$35:$B$132,0),1)),"",INDEX($A$35:$U$132,MATCH($B142,$B$35:$B$132,0),1))</f>
        <v>MME8031</v>
      </c>
      <c r="B142" s="120" t="s">
        <v>154</v>
      </c>
      <c r="C142" s="120"/>
      <c r="D142" s="120"/>
      <c r="E142" s="120"/>
      <c r="F142" s="120"/>
      <c r="G142" s="120"/>
      <c r="H142" s="120"/>
      <c r="I142" s="120"/>
      <c r="J142" s="17">
        <f t="shared" ref="J142:J153" si="38">IF(ISNA(INDEX($A$35:$U$132,MATCH($B142,$B$35:$B$132,0),10)),"",INDEX($A$35:$U$132,MATCH($B142,$B$35:$B$132,0),10))</f>
        <v>8</v>
      </c>
      <c r="K142" s="17">
        <f t="shared" ref="K142:K153" si="39">IF(ISNA(INDEX($A$35:$U$132,MATCH($B142,$B$35:$B$132,0),11)),"",INDEX($A$35:$U$132,MATCH($B142,$B$35:$B$132,0),11))</f>
        <v>2</v>
      </c>
      <c r="L142" s="17">
        <f t="shared" ref="L142:L153" si="40">IF(ISNA(INDEX($A$35:$U$132,MATCH($B142,$B$35:$B$132,0),12)),"",INDEX($A$35:$U$132,MATCH($B142,$B$35:$B$132,0),12))</f>
        <v>1</v>
      </c>
      <c r="M142" s="17">
        <f t="shared" ref="M142:M153" si="41">IF(ISNA(INDEX($A$35:$U$132,MATCH($B142,$B$35:$B$132,0),13)),"",INDEX($A$35:$U$132,MATCH($B142,$B$35:$B$132,0),13))</f>
        <v>0</v>
      </c>
      <c r="N142" s="17">
        <f t="shared" ref="N142:N153" si="42">IF(ISNA(INDEX($A$35:$U$132,MATCH($B142,$B$35:$B$132,0),14)),"",INDEX($A$35:$U$132,MATCH($B142,$B$35:$B$132,0),14))</f>
        <v>1</v>
      </c>
      <c r="O142" s="17">
        <f t="shared" ref="O142:O153" si="43">IF(ISNA(INDEX($A$35:$U$132,MATCH($B142,$B$35:$B$132,0),15)),"",INDEX($A$35:$U$132,MATCH($B142,$B$35:$B$132,0),15))</f>
        <v>4</v>
      </c>
      <c r="P142" s="17">
        <f t="shared" ref="P142:P153" si="44">IF(ISNA(INDEX($A$35:$U$132,MATCH($B142,$B$35:$B$132,0),16)),"",INDEX($A$35:$U$132,MATCH($B142,$B$35:$B$132,0),16))</f>
        <v>10</v>
      </c>
      <c r="Q142" s="17">
        <f t="shared" ref="Q142:Q153" si="45">IF(ISNA(INDEX($A$35:$U$132,MATCH($B142,$B$35:$B$132,0),17)),"",INDEX($A$35:$U$132,MATCH($B142,$B$35:$B$132,0),17))</f>
        <v>14</v>
      </c>
      <c r="R142" s="27" t="str">
        <f t="shared" ref="R142:R153" si="46">IF(ISNA(INDEX($A$35:$U$132,MATCH($B142,$B$35:$B$132,0),18)),"",INDEX($A$35:$U$132,MATCH($B142,$B$35:$B$132,0),18))</f>
        <v>E</v>
      </c>
      <c r="S142" s="27">
        <f t="shared" ref="S142:S153" si="47">IF(ISNA(INDEX($A$35:$U$132,MATCH($B142,$B$35:$B$132,0),19)),"",INDEX($A$35:$U$132,MATCH($B142,$B$35:$B$132,0),19))</f>
        <v>0</v>
      </c>
      <c r="T142" s="27">
        <f t="shared" ref="T142:T153" si="48">IF(ISNA(INDEX($A$35:$U$132,MATCH($B142,$B$35:$B$132,0),20)),"",INDEX($A$35:$U$132,MATCH($B142,$B$35:$B$132,0),20))</f>
        <v>0</v>
      </c>
      <c r="U142" s="18" t="s">
        <v>36</v>
      </c>
    </row>
    <row r="143" spans="1:21" hidden="1" x14ac:dyDescent="0.2">
      <c r="A143" s="30" t="str">
        <f t="shared" si="37"/>
        <v/>
      </c>
      <c r="B143" s="121"/>
      <c r="C143" s="121"/>
      <c r="D143" s="121"/>
      <c r="E143" s="121"/>
      <c r="F143" s="121"/>
      <c r="G143" s="121"/>
      <c r="H143" s="121"/>
      <c r="I143" s="121"/>
      <c r="J143" s="17" t="str">
        <f t="shared" si="38"/>
        <v/>
      </c>
      <c r="K143" s="17" t="str">
        <f t="shared" si="39"/>
        <v/>
      </c>
      <c r="L143" s="17" t="str">
        <f t="shared" si="40"/>
        <v/>
      </c>
      <c r="M143" s="17" t="str">
        <f t="shared" si="41"/>
        <v/>
      </c>
      <c r="N143" s="17" t="str">
        <f t="shared" si="42"/>
        <v/>
      </c>
      <c r="O143" s="17" t="str">
        <f t="shared" si="43"/>
        <v/>
      </c>
      <c r="P143" s="17" t="str">
        <f t="shared" si="44"/>
        <v/>
      </c>
      <c r="Q143" s="17" t="str">
        <f t="shared" si="45"/>
        <v/>
      </c>
      <c r="R143" s="27" t="str">
        <f t="shared" si="46"/>
        <v/>
      </c>
      <c r="S143" s="27" t="str">
        <f t="shared" si="47"/>
        <v/>
      </c>
      <c r="T143" s="27" t="str">
        <f t="shared" si="48"/>
        <v/>
      </c>
      <c r="U143" s="18" t="s">
        <v>36</v>
      </c>
    </row>
    <row r="144" spans="1:21" hidden="1" x14ac:dyDescent="0.2">
      <c r="A144" s="30" t="str">
        <f t="shared" si="37"/>
        <v/>
      </c>
      <c r="B144" s="121"/>
      <c r="C144" s="121"/>
      <c r="D144" s="121"/>
      <c r="E144" s="121"/>
      <c r="F144" s="121"/>
      <c r="G144" s="121"/>
      <c r="H144" s="121"/>
      <c r="I144" s="121"/>
      <c r="J144" s="17" t="str">
        <f t="shared" si="38"/>
        <v/>
      </c>
      <c r="K144" s="17" t="str">
        <f t="shared" si="39"/>
        <v/>
      </c>
      <c r="L144" s="17" t="str">
        <f t="shared" si="40"/>
        <v/>
      </c>
      <c r="M144" s="17" t="str">
        <f t="shared" si="41"/>
        <v/>
      </c>
      <c r="N144" s="17" t="str">
        <f t="shared" si="42"/>
        <v/>
      </c>
      <c r="O144" s="17" t="str">
        <f t="shared" si="43"/>
        <v/>
      </c>
      <c r="P144" s="17" t="str">
        <f t="shared" si="44"/>
        <v/>
      </c>
      <c r="Q144" s="17" t="str">
        <f t="shared" si="45"/>
        <v/>
      </c>
      <c r="R144" s="27" t="str">
        <f t="shared" si="46"/>
        <v/>
      </c>
      <c r="S144" s="27" t="str">
        <f t="shared" si="47"/>
        <v/>
      </c>
      <c r="T144" s="27" t="str">
        <f t="shared" si="48"/>
        <v/>
      </c>
      <c r="U144" s="18" t="s">
        <v>36</v>
      </c>
    </row>
    <row r="145" spans="1:21" hidden="1" x14ac:dyDescent="0.2">
      <c r="A145" s="30" t="str">
        <f t="shared" si="37"/>
        <v/>
      </c>
      <c r="B145" s="121"/>
      <c r="C145" s="121"/>
      <c r="D145" s="121"/>
      <c r="E145" s="121"/>
      <c r="F145" s="121"/>
      <c r="G145" s="121"/>
      <c r="H145" s="121"/>
      <c r="I145" s="121"/>
      <c r="J145" s="17" t="str">
        <f t="shared" si="38"/>
        <v/>
      </c>
      <c r="K145" s="17" t="str">
        <f t="shared" si="39"/>
        <v/>
      </c>
      <c r="L145" s="17" t="str">
        <f t="shared" si="40"/>
        <v/>
      </c>
      <c r="M145" s="17" t="str">
        <f t="shared" si="41"/>
        <v/>
      </c>
      <c r="N145" s="17" t="str">
        <f t="shared" si="42"/>
        <v/>
      </c>
      <c r="O145" s="17" t="str">
        <f t="shared" si="43"/>
        <v/>
      </c>
      <c r="P145" s="17" t="str">
        <f t="shared" si="44"/>
        <v/>
      </c>
      <c r="Q145" s="17" t="str">
        <f t="shared" si="45"/>
        <v/>
      </c>
      <c r="R145" s="27" t="str">
        <f t="shared" si="46"/>
        <v/>
      </c>
      <c r="S145" s="27" t="str">
        <f t="shared" si="47"/>
        <v/>
      </c>
      <c r="T145" s="27" t="str">
        <f t="shared" si="48"/>
        <v/>
      </c>
      <c r="U145" s="18" t="s">
        <v>36</v>
      </c>
    </row>
    <row r="146" spans="1:21" hidden="1" x14ac:dyDescent="0.2">
      <c r="A146" s="30" t="str">
        <f t="shared" si="37"/>
        <v/>
      </c>
      <c r="B146" s="121"/>
      <c r="C146" s="121"/>
      <c r="D146" s="121"/>
      <c r="E146" s="121"/>
      <c r="F146" s="121"/>
      <c r="G146" s="121"/>
      <c r="H146" s="121"/>
      <c r="I146" s="121"/>
      <c r="J146" s="17" t="str">
        <f t="shared" si="38"/>
        <v/>
      </c>
      <c r="K146" s="17" t="str">
        <f t="shared" si="39"/>
        <v/>
      </c>
      <c r="L146" s="17" t="str">
        <f t="shared" si="40"/>
        <v/>
      </c>
      <c r="M146" s="17" t="str">
        <f t="shared" si="41"/>
        <v/>
      </c>
      <c r="N146" s="17" t="str">
        <f t="shared" si="42"/>
        <v/>
      </c>
      <c r="O146" s="17" t="str">
        <f t="shared" si="43"/>
        <v/>
      </c>
      <c r="P146" s="17" t="str">
        <f t="shared" si="44"/>
        <v/>
      </c>
      <c r="Q146" s="17" t="str">
        <f t="shared" si="45"/>
        <v/>
      </c>
      <c r="R146" s="27" t="str">
        <f t="shared" si="46"/>
        <v/>
      </c>
      <c r="S146" s="27" t="str">
        <f t="shared" si="47"/>
        <v/>
      </c>
      <c r="T146" s="27" t="str">
        <f t="shared" si="48"/>
        <v/>
      </c>
      <c r="U146" s="18" t="s">
        <v>36</v>
      </c>
    </row>
    <row r="147" spans="1:21" hidden="1" x14ac:dyDescent="0.2">
      <c r="A147" s="30" t="str">
        <f t="shared" si="37"/>
        <v/>
      </c>
      <c r="B147" s="121"/>
      <c r="C147" s="121"/>
      <c r="D147" s="121"/>
      <c r="E147" s="121"/>
      <c r="F147" s="121"/>
      <c r="G147" s="121"/>
      <c r="H147" s="121"/>
      <c r="I147" s="121"/>
      <c r="J147" s="17" t="str">
        <f t="shared" si="38"/>
        <v/>
      </c>
      <c r="K147" s="17" t="str">
        <f t="shared" si="39"/>
        <v/>
      </c>
      <c r="L147" s="17" t="str">
        <f t="shared" si="40"/>
        <v/>
      </c>
      <c r="M147" s="17" t="str">
        <f t="shared" si="41"/>
        <v/>
      </c>
      <c r="N147" s="17" t="str">
        <f t="shared" si="42"/>
        <v/>
      </c>
      <c r="O147" s="17" t="str">
        <f t="shared" si="43"/>
        <v/>
      </c>
      <c r="P147" s="17" t="str">
        <f t="shared" si="44"/>
        <v/>
      </c>
      <c r="Q147" s="17" t="str">
        <f t="shared" si="45"/>
        <v/>
      </c>
      <c r="R147" s="27" t="str">
        <f t="shared" si="46"/>
        <v/>
      </c>
      <c r="S147" s="27" t="str">
        <f t="shared" si="47"/>
        <v/>
      </c>
      <c r="T147" s="27" t="str">
        <f t="shared" si="48"/>
        <v/>
      </c>
      <c r="U147" s="18" t="s">
        <v>36</v>
      </c>
    </row>
    <row r="148" spans="1:21" hidden="1" x14ac:dyDescent="0.2">
      <c r="A148" s="30" t="str">
        <f t="shared" si="37"/>
        <v/>
      </c>
      <c r="B148" s="121"/>
      <c r="C148" s="121"/>
      <c r="D148" s="121"/>
      <c r="E148" s="121"/>
      <c r="F148" s="121"/>
      <c r="G148" s="121"/>
      <c r="H148" s="121"/>
      <c r="I148" s="121"/>
      <c r="J148" s="17" t="str">
        <f t="shared" si="38"/>
        <v/>
      </c>
      <c r="K148" s="17" t="str">
        <f t="shared" si="39"/>
        <v/>
      </c>
      <c r="L148" s="17" t="str">
        <f t="shared" si="40"/>
        <v/>
      </c>
      <c r="M148" s="17" t="str">
        <f t="shared" si="41"/>
        <v/>
      </c>
      <c r="N148" s="17" t="str">
        <f t="shared" si="42"/>
        <v/>
      </c>
      <c r="O148" s="17" t="str">
        <f t="shared" si="43"/>
        <v/>
      </c>
      <c r="P148" s="17" t="str">
        <f t="shared" si="44"/>
        <v/>
      </c>
      <c r="Q148" s="17" t="str">
        <f t="shared" si="45"/>
        <v/>
      </c>
      <c r="R148" s="27" t="str">
        <f t="shared" si="46"/>
        <v/>
      </c>
      <c r="S148" s="27" t="str">
        <f t="shared" si="47"/>
        <v/>
      </c>
      <c r="T148" s="27" t="str">
        <f t="shared" si="48"/>
        <v/>
      </c>
      <c r="U148" s="18" t="s">
        <v>36</v>
      </c>
    </row>
    <row r="149" spans="1:21" hidden="1" x14ac:dyDescent="0.2">
      <c r="A149" s="30" t="str">
        <f t="shared" si="37"/>
        <v/>
      </c>
      <c r="B149" s="121"/>
      <c r="C149" s="121"/>
      <c r="D149" s="121"/>
      <c r="E149" s="121"/>
      <c r="F149" s="121"/>
      <c r="G149" s="121"/>
      <c r="H149" s="121"/>
      <c r="I149" s="121"/>
      <c r="J149" s="17" t="str">
        <f t="shared" si="38"/>
        <v/>
      </c>
      <c r="K149" s="17" t="str">
        <f t="shared" si="39"/>
        <v/>
      </c>
      <c r="L149" s="17" t="str">
        <f t="shared" si="40"/>
        <v/>
      </c>
      <c r="M149" s="17" t="str">
        <f t="shared" si="41"/>
        <v/>
      </c>
      <c r="N149" s="17" t="str">
        <f t="shared" si="42"/>
        <v/>
      </c>
      <c r="O149" s="17" t="str">
        <f t="shared" si="43"/>
        <v/>
      </c>
      <c r="P149" s="17" t="str">
        <f t="shared" si="44"/>
        <v/>
      </c>
      <c r="Q149" s="17" t="str">
        <f t="shared" si="45"/>
        <v/>
      </c>
      <c r="R149" s="27" t="str">
        <f t="shared" si="46"/>
        <v/>
      </c>
      <c r="S149" s="27" t="str">
        <f t="shared" si="47"/>
        <v/>
      </c>
      <c r="T149" s="27" t="str">
        <f t="shared" si="48"/>
        <v/>
      </c>
      <c r="U149" s="18" t="s">
        <v>36</v>
      </c>
    </row>
    <row r="150" spans="1:21" hidden="1" x14ac:dyDescent="0.2">
      <c r="A150" s="30" t="str">
        <f t="shared" si="37"/>
        <v/>
      </c>
      <c r="B150" s="121"/>
      <c r="C150" s="121"/>
      <c r="D150" s="121"/>
      <c r="E150" s="121"/>
      <c r="F150" s="121"/>
      <c r="G150" s="121"/>
      <c r="H150" s="121"/>
      <c r="I150" s="121"/>
      <c r="J150" s="17" t="str">
        <f t="shared" si="38"/>
        <v/>
      </c>
      <c r="K150" s="17" t="str">
        <f t="shared" si="39"/>
        <v/>
      </c>
      <c r="L150" s="17" t="str">
        <f t="shared" si="40"/>
        <v/>
      </c>
      <c r="M150" s="17" t="str">
        <f t="shared" si="41"/>
        <v/>
      </c>
      <c r="N150" s="17" t="str">
        <f t="shared" si="42"/>
        <v/>
      </c>
      <c r="O150" s="17" t="str">
        <f t="shared" si="43"/>
        <v/>
      </c>
      <c r="P150" s="17" t="str">
        <f t="shared" si="44"/>
        <v/>
      </c>
      <c r="Q150" s="17" t="str">
        <f t="shared" si="45"/>
        <v/>
      </c>
      <c r="R150" s="27" t="str">
        <f t="shared" si="46"/>
        <v/>
      </c>
      <c r="S150" s="27" t="str">
        <f t="shared" si="47"/>
        <v/>
      </c>
      <c r="T150" s="27" t="str">
        <f t="shared" si="48"/>
        <v/>
      </c>
      <c r="U150" s="18" t="s">
        <v>36</v>
      </c>
    </row>
    <row r="151" spans="1:21" hidden="1" x14ac:dyDescent="0.2">
      <c r="A151" s="30" t="str">
        <f t="shared" si="37"/>
        <v/>
      </c>
      <c r="B151" s="121"/>
      <c r="C151" s="121"/>
      <c r="D151" s="121"/>
      <c r="E151" s="121"/>
      <c r="F151" s="121"/>
      <c r="G151" s="121"/>
      <c r="H151" s="121"/>
      <c r="I151" s="121"/>
      <c r="J151" s="17" t="str">
        <f t="shared" si="38"/>
        <v/>
      </c>
      <c r="K151" s="17" t="str">
        <f t="shared" si="39"/>
        <v/>
      </c>
      <c r="L151" s="17" t="str">
        <f t="shared" si="40"/>
        <v/>
      </c>
      <c r="M151" s="17" t="str">
        <f t="shared" si="41"/>
        <v/>
      </c>
      <c r="N151" s="17" t="str">
        <f t="shared" si="42"/>
        <v/>
      </c>
      <c r="O151" s="17" t="str">
        <f t="shared" si="43"/>
        <v/>
      </c>
      <c r="P151" s="17" t="str">
        <f t="shared" si="44"/>
        <v/>
      </c>
      <c r="Q151" s="17" t="str">
        <f t="shared" si="45"/>
        <v/>
      </c>
      <c r="R151" s="27" t="str">
        <f t="shared" si="46"/>
        <v/>
      </c>
      <c r="S151" s="27" t="str">
        <f t="shared" si="47"/>
        <v/>
      </c>
      <c r="T151" s="27" t="str">
        <f t="shared" si="48"/>
        <v/>
      </c>
      <c r="U151" s="18" t="s">
        <v>36</v>
      </c>
    </row>
    <row r="152" spans="1:21" hidden="1" x14ac:dyDescent="0.2">
      <c r="A152" s="30" t="str">
        <f t="shared" si="37"/>
        <v/>
      </c>
      <c r="B152" s="121"/>
      <c r="C152" s="121"/>
      <c r="D152" s="121"/>
      <c r="E152" s="121"/>
      <c r="F152" s="121"/>
      <c r="G152" s="121"/>
      <c r="H152" s="121"/>
      <c r="I152" s="121"/>
      <c r="J152" s="17" t="str">
        <f t="shared" si="38"/>
        <v/>
      </c>
      <c r="K152" s="17" t="str">
        <f t="shared" si="39"/>
        <v/>
      </c>
      <c r="L152" s="17" t="str">
        <f t="shared" si="40"/>
        <v/>
      </c>
      <c r="M152" s="17" t="str">
        <f t="shared" si="41"/>
        <v/>
      </c>
      <c r="N152" s="17" t="str">
        <f t="shared" si="42"/>
        <v/>
      </c>
      <c r="O152" s="17" t="str">
        <f t="shared" si="43"/>
        <v/>
      </c>
      <c r="P152" s="17" t="str">
        <f t="shared" si="44"/>
        <v/>
      </c>
      <c r="Q152" s="17" t="str">
        <f t="shared" si="45"/>
        <v/>
      </c>
      <c r="R152" s="27" t="str">
        <f t="shared" si="46"/>
        <v/>
      </c>
      <c r="S152" s="27" t="str">
        <f t="shared" si="47"/>
        <v/>
      </c>
      <c r="T152" s="27" t="str">
        <f t="shared" si="48"/>
        <v/>
      </c>
      <c r="U152" s="18" t="s">
        <v>36</v>
      </c>
    </row>
    <row r="153" spans="1:21" hidden="1" x14ac:dyDescent="0.2">
      <c r="A153" s="30" t="str">
        <f t="shared" si="37"/>
        <v/>
      </c>
      <c r="B153" s="121"/>
      <c r="C153" s="121"/>
      <c r="D153" s="121"/>
      <c r="E153" s="121"/>
      <c r="F153" s="121"/>
      <c r="G153" s="121"/>
      <c r="H153" s="121"/>
      <c r="I153" s="121"/>
      <c r="J153" s="17" t="str">
        <f t="shared" si="38"/>
        <v/>
      </c>
      <c r="K153" s="17" t="str">
        <f t="shared" si="39"/>
        <v/>
      </c>
      <c r="L153" s="17" t="str">
        <f t="shared" si="40"/>
        <v/>
      </c>
      <c r="M153" s="17" t="str">
        <f t="shared" si="41"/>
        <v/>
      </c>
      <c r="N153" s="17" t="str">
        <f t="shared" si="42"/>
        <v/>
      </c>
      <c r="O153" s="17" t="str">
        <f t="shared" si="43"/>
        <v/>
      </c>
      <c r="P153" s="17" t="str">
        <f t="shared" si="44"/>
        <v/>
      </c>
      <c r="Q153" s="17" t="str">
        <f t="shared" si="45"/>
        <v/>
      </c>
      <c r="R153" s="27" t="str">
        <f t="shared" si="46"/>
        <v/>
      </c>
      <c r="S153" s="27" t="str">
        <f t="shared" si="47"/>
        <v/>
      </c>
      <c r="T153" s="27" t="str">
        <f t="shared" si="48"/>
        <v/>
      </c>
      <c r="U153" s="18" t="s">
        <v>36</v>
      </c>
    </row>
    <row r="154" spans="1:21" x14ac:dyDescent="0.2">
      <c r="A154" s="19" t="s">
        <v>25</v>
      </c>
      <c r="B154" s="224"/>
      <c r="C154" s="225"/>
      <c r="D154" s="225"/>
      <c r="E154" s="225"/>
      <c r="F154" s="225"/>
      <c r="G154" s="225"/>
      <c r="H154" s="225"/>
      <c r="I154" s="226"/>
      <c r="J154" s="21">
        <f>IF(ISNA(SUM(J138:J153)),"",SUM(J138:J153))</f>
        <v>34</v>
      </c>
      <c r="K154" s="21">
        <f t="shared" ref="K154:Q154" si="49">SUM(K138:K153)</f>
        <v>10</v>
      </c>
      <c r="L154" s="21">
        <f>SUM(L138:L153)</f>
        <v>5</v>
      </c>
      <c r="M154" s="21">
        <f>SUM(M138:M153)</f>
        <v>0</v>
      </c>
      <c r="N154" s="21">
        <f t="shared" si="49"/>
        <v>5</v>
      </c>
      <c r="O154" s="21">
        <f t="shared" si="49"/>
        <v>20</v>
      </c>
      <c r="P154" s="21">
        <f t="shared" si="49"/>
        <v>42</v>
      </c>
      <c r="Q154" s="21">
        <f t="shared" si="49"/>
        <v>62</v>
      </c>
      <c r="R154" s="19">
        <f>COUNTIF(R138:R153,"E")</f>
        <v>5</v>
      </c>
      <c r="S154" s="19">
        <f>COUNTIF(S138:S153,"C")</f>
        <v>0</v>
      </c>
      <c r="T154" s="19">
        <f>COUNTIF(T138:T153,"VP")</f>
        <v>0</v>
      </c>
      <c r="U154" s="18"/>
    </row>
    <row r="155" spans="1:21" ht="17.25" customHeight="1" x14ac:dyDescent="0.2">
      <c r="A155" s="117" t="s">
        <v>62</v>
      </c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9"/>
    </row>
    <row r="156" spans="1:21" x14ac:dyDescent="0.2">
      <c r="A156" s="30" t="str">
        <f>IF(ISNA(INDEX($A$35:$U$132,MATCH($B156,$B$35:$B$132,0),1)),"",INDEX($A$35:$U$132,MATCH($B156,$B$35:$B$132,0),1))</f>
        <v/>
      </c>
      <c r="B156" s="121"/>
      <c r="C156" s="121"/>
      <c r="D156" s="121"/>
      <c r="E156" s="121"/>
      <c r="F156" s="121"/>
      <c r="G156" s="121"/>
      <c r="H156" s="121"/>
      <c r="I156" s="121"/>
      <c r="J156" s="17" t="str">
        <f>IF(ISNA(INDEX($A$35:$U$132,MATCH($B156,$B$35:$B$132,0),10)),"",INDEX($A$35:$U$132,MATCH($B156,$B$35:$B$132,0),10))</f>
        <v/>
      </c>
      <c r="K156" s="17" t="str">
        <f>IF(ISNA(INDEX($A$35:$U$132,MATCH($B156,$B$35:$B$132,0),11)),"",INDEX($A$35:$U$132,MATCH($B156,$B$35:$B$132,0),11))</f>
        <v/>
      </c>
      <c r="L156" s="17" t="str">
        <f>IF(ISNA(INDEX($A$35:$U$132,MATCH($B156,$B$35:$B$132,0),12)),"",INDEX($A$35:$U$132,MATCH($B156,$B$35:$B$132,0),12))</f>
        <v/>
      </c>
      <c r="M156" s="17" t="str">
        <f>IF(ISNA(INDEX($A$35:$U$132,MATCH($B156,$B$35:$B$132,0),13)),"",INDEX($A$35:$U$132,MATCH($B156,$B$35:$B$132,0),13))</f>
        <v/>
      </c>
      <c r="N156" s="17" t="str">
        <f>IF(ISNA(INDEX($A$35:$U$132,MATCH($B156,$B$35:$B$132,0),14)),"",INDEX($A$35:$U$132,MATCH($B156,$B$35:$B$132,0),14))</f>
        <v/>
      </c>
      <c r="O156" s="17" t="str">
        <f>IF(ISNA(INDEX($A$35:$U$132,MATCH($B156,$B$35:$B$132,0),15)),"",INDEX($A$35:$U$132,MATCH($B156,$B$35:$B$132,0),15))</f>
        <v/>
      </c>
      <c r="P156" s="17" t="str">
        <f>IF(ISNA(INDEX($A$35:$U$132,MATCH($B156,$B$35:$B$132,0),16)),"",INDEX($A$35:$U$132,MATCH($B156,$B$35:$B$132,0),16))</f>
        <v/>
      </c>
      <c r="Q156" s="17" t="str">
        <f>IF(ISNA(INDEX($A$35:$U$132,MATCH($B156,$B$35:$B$132,0),17)),"",INDEX($A$35:$U$132,MATCH($B156,$B$35:$B$132,0),17))</f>
        <v/>
      </c>
      <c r="R156" s="27" t="str">
        <f>IF(ISNA(INDEX($A$35:$U$132,MATCH($B156,$B$35:$B$132,0),18)),"",INDEX($A$35:$U$132,MATCH($B156,$B$35:$B$132,0),18))</f>
        <v/>
      </c>
      <c r="S156" s="27" t="str">
        <f>IF(ISNA(INDEX($A$35:$U$132,MATCH($B156,$B$35:$B$132,0),19)),"",INDEX($A$35:$U$132,MATCH($B156,$B$35:$B$132,0),19))</f>
        <v/>
      </c>
      <c r="T156" s="27" t="str">
        <f>IF(ISNA(INDEX($A$35:$U$132,MATCH($B156,$B$35:$B$132,0),20)),"",INDEX($A$35:$U$132,MATCH($B156,$B$35:$B$132,0),20))</f>
        <v/>
      </c>
      <c r="U156" s="18" t="s">
        <v>36</v>
      </c>
    </row>
    <row r="157" spans="1:21" hidden="1" x14ac:dyDescent="0.2">
      <c r="A157" s="30" t="str">
        <f>IF(ISNA(INDEX($A$35:$U$132,MATCH($B157,$B$35:$B$132,0),1)),"",INDEX($A$35:$U$132,MATCH($B157,$B$35:$B$132,0),1))</f>
        <v/>
      </c>
      <c r="B157" s="121"/>
      <c r="C157" s="121"/>
      <c r="D157" s="121"/>
      <c r="E157" s="121"/>
      <c r="F157" s="121"/>
      <c r="G157" s="121"/>
      <c r="H157" s="121"/>
      <c r="I157" s="121"/>
      <c r="J157" s="17" t="str">
        <f>IF(ISNA(INDEX($A$35:$U$132,MATCH($B157,$B$35:$B$132,0),10)),"",INDEX($A$35:$U$132,MATCH($B157,$B$35:$B$132,0),10))</f>
        <v/>
      </c>
      <c r="K157" s="17" t="str">
        <f>IF(ISNA(INDEX($A$35:$U$132,MATCH($B157,$B$35:$B$132,0),11)),"",INDEX($A$35:$U$132,MATCH($B157,$B$35:$B$132,0),11))</f>
        <v/>
      </c>
      <c r="L157" s="17" t="str">
        <f>IF(ISNA(INDEX($A$35:$U$132,MATCH($B157,$B$35:$B$132,0),12)),"",INDEX($A$35:$U$132,MATCH($B157,$B$35:$B$132,0),12))</f>
        <v/>
      </c>
      <c r="M157" s="17" t="str">
        <f>IF(ISNA(INDEX($A$35:$U$132,MATCH($B157,$B$35:$B$132,0),13)),"",INDEX($A$35:$U$132,MATCH($B157,$B$35:$B$132,0),13))</f>
        <v/>
      </c>
      <c r="N157" s="17" t="str">
        <f>IF(ISNA(INDEX($A$35:$U$132,MATCH($B157,$B$35:$B$132,0),14)),"",INDEX($A$35:$U$132,MATCH($B157,$B$35:$B$132,0),14))</f>
        <v/>
      </c>
      <c r="O157" s="17" t="str">
        <f>IF(ISNA(INDEX($A$35:$U$132,MATCH($B157,$B$35:$B$132,0),15)),"",INDEX($A$35:$U$132,MATCH($B157,$B$35:$B$132,0),15))</f>
        <v/>
      </c>
      <c r="P157" s="17" t="str">
        <f>IF(ISNA(INDEX($A$35:$U$132,MATCH($B157,$B$35:$B$132,0),16)),"",INDEX($A$35:$U$132,MATCH($B157,$B$35:$B$132,0),16))</f>
        <v/>
      </c>
      <c r="Q157" s="17" t="str">
        <f>IF(ISNA(INDEX($A$35:$U$132,MATCH($B157,$B$35:$B$132,0),17)),"",INDEX($A$35:$U$132,MATCH($B157,$B$35:$B$132,0),17))</f>
        <v/>
      </c>
      <c r="R157" s="27" t="str">
        <f>IF(ISNA(INDEX($A$35:$U$132,MATCH($B157,$B$35:$B$132,0),18)),"",INDEX($A$35:$U$132,MATCH($B157,$B$35:$B$132,0),18))</f>
        <v/>
      </c>
      <c r="S157" s="27" t="str">
        <f>IF(ISNA(INDEX($A$35:$U$132,MATCH($B157,$B$35:$B$132,0),19)),"",INDEX($A$35:$U$132,MATCH($B157,$B$35:$B$132,0),19))</f>
        <v/>
      </c>
      <c r="T157" s="27" t="str">
        <f>IF(ISNA(INDEX($A$35:$U$132,MATCH($B157,$B$35:$B$132,0),20)),"",INDEX($A$35:$U$132,MATCH($B157,$B$35:$B$132,0),20))</f>
        <v/>
      </c>
      <c r="U157" s="18" t="s">
        <v>36</v>
      </c>
    </row>
    <row r="158" spans="1:21" hidden="1" x14ac:dyDescent="0.2">
      <c r="A158" s="30" t="str">
        <f>IF(ISNA(INDEX($A$35:$U$132,MATCH($B158,$B$35:$B$132,0),1)),"",INDEX($A$35:$U$132,MATCH($B158,$B$35:$B$132,0),1))</f>
        <v/>
      </c>
      <c r="B158" s="121"/>
      <c r="C158" s="121"/>
      <c r="D158" s="121"/>
      <c r="E158" s="121"/>
      <c r="F158" s="121"/>
      <c r="G158" s="121"/>
      <c r="H158" s="121"/>
      <c r="I158" s="121"/>
      <c r="J158" s="17" t="str">
        <f>IF(ISNA(INDEX($A$35:$U$132,MATCH($B158,$B$35:$B$132,0),10)),"",INDEX($A$35:$U$132,MATCH($B158,$B$35:$B$132,0),10))</f>
        <v/>
      </c>
      <c r="K158" s="17" t="str">
        <f>IF(ISNA(INDEX($A$35:$U$132,MATCH($B158,$B$35:$B$132,0),11)),"",INDEX($A$35:$U$132,MATCH($B158,$B$35:$B$132,0),11))</f>
        <v/>
      </c>
      <c r="L158" s="17" t="str">
        <f>IF(ISNA(INDEX($A$35:$U$132,MATCH($B158,$B$35:$B$132,0),12)),"",INDEX($A$35:$U$132,MATCH($B158,$B$35:$B$132,0),12))</f>
        <v/>
      </c>
      <c r="M158" s="17" t="str">
        <f>IF(ISNA(INDEX($A$35:$U$132,MATCH($B158,$B$35:$B$132,0),13)),"",INDEX($A$35:$U$132,MATCH($B158,$B$35:$B$132,0),13))</f>
        <v/>
      </c>
      <c r="N158" s="17" t="str">
        <f>IF(ISNA(INDEX($A$35:$U$132,MATCH($B158,$B$35:$B$132,0),14)),"",INDEX($A$35:$U$132,MATCH($B158,$B$35:$B$132,0),14))</f>
        <v/>
      </c>
      <c r="O158" s="17" t="str">
        <f>IF(ISNA(INDEX($A$35:$U$132,MATCH($B158,$B$35:$B$132,0),15)),"",INDEX($A$35:$U$132,MATCH($B158,$B$35:$B$132,0),15))</f>
        <v/>
      </c>
      <c r="P158" s="17" t="str">
        <f>IF(ISNA(INDEX($A$35:$U$132,MATCH($B158,$B$35:$B$132,0),16)),"",INDEX($A$35:$U$132,MATCH($B158,$B$35:$B$132,0),16))</f>
        <v/>
      </c>
      <c r="Q158" s="17" t="str">
        <f>IF(ISNA(INDEX($A$35:$U$132,MATCH($B158,$B$35:$B$132,0),17)),"",INDEX($A$35:$U$132,MATCH($B158,$B$35:$B$132,0),17))</f>
        <v/>
      </c>
      <c r="R158" s="27" t="str">
        <f>IF(ISNA(INDEX($A$35:$U$132,MATCH($B158,$B$35:$B$132,0),18)),"",INDEX($A$35:$U$132,MATCH($B158,$B$35:$B$132,0),18))</f>
        <v/>
      </c>
      <c r="S158" s="27" t="str">
        <f>IF(ISNA(INDEX($A$35:$U$132,MATCH($B158,$B$35:$B$132,0),19)),"",INDEX($A$35:$U$132,MATCH($B158,$B$35:$B$132,0),19))</f>
        <v/>
      </c>
      <c r="T158" s="27" t="str">
        <f>IF(ISNA(INDEX($A$35:$U$132,MATCH($B158,$B$35:$B$132,0),20)),"",INDEX($A$35:$U$132,MATCH($B158,$B$35:$B$132,0),20))</f>
        <v/>
      </c>
      <c r="U158" s="18" t="s">
        <v>36</v>
      </c>
    </row>
    <row r="159" spans="1:21" hidden="1" x14ac:dyDescent="0.2">
      <c r="A159" s="30" t="str">
        <f>IF(ISNA(INDEX($A$35:$U$132,MATCH($B159,$B$35:$B$132,0),1)),"",INDEX($A$35:$U$132,MATCH($B159,$B$35:$B$132,0),1))</f>
        <v/>
      </c>
      <c r="B159" s="121"/>
      <c r="C159" s="121"/>
      <c r="D159" s="121"/>
      <c r="E159" s="121"/>
      <c r="F159" s="121"/>
      <c r="G159" s="121"/>
      <c r="H159" s="121"/>
      <c r="I159" s="121"/>
      <c r="J159" s="17" t="str">
        <f>IF(ISNA(INDEX($A$35:$U$132,MATCH($B159,$B$35:$B$132,0),10)),"",INDEX($A$35:$U$132,MATCH($B159,$B$35:$B$132,0),10))</f>
        <v/>
      </c>
      <c r="K159" s="17" t="str">
        <f>IF(ISNA(INDEX($A$35:$U$132,MATCH($B159,$B$35:$B$132,0),11)),"",INDEX($A$35:$U$132,MATCH($B159,$B$35:$B$132,0),11))</f>
        <v/>
      </c>
      <c r="L159" s="17" t="str">
        <f>IF(ISNA(INDEX($A$35:$U$132,MATCH($B159,$B$35:$B$132,0),12)),"",INDEX($A$35:$U$132,MATCH($B159,$B$35:$B$132,0),12))</f>
        <v/>
      </c>
      <c r="M159" s="17" t="str">
        <f>IF(ISNA(INDEX($A$35:$U$132,MATCH($B159,$B$35:$B$132,0),13)),"",INDEX($A$35:$U$132,MATCH($B159,$B$35:$B$132,0),13))</f>
        <v/>
      </c>
      <c r="N159" s="17" t="str">
        <f>IF(ISNA(INDEX($A$35:$U$132,MATCH($B159,$B$35:$B$132,0),14)),"",INDEX($A$35:$U$132,MATCH($B159,$B$35:$B$132,0),14))</f>
        <v/>
      </c>
      <c r="O159" s="17" t="str">
        <f>IF(ISNA(INDEX($A$35:$U$132,MATCH($B159,$B$35:$B$132,0),15)),"",INDEX($A$35:$U$132,MATCH($B159,$B$35:$B$132,0),15))</f>
        <v/>
      </c>
      <c r="P159" s="17" t="str">
        <f>IF(ISNA(INDEX($A$35:$U$132,MATCH($B159,$B$35:$B$132,0),16)),"",INDEX($A$35:$U$132,MATCH($B159,$B$35:$B$132,0),16))</f>
        <v/>
      </c>
      <c r="Q159" s="17" t="str">
        <f>IF(ISNA(INDEX($A$35:$U$132,MATCH($B159,$B$35:$B$132,0),17)),"",INDEX($A$35:$U$132,MATCH($B159,$B$35:$B$132,0),17))</f>
        <v/>
      </c>
      <c r="R159" s="27" t="str">
        <f>IF(ISNA(INDEX($A$35:$U$132,MATCH($B159,$B$35:$B$132,0),18)),"",INDEX($A$35:$U$132,MATCH($B159,$B$35:$B$132,0),18))</f>
        <v/>
      </c>
      <c r="S159" s="27" t="str">
        <f>IF(ISNA(INDEX($A$35:$U$132,MATCH($B159,$B$35:$B$132,0),19)),"",INDEX($A$35:$U$132,MATCH($B159,$B$35:$B$132,0),19))</f>
        <v/>
      </c>
      <c r="T159" s="27" t="str">
        <f>IF(ISNA(INDEX($A$35:$U$132,MATCH($B159,$B$35:$B$132,0),20)),"",INDEX($A$35:$U$132,MATCH($B159,$B$35:$B$132,0),20))</f>
        <v/>
      </c>
      <c r="U159" s="18" t="s">
        <v>36</v>
      </c>
    </row>
    <row r="160" spans="1:21" x14ac:dyDescent="0.2">
      <c r="A160" s="19" t="s">
        <v>25</v>
      </c>
      <c r="B160" s="122"/>
      <c r="C160" s="122"/>
      <c r="D160" s="122"/>
      <c r="E160" s="122"/>
      <c r="F160" s="122"/>
      <c r="G160" s="122"/>
      <c r="H160" s="122"/>
      <c r="I160" s="122"/>
      <c r="J160" s="21">
        <f t="shared" ref="J160:Q160" si="50">SUM(J156:J159)</f>
        <v>0</v>
      </c>
      <c r="K160" s="21">
        <f t="shared" si="50"/>
        <v>0</v>
      </c>
      <c r="L160" s="21">
        <f>SUM(L156:L159)</f>
        <v>0</v>
      </c>
      <c r="M160" s="21">
        <f>SUM(M156:M159)</f>
        <v>0</v>
      </c>
      <c r="N160" s="21">
        <f t="shared" si="50"/>
        <v>0</v>
      </c>
      <c r="O160" s="21">
        <f t="shared" si="50"/>
        <v>0</v>
      </c>
      <c r="P160" s="21">
        <f t="shared" si="50"/>
        <v>0</v>
      </c>
      <c r="Q160" s="21">
        <f t="shared" si="50"/>
        <v>0</v>
      </c>
      <c r="R160" s="19">
        <f>COUNTIF(R156:R159,"E")</f>
        <v>0</v>
      </c>
      <c r="S160" s="19">
        <f>COUNTIF(S156:S159,"C")</f>
        <v>0</v>
      </c>
      <c r="T160" s="19">
        <f>COUNTIF(T156:T159,"VP")</f>
        <v>0</v>
      </c>
      <c r="U160" s="20"/>
    </row>
    <row r="161" spans="1:21" ht="27" customHeight="1" x14ac:dyDescent="0.2">
      <c r="A161" s="209" t="s">
        <v>71</v>
      </c>
      <c r="B161" s="210"/>
      <c r="C161" s="210"/>
      <c r="D161" s="210"/>
      <c r="E161" s="210"/>
      <c r="F161" s="210"/>
      <c r="G161" s="210"/>
      <c r="H161" s="210"/>
      <c r="I161" s="211"/>
      <c r="J161" s="21">
        <f t="shared" ref="J161:T161" si="51">SUM(J154,J160)</f>
        <v>34</v>
      </c>
      <c r="K161" s="21">
        <f t="shared" si="51"/>
        <v>10</v>
      </c>
      <c r="L161" s="21">
        <f>SUM(L154,L160)</f>
        <v>5</v>
      </c>
      <c r="M161" s="21">
        <f>SUM(M154,M160)</f>
        <v>0</v>
      </c>
      <c r="N161" s="21">
        <f t="shared" si="51"/>
        <v>5</v>
      </c>
      <c r="O161" s="21">
        <f t="shared" si="51"/>
        <v>20</v>
      </c>
      <c r="P161" s="21">
        <f t="shared" si="51"/>
        <v>42</v>
      </c>
      <c r="Q161" s="21">
        <f t="shared" si="51"/>
        <v>62</v>
      </c>
      <c r="R161" s="21">
        <f t="shared" si="51"/>
        <v>5</v>
      </c>
      <c r="S161" s="21">
        <f t="shared" si="51"/>
        <v>0</v>
      </c>
      <c r="T161" s="21">
        <f t="shared" si="51"/>
        <v>0</v>
      </c>
      <c r="U161" s="26"/>
    </row>
    <row r="162" spans="1:21" x14ac:dyDescent="0.2">
      <c r="A162" s="212" t="s">
        <v>47</v>
      </c>
      <c r="B162" s="213"/>
      <c r="C162" s="213"/>
      <c r="D162" s="213"/>
      <c r="E162" s="213"/>
      <c r="F162" s="213"/>
      <c r="G162" s="213"/>
      <c r="H162" s="213"/>
      <c r="I162" s="213"/>
      <c r="J162" s="214"/>
      <c r="K162" s="21">
        <f t="shared" ref="K162:Q162" si="52">K154*14+K160*12</f>
        <v>140</v>
      </c>
      <c r="L162" s="21">
        <f t="shared" si="52"/>
        <v>70</v>
      </c>
      <c r="M162" s="21">
        <f t="shared" si="52"/>
        <v>0</v>
      </c>
      <c r="N162" s="21">
        <f t="shared" si="52"/>
        <v>70</v>
      </c>
      <c r="O162" s="21">
        <f t="shared" si="52"/>
        <v>280</v>
      </c>
      <c r="P162" s="21">
        <f t="shared" si="52"/>
        <v>588</v>
      </c>
      <c r="Q162" s="21">
        <f t="shared" si="52"/>
        <v>868</v>
      </c>
      <c r="R162" s="203"/>
      <c r="S162" s="204"/>
      <c r="T162" s="204"/>
      <c r="U162" s="205"/>
    </row>
    <row r="163" spans="1:21" x14ac:dyDescent="0.2">
      <c r="A163" s="215"/>
      <c r="B163" s="216"/>
      <c r="C163" s="216"/>
      <c r="D163" s="216"/>
      <c r="E163" s="216"/>
      <c r="F163" s="216"/>
      <c r="G163" s="216"/>
      <c r="H163" s="216"/>
      <c r="I163" s="216"/>
      <c r="J163" s="217"/>
      <c r="K163" s="197">
        <f>SUM(K162:N162)</f>
        <v>280</v>
      </c>
      <c r="L163" s="198"/>
      <c r="M163" s="198"/>
      <c r="N163" s="199"/>
      <c r="O163" s="200">
        <f>SUM(O162:P162)</f>
        <v>868</v>
      </c>
      <c r="P163" s="201"/>
      <c r="Q163" s="202"/>
      <c r="R163" s="206"/>
      <c r="S163" s="207"/>
      <c r="T163" s="207"/>
      <c r="U163" s="208"/>
    </row>
    <row r="165" spans="1:21" ht="28.5" customHeight="1" x14ac:dyDescent="0.2">
      <c r="A165" s="106" t="s">
        <v>90</v>
      </c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</row>
    <row r="166" spans="1:21" ht="27.75" customHeight="1" x14ac:dyDescent="0.2">
      <c r="A166" s="122" t="s">
        <v>27</v>
      </c>
      <c r="B166" s="122" t="s">
        <v>26</v>
      </c>
      <c r="C166" s="122"/>
      <c r="D166" s="122"/>
      <c r="E166" s="122"/>
      <c r="F166" s="122"/>
      <c r="G166" s="122"/>
      <c r="H166" s="122"/>
      <c r="I166" s="122"/>
      <c r="J166" s="116" t="s">
        <v>39</v>
      </c>
      <c r="K166" s="116" t="s">
        <v>24</v>
      </c>
      <c r="L166" s="116"/>
      <c r="M166" s="116"/>
      <c r="N166" s="116"/>
      <c r="O166" s="116" t="s">
        <v>40</v>
      </c>
      <c r="P166" s="116"/>
      <c r="Q166" s="116"/>
      <c r="R166" s="116" t="s">
        <v>23</v>
      </c>
      <c r="S166" s="116"/>
      <c r="T166" s="116"/>
      <c r="U166" s="116" t="s">
        <v>22</v>
      </c>
    </row>
    <row r="167" spans="1:21" ht="16.5" customHeight="1" x14ac:dyDescent="0.2">
      <c r="A167" s="122"/>
      <c r="B167" s="122"/>
      <c r="C167" s="122"/>
      <c r="D167" s="122"/>
      <c r="E167" s="122"/>
      <c r="F167" s="122"/>
      <c r="G167" s="122"/>
      <c r="H167" s="122"/>
      <c r="I167" s="122"/>
      <c r="J167" s="116"/>
      <c r="K167" s="28" t="s">
        <v>28</v>
      </c>
      <c r="L167" s="28" t="s">
        <v>29</v>
      </c>
      <c r="M167" s="49" t="s">
        <v>91</v>
      </c>
      <c r="N167" s="28" t="s">
        <v>92</v>
      </c>
      <c r="O167" s="28" t="s">
        <v>33</v>
      </c>
      <c r="P167" s="28" t="s">
        <v>7</v>
      </c>
      <c r="Q167" s="28" t="s">
        <v>30</v>
      </c>
      <c r="R167" s="28" t="s">
        <v>31</v>
      </c>
      <c r="S167" s="28" t="s">
        <v>28</v>
      </c>
      <c r="T167" s="28" t="s">
        <v>32</v>
      </c>
      <c r="U167" s="116"/>
    </row>
    <row r="168" spans="1:21" ht="17.25" customHeight="1" x14ac:dyDescent="0.2">
      <c r="A168" s="117" t="s">
        <v>61</v>
      </c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9"/>
    </row>
    <row r="169" spans="1:21" x14ac:dyDescent="0.2">
      <c r="A169" s="81" t="s">
        <v>111</v>
      </c>
      <c r="B169" s="120" t="s">
        <v>153</v>
      </c>
      <c r="C169" s="120"/>
      <c r="D169" s="120"/>
      <c r="E169" s="120"/>
      <c r="F169" s="120"/>
      <c r="G169" s="120"/>
      <c r="H169" s="120"/>
      <c r="I169" s="120"/>
      <c r="J169" s="17">
        <f t="shared" ref="J169:J184" si="53">IF(ISNA(INDEX($A$35:$U$132,MATCH($B169,$B$35:$B$132,0),10)),"",INDEX($A$35:$U$132,MATCH($B169,$B$35:$B$132,0),10))</f>
        <v>8</v>
      </c>
      <c r="K169" s="17">
        <f t="shared" ref="K169:K184" si="54">IF(ISNA(INDEX($A$35:$U$132,MATCH($B169,$B$35:$B$132,0),11)),"",INDEX($A$35:$U$132,MATCH($B169,$B$35:$B$132,0),11))</f>
        <v>2</v>
      </c>
      <c r="L169" s="17">
        <f t="shared" ref="L169:L184" si="55">IF(ISNA(INDEX($A$35:$U$132,MATCH($B169,$B$35:$B$132,0),12)),"",INDEX($A$35:$U$132,MATCH($B169,$B$35:$B$132,0),12))</f>
        <v>1</v>
      </c>
      <c r="M169" s="17">
        <f t="shared" ref="M169:M184" si="56">IF(ISNA(INDEX($A$35:$U$132,MATCH($B169,$B$35:$B$132,0),13)),"",INDEX($A$35:$U$132,MATCH($B169,$B$35:$B$132,0),13))</f>
        <v>0</v>
      </c>
      <c r="N169" s="17">
        <f t="shared" ref="N169:N184" si="57">IF(ISNA(INDEX($A$35:$U$132,MATCH($B169,$B$35:$B$132,0),14)),"",INDEX($A$35:$U$132,MATCH($B169,$B$35:$B$132,0),14))</f>
        <v>1</v>
      </c>
      <c r="O169" s="17">
        <f t="shared" ref="O169:O184" si="58">IF(ISNA(INDEX($A$35:$U$132,MATCH($B169,$B$35:$B$132,0),15)),"",INDEX($A$35:$U$132,MATCH($B169,$B$35:$B$132,0),15))</f>
        <v>4</v>
      </c>
      <c r="P169" s="17">
        <f t="shared" ref="P169:P184" si="59">IF(ISNA(INDEX($A$35:$U$132,MATCH($B169,$B$35:$B$132,0),16)),"",INDEX($A$35:$U$132,MATCH($B169,$B$35:$B$132,0),16))</f>
        <v>10</v>
      </c>
      <c r="Q169" s="17">
        <f t="shared" ref="Q169:Q184" si="60">IF(ISNA(INDEX($A$35:$U$132,MATCH($B169,$B$35:$B$132,0),17)),"",INDEX($A$35:$U$132,MATCH($B169,$B$35:$B$132,0),17))</f>
        <v>14</v>
      </c>
      <c r="R169" s="27" t="str">
        <f t="shared" ref="R169:R184" si="61">IF(ISNA(INDEX($A$35:$U$132,MATCH($B169,$B$35:$B$132,0),18)),"",INDEX($A$35:$U$132,MATCH($B169,$B$35:$B$132,0),18))</f>
        <v>E</v>
      </c>
      <c r="S169" s="27">
        <f t="shared" ref="S169:S184" si="62">IF(ISNA(INDEX($A$35:$U$132,MATCH($B169,$B$35:$B$132,0),19)),"",INDEX($A$35:$U$132,MATCH($B169,$B$35:$B$132,0),19))</f>
        <v>0</v>
      </c>
      <c r="T169" s="27">
        <f t="shared" ref="T169:T184" si="63">IF(ISNA(INDEX($A$35:$U$132,MATCH($B169,$B$35:$B$132,0),20)),"",INDEX($A$35:$U$132,MATCH($B169,$B$35:$B$132,0),20))</f>
        <v>0</v>
      </c>
      <c r="U169" s="18" t="s">
        <v>37</v>
      </c>
    </row>
    <row r="170" spans="1:21" x14ac:dyDescent="0.2">
      <c r="A170" s="30" t="str">
        <f>IF(ISNA(INDEX($A$35:$U$132,MATCH($B170,$B$35:$B$132,0),1)),"",INDEX($A$35:$U$132,MATCH($B170,$B$35:$B$132,0),1))</f>
        <v>MMX5101</v>
      </c>
      <c r="B170" s="120" t="s">
        <v>148</v>
      </c>
      <c r="C170" s="120"/>
      <c r="D170" s="120"/>
      <c r="E170" s="120"/>
      <c r="F170" s="120"/>
      <c r="G170" s="120"/>
      <c r="H170" s="120"/>
      <c r="I170" s="120"/>
      <c r="J170" s="17">
        <f t="shared" si="53"/>
        <v>7</v>
      </c>
      <c r="K170" s="17">
        <f t="shared" si="54"/>
        <v>2</v>
      </c>
      <c r="L170" s="17">
        <f t="shared" si="55"/>
        <v>1</v>
      </c>
      <c r="M170" s="17">
        <f t="shared" si="56"/>
        <v>0</v>
      </c>
      <c r="N170" s="17">
        <f t="shared" si="57"/>
        <v>1</v>
      </c>
      <c r="O170" s="17">
        <f t="shared" si="58"/>
        <v>4</v>
      </c>
      <c r="P170" s="17">
        <f t="shared" si="59"/>
        <v>9</v>
      </c>
      <c r="Q170" s="17">
        <f t="shared" si="60"/>
        <v>13</v>
      </c>
      <c r="R170" s="27" t="str">
        <f t="shared" si="61"/>
        <v>E</v>
      </c>
      <c r="S170" s="27">
        <f t="shared" si="62"/>
        <v>0</v>
      </c>
      <c r="T170" s="27">
        <f t="shared" si="63"/>
        <v>0</v>
      </c>
      <c r="U170" s="18" t="s">
        <v>37</v>
      </c>
    </row>
    <row r="171" spans="1:21" x14ac:dyDescent="0.2">
      <c r="A171" s="30" t="str">
        <f>IF(ISNA(INDEX($A$35:$U$132,MATCH($B171,$B$35:$B$132,0),1)),"",INDEX($A$35:$U$132,MATCH($B171,$B$35:$B$132,0),1))</f>
        <v>MMX5102</v>
      </c>
      <c r="B171" s="124" t="s">
        <v>149</v>
      </c>
      <c r="C171" s="125"/>
      <c r="D171" s="125"/>
      <c r="E171" s="125"/>
      <c r="F171" s="125"/>
      <c r="G171" s="125"/>
      <c r="H171" s="125"/>
      <c r="I171" s="126"/>
      <c r="J171" s="17">
        <f t="shared" si="53"/>
        <v>7</v>
      </c>
      <c r="K171" s="17">
        <f t="shared" si="54"/>
        <v>2</v>
      </c>
      <c r="L171" s="17">
        <f t="shared" si="55"/>
        <v>1</v>
      </c>
      <c r="M171" s="17">
        <f t="shared" si="56"/>
        <v>0</v>
      </c>
      <c r="N171" s="17">
        <f t="shared" si="57"/>
        <v>1</v>
      </c>
      <c r="O171" s="17">
        <f t="shared" si="58"/>
        <v>4</v>
      </c>
      <c r="P171" s="17">
        <f t="shared" si="59"/>
        <v>9</v>
      </c>
      <c r="Q171" s="17">
        <f t="shared" si="60"/>
        <v>13</v>
      </c>
      <c r="R171" s="27" t="str">
        <f t="shared" si="61"/>
        <v>E</v>
      </c>
      <c r="S171" s="27">
        <f t="shared" si="62"/>
        <v>0</v>
      </c>
      <c r="T171" s="27">
        <f t="shared" si="63"/>
        <v>0</v>
      </c>
      <c r="U171" s="18" t="s">
        <v>37</v>
      </c>
    </row>
    <row r="172" spans="1:21" ht="20.100000000000001" customHeight="1" x14ac:dyDescent="0.2">
      <c r="A172" s="81" t="s">
        <v>113</v>
      </c>
      <c r="B172" s="120" t="s">
        <v>167</v>
      </c>
      <c r="C172" s="120"/>
      <c r="D172" s="120"/>
      <c r="E172" s="120"/>
      <c r="F172" s="120"/>
      <c r="G172" s="120"/>
      <c r="H172" s="120"/>
      <c r="I172" s="120"/>
      <c r="J172" s="17">
        <f t="shared" si="53"/>
        <v>8</v>
      </c>
      <c r="K172" s="17">
        <f t="shared" si="54"/>
        <v>2</v>
      </c>
      <c r="L172" s="17">
        <f t="shared" si="55"/>
        <v>1</v>
      </c>
      <c r="M172" s="17">
        <f t="shared" si="56"/>
        <v>0</v>
      </c>
      <c r="N172" s="17">
        <f t="shared" si="57"/>
        <v>1</v>
      </c>
      <c r="O172" s="17">
        <f t="shared" si="58"/>
        <v>4</v>
      </c>
      <c r="P172" s="17">
        <f t="shared" si="59"/>
        <v>10</v>
      </c>
      <c r="Q172" s="17">
        <f t="shared" si="60"/>
        <v>14</v>
      </c>
      <c r="R172" s="27" t="str">
        <f t="shared" si="61"/>
        <v>E</v>
      </c>
      <c r="S172" s="27">
        <f t="shared" si="62"/>
        <v>0</v>
      </c>
      <c r="T172" s="27">
        <f t="shared" si="63"/>
        <v>0</v>
      </c>
      <c r="U172" s="18" t="s">
        <v>37</v>
      </c>
    </row>
    <row r="173" spans="1:21" s="75" customFormat="1" x14ac:dyDescent="0.2">
      <c r="A173" s="30" t="str">
        <f>IF(ISNA(INDEX($A$35:$U$132,MATCH($B173,$B$35:$B$132,0),1)),"",INDEX($A$35:$U$132,MATCH($B173,$B$35:$B$132,0),1))</f>
        <v>MMX5103</v>
      </c>
      <c r="B173" s="120" t="s">
        <v>146</v>
      </c>
      <c r="C173" s="120"/>
      <c r="D173" s="120"/>
      <c r="E173" s="120"/>
      <c r="F173" s="120"/>
      <c r="G173" s="120"/>
      <c r="H173" s="120"/>
      <c r="I173" s="120"/>
      <c r="J173" s="17">
        <f t="shared" si="53"/>
        <v>7</v>
      </c>
      <c r="K173" s="17">
        <f t="shared" si="54"/>
        <v>2</v>
      </c>
      <c r="L173" s="17">
        <f t="shared" si="55"/>
        <v>1</v>
      </c>
      <c r="M173" s="17">
        <f t="shared" si="56"/>
        <v>0</v>
      </c>
      <c r="N173" s="17">
        <f t="shared" si="57"/>
        <v>1</v>
      </c>
      <c r="O173" s="17">
        <f t="shared" si="58"/>
        <v>4</v>
      </c>
      <c r="P173" s="17">
        <f t="shared" si="59"/>
        <v>9</v>
      </c>
      <c r="Q173" s="17">
        <f t="shared" si="60"/>
        <v>13</v>
      </c>
      <c r="R173" s="27" t="str">
        <f t="shared" si="61"/>
        <v>E</v>
      </c>
      <c r="S173" s="27">
        <f t="shared" si="62"/>
        <v>0</v>
      </c>
      <c r="T173" s="27">
        <f t="shared" si="63"/>
        <v>0</v>
      </c>
      <c r="U173" s="18" t="s">
        <v>37</v>
      </c>
    </row>
    <row r="174" spans="1:21" s="75" customFormat="1" x14ac:dyDescent="0.2">
      <c r="A174" s="30" t="str">
        <f>IF(ISNA(INDEX($A$35:$U$132,MATCH($B174,$B$35:$B$132,0),1)),"",INDEX($A$35:$U$132,MATCH($B174,$B$35:$B$132,0),1))</f>
        <v>MMX5104</v>
      </c>
      <c r="B174" s="120" t="s">
        <v>147</v>
      </c>
      <c r="C174" s="120"/>
      <c r="D174" s="120"/>
      <c r="E174" s="120"/>
      <c r="F174" s="120"/>
      <c r="G174" s="120"/>
      <c r="H174" s="120"/>
      <c r="I174" s="120"/>
      <c r="J174" s="17">
        <f t="shared" si="53"/>
        <v>7</v>
      </c>
      <c r="K174" s="17">
        <f t="shared" si="54"/>
        <v>2</v>
      </c>
      <c r="L174" s="17">
        <f t="shared" si="55"/>
        <v>1</v>
      </c>
      <c r="M174" s="17">
        <f t="shared" si="56"/>
        <v>0</v>
      </c>
      <c r="N174" s="17">
        <f t="shared" si="57"/>
        <v>1</v>
      </c>
      <c r="O174" s="17">
        <f t="shared" si="58"/>
        <v>4</v>
      </c>
      <c r="P174" s="17">
        <f t="shared" si="59"/>
        <v>9</v>
      </c>
      <c r="Q174" s="17">
        <f t="shared" si="60"/>
        <v>13</v>
      </c>
      <c r="R174" s="27" t="str">
        <f t="shared" si="61"/>
        <v>E</v>
      </c>
      <c r="S174" s="27">
        <f t="shared" si="62"/>
        <v>0</v>
      </c>
      <c r="T174" s="27">
        <f t="shared" si="63"/>
        <v>0</v>
      </c>
      <c r="U174" s="18" t="s">
        <v>37</v>
      </c>
    </row>
    <row r="175" spans="1:21" ht="24" customHeight="1" x14ac:dyDescent="0.2">
      <c r="A175" s="81" t="s">
        <v>114</v>
      </c>
      <c r="B175" s="133" t="s">
        <v>168</v>
      </c>
      <c r="C175" s="134"/>
      <c r="D175" s="134"/>
      <c r="E175" s="134"/>
      <c r="F175" s="134"/>
      <c r="G175" s="134"/>
      <c r="H175" s="134"/>
      <c r="I175" s="135"/>
      <c r="J175" s="17">
        <f t="shared" si="53"/>
        <v>8</v>
      </c>
      <c r="K175" s="17">
        <f t="shared" si="54"/>
        <v>2</v>
      </c>
      <c r="L175" s="17">
        <f t="shared" si="55"/>
        <v>1</v>
      </c>
      <c r="M175" s="17">
        <f t="shared" si="56"/>
        <v>0</v>
      </c>
      <c r="N175" s="17">
        <f t="shared" si="57"/>
        <v>1</v>
      </c>
      <c r="O175" s="17">
        <f t="shared" si="58"/>
        <v>4</v>
      </c>
      <c r="P175" s="17">
        <f t="shared" si="59"/>
        <v>10</v>
      </c>
      <c r="Q175" s="17">
        <f t="shared" si="60"/>
        <v>14</v>
      </c>
      <c r="R175" s="27" t="str">
        <f t="shared" si="61"/>
        <v>E</v>
      </c>
      <c r="S175" s="27">
        <f t="shared" si="62"/>
        <v>0</v>
      </c>
      <c r="T175" s="27">
        <f t="shared" si="63"/>
        <v>0</v>
      </c>
      <c r="U175" s="18" t="s">
        <v>37</v>
      </c>
    </row>
    <row r="176" spans="1:21" ht="12.95" hidden="1" customHeight="1" x14ac:dyDescent="0.2">
      <c r="A176" s="30" t="str">
        <f t="shared" ref="A176:A184" si="64">IF(ISNA(INDEX($A$35:$U$132,MATCH($B176,$B$35:$B$132,0),1)),"",INDEX($A$35:$U$132,MATCH($B176,$B$35:$B$132,0),1))</f>
        <v/>
      </c>
      <c r="B176" s="227"/>
      <c r="C176" s="228"/>
      <c r="D176" s="228"/>
      <c r="E176" s="228"/>
      <c r="F176" s="228"/>
      <c r="G176" s="228"/>
      <c r="H176" s="228"/>
      <c r="I176" s="229"/>
      <c r="J176" s="17" t="str">
        <f t="shared" si="53"/>
        <v/>
      </c>
      <c r="K176" s="17" t="str">
        <f t="shared" si="54"/>
        <v/>
      </c>
      <c r="L176" s="17" t="str">
        <f t="shared" si="55"/>
        <v/>
      </c>
      <c r="M176" s="17" t="str">
        <f t="shared" si="56"/>
        <v/>
      </c>
      <c r="N176" s="17" t="str">
        <f t="shared" si="57"/>
        <v/>
      </c>
      <c r="O176" s="17" t="str">
        <f t="shared" si="58"/>
        <v/>
      </c>
      <c r="P176" s="17" t="str">
        <f t="shared" si="59"/>
        <v/>
      </c>
      <c r="Q176" s="17" t="str">
        <f t="shared" si="60"/>
        <v/>
      </c>
      <c r="R176" s="27" t="str">
        <f t="shared" si="61"/>
        <v/>
      </c>
      <c r="S176" s="27" t="str">
        <f t="shared" si="62"/>
        <v/>
      </c>
      <c r="T176" s="27" t="str">
        <f t="shared" si="63"/>
        <v/>
      </c>
      <c r="U176" s="18" t="s">
        <v>37</v>
      </c>
    </row>
    <row r="177" spans="1:21" ht="12.95" hidden="1" customHeight="1" x14ac:dyDescent="0.2">
      <c r="A177" s="30" t="str">
        <f t="shared" si="64"/>
        <v/>
      </c>
      <c r="B177" s="227"/>
      <c r="C177" s="228"/>
      <c r="D177" s="228"/>
      <c r="E177" s="228"/>
      <c r="F177" s="228"/>
      <c r="G177" s="228"/>
      <c r="H177" s="228"/>
      <c r="I177" s="229"/>
      <c r="J177" s="17" t="str">
        <f t="shared" si="53"/>
        <v/>
      </c>
      <c r="K177" s="17" t="str">
        <f t="shared" si="54"/>
        <v/>
      </c>
      <c r="L177" s="17" t="str">
        <f t="shared" si="55"/>
        <v/>
      </c>
      <c r="M177" s="17" t="str">
        <f t="shared" si="56"/>
        <v/>
      </c>
      <c r="N177" s="17" t="str">
        <f t="shared" si="57"/>
        <v/>
      </c>
      <c r="O177" s="17" t="str">
        <f t="shared" si="58"/>
        <v/>
      </c>
      <c r="P177" s="17" t="str">
        <f t="shared" si="59"/>
        <v/>
      </c>
      <c r="Q177" s="17" t="str">
        <f t="shared" si="60"/>
        <v/>
      </c>
      <c r="R177" s="27" t="str">
        <f t="shared" si="61"/>
        <v/>
      </c>
      <c r="S177" s="27" t="str">
        <f t="shared" si="62"/>
        <v/>
      </c>
      <c r="T177" s="27" t="str">
        <f t="shared" si="63"/>
        <v/>
      </c>
      <c r="U177" s="18" t="s">
        <v>37</v>
      </c>
    </row>
    <row r="178" spans="1:21" ht="12.95" hidden="1" customHeight="1" x14ac:dyDescent="0.2">
      <c r="A178" s="30" t="str">
        <f t="shared" si="64"/>
        <v/>
      </c>
      <c r="B178" s="227"/>
      <c r="C178" s="228"/>
      <c r="D178" s="228"/>
      <c r="E178" s="228"/>
      <c r="F178" s="228"/>
      <c r="G178" s="228"/>
      <c r="H178" s="228"/>
      <c r="I178" s="229"/>
      <c r="J178" s="17" t="str">
        <f t="shared" si="53"/>
        <v/>
      </c>
      <c r="K178" s="17" t="str">
        <f t="shared" si="54"/>
        <v/>
      </c>
      <c r="L178" s="17" t="str">
        <f t="shared" si="55"/>
        <v/>
      </c>
      <c r="M178" s="17" t="str">
        <f t="shared" si="56"/>
        <v/>
      </c>
      <c r="N178" s="17" t="str">
        <f t="shared" si="57"/>
        <v/>
      </c>
      <c r="O178" s="17" t="str">
        <f t="shared" si="58"/>
        <v/>
      </c>
      <c r="P178" s="17" t="str">
        <f t="shared" si="59"/>
        <v/>
      </c>
      <c r="Q178" s="17" t="str">
        <f t="shared" si="60"/>
        <v/>
      </c>
      <c r="R178" s="27" t="str">
        <f t="shared" si="61"/>
        <v/>
      </c>
      <c r="S178" s="27" t="str">
        <f t="shared" si="62"/>
        <v/>
      </c>
      <c r="T178" s="27" t="str">
        <f t="shared" si="63"/>
        <v/>
      </c>
      <c r="U178" s="18" t="s">
        <v>37</v>
      </c>
    </row>
    <row r="179" spans="1:21" ht="12.95" hidden="1" customHeight="1" x14ac:dyDescent="0.2">
      <c r="A179" s="30" t="str">
        <f t="shared" si="64"/>
        <v/>
      </c>
      <c r="B179" s="227"/>
      <c r="C179" s="228"/>
      <c r="D179" s="228"/>
      <c r="E179" s="228"/>
      <c r="F179" s="228"/>
      <c r="G179" s="228"/>
      <c r="H179" s="228"/>
      <c r="I179" s="229"/>
      <c r="J179" s="17" t="str">
        <f t="shared" si="53"/>
        <v/>
      </c>
      <c r="K179" s="17" t="str">
        <f t="shared" si="54"/>
        <v/>
      </c>
      <c r="L179" s="17" t="str">
        <f t="shared" si="55"/>
        <v/>
      </c>
      <c r="M179" s="17" t="str">
        <f t="shared" si="56"/>
        <v/>
      </c>
      <c r="N179" s="17" t="str">
        <f t="shared" si="57"/>
        <v/>
      </c>
      <c r="O179" s="17" t="str">
        <f t="shared" si="58"/>
        <v/>
      </c>
      <c r="P179" s="17" t="str">
        <f t="shared" si="59"/>
        <v/>
      </c>
      <c r="Q179" s="17" t="str">
        <f t="shared" si="60"/>
        <v/>
      </c>
      <c r="R179" s="27" t="str">
        <f t="shared" si="61"/>
        <v/>
      </c>
      <c r="S179" s="27" t="str">
        <f t="shared" si="62"/>
        <v/>
      </c>
      <c r="T179" s="27" t="str">
        <f t="shared" si="63"/>
        <v/>
      </c>
      <c r="U179" s="18" t="s">
        <v>37</v>
      </c>
    </row>
    <row r="180" spans="1:21" ht="12.95" hidden="1" customHeight="1" x14ac:dyDescent="0.2">
      <c r="A180" s="30" t="str">
        <f t="shared" si="64"/>
        <v/>
      </c>
      <c r="B180" s="227"/>
      <c r="C180" s="228"/>
      <c r="D180" s="228"/>
      <c r="E180" s="228"/>
      <c r="F180" s="228"/>
      <c r="G180" s="228"/>
      <c r="H180" s="228"/>
      <c r="I180" s="229"/>
      <c r="J180" s="17" t="str">
        <f t="shared" si="53"/>
        <v/>
      </c>
      <c r="K180" s="17" t="str">
        <f t="shared" si="54"/>
        <v/>
      </c>
      <c r="L180" s="17" t="str">
        <f t="shared" si="55"/>
        <v/>
      </c>
      <c r="M180" s="17" t="str">
        <f t="shared" si="56"/>
        <v/>
      </c>
      <c r="N180" s="17" t="str">
        <f t="shared" si="57"/>
        <v/>
      </c>
      <c r="O180" s="17" t="str">
        <f t="shared" si="58"/>
        <v/>
      </c>
      <c r="P180" s="17" t="str">
        <f t="shared" si="59"/>
        <v/>
      </c>
      <c r="Q180" s="17" t="str">
        <f t="shared" si="60"/>
        <v/>
      </c>
      <c r="R180" s="27" t="str">
        <f t="shared" si="61"/>
        <v/>
      </c>
      <c r="S180" s="27" t="str">
        <f t="shared" si="62"/>
        <v/>
      </c>
      <c r="T180" s="27" t="str">
        <f t="shared" si="63"/>
        <v/>
      </c>
      <c r="U180" s="18" t="s">
        <v>37</v>
      </c>
    </row>
    <row r="181" spans="1:21" ht="12.95" hidden="1" customHeight="1" x14ac:dyDescent="0.2">
      <c r="A181" s="30" t="str">
        <f t="shared" si="64"/>
        <v/>
      </c>
      <c r="B181" s="227"/>
      <c r="C181" s="228"/>
      <c r="D181" s="228"/>
      <c r="E181" s="228"/>
      <c r="F181" s="228"/>
      <c r="G181" s="228"/>
      <c r="H181" s="228"/>
      <c r="I181" s="229"/>
      <c r="J181" s="17" t="str">
        <f t="shared" si="53"/>
        <v/>
      </c>
      <c r="K181" s="17" t="str">
        <f t="shared" si="54"/>
        <v/>
      </c>
      <c r="L181" s="17" t="str">
        <f t="shared" si="55"/>
        <v/>
      </c>
      <c r="M181" s="17" t="str">
        <f t="shared" si="56"/>
        <v/>
      </c>
      <c r="N181" s="17" t="str">
        <f t="shared" si="57"/>
        <v/>
      </c>
      <c r="O181" s="17" t="str">
        <f t="shared" si="58"/>
        <v/>
      </c>
      <c r="P181" s="17" t="str">
        <f t="shared" si="59"/>
        <v/>
      </c>
      <c r="Q181" s="17" t="str">
        <f t="shared" si="60"/>
        <v/>
      </c>
      <c r="R181" s="27" t="str">
        <f t="shared" si="61"/>
        <v/>
      </c>
      <c r="S181" s="27" t="str">
        <f t="shared" si="62"/>
        <v/>
      </c>
      <c r="T181" s="27" t="str">
        <f t="shared" si="63"/>
        <v/>
      </c>
      <c r="U181" s="18" t="s">
        <v>37</v>
      </c>
    </row>
    <row r="182" spans="1:21" ht="12.95" hidden="1" customHeight="1" x14ac:dyDescent="0.2">
      <c r="A182" s="30" t="str">
        <f t="shared" si="64"/>
        <v/>
      </c>
      <c r="B182" s="227"/>
      <c r="C182" s="228"/>
      <c r="D182" s="228"/>
      <c r="E182" s="228"/>
      <c r="F182" s="228"/>
      <c r="G182" s="228"/>
      <c r="H182" s="228"/>
      <c r="I182" s="229"/>
      <c r="J182" s="17" t="str">
        <f t="shared" si="53"/>
        <v/>
      </c>
      <c r="K182" s="17" t="str">
        <f t="shared" si="54"/>
        <v/>
      </c>
      <c r="L182" s="17" t="str">
        <f t="shared" si="55"/>
        <v/>
      </c>
      <c r="M182" s="17" t="str">
        <f t="shared" si="56"/>
        <v/>
      </c>
      <c r="N182" s="17" t="str">
        <f t="shared" si="57"/>
        <v/>
      </c>
      <c r="O182" s="17" t="str">
        <f t="shared" si="58"/>
        <v/>
      </c>
      <c r="P182" s="17" t="str">
        <f t="shared" si="59"/>
        <v/>
      </c>
      <c r="Q182" s="17" t="str">
        <f t="shared" si="60"/>
        <v/>
      </c>
      <c r="R182" s="27" t="str">
        <f t="shared" si="61"/>
        <v/>
      </c>
      <c r="S182" s="27" t="str">
        <f t="shared" si="62"/>
        <v/>
      </c>
      <c r="T182" s="27" t="str">
        <f t="shared" si="63"/>
        <v/>
      </c>
      <c r="U182" s="18" t="s">
        <v>37</v>
      </c>
    </row>
    <row r="183" spans="1:21" ht="12.95" hidden="1" customHeight="1" x14ac:dyDescent="0.2">
      <c r="A183" s="30" t="str">
        <f t="shared" si="64"/>
        <v/>
      </c>
      <c r="B183" s="227"/>
      <c r="C183" s="228"/>
      <c r="D183" s="228"/>
      <c r="E183" s="228"/>
      <c r="F183" s="228"/>
      <c r="G183" s="228"/>
      <c r="H183" s="228"/>
      <c r="I183" s="229"/>
      <c r="J183" s="17" t="str">
        <f t="shared" si="53"/>
        <v/>
      </c>
      <c r="K183" s="17" t="str">
        <f t="shared" si="54"/>
        <v/>
      </c>
      <c r="L183" s="17" t="str">
        <f t="shared" si="55"/>
        <v/>
      </c>
      <c r="M183" s="17" t="str">
        <f t="shared" si="56"/>
        <v/>
      </c>
      <c r="N183" s="17" t="str">
        <f t="shared" si="57"/>
        <v/>
      </c>
      <c r="O183" s="17" t="str">
        <f t="shared" si="58"/>
        <v/>
      </c>
      <c r="P183" s="17" t="str">
        <f t="shared" si="59"/>
        <v/>
      </c>
      <c r="Q183" s="17" t="str">
        <f t="shared" si="60"/>
        <v/>
      </c>
      <c r="R183" s="27" t="str">
        <f t="shared" si="61"/>
        <v/>
      </c>
      <c r="S183" s="27" t="str">
        <f t="shared" si="62"/>
        <v/>
      </c>
      <c r="T183" s="27" t="str">
        <f t="shared" si="63"/>
        <v/>
      </c>
      <c r="U183" s="18" t="s">
        <v>37</v>
      </c>
    </row>
    <row r="184" spans="1:21" ht="12.95" hidden="1" customHeight="1" x14ac:dyDescent="0.2">
      <c r="A184" s="30" t="str">
        <f t="shared" si="64"/>
        <v/>
      </c>
      <c r="B184" s="227"/>
      <c r="C184" s="228"/>
      <c r="D184" s="228"/>
      <c r="E184" s="228"/>
      <c r="F184" s="228"/>
      <c r="G184" s="228"/>
      <c r="H184" s="228"/>
      <c r="I184" s="229"/>
      <c r="J184" s="17" t="str">
        <f t="shared" si="53"/>
        <v/>
      </c>
      <c r="K184" s="17" t="str">
        <f t="shared" si="54"/>
        <v/>
      </c>
      <c r="L184" s="17" t="str">
        <f t="shared" si="55"/>
        <v/>
      </c>
      <c r="M184" s="17" t="str">
        <f t="shared" si="56"/>
        <v/>
      </c>
      <c r="N184" s="17" t="str">
        <f t="shared" si="57"/>
        <v/>
      </c>
      <c r="O184" s="17" t="str">
        <f t="shared" si="58"/>
        <v/>
      </c>
      <c r="P184" s="17" t="str">
        <f t="shared" si="59"/>
        <v/>
      </c>
      <c r="Q184" s="17" t="str">
        <f t="shared" si="60"/>
        <v/>
      </c>
      <c r="R184" s="27" t="str">
        <f t="shared" si="61"/>
        <v/>
      </c>
      <c r="S184" s="27" t="str">
        <f t="shared" si="62"/>
        <v/>
      </c>
      <c r="T184" s="27" t="str">
        <f t="shared" si="63"/>
        <v/>
      </c>
      <c r="U184" s="18" t="s">
        <v>37</v>
      </c>
    </row>
    <row r="185" spans="1:21" x14ac:dyDescent="0.2">
      <c r="A185" s="73" t="s">
        <v>25</v>
      </c>
      <c r="B185" s="224"/>
      <c r="C185" s="225"/>
      <c r="D185" s="225"/>
      <c r="E185" s="225"/>
      <c r="F185" s="225"/>
      <c r="G185" s="225"/>
      <c r="H185" s="225"/>
      <c r="I185" s="226"/>
      <c r="J185" s="21">
        <f t="shared" ref="J185:Q185" si="65">SUM(J169:J184)</f>
        <v>52</v>
      </c>
      <c r="K185" s="21">
        <f t="shared" si="65"/>
        <v>14</v>
      </c>
      <c r="L185" s="21">
        <f t="shared" si="65"/>
        <v>7</v>
      </c>
      <c r="M185" s="21">
        <f t="shared" si="65"/>
        <v>0</v>
      </c>
      <c r="N185" s="21">
        <f t="shared" si="65"/>
        <v>7</v>
      </c>
      <c r="O185" s="21">
        <f t="shared" si="65"/>
        <v>28</v>
      </c>
      <c r="P185" s="21">
        <f t="shared" si="65"/>
        <v>66</v>
      </c>
      <c r="Q185" s="21">
        <f t="shared" si="65"/>
        <v>94</v>
      </c>
      <c r="R185" s="73">
        <f>COUNTIF(R169:R184,"E")</f>
        <v>7</v>
      </c>
      <c r="S185" s="73">
        <f>COUNTIF(S169:S184,"C")</f>
        <v>0</v>
      </c>
      <c r="T185" s="73">
        <f>COUNTIF(T169:T184,"VP")</f>
        <v>0</v>
      </c>
      <c r="U185" s="74"/>
    </row>
    <row r="186" spans="1:21" ht="18.75" customHeight="1" x14ac:dyDescent="0.2">
      <c r="A186" s="117" t="s">
        <v>62</v>
      </c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9"/>
    </row>
    <row r="187" spans="1:21" x14ac:dyDescent="0.2">
      <c r="A187" s="30" t="str">
        <f>IF(ISNA(INDEX($A$35:$U$132,MATCH($B187,$B$35:$B$132,0),1)),"",INDEX($A$35:$U$132,MATCH($B187,$B$35:$B$132,0),1))</f>
        <v>MME9012</v>
      </c>
      <c r="B187" s="124" t="s">
        <v>150</v>
      </c>
      <c r="C187" s="125"/>
      <c r="D187" s="125"/>
      <c r="E187" s="125"/>
      <c r="F187" s="125"/>
      <c r="G187" s="125"/>
      <c r="H187" s="125"/>
      <c r="I187" s="126"/>
      <c r="J187" s="17">
        <f>IF(ISNA(INDEX($A$35:$U$132,MATCH($B187,$B$35:$B$132,0),10)),"",INDEX($A$35:$U$132,MATCH($B187,$B$35:$B$132,0),10))</f>
        <v>20</v>
      </c>
      <c r="K187" s="17">
        <f>IF(ISNA(INDEX($A$35:$U$132,MATCH($B187,$B$35:$B$132,0),11)),"",INDEX($A$35:$U$132,MATCH($B187,$B$35:$B$132,0),11))</f>
        <v>0</v>
      </c>
      <c r="L187" s="17">
        <f>IF(ISNA(INDEX($A$35:$U$132,MATCH($B187,$B$35:$B$132,0),12)),"",INDEX($A$35:$U$132,MATCH($B187,$B$35:$B$132,0),12))</f>
        <v>0</v>
      </c>
      <c r="M187" s="17">
        <f>IF(ISNA(INDEX($A$35:$U$132,MATCH($B187,$B$35:$B$132,0),13)),"",INDEX($A$35:$U$132,MATCH($B187,$B$35:$B$132,0),13))</f>
        <v>4</v>
      </c>
      <c r="N187" s="17">
        <f>IF(ISNA(INDEX($A$35:$U$132,MATCH($B187,$B$35:$B$132,0),14)),"",INDEX($A$35:$U$132,MATCH($B187,$B$35:$B$132,0),14))</f>
        <v>12</v>
      </c>
      <c r="O187" s="17">
        <f>IF(ISNA(INDEX($A$35:$U$132,MATCH($B187,$B$35:$B$132,0),15)),"",INDEX($A$35:$U$132,MATCH($B187,$B$35:$B$132,0),15))</f>
        <v>16</v>
      </c>
      <c r="P187" s="17">
        <f>IF(ISNA(INDEX($A$35:$U$132,MATCH($B187,$B$35:$B$132,0),16)),"",INDEX($A$35:$U$132,MATCH($B187,$B$35:$B$132,0),16))</f>
        <v>26</v>
      </c>
      <c r="Q187" s="17">
        <f>IF(ISNA(INDEX($A$35:$U$132,MATCH($B187,$B$35:$B$132,0),17)),"",INDEX($A$35:$U$132,MATCH($B187,$B$35:$B$132,0),17))</f>
        <v>42</v>
      </c>
      <c r="R187" s="27">
        <f>IF(ISNA(INDEX($A$35:$U$132,MATCH($B187,$B$35:$B$132,0),18)),"",INDEX($A$35:$U$132,MATCH($B187,$B$35:$B$132,0),18))</f>
        <v>0</v>
      </c>
      <c r="S187" s="27" t="str">
        <f>IF(ISNA(INDEX($A$35:$U$132,MATCH($B187,$B$35:$B$132,0),19)),"",INDEX($A$35:$U$132,MATCH($B187,$B$35:$B$132,0),19))</f>
        <v>C</v>
      </c>
      <c r="T187" s="27">
        <f>IF(ISNA(INDEX($A$35:$U$132,MATCH($B187,$B$35:$B$132,0),20)),"",INDEX($A$35:$U$132,MATCH($B187,$B$35:$B$132,0),20))</f>
        <v>0</v>
      </c>
      <c r="U187" s="18" t="s">
        <v>37</v>
      </c>
    </row>
    <row r="188" spans="1:21" ht="24.95" customHeight="1" x14ac:dyDescent="0.2">
      <c r="A188" s="30" t="str">
        <f>IF(ISNA(INDEX($A$35:$U$132,MATCH($B188,$B$35:$B$132,0),1)),"",INDEX($A$35:$U$132,MATCH($B188,$B$35:$B$132,0),1))</f>
        <v>MME9011</v>
      </c>
      <c r="B188" s="140" t="s">
        <v>151</v>
      </c>
      <c r="C188" s="141"/>
      <c r="D188" s="141"/>
      <c r="E188" s="141"/>
      <c r="F188" s="141"/>
      <c r="G188" s="141"/>
      <c r="H188" s="141"/>
      <c r="I188" s="142"/>
      <c r="J188" s="17">
        <f>IF(ISNA(INDEX($A$35:$U$132,MATCH($B188,$B$35:$B$132,0),10)),"",INDEX($A$35:$U$132,MATCH($B188,$B$35:$B$132,0),10))</f>
        <v>6</v>
      </c>
      <c r="K188" s="17">
        <f>IF(ISNA(INDEX($A$35:$U$132,MATCH($B188,$B$35:$B$132,0),11)),"",INDEX($A$35:$U$132,MATCH($B188,$B$35:$B$132,0),11))</f>
        <v>0</v>
      </c>
      <c r="L188" s="17">
        <f>IF(ISNA(INDEX($A$35:$U$132,MATCH($B188,$B$35:$B$132,0),12)),"",INDEX($A$35:$U$132,MATCH($B188,$B$35:$B$132,0),12))</f>
        <v>0</v>
      </c>
      <c r="M188" s="17">
        <f>IF(ISNA(INDEX($A$35:$U$132,MATCH($B188,$B$35:$B$132,0),13)),"",INDEX($A$35:$U$132,MATCH($B188,$B$35:$B$132,0),13))</f>
        <v>1</v>
      </c>
      <c r="N188" s="17">
        <f>IF(ISNA(INDEX($A$35:$U$132,MATCH($B188,$B$35:$B$132,0),14)),"",INDEX($A$35:$U$132,MATCH($B188,$B$35:$B$132,0),14))</f>
        <v>2</v>
      </c>
      <c r="O188" s="17">
        <f>IF(ISNA(INDEX($A$35:$U$132,MATCH($B188,$B$35:$B$132,0),15)),"",INDEX($A$35:$U$132,MATCH($B188,$B$35:$B$132,0),15))</f>
        <v>3</v>
      </c>
      <c r="P188" s="17">
        <f>IF(ISNA(INDEX($A$35:$U$132,MATCH($B188,$B$35:$B$132,0),16)),"",INDEX($A$35:$U$132,MATCH($B188,$B$35:$B$132,0),16))</f>
        <v>10</v>
      </c>
      <c r="Q188" s="17">
        <f>IF(ISNA(INDEX($A$35:$U$132,MATCH($B188,$B$35:$B$132,0),17)),"",INDEX($A$35:$U$132,MATCH($B188,$B$35:$B$132,0),17))</f>
        <v>13</v>
      </c>
      <c r="R188" s="27">
        <f>IF(ISNA(INDEX($A$35:$U$132,MATCH($B188,$B$35:$B$132,0),18)),"",INDEX($A$35:$U$132,MATCH($B188,$B$35:$B$132,0),18))</f>
        <v>0</v>
      </c>
      <c r="S188" s="27" t="str">
        <f>IF(ISNA(INDEX($A$35:$U$132,MATCH($B188,$B$35:$B$132,0),19)),"",INDEX($A$35:$U$132,MATCH($B188,$B$35:$B$132,0),19))</f>
        <v>C</v>
      </c>
      <c r="T188" s="27">
        <f>IF(ISNA(INDEX($A$35:$U$132,MATCH($B188,$B$35:$B$132,0),20)),"",INDEX($A$35:$U$132,MATCH($B188,$B$35:$B$132,0),20))</f>
        <v>0</v>
      </c>
      <c r="U188" s="18" t="s">
        <v>37</v>
      </c>
    </row>
    <row r="189" spans="1:21" x14ac:dyDescent="0.2">
      <c r="A189" s="30" t="str">
        <f>IF(ISNA(INDEX($A$35:$U$132,MATCH($B189,$B$35:$B$132,0),1)),"",INDEX($A$35:$U$132,MATCH($B189,$B$35:$B$132,0),1))</f>
        <v>MME3042</v>
      </c>
      <c r="B189" s="124" t="s">
        <v>152</v>
      </c>
      <c r="C189" s="125"/>
      <c r="D189" s="125"/>
      <c r="E189" s="125"/>
      <c r="F189" s="125"/>
      <c r="G189" s="125"/>
      <c r="H189" s="125"/>
      <c r="I189" s="126"/>
      <c r="J189" s="17">
        <f>IF(ISNA(INDEX($A$35:$U$132,MATCH($B189,$B$35:$B$132,0),10)),"",INDEX($A$35:$U$132,MATCH($B189,$B$35:$B$132,0),10))</f>
        <v>4</v>
      </c>
      <c r="K189" s="17">
        <f>IF(ISNA(INDEX($A$35:$U$132,MATCH($B189,$B$35:$B$132,0),11)),"",INDEX($A$35:$U$132,MATCH($B189,$B$35:$B$132,0),11))</f>
        <v>0</v>
      </c>
      <c r="L189" s="17">
        <f>IF(ISNA(INDEX($A$35:$U$132,MATCH($B189,$B$35:$B$132,0),12)),"",INDEX($A$35:$U$132,MATCH($B189,$B$35:$B$132,0),12))</f>
        <v>0</v>
      </c>
      <c r="M189" s="17">
        <f>IF(ISNA(INDEX($A$35:$U$132,MATCH($B189,$B$35:$B$132,0),13)),"",INDEX($A$35:$U$132,MATCH($B189,$B$35:$B$132,0),13))</f>
        <v>0</v>
      </c>
      <c r="N189" s="17">
        <f>IF(ISNA(INDEX($A$35:$U$132,MATCH($B189,$B$35:$B$132,0),14)),"",INDEX($A$35:$U$132,MATCH($B189,$B$35:$B$132,0),14))</f>
        <v>5</v>
      </c>
      <c r="O189" s="17">
        <f>IF(ISNA(INDEX($A$35:$U$132,MATCH($B189,$B$35:$B$132,0),15)),"",INDEX($A$35:$U$132,MATCH($B189,$B$35:$B$132,0),15))</f>
        <v>5</v>
      </c>
      <c r="P189" s="17">
        <f>IF(ISNA(INDEX($A$35:$U$132,MATCH($B189,$B$35:$B$132,0),16)),"",INDEX($A$35:$U$132,MATCH($B189,$B$35:$B$132,0),16))</f>
        <v>3</v>
      </c>
      <c r="Q189" s="17">
        <f>IF(ISNA(INDEX($A$35:$U$132,MATCH($B189,$B$35:$B$132,0),17)),"",INDEX($A$35:$U$132,MATCH($B189,$B$35:$B$132,0),17))</f>
        <v>8</v>
      </c>
      <c r="R189" s="27">
        <f>IF(ISNA(INDEX($A$35:$U$132,MATCH($B189,$B$35:$B$132,0),18)),"",INDEX($A$35:$U$132,MATCH($B189,$B$35:$B$132,0),18))</f>
        <v>0</v>
      </c>
      <c r="S189" s="27">
        <f>IF(ISNA(INDEX($A$35:$U$132,MATCH($B189,$B$35:$B$132,0),19)),"",INDEX($A$35:$U$132,MATCH($B189,$B$35:$B$132,0),19))</f>
        <v>0</v>
      </c>
      <c r="T189" s="27" t="str">
        <f>IF(ISNA(INDEX($A$35:$U$132,MATCH($B189,$B$35:$B$132,0),20)),"",INDEX($A$35:$U$132,MATCH($B189,$B$35:$B$132,0),20))</f>
        <v>VP</v>
      </c>
      <c r="U189" s="18" t="s">
        <v>37</v>
      </c>
    </row>
    <row r="190" spans="1:21" hidden="1" x14ac:dyDescent="0.2">
      <c r="A190" s="30" t="str">
        <f>IF(ISNA(INDEX($A$35:$U$132,MATCH($B190,$B$35:$B$132,0),1)),"",INDEX($A$35:$U$132,MATCH($B190,$B$35:$B$132,0),1))</f>
        <v/>
      </c>
      <c r="B190" s="121"/>
      <c r="C190" s="121"/>
      <c r="D190" s="121"/>
      <c r="E190" s="121"/>
      <c r="F190" s="121"/>
      <c r="G190" s="121"/>
      <c r="H190" s="121"/>
      <c r="I190" s="121"/>
      <c r="J190" s="17" t="str">
        <f>IF(ISNA(INDEX($A$35:$U$132,MATCH($B190,$B$35:$B$132,0),10)),"",INDEX($A$35:$U$132,MATCH($B190,$B$35:$B$132,0),10))</f>
        <v/>
      </c>
      <c r="K190" s="17" t="str">
        <f>IF(ISNA(INDEX($A$35:$U$132,MATCH($B190,$B$35:$B$132,0),11)),"",INDEX($A$35:$U$132,MATCH($B190,$B$35:$B$132,0),11))</f>
        <v/>
      </c>
      <c r="L190" s="17" t="str">
        <f>IF(ISNA(INDEX($A$35:$U$132,MATCH($B190,$B$35:$B$132,0),12)),"",INDEX($A$35:$U$132,MATCH($B190,$B$35:$B$132,0),12))</f>
        <v/>
      </c>
      <c r="M190" s="17" t="str">
        <f>IF(ISNA(INDEX($A$35:$U$132,MATCH($B190,$B$35:$B$132,0),13)),"",INDEX($A$35:$U$132,MATCH($B190,$B$35:$B$132,0),13))</f>
        <v/>
      </c>
      <c r="N190" s="17" t="str">
        <f>IF(ISNA(INDEX($A$35:$U$132,MATCH($B190,$B$35:$B$132,0),14)),"",INDEX($A$35:$U$132,MATCH($B190,$B$35:$B$132,0),14))</f>
        <v/>
      </c>
      <c r="O190" s="17" t="str">
        <f>IF(ISNA(INDEX($A$35:$U$132,MATCH($B190,$B$35:$B$132,0),15)),"",INDEX($A$35:$U$132,MATCH($B190,$B$35:$B$132,0),15))</f>
        <v/>
      </c>
      <c r="P190" s="17" t="str">
        <f>IF(ISNA(INDEX($A$35:$U$132,MATCH($B190,$B$35:$B$132,0),16)),"",INDEX($A$35:$U$132,MATCH($B190,$B$35:$B$132,0),16))</f>
        <v/>
      </c>
      <c r="Q190" s="17" t="str">
        <f>IF(ISNA(INDEX($A$35:$U$132,MATCH($B190,$B$35:$B$132,0),17)),"",INDEX($A$35:$U$132,MATCH($B190,$B$35:$B$132,0),17))</f>
        <v/>
      </c>
      <c r="R190" s="27" t="str">
        <f>IF(ISNA(INDEX($A$35:$U$132,MATCH($B190,$B$35:$B$132,0),18)),"",INDEX($A$35:$U$132,MATCH($B190,$B$35:$B$132,0),18))</f>
        <v/>
      </c>
      <c r="S190" s="27" t="str">
        <f>IF(ISNA(INDEX($A$35:$U$132,MATCH($B190,$B$35:$B$132,0),19)),"",INDEX($A$35:$U$132,MATCH($B190,$B$35:$B$132,0),19))</f>
        <v/>
      </c>
      <c r="T190" s="27" t="str">
        <f>IF(ISNA(INDEX($A$35:$U$132,MATCH($B190,$B$35:$B$132,0),20)),"",INDEX($A$35:$U$132,MATCH($B190,$B$35:$B$132,0),20))</f>
        <v/>
      </c>
      <c r="U190" s="18" t="s">
        <v>37</v>
      </c>
    </row>
    <row r="191" spans="1:21" x14ac:dyDescent="0.2">
      <c r="A191" s="19" t="s">
        <v>25</v>
      </c>
      <c r="B191" s="122"/>
      <c r="C191" s="122"/>
      <c r="D191" s="122"/>
      <c r="E191" s="122"/>
      <c r="F191" s="122"/>
      <c r="G191" s="122"/>
      <c r="H191" s="122"/>
      <c r="I191" s="122"/>
      <c r="J191" s="21">
        <f t="shared" ref="J191:Q191" si="66">SUM(J187:J190)</f>
        <v>30</v>
      </c>
      <c r="K191" s="21">
        <f t="shared" si="66"/>
        <v>0</v>
      </c>
      <c r="L191" s="21">
        <f t="shared" si="66"/>
        <v>0</v>
      </c>
      <c r="M191" s="21">
        <f t="shared" si="66"/>
        <v>5</v>
      </c>
      <c r="N191" s="21">
        <f t="shared" si="66"/>
        <v>19</v>
      </c>
      <c r="O191" s="21">
        <f t="shared" si="66"/>
        <v>24</v>
      </c>
      <c r="P191" s="21">
        <f t="shared" si="66"/>
        <v>39</v>
      </c>
      <c r="Q191" s="21">
        <f t="shared" si="66"/>
        <v>63</v>
      </c>
      <c r="R191" s="19">
        <f>COUNTIF(R187:R190,"E")</f>
        <v>0</v>
      </c>
      <c r="S191" s="19">
        <f>COUNTIF(S187:S190,"C")</f>
        <v>2</v>
      </c>
      <c r="T191" s="19">
        <f>COUNTIF(T187:T190,"VP")</f>
        <v>1</v>
      </c>
      <c r="U191" s="20"/>
    </row>
    <row r="192" spans="1:21" ht="30.75" customHeight="1" x14ac:dyDescent="0.2">
      <c r="A192" s="209" t="s">
        <v>71</v>
      </c>
      <c r="B192" s="210"/>
      <c r="C192" s="210"/>
      <c r="D192" s="210"/>
      <c r="E192" s="210"/>
      <c r="F192" s="210"/>
      <c r="G192" s="210"/>
      <c r="H192" s="210"/>
      <c r="I192" s="211"/>
      <c r="J192" s="21">
        <f t="shared" ref="J192:T192" si="67">SUM(J185,J191)</f>
        <v>82</v>
      </c>
      <c r="K192" s="21">
        <f t="shared" si="67"/>
        <v>14</v>
      </c>
      <c r="L192" s="21">
        <f t="shared" si="67"/>
        <v>7</v>
      </c>
      <c r="M192" s="21">
        <f t="shared" si="67"/>
        <v>5</v>
      </c>
      <c r="N192" s="21">
        <f t="shared" si="67"/>
        <v>26</v>
      </c>
      <c r="O192" s="21">
        <f t="shared" si="67"/>
        <v>52</v>
      </c>
      <c r="P192" s="21">
        <f t="shared" si="67"/>
        <v>105</v>
      </c>
      <c r="Q192" s="21">
        <f t="shared" si="67"/>
        <v>157</v>
      </c>
      <c r="R192" s="21">
        <f t="shared" si="67"/>
        <v>7</v>
      </c>
      <c r="S192" s="21">
        <f t="shared" si="67"/>
        <v>2</v>
      </c>
      <c r="T192" s="21">
        <f t="shared" si="67"/>
        <v>1</v>
      </c>
      <c r="U192" s="26"/>
    </row>
    <row r="193" spans="1:21" ht="15.75" customHeight="1" x14ac:dyDescent="0.2">
      <c r="A193" s="212" t="s">
        <v>47</v>
      </c>
      <c r="B193" s="213"/>
      <c r="C193" s="213"/>
      <c r="D193" s="213"/>
      <c r="E193" s="213"/>
      <c r="F193" s="213"/>
      <c r="G193" s="213"/>
      <c r="H193" s="213"/>
      <c r="I193" s="213"/>
      <c r="J193" s="214"/>
      <c r="K193" s="21">
        <f t="shared" ref="K193:Q193" si="68">K185*14+K191*12</f>
        <v>196</v>
      </c>
      <c r="L193" s="21">
        <f t="shared" si="68"/>
        <v>98</v>
      </c>
      <c r="M193" s="21">
        <f t="shared" si="68"/>
        <v>60</v>
      </c>
      <c r="N193" s="21">
        <f t="shared" si="68"/>
        <v>326</v>
      </c>
      <c r="O193" s="21">
        <f t="shared" si="68"/>
        <v>680</v>
      </c>
      <c r="P193" s="21">
        <f t="shared" si="68"/>
        <v>1392</v>
      </c>
      <c r="Q193" s="21">
        <f t="shared" si="68"/>
        <v>2072</v>
      </c>
      <c r="R193" s="203"/>
      <c r="S193" s="204"/>
      <c r="T193" s="204"/>
      <c r="U193" s="205"/>
    </row>
    <row r="194" spans="1:21" ht="17.25" customHeight="1" x14ac:dyDescent="0.2">
      <c r="A194" s="215"/>
      <c r="B194" s="216"/>
      <c r="C194" s="216"/>
      <c r="D194" s="216"/>
      <c r="E194" s="216"/>
      <c r="F194" s="216"/>
      <c r="G194" s="216"/>
      <c r="H194" s="216"/>
      <c r="I194" s="216"/>
      <c r="J194" s="217"/>
      <c r="K194" s="197">
        <f>SUM(K193:N193)</f>
        <v>680</v>
      </c>
      <c r="L194" s="198"/>
      <c r="M194" s="198"/>
      <c r="N194" s="199"/>
      <c r="O194" s="200">
        <f>SUM(O193:P193)</f>
        <v>2072</v>
      </c>
      <c r="P194" s="201"/>
      <c r="Q194" s="202"/>
      <c r="R194" s="206"/>
      <c r="S194" s="207"/>
      <c r="T194" s="207"/>
      <c r="U194" s="208"/>
    </row>
    <row r="195" spans="1:21" ht="12.75" customHeight="1" x14ac:dyDescent="0.2"/>
    <row r="196" spans="1:21" ht="23.25" customHeight="1" x14ac:dyDescent="0.2">
      <c r="A196" s="122" t="s">
        <v>66</v>
      </c>
      <c r="B196" s="230"/>
      <c r="C196" s="230"/>
      <c r="D196" s="230"/>
      <c r="E196" s="230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</row>
    <row r="197" spans="1:21" ht="26.25" customHeight="1" x14ac:dyDescent="0.2">
      <c r="A197" s="122" t="s">
        <v>27</v>
      </c>
      <c r="B197" s="122" t="s">
        <v>26</v>
      </c>
      <c r="C197" s="122"/>
      <c r="D197" s="122"/>
      <c r="E197" s="122"/>
      <c r="F197" s="122"/>
      <c r="G197" s="122"/>
      <c r="H197" s="122"/>
      <c r="I197" s="122"/>
      <c r="J197" s="116" t="s">
        <v>39</v>
      </c>
      <c r="K197" s="116" t="s">
        <v>24</v>
      </c>
      <c r="L197" s="116"/>
      <c r="M197" s="116"/>
      <c r="N197" s="116"/>
      <c r="O197" s="116" t="s">
        <v>40</v>
      </c>
      <c r="P197" s="116"/>
      <c r="Q197" s="116"/>
      <c r="R197" s="116" t="s">
        <v>23</v>
      </c>
      <c r="S197" s="116"/>
      <c r="T197" s="116"/>
      <c r="U197" s="116" t="s">
        <v>22</v>
      </c>
    </row>
    <row r="198" spans="1:21" x14ac:dyDescent="0.2">
      <c r="A198" s="122"/>
      <c r="B198" s="122"/>
      <c r="C198" s="122"/>
      <c r="D198" s="122"/>
      <c r="E198" s="122"/>
      <c r="F198" s="122"/>
      <c r="G198" s="122"/>
      <c r="H198" s="122"/>
      <c r="I198" s="122"/>
      <c r="J198" s="116"/>
      <c r="K198" s="28" t="s">
        <v>28</v>
      </c>
      <c r="L198" s="28" t="s">
        <v>29</v>
      </c>
      <c r="M198" s="49" t="s">
        <v>91</v>
      </c>
      <c r="N198" s="28" t="s">
        <v>92</v>
      </c>
      <c r="O198" s="28" t="s">
        <v>33</v>
      </c>
      <c r="P198" s="28" t="s">
        <v>7</v>
      </c>
      <c r="Q198" s="28" t="s">
        <v>30</v>
      </c>
      <c r="R198" s="28" t="s">
        <v>31</v>
      </c>
      <c r="S198" s="28" t="s">
        <v>28</v>
      </c>
      <c r="T198" s="28" t="s">
        <v>32</v>
      </c>
      <c r="U198" s="116"/>
    </row>
    <row r="199" spans="1:21" ht="18.75" customHeight="1" x14ac:dyDescent="0.2">
      <c r="A199" s="117" t="s">
        <v>61</v>
      </c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9"/>
    </row>
    <row r="200" spans="1:21" s="72" customFormat="1" ht="26.1" customHeight="1" x14ac:dyDescent="0.2">
      <c r="A200" s="30" t="str">
        <f>IF(ISNA(INDEX($A$35:$U$132,MATCH($B200,$B$35:$B$132,0),1)),"",INDEX($A$35:$U$132,MATCH($B200,$B$35:$B$132,0),1))</f>
        <v>MME3150</v>
      </c>
      <c r="B200" s="156" t="s">
        <v>175</v>
      </c>
      <c r="C200" s="157"/>
      <c r="D200" s="157"/>
      <c r="E200" s="157"/>
      <c r="F200" s="157"/>
      <c r="G200" s="157"/>
      <c r="H200" s="157"/>
      <c r="I200" s="158"/>
      <c r="J200" s="17">
        <f>IF(ISNA(INDEX($A$35:$U$132,MATCH($B200,$B$35:$B$132,0),10)),"",INDEX($A$35:$U$132,MATCH($B200,$B$35:$B$132,0),10))</f>
        <v>4</v>
      </c>
      <c r="K200" s="17">
        <f>IF(ISNA(INDEX($A$35:$U$132,MATCH($B200,$B$35:$B$132,0),11)),"",INDEX($A$35:$U$132,MATCH($B200,$B$35:$B$132,0),11))</f>
        <v>2</v>
      </c>
      <c r="L200" s="17">
        <f>IF(ISNA(INDEX($A$35:$U$132,MATCH($B200,$B$35:$B$132,0),12)),"",INDEX($A$35:$U$132,MATCH($B200,$B$35:$B$132,0),12))</f>
        <v>1</v>
      </c>
      <c r="M200" s="17">
        <f>IF(ISNA(INDEX($A$35:$U$132,MATCH($B200,$B$35:$B$132,0),13)),"",INDEX($A$35:$U$132,MATCH($B200,$B$35:$B$132,0),13))</f>
        <v>0</v>
      </c>
      <c r="N200" s="17">
        <f>IF(ISNA(INDEX($A$35:$U$132,MATCH($B200,$B$35:$B$132,0),14)),"",INDEX($A$35:$U$132,MATCH($B200,$B$35:$B$132,0),14))</f>
        <v>1</v>
      </c>
      <c r="O200" s="17">
        <f>IF(ISNA(INDEX($A$35:$U$132,MATCH($B200,$B$35:$B$132,0),15)),"",INDEX($A$35:$U$132,MATCH($B200,$B$35:$B$132,0),15))</f>
        <v>4</v>
      </c>
      <c r="P200" s="17">
        <f>IF(ISNA(INDEX($A$35:$U$132,MATCH($B200,$B$35:$B$132,0),16)),"",INDEX($A$35:$U$132,MATCH($B200,$B$35:$B$132,0),16))</f>
        <v>3</v>
      </c>
      <c r="Q200" s="17">
        <f>IF(ISNA(INDEX($A$35:$U$132,MATCH($B200,$B$35:$B$132,0),17)),"",INDEX($A$35:$U$132,MATCH($B200,$B$35:$B$132,0),17))</f>
        <v>7</v>
      </c>
      <c r="R200" s="27">
        <f>IF(ISNA(INDEX($A$35:$U$132,MATCH($B200,$B$35:$B$132,0),18)),"",INDEX($A$35:$U$132,MATCH($B200,$B$35:$B$132,0),18))</f>
        <v>0</v>
      </c>
      <c r="S200" s="27" t="str">
        <f>IF(ISNA(INDEX($A$35:$U$132,MATCH($B200,$B$35:$B$132,0),19)),"",INDEX($A$35:$U$132,MATCH($B200,$B$35:$B$132,0),19))</f>
        <v>C</v>
      </c>
      <c r="T200" s="27">
        <f>IF(ISNA(INDEX($A$35:$U$132,MATCH($B200,$B$35:$B$132,0),20)),"",INDEX($A$35:$U$132,MATCH($B200,$B$35:$B$132,0),20))</f>
        <v>0</v>
      </c>
      <c r="U200" s="87" t="s">
        <v>38</v>
      </c>
    </row>
    <row r="201" spans="1:21" x14ac:dyDescent="0.2">
      <c r="A201" s="19" t="s">
        <v>25</v>
      </c>
      <c r="B201" s="224"/>
      <c r="C201" s="225"/>
      <c r="D201" s="225"/>
      <c r="E201" s="225"/>
      <c r="F201" s="225"/>
      <c r="G201" s="225"/>
      <c r="H201" s="225"/>
      <c r="I201" s="226"/>
      <c r="J201" s="21">
        <f t="shared" ref="J201:T201" si="69">SUM(J200:J200)</f>
        <v>4</v>
      </c>
      <c r="K201" s="21">
        <f t="shared" si="69"/>
        <v>2</v>
      </c>
      <c r="L201" s="21">
        <f t="shared" si="69"/>
        <v>1</v>
      </c>
      <c r="M201" s="21">
        <f t="shared" si="69"/>
        <v>0</v>
      </c>
      <c r="N201" s="21">
        <f t="shared" si="69"/>
        <v>1</v>
      </c>
      <c r="O201" s="21">
        <f t="shared" si="69"/>
        <v>4</v>
      </c>
      <c r="P201" s="21">
        <f t="shared" si="69"/>
        <v>3</v>
      </c>
      <c r="Q201" s="21">
        <f t="shared" si="69"/>
        <v>7</v>
      </c>
      <c r="R201" s="21">
        <f t="shared" si="69"/>
        <v>0</v>
      </c>
      <c r="S201" s="21">
        <f t="shared" si="69"/>
        <v>0</v>
      </c>
      <c r="T201" s="21">
        <f t="shared" si="69"/>
        <v>0</v>
      </c>
      <c r="U201" s="16"/>
    </row>
    <row r="202" spans="1:21" ht="18" customHeight="1" x14ac:dyDescent="0.2">
      <c r="A202" s="117" t="s">
        <v>63</v>
      </c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9"/>
    </row>
    <row r="203" spans="1:21" x14ac:dyDescent="0.2">
      <c r="A203" s="30" t="str">
        <f>IF(ISNA(INDEX($A$35:$U$132,MATCH($B203,$B$35:$B$132,0),1)),"",INDEX($A$35:$U$132,MATCH($B203,$B$35:$B$132,0),1))</f>
        <v/>
      </c>
      <c r="B203" s="121"/>
      <c r="C203" s="121"/>
      <c r="D203" s="121"/>
      <c r="E203" s="121"/>
      <c r="F203" s="121"/>
      <c r="G203" s="121"/>
      <c r="H203" s="121"/>
      <c r="I203" s="121"/>
      <c r="J203" s="17" t="str">
        <f>IF(ISNA(INDEX($A$35:$U$132,MATCH($B203,$B$35:$B$132,0),10)),"",INDEX($A$35:$U$132,MATCH($B203,$B$35:$B$132,0),10))</f>
        <v/>
      </c>
      <c r="K203" s="17" t="str">
        <f>IF(ISNA(INDEX($A$35:$U$132,MATCH($B203,$B$35:$B$132,0),11)),"",INDEX($A$35:$U$132,MATCH($B203,$B$35:$B$132,0),11))</f>
        <v/>
      </c>
      <c r="L203" s="17" t="str">
        <f>IF(ISNA(INDEX($A$35:$U$132,MATCH($B203,$B$35:$B$132,0),12)),"",INDEX($A$35:$U$132,MATCH($B203,$B$35:$B$132,0),12))</f>
        <v/>
      </c>
      <c r="M203" s="17" t="str">
        <f>IF(ISNA(INDEX($A$35:$U$132,MATCH($B203,$B$35:$B$132,0),13)),"",INDEX($A$35:$U$132,MATCH($B203,$B$35:$B$132,0),13))</f>
        <v/>
      </c>
      <c r="N203" s="17" t="str">
        <f>IF(ISNA(INDEX($A$35:$U$132,MATCH($B203,$B$35:$B$132,0),14)),"",INDEX($A$35:$U$132,MATCH($B203,$B$35:$B$132,0),14))</f>
        <v/>
      </c>
      <c r="O203" s="17" t="str">
        <f>IF(ISNA(INDEX($A$35:$U$132,MATCH($B203,$B$35:$B$132,0),15)),"",INDEX($A$35:$U$132,MATCH($B203,$B$35:$B$132,0),15))</f>
        <v/>
      </c>
      <c r="P203" s="17" t="str">
        <f>IF(ISNA(INDEX($A$35:$U$132,MATCH($B203,$B$35:$B$132,0),16)),"",INDEX($A$35:$U$132,MATCH($B203,$B$35:$B$132,0),16))</f>
        <v/>
      </c>
      <c r="Q203" s="17" t="str">
        <f>IF(ISNA(INDEX($A$35:$U$132,MATCH($B203,$B$35:$B$132,0),17)),"",INDEX($A$35:$U$132,MATCH($B203,$B$35:$B$132,0),17))</f>
        <v/>
      </c>
      <c r="R203" s="27" t="str">
        <f>IF(ISNA(INDEX($A$35:$U$132,MATCH($B203,$B$35:$B$132,0),18)),"",INDEX($A$35:$U$132,MATCH($B203,$B$35:$B$132,0),18))</f>
        <v/>
      </c>
      <c r="S203" s="27" t="str">
        <f>IF(ISNA(INDEX($A$35:$U$132,MATCH($B203,$B$35:$B$132,0),19)),"",INDEX($A$35:$U$132,MATCH($B203,$B$35:$B$132,0),19))</f>
        <v/>
      </c>
      <c r="T203" s="27" t="str">
        <f>IF(ISNA(INDEX($A$35:$U$132,MATCH($B203,$B$35:$B$132,0),20)),"",INDEX($A$35:$U$132,MATCH($B203,$B$35:$B$132,0),20))</f>
        <v/>
      </c>
      <c r="U203" s="16" t="s">
        <v>38</v>
      </c>
    </row>
    <row r="204" spans="1:21" hidden="1" x14ac:dyDescent="0.2">
      <c r="A204" s="30" t="str">
        <f>IF(ISNA(INDEX($A$35:$U$132,MATCH($B204,$B$35:$B$132,0),1)),"",INDEX($A$35:$U$132,MATCH($B204,$B$35:$B$132,0),1))</f>
        <v/>
      </c>
      <c r="B204" s="121"/>
      <c r="C204" s="121"/>
      <c r="D204" s="121"/>
      <c r="E204" s="121"/>
      <c r="F204" s="121"/>
      <c r="G204" s="121"/>
      <c r="H204" s="121"/>
      <c r="I204" s="121"/>
      <c r="J204" s="17" t="str">
        <f>IF(ISNA(INDEX($A$35:$U$132,MATCH($B204,$B$35:$B$132,0),10)),"",INDEX($A$35:$U$132,MATCH($B204,$B$35:$B$132,0),10))</f>
        <v/>
      </c>
      <c r="K204" s="17" t="str">
        <f>IF(ISNA(INDEX($A$35:$U$132,MATCH($B204,$B$35:$B$132,0),11)),"",INDEX($A$35:$U$132,MATCH($B204,$B$35:$B$132,0),11))</f>
        <v/>
      </c>
      <c r="L204" s="17" t="str">
        <f>IF(ISNA(INDEX($A$35:$U$132,MATCH($B204,$B$35:$B$132,0),12)),"",INDEX($A$35:$U$132,MATCH($B204,$B$35:$B$132,0),12))</f>
        <v/>
      </c>
      <c r="M204" s="17"/>
      <c r="N204" s="17" t="str">
        <f>IF(ISNA(INDEX($A$35:$U$132,MATCH($B204,$B$35:$B$132,0),13)),"",INDEX($A$35:$U$132,MATCH($B204,$B$35:$B$132,0),13))</f>
        <v/>
      </c>
      <c r="O204" s="17" t="str">
        <f>IF(ISNA(INDEX($A$35:$U$132,MATCH($B204,$B$35:$B$132,0),14)),"",INDEX($A$35:$U$132,MATCH($B204,$B$35:$B$132,0),14))</f>
        <v/>
      </c>
      <c r="P204" s="17" t="str">
        <f>IF(ISNA(INDEX($A$35:$U$132,MATCH($B204,$B$35:$B$132,0),15)),"",INDEX($A$35:$U$132,MATCH($B204,$B$35:$B$132,0),15))</f>
        <v/>
      </c>
      <c r="Q204" s="17" t="str">
        <f>IF(ISNA(INDEX($A$35:$U$132,MATCH($B204,$B$35:$B$132,0),16)),"",INDEX($A$35:$U$132,MATCH($B204,$B$35:$B$132,0),16))</f>
        <v/>
      </c>
      <c r="R204" s="27" t="str">
        <f>IF(ISNA(INDEX($A$35:$U$132,MATCH($B204,$B$35:$B$132,0),17)),"",INDEX($A$35:$U$132,MATCH($B204,$B$35:$B$132,0),17))</f>
        <v/>
      </c>
      <c r="S204" s="27" t="str">
        <f>IF(ISNA(INDEX($A$35:$U$132,MATCH($B204,$B$35:$B$132,0),18)),"",INDEX($A$35:$U$132,MATCH($B204,$B$35:$B$132,0),18))</f>
        <v/>
      </c>
      <c r="T204" s="27" t="str">
        <f>IF(ISNA(INDEX($A$35:$U$132,MATCH($B204,$B$35:$B$132,0),19)),"",INDEX($A$35:$U$132,MATCH($B204,$B$35:$B$132,0),19))</f>
        <v/>
      </c>
      <c r="U204" s="16" t="s">
        <v>38</v>
      </c>
    </row>
    <row r="205" spans="1:21" hidden="1" x14ac:dyDescent="0.2">
      <c r="A205" s="30" t="str">
        <f>IF(ISNA(INDEX($A$35:$U$132,MATCH($B205,$B$35:$B$132,0),1)),"",INDEX($A$35:$U$132,MATCH($B205,$B$35:$B$132,0),1))</f>
        <v/>
      </c>
      <c r="B205" s="121"/>
      <c r="C205" s="121"/>
      <c r="D205" s="121"/>
      <c r="E205" s="121"/>
      <c r="F205" s="121"/>
      <c r="G205" s="121"/>
      <c r="H205" s="121"/>
      <c r="I205" s="121"/>
      <c r="J205" s="17" t="str">
        <f>IF(ISNA(INDEX($A$35:$U$132,MATCH($B205,$B$35:$B$132,0),10)),"",INDEX($A$35:$U$132,MATCH($B205,$B$35:$B$132,0),10))</f>
        <v/>
      </c>
      <c r="K205" s="17" t="str">
        <f>IF(ISNA(INDEX($A$35:$U$132,MATCH($B205,$B$35:$B$132,0),11)),"",INDEX($A$35:$U$132,MATCH($B205,$B$35:$B$132,0),11))</f>
        <v/>
      </c>
      <c r="L205" s="17" t="str">
        <f>IF(ISNA(INDEX($A$35:$U$132,MATCH($B205,$B$35:$B$132,0),12)),"",INDEX($A$35:$U$132,MATCH($B205,$B$35:$B$132,0),12))</f>
        <v/>
      </c>
      <c r="M205" s="17"/>
      <c r="N205" s="17" t="str">
        <f>IF(ISNA(INDEX($A$35:$U$132,MATCH($B205,$B$35:$B$132,0),13)),"",INDEX($A$35:$U$132,MATCH($B205,$B$35:$B$132,0),13))</f>
        <v/>
      </c>
      <c r="O205" s="17" t="str">
        <f>IF(ISNA(INDEX($A$35:$U$132,MATCH($B205,$B$35:$B$132,0),14)),"",INDEX($A$35:$U$132,MATCH($B205,$B$35:$B$132,0),14))</f>
        <v/>
      </c>
      <c r="P205" s="17" t="str">
        <f>IF(ISNA(INDEX($A$35:$U$132,MATCH($B205,$B$35:$B$132,0),15)),"",INDEX($A$35:$U$132,MATCH($B205,$B$35:$B$132,0),15))</f>
        <v/>
      </c>
      <c r="Q205" s="17" t="str">
        <f>IF(ISNA(INDEX($A$35:$U$132,MATCH($B205,$B$35:$B$132,0),16)),"",INDEX($A$35:$U$132,MATCH($B205,$B$35:$B$132,0),16))</f>
        <v/>
      </c>
      <c r="R205" s="27" t="str">
        <f>IF(ISNA(INDEX($A$35:$U$132,MATCH($B205,$B$35:$B$132,0),17)),"",INDEX($A$35:$U$132,MATCH($B205,$B$35:$B$132,0),17))</f>
        <v/>
      </c>
      <c r="S205" s="27" t="str">
        <f>IF(ISNA(INDEX($A$35:$U$132,MATCH($B205,$B$35:$B$132,0),18)),"",INDEX($A$35:$U$132,MATCH($B205,$B$35:$B$132,0),18))</f>
        <v/>
      </c>
      <c r="T205" s="27" t="str">
        <f>IF(ISNA(INDEX($A$35:$U$132,MATCH($B205,$B$35:$B$132,0),19)),"",INDEX($A$35:$U$132,MATCH($B205,$B$35:$B$132,0),19))</f>
        <v/>
      </c>
      <c r="U205" s="16" t="s">
        <v>38</v>
      </c>
    </row>
    <row r="206" spans="1:21" hidden="1" x14ac:dyDescent="0.2">
      <c r="A206" s="30" t="str">
        <f>IF(ISNA(INDEX($A$35:$U$132,MATCH($B206,$B$35:$B$132,0),1)),"",INDEX($A$35:$U$132,MATCH($B206,$B$35:$B$132,0),1))</f>
        <v/>
      </c>
      <c r="B206" s="121"/>
      <c r="C206" s="121"/>
      <c r="D206" s="121"/>
      <c r="E206" s="121"/>
      <c r="F206" s="121"/>
      <c r="G206" s="121"/>
      <c r="H206" s="121"/>
      <c r="I206" s="121"/>
      <c r="J206" s="17" t="str">
        <f>IF(ISNA(INDEX($A$35:$U$132,MATCH($B206,$B$35:$B$132,0),10)),"",INDEX($A$35:$U$132,MATCH($B206,$B$35:$B$132,0),10))</f>
        <v/>
      </c>
      <c r="K206" s="17" t="str">
        <f>IF(ISNA(INDEX($A$35:$U$132,MATCH($B206,$B$35:$B$132,0),11)),"",INDEX($A$35:$U$132,MATCH($B206,$B$35:$B$132,0),11))</f>
        <v/>
      </c>
      <c r="L206" s="17" t="str">
        <f>IF(ISNA(INDEX($A$35:$U$132,MATCH($B206,$B$35:$B$132,0),12)),"",INDEX($A$35:$U$132,MATCH($B206,$B$35:$B$132,0),12))</f>
        <v/>
      </c>
      <c r="M206" s="17"/>
      <c r="N206" s="17" t="str">
        <f>IF(ISNA(INDEX($A$35:$U$132,MATCH($B206,$B$35:$B$132,0),13)),"",INDEX($A$35:$U$132,MATCH($B206,$B$35:$B$132,0),13))</f>
        <v/>
      </c>
      <c r="O206" s="17" t="str">
        <f>IF(ISNA(INDEX($A$35:$U$132,MATCH($B206,$B$35:$B$132,0),14)),"",INDEX($A$35:$U$132,MATCH($B206,$B$35:$B$132,0),14))</f>
        <v/>
      </c>
      <c r="P206" s="17" t="str">
        <f>IF(ISNA(INDEX($A$35:$U$132,MATCH($B206,$B$35:$B$132,0),15)),"",INDEX($A$35:$U$132,MATCH($B206,$B$35:$B$132,0),15))</f>
        <v/>
      </c>
      <c r="Q206" s="17" t="str">
        <f>IF(ISNA(INDEX($A$35:$U$132,MATCH($B206,$B$35:$B$132,0),16)),"",INDEX($A$35:$U$132,MATCH($B206,$B$35:$B$132,0),16))</f>
        <v/>
      </c>
      <c r="R206" s="27" t="str">
        <f>IF(ISNA(INDEX($A$35:$U$132,MATCH($B206,$B$35:$B$132,0),17)),"",INDEX($A$35:$U$132,MATCH($B206,$B$35:$B$132,0),17))</f>
        <v/>
      </c>
      <c r="S206" s="27" t="str">
        <f>IF(ISNA(INDEX($A$35:$U$132,MATCH($B206,$B$35:$B$132,0),18)),"",INDEX($A$35:$U$132,MATCH($B206,$B$35:$B$132,0),18))</f>
        <v/>
      </c>
      <c r="T206" s="27" t="str">
        <f>IF(ISNA(INDEX($A$35:$U$132,MATCH($B206,$B$35:$B$132,0),19)),"",INDEX($A$35:$U$132,MATCH($B206,$B$35:$B$132,0),19))</f>
        <v/>
      </c>
      <c r="U206" s="16" t="s">
        <v>38</v>
      </c>
    </row>
    <row r="207" spans="1:21" x14ac:dyDescent="0.2">
      <c r="A207" s="19" t="s">
        <v>25</v>
      </c>
      <c r="B207" s="122"/>
      <c r="C207" s="122"/>
      <c r="D207" s="122"/>
      <c r="E207" s="122"/>
      <c r="F207" s="122"/>
      <c r="G207" s="122"/>
      <c r="H207" s="122"/>
      <c r="I207" s="122"/>
      <c r="J207" s="21">
        <f t="shared" ref="J207:Q207" si="70">SUM(J203:J206)</f>
        <v>0</v>
      </c>
      <c r="K207" s="21">
        <f t="shared" si="70"/>
        <v>0</v>
      </c>
      <c r="L207" s="21">
        <f t="shared" si="70"/>
        <v>0</v>
      </c>
      <c r="M207" s="21">
        <f t="shared" si="70"/>
        <v>0</v>
      </c>
      <c r="N207" s="21">
        <f t="shared" si="70"/>
        <v>0</v>
      </c>
      <c r="O207" s="21">
        <f t="shared" si="70"/>
        <v>0</v>
      </c>
      <c r="P207" s="21">
        <f t="shared" si="70"/>
        <v>0</v>
      </c>
      <c r="Q207" s="21">
        <f t="shared" si="70"/>
        <v>0</v>
      </c>
      <c r="R207" s="19">
        <f>COUNTIF(R203:R206,"E")</f>
        <v>0</v>
      </c>
      <c r="S207" s="19">
        <f>COUNTIF(S203:S206,"C")</f>
        <v>0</v>
      </c>
      <c r="T207" s="19">
        <f>COUNTIF(T203:T206,"VP")</f>
        <v>0</v>
      </c>
      <c r="U207" s="20"/>
    </row>
    <row r="208" spans="1:21" ht="25.5" customHeight="1" x14ac:dyDescent="0.2">
      <c r="A208" s="209" t="s">
        <v>71</v>
      </c>
      <c r="B208" s="210"/>
      <c r="C208" s="210"/>
      <c r="D208" s="210"/>
      <c r="E208" s="210"/>
      <c r="F208" s="210"/>
      <c r="G208" s="210"/>
      <c r="H208" s="210"/>
      <c r="I208" s="211"/>
      <c r="J208" s="21">
        <f t="shared" ref="J208:T208" si="71">SUM(J201,J207)</f>
        <v>4</v>
      </c>
      <c r="K208" s="21">
        <f t="shared" si="71"/>
        <v>2</v>
      </c>
      <c r="L208" s="21">
        <f t="shared" si="71"/>
        <v>1</v>
      </c>
      <c r="M208" s="21">
        <f t="shared" si="71"/>
        <v>0</v>
      </c>
      <c r="N208" s="21">
        <f t="shared" si="71"/>
        <v>1</v>
      </c>
      <c r="O208" s="21">
        <f t="shared" si="71"/>
        <v>4</v>
      </c>
      <c r="P208" s="21">
        <f t="shared" si="71"/>
        <v>3</v>
      </c>
      <c r="Q208" s="21">
        <f t="shared" si="71"/>
        <v>7</v>
      </c>
      <c r="R208" s="21">
        <f t="shared" si="71"/>
        <v>0</v>
      </c>
      <c r="S208" s="21">
        <f t="shared" si="71"/>
        <v>0</v>
      </c>
      <c r="T208" s="21">
        <f t="shared" si="71"/>
        <v>0</v>
      </c>
      <c r="U208" s="26"/>
    </row>
    <row r="209" spans="1:21" ht="13.5" customHeight="1" x14ac:dyDescent="0.2">
      <c r="A209" s="212" t="s">
        <v>47</v>
      </c>
      <c r="B209" s="213"/>
      <c r="C209" s="213"/>
      <c r="D209" s="213"/>
      <c r="E209" s="213"/>
      <c r="F209" s="213"/>
      <c r="G209" s="213"/>
      <c r="H209" s="213"/>
      <c r="I209" s="213"/>
      <c r="J209" s="214"/>
      <c r="K209" s="21">
        <f t="shared" ref="K209:Q209" si="72">K201*14+K207*12</f>
        <v>28</v>
      </c>
      <c r="L209" s="21">
        <f t="shared" si="72"/>
        <v>14</v>
      </c>
      <c r="M209" s="21">
        <f t="shared" si="72"/>
        <v>0</v>
      </c>
      <c r="N209" s="21">
        <f t="shared" si="72"/>
        <v>14</v>
      </c>
      <c r="O209" s="21">
        <f t="shared" si="72"/>
        <v>56</v>
      </c>
      <c r="P209" s="21">
        <f t="shared" si="72"/>
        <v>42</v>
      </c>
      <c r="Q209" s="21">
        <f t="shared" si="72"/>
        <v>98</v>
      </c>
      <c r="R209" s="203"/>
      <c r="S209" s="204"/>
      <c r="T209" s="204"/>
      <c r="U209" s="205"/>
    </row>
    <row r="210" spans="1:21" ht="16.5" customHeight="1" x14ac:dyDescent="0.2">
      <c r="A210" s="215"/>
      <c r="B210" s="216"/>
      <c r="C210" s="216"/>
      <c r="D210" s="216"/>
      <c r="E210" s="216"/>
      <c r="F210" s="216"/>
      <c r="G210" s="216"/>
      <c r="H210" s="216"/>
      <c r="I210" s="216"/>
      <c r="J210" s="217"/>
      <c r="K210" s="197">
        <f>SUM(K209:N209)</f>
        <v>56</v>
      </c>
      <c r="L210" s="198"/>
      <c r="M210" s="198"/>
      <c r="N210" s="199"/>
      <c r="O210" s="200">
        <f>SUM(O209:P209)</f>
        <v>98</v>
      </c>
      <c r="P210" s="201"/>
      <c r="Q210" s="202"/>
      <c r="R210" s="206"/>
      <c r="S210" s="207"/>
      <c r="T210" s="207"/>
      <c r="U210" s="208"/>
    </row>
    <row r="211" spans="1:21" s="89" customFormat="1" ht="16.5" customHeight="1" x14ac:dyDescent="0.2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2"/>
      <c r="L211" s="92"/>
      <c r="M211" s="92"/>
      <c r="N211" s="92"/>
      <c r="O211" s="93"/>
      <c r="P211" s="93"/>
      <c r="Q211" s="93"/>
      <c r="R211" s="94"/>
      <c r="S211" s="94"/>
      <c r="T211" s="94"/>
      <c r="U211" s="94"/>
    </row>
    <row r="212" spans="1:21" s="90" customFormat="1" ht="16.5" customHeight="1" x14ac:dyDescent="0.2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2"/>
      <c r="L212" s="92"/>
      <c r="M212" s="92"/>
      <c r="N212" s="92"/>
      <c r="O212" s="93"/>
      <c r="P212" s="93"/>
      <c r="Q212" s="93"/>
      <c r="R212" s="94"/>
      <c r="S212" s="94"/>
      <c r="T212" s="94"/>
      <c r="U212" s="94"/>
    </row>
    <row r="213" spans="1:21" s="90" customFormat="1" ht="16.5" customHeight="1" x14ac:dyDescent="0.2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2"/>
      <c r="L213" s="92"/>
      <c r="M213" s="92"/>
      <c r="N213" s="92"/>
      <c r="O213" s="93"/>
      <c r="P213" s="93"/>
      <c r="Q213" s="93"/>
      <c r="R213" s="94"/>
      <c r="S213" s="94"/>
      <c r="T213" s="94"/>
      <c r="U213" s="94"/>
    </row>
    <row r="214" spans="1:21" s="89" customFormat="1" ht="16.5" customHeight="1" x14ac:dyDescent="0.2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2"/>
      <c r="L214" s="92"/>
      <c r="M214" s="92"/>
      <c r="N214" s="92"/>
      <c r="O214" s="93"/>
      <c r="P214" s="93"/>
      <c r="Q214" s="93"/>
      <c r="R214" s="94"/>
      <c r="S214" s="94"/>
      <c r="T214" s="94"/>
      <c r="U214" s="94"/>
    </row>
    <row r="215" spans="1:21" x14ac:dyDescent="0.2">
      <c r="A215" s="182" t="s">
        <v>58</v>
      </c>
      <c r="B215" s="182"/>
    </row>
    <row r="216" spans="1:21" x14ac:dyDescent="0.2">
      <c r="A216" s="251" t="s">
        <v>27</v>
      </c>
      <c r="B216" s="253" t="s">
        <v>50</v>
      </c>
      <c r="C216" s="254"/>
      <c r="D216" s="254"/>
      <c r="E216" s="254"/>
      <c r="F216" s="254"/>
      <c r="G216" s="255"/>
      <c r="H216" s="253" t="s">
        <v>53</v>
      </c>
      <c r="I216" s="255"/>
      <c r="J216" s="243" t="s">
        <v>54</v>
      </c>
      <c r="K216" s="244"/>
      <c r="L216" s="244"/>
      <c r="M216" s="244"/>
      <c r="N216" s="244"/>
      <c r="O216" s="244"/>
      <c r="P216" s="245"/>
      <c r="Q216" s="253" t="s">
        <v>46</v>
      </c>
      <c r="R216" s="255"/>
      <c r="S216" s="243" t="s">
        <v>55</v>
      </c>
      <c r="T216" s="244"/>
      <c r="U216" s="245"/>
    </row>
    <row r="217" spans="1:21" x14ac:dyDescent="0.2">
      <c r="A217" s="252"/>
      <c r="B217" s="256"/>
      <c r="C217" s="257"/>
      <c r="D217" s="257"/>
      <c r="E217" s="257"/>
      <c r="F217" s="257"/>
      <c r="G217" s="258"/>
      <c r="H217" s="256"/>
      <c r="I217" s="258"/>
      <c r="J217" s="243" t="s">
        <v>33</v>
      </c>
      <c r="K217" s="245"/>
      <c r="L217" s="243" t="s">
        <v>7</v>
      </c>
      <c r="M217" s="244"/>
      <c r="N217" s="245"/>
      <c r="O217" s="243" t="s">
        <v>30</v>
      </c>
      <c r="P217" s="245"/>
      <c r="Q217" s="256"/>
      <c r="R217" s="258"/>
      <c r="S217" s="36" t="s">
        <v>56</v>
      </c>
      <c r="T217" s="243" t="s">
        <v>57</v>
      </c>
      <c r="U217" s="245"/>
    </row>
    <row r="218" spans="1:21" x14ac:dyDescent="0.2">
      <c r="A218" s="36">
        <v>1</v>
      </c>
      <c r="B218" s="243" t="s">
        <v>51</v>
      </c>
      <c r="C218" s="244"/>
      <c r="D218" s="244"/>
      <c r="E218" s="244"/>
      <c r="F218" s="244"/>
      <c r="G218" s="245"/>
      <c r="H218" s="246">
        <f>J218</f>
        <v>848</v>
      </c>
      <c r="I218" s="246"/>
      <c r="J218" s="247">
        <f>SUM((O49+O64+O79)*14+(O94*12)-J219)</f>
        <v>848</v>
      </c>
      <c r="K218" s="248"/>
      <c r="L218" s="247">
        <f>SUM((P49+P64+P79)*14+(P94*12)-L219)</f>
        <v>1644</v>
      </c>
      <c r="M218" s="263"/>
      <c r="N218" s="248"/>
      <c r="O218" s="264">
        <f>SUM(J218:N218)</f>
        <v>2492</v>
      </c>
      <c r="P218" s="265"/>
      <c r="Q218" s="266">
        <f>H218/H220</f>
        <v>0.83464566929133854</v>
      </c>
      <c r="R218" s="267"/>
      <c r="S218" s="37">
        <f>J49+J64-S219</f>
        <v>46</v>
      </c>
      <c r="T218" s="268">
        <f>J79+J94-T219</f>
        <v>46</v>
      </c>
      <c r="U218" s="269"/>
    </row>
    <row r="219" spans="1:21" x14ac:dyDescent="0.2">
      <c r="A219" s="36">
        <v>2</v>
      </c>
      <c r="B219" s="243" t="s">
        <v>52</v>
      </c>
      <c r="C219" s="244"/>
      <c r="D219" s="244"/>
      <c r="E219" s="244"/>
      <c r="F219" s="244"/>
      <c r="G219" s="245"/>
      <c r="H219" s="246">
        <f>J219</f>
        <v>168</v>
      </c>
      <c r="I219" s="246"/>
      <c r="J219" s="249">
        <f>O129</f>
        <v>168</v>
      </c>
      <c r="K219" s="250"/>
      <c r="L219" s="249">
        <f>P129</f>
        <v>378</v>
      </c>
      <c r="M219" s="270"/>
      <c r="N219" s="250"/>
      <c r="O219" s="271">
        <f>SUM(J219:N219)</f>
        <v>546</v>
      </c>
      <c r="P219" s="265"/>
      <c r="Q219" s="266">
        <f>H219/H220</f>
        <v>0.16535433070866143</v>
      </c>
      <c r="R219" s="267"/>
      <c r="S219" s="15">
        <v>14</v>
      </c>
      <c r="T219" s="272">
        <v>14</v>
      </c>
      <c r="U219" s="273"/>
    </row>
    <row r="220" spans="1:21" x14ac:dyDescent="0.2">
      <c r="A220" s="243" t="s">
        <v>25</v>
      </c>
      <c r="B220" s="244"/>
      <c r="C220" s="244"/>
      <c r="D220" s="244"/>
      <c r="E220" s="244"/>
      <c r="F220" s="244"/>
      <c r="G220" s="245"/>
      <c r="H220" s="116">
        <f>SUM(H218:I219)</f>
        <v>1016</v>
      </c>
      <c r="I220" s="116"/>
      <c r="J220" s="116">
        <f>SUM(J218:K219)</f>
        <v>1016</v>
      </c>
      <c r="K220" s="116"/>
      <c r="L220" s="117">
        <f>SUM(L218:N219)</f>
        <v>2022</v>
      </c>
      <c r="M220" s="118"/>
      <c r="N220" s="119"/>
      <c r="O220" s="117">
        <f>SUM(O218:P219)</f>
        <v>3038</v>
      </c>
      <c r="P220" s="119"/>
      <c r="Q220" s="259">
        <f>SUM(Q218:R219)</f>
        <v>1</v>
      </c>
      <c r="R220" s="260"/>
      <c r="S220" s="38">
        <f>SUM(S218:S219)</f>
        <v>60</v>
      </c>
      <c r="T220" s="261">
        <f>SUM(T218:U219)</f>
        <v>60</v>
      </c>
      <c r="U220" s="262"/>
    </row>
    <row r="221" spans="1:21" s="51" customFormat="1" x14ac:dyDescent="0.2">
      <c r="A221" s="52"/>
      <c r="B221" s="52"/>
      <c r="C221" s="52"/>
      <c r="D221" s="52"/>
      <c r="E221" s="52"/>
      <c r="F221" s="52"/>
      <c r="G221" s="52"/>
      <c r="H221" s="53"/>
      <c r="I221" s="53"/>
      <c r="J221" s="53"/>
      <c r="K221" s="53"/>
      <c r="L221" s="54"/>
      <c r="M221" s="54"/>
      <c r="N221" s="54"/>
      <c r="O221" s="54"/>
      <c r="P221" s="54"/>
      <c r="Q221" s="55"/>
      <c r="R221" s="55"/>
      <c r="S221" s="56"/>
      <c r="T221" s="56"/>
      <c r="U221" s="56"/>
    </row>
    <row r="222" spans="1:21" x14ac:dyDescent="0.2">
      <c r="A222" s="159" t="s">
        <v>77</v>
      </c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</row>
    <row r="223" spans="1:21" ht="7.15" customHeight="1" x14ac:dyDescent="0.2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</row>
    <row r="224" spans="1:21" ht="12.75" customHeight="1" x14ac:dyDescent="0.2">
      <c r="A224" s="105" t="s">
        <v>72</v>
      </c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72"/>
    </row>
    <row r="225" spans="1:21" ht="27.75" customHeight="1" x14ac:dyDescent="0.2">
      <c r="A225" s="105" t="s">
        <v>27</v>
      </c>
      <c r="B225" s="105" t="s">
        <v>26</v>
      </c>
      <c r="C225" s="105"/>
      <c r="D225" s="105"/>
      <c r="E225" s="105"/>
      <c r="F225" s="105"/>
      <c r="G225" s="105"/>
      <c r="H225" s="105"/>
      <c r="I225" s="105"/>
      <c r="J225" s="106" t="s">
        <v>39</v>
      </c>
      <c r="K225" s="106" t="s">
        <v>24</v>
      </c>
      <c r="L225" s="106"/>
      <c r="M225" s="106"/>
      <c r="N225" s="106" t="s">
        <v>40</v>
      </c>
      <c r="O225" s="107"/>
      <c r="P225" s="107"/>
      <c r="Q225" s="106" t="s">
        <v>23</v>
      </c>
      <c r="R225" s="106"/>
      <c r="S225" s="106"/>
      <c r="T225" s="106" t="s">
        <v>22</v>
      </c>
      <c r="U225" s="72"/>
    </row>
    <row r="226" spans="1:21" x14ac:dyDescent="0.2">
      <c r="A226" s="105"/>
      <c r="B226" s="105"/>
      <c r="C226" s="105"/>
      <c r="D226" s="105"/>
      <c r="E226" s="105"/>
      <c r="F226" s="105"/>
      <c r="G226" s="105"/>
      <c r="H226" s="105"/>
      <c r="I226" s="105"/>
      <c r="J226" s="106"/>
      <c r="K226" s="71" t="s">
        <v>28</v>
      </c>
      <c r="L226" s="71" t="s">
        <v>29</v>
      </c>
      <c r="M226" s="71" t="s">
        <v>138</v>
      </c>
      <c r="N226" s="71" t="s">
        <v>33</v>
      </c>
      <c r="O226" s="71" t="s">
        <v>7</v>
      </c>
      <c r="P226" s="71" t="s">
        <v>30</v>
      </c>
      <c r="Q226" s="71" t="s">
        <v>31</v>
      </c>
      <c r="R226" s="71" t="s">
        <v>28</v>
      </c>
      <c r="S226" s="71" t="s">
        <v>32</v>
      </c>
      <c r="T226" s="106"/>
      <c r="U226" s="72"/>
    </row>
    <row r="227" spans="1:21" ht="12" customHeight="1" x14ac:dyDescent="0.2">
      <c r="A227" s="108" t="s">
        <v>73</v>
      </c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72"/>
    </row>
    <row r="228" spans="1:21" s="41" customFormat="1" ht="28.5" customHeight="1" x14ac:dyDescent="0.2">
      <c r="A228" s="76" t="s">
        <v>67</v>
      </c>
      <c r="B228" s="115" t="s">
        <v>139</v>
      </c>
      <c r="C228" s="115"/>
      <c r="D228" s="115"/>
      <c r="E228" s="115"/>
      <c r="F228" s="115"/>
      <c r="G228" s="115"/>
      <c r="H228" s="115"/>
      <c r="I228" s="115"/>
      <c r="J228" s="40">
        <v>5</v>
      </c>
      <c r="K228" s="40">
        <v>2</v>
      </c>
      <c r="L228" s="40">
        <v>1</v>
      </c>
      <c r="M228" s="40">
        <v>0</v>
      </c>
      <c r="N228" s="77">
        <f>K228+L228+M228</f>
        <v>3</v>
      </c>
      <c r="O228" s="77">
        <f>P228-N228</f>
        <v>6</v>
      </c>
      <c r="P228" s="77">
        <f>ROUND(PRODUCT(J228,25)/14,0)</f>
        <v>9</v>
      </c>
      <c r="Q228" s="40" t="s">
        <v>31</v>
      </c>
      <c r="R228" s="40"/>
      <c r="S228" s="40"/>
      <c r="T228" s="40" t="s">
        <v>36</v>
      </c>
      <c r="U228" s="72"/>
    </row>
    <row r="229" spans="1:21" ht="26.45" customHeight="1" x14ac:dyDescent="0.2">
      <c r="A229" s="76" t="s">
        <v>68</v>
      </c>
      <c r="B229" s="115" t="s">
        <v>140</v>
      </c>
      <c r="C229" s="115"/>
      <c r="D229" s="115"/>
      <c r="E229" s="115"/>
      <c r="F229" s="115"/>
      <c r="G229" s="115"/>
      <c r="H229" s="115"/>
      <c r="I229" s="115"/>
      <c r="J229" s="40">
        <v>5</v>
      </c>
      <c r="K229" s="40">
        <v>2</v>
      </c>
      <c r="L229" s="40">
        <v>1</v>
      </c>
      <c r="M229" s="40">
        <v>0</v>
      </c>
      <c r="N229" s="77">
        <f>K229+L229+M229</f>
        <v>3</v>
      </c>
      <c r="O229" s="77">
        <f>P229-N229</f>
        <v>6</v>
      </c>
      <c r="P229" s="77">
        <f>ROUND(PRODUCT(J229,25)/14,0)</f>
        <v>9</v>
      </c>
      <c r="Q229" s="40" t="s">
        <v>31</v>
      </c>
      <c r="R229" s="40"/>
      <c r="S229" s="40"/>
      <c r="T229" s="40" t="s">
        <v>36</v>
      </c>
      <c r="U229" s="72"/>
    </row>
    <row r="230" spans="1:21" ht="12.6" customHeight="1" x14ac:dyDescent="0.2">
      <c r="A230" s="109" t="s">
        <v>74</v>
      </c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1"/>
      <c r="U230" s="72"/>
    </row>
    <row r="231" spans="1:21" ht="38.1" customHeight="1" x14ac:dyDescent="0.2">
      <c r="A231" s="76" t="s">
        <v>69</v>
      </c>
      <c r="B231" s="231" t="s">
        <v>141</v>
      </c>
      <c r="C231" s="232"/>
      <c r="D231" s="232"/>
      <c r="E231" s="232"/>
      <c r="F231" s="232"/>
      <c r="G231" s="232"/>
      <c r="H231" s="232"/>
      <c r="I231" s="233"/>
      <c r="J231" s="40">
        <v>5</v>
      </c>
      <c r="K231" s="40">
        <v>2</v>
      </c>
      <c r="L231" s="40">
        <v>1</v>
      </c>
      <c r="M231" s="40">
        <v>0</v>
      </c>
      <c r="N231" s="77">
        <f>K231+L231+M231</f>
        <v>3</v>
      </c>
      <c r="O231" s="77">
        <f>P231-N231</f>
        <v>6</v>
      </c>
      <c r="P231" s="77">
        <f>ROUND(PRODUCT(J231,25)/14,0)</f>
        <v>9</v>
      </c>
      <c r="Q231" s="40" t="s">
        <v>31</v>
      </c>
      <c r="R231" s="40"/>
      <c r="S231" s="40"/>
      <c r="T231" s="40" t="s">
        <v>78</v>
      </c>
      <c r="U231" s="72"/>
    </row>
    <row r="232" spans="1:21" s="41" customFormat="1" ht="12.6" customHeight="1" x14ac:dyDescent="0.2">
      <c r="A232" s="76" t="s">
        <v>70</v>
      </c>
      <c r="B232" s="231" t="s">
        <v>142</v>
      </c>
      <c r="C232" s="232"/>
      <c r="D232" s="232"/>
      <c r="E232" s="232"/>
      <c r="F232" s="232"/>
      <c r="G232" s="232"/>
      <c r="H232" s="232"/>
      <c r="I232" s="233"/>
      <c r="J232" s="40">
        <v>5</v>
      </c>
      <c r="K232" s="40">
        <v>1</v>
      </c>
      <c r="L232" s="40">
        <v>2</v>
      </c>
      <c r="M232" s="40">
        <v>0</v>
      </c>
      <c r="N232" s="77">
        <f>K232+L232+M232</f>
        <v>3</v>
      </c>
      <c r="O232" s="77">
        <f>P232-N232</f>
        <v>6</v>
      </c>
      <c r="P232" s="77">
        <f>ROUND(PRODUCT(J232,25)/14,0)</f>
        <v>9</v>
      </c>
      <c r="Q232" s="40" t="s">
        <v>31</v>
      </c>
      <c r="R232" s="40"/>
      <c r="S232" s="40"/>
      <c r="T232" s="40" t="s">
        <v>79</v>
      </c>
      <c r="U232" s="72"/>
    </row>
    <row r="233" spans="1:21" ht="9" customHeight="1" x14ac:dyDescent="0.2">
      <c r="A233" s="109" t="s">
        <v>75</v>
      </c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1"/>
      <c r="U233" s="72"/>
    </row>
    <row r="234" spans="1:21" s="41" customFormat="1" ht="39.950000000000003" customHeight="1" x14ac:dyDescent="0.2">
      <c r="A234" s="76" t="s">
        <v>80</v>
      </c>
      <c r="B234" s="231" t="s">
        <v>143</v>
      </c>
      <c r="C234" s="232"/>
      <c r="D234" s="232"/>
      <c r="E234" s="232"/>
      <c r="F234" s="232"/>
      <c r="G234" s="232"/>
      <c r="H234" s="232"/>
      <c r="I234" s="233"/>
      <c r="J234" s="40">
        <v>5</v>
      </c>
      <c r="K234" s="40">
        <v>0</v>
      </c>
      <c r="L234" s="40">
        <v>0</v>
      </c>
      <c r="M234" s="40">
        <v>3</v>
      </c>
      <c r="N234" s="77">
        <f>K234+L234+M234</f>
        <v>3</v>
      </c>
      <c r="O234" s="77">
        <f>P234-N234</f>
        <v>6</v>
      </c>
      <c r="P234" s="77">
        <f>ROUND(PRODUCT(J234,25)/14,0)</f>
        <v>9</v>
      </c>
      <c r="Q234" s="40"/>
      <c r="R234" s="40" t="s">
        <v>28</v>
      </c>
      <c r="S234" s="40"/>
      <c r="T234" s="40" t="s">
        <v>78</v>
      </c>
      <c r="U234" s="72"/>
    </row>
    <row r="235" spans="1:21" ht="18" customHeight="1" x14ac:dyDescent="0.2">
      <c r="A235" s="76" t="s">
        <v>81</v>
      </c>
      <c r="B235" s="231" t="s">
        <v>144</v>
      </c>
      <c r="C235" s="232"/>
      <c r="D235" s="232"/>
      <c r="E235" s="232"/>
      <c r="F235" s="232"/>
      <c r="G235" s="232"/>
      <c r="H235" s="232"/>
      <c r="I235" s="233"/>
      <c r="J235" s="40">
        <v>5</v>
      </c>
      <c r="K235" s="40">
        <v>1</v>
      </c>
      <c r="L235" s="40">
        <v>2</v>
      </c>
      <c r="M235" s="40">
        <v>0</v>
      </c>
      <c r="N235" s="77">
        <f>K235+L235+M235</f>
        <v>3</v>
      </c>
      <c r="O235" s="77">
        <f>P235-N235</f>
        <v>6</v>
      </c>
      <c r="P235" s="77">
        <f>ROUND(PRODUCT(J235,25)/14,0)</f>
        <v>9</v>
      </c>
      <c r="Q235" s="40" t="s">
        <v>31</v>
      </c>
      <c r="R235" s="40"/>
      <c r="S235" s="40"/>
      <c r="T235" s="40" t="s">
        <v>79</v>
      </c>
      <c r="U235" s="72"/>
    </row>
    <row r="236" spans="1:21" ht="10.15" customHeight="1" x14ac:dyDescent="0.2">
      <c r="A236" s="112" t="s">
        <v>76</v>
      </c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4"/>
      <c r="U236" s="72"/>
    </row>
    <row r="237" spans="1:21" ht="12.6" customHeight="1" x14ac:dyDescent="0.2">
      <c r="A237" s="76"/>
      <c r="B237" s="231" t="s">
        <v>145</v>
      </c>
      <c r="C237" s="232"/>
      <c r="D237" s="232"/>
      <c r="E237" s="232"/>
      <c r="F237" s="232"/>
      <c r="G237" s="232"/>
      <c r="H237" s="232"/>
      <c r="I237" s="233"/>
      <c r="J237" s="40">
        <v>5</v>
      </c>
      <c r="K237" s="40"/>
      <c r="L237" s="40"/>
      <c r="M237" s="40"/>
      <c r="N237" s="77"/>
      <c r="O237" s="77"/>
      <c r="P237" s="77"/>
      <c r="Q237" s="40"/>
      <c r="R237" s="40"/>
      <c r="S237" s="40"/>
      <c r="T237" s="78"/>
      <c r="U237" s="72"/>
    </row>
    <row r="238" spans="1:21" ht="15.6" customHeight="1" x14ac:dyDescent="0.2">
      <c r="A238" s="234" t="s">
        <v>71</v>
      </c>
      <c r="B238" s="235"/>
      <c r="C238" s="235"/>
      <c r="D238" s="235"/>
      <c r="E238" s="235"/>
      <c r="F238" s="235"/>
      <c r="G238" s="235"/>
      <c r="H238" s="235"/>
      <c r="I238" s="236"/>
      <c r="J238" s="79">
        <f>SUM(J228:J229,J231:J232,J234:J235,J237)</f>
        <v>35</v>
      </c>
      <c r="K238" s="79">
        <f t="shared" ref="K238:P238" si="73">SUM(K228:K229,K231:K232,K234:K235,K237)</f>
        <v>8</v>
      </c>
      <c r="L238" s="79">
        <f t="shared" si="73"/>
        <v>7</v>
      </c>
      <c r="M238" s="79">
        <f t="shared" si="73"/>
        <v>3</v>
      </c>
      <c r="N238" s="79">
        <f t="shared" si="73"/>
        <v>18</v>
      </c>
      <c r="O238" s="79">
        <f t="shared" si="73"/>
        <v>36</v>
      </c>
      <c r="P238" s="79">
        <f t="shared" si="73"/>
        <v>54</v>
      </c>
      <c r="Q238" s="80">
        <f>COUNTIF(Q228:Q229,"E")+COUNTIF(Q231:Q232,"E")+COUNTIF(Q234:Q235,"E")+COUNTIF(Q237,"E")</f>
        <v>5</v>
      </c>
      <c r="R238" s="80">
        <f>COUNTIF(R228:R229,"C")+COUNTIF(R231:R232,"C")+COUNTIF(R234:R235,"C")+COUNTIF(R237,"C")</f>
        <v>1</v>
      </c>
      <c r="S238" s="80">
        <f>COUNTIF(S228:S229,"VP")+COUNTIF(S231:S232,"VP")+COUNTIF(S234:S235,"VP")+COUNTIF(S237,"VP")</f>
        <v>0</v>
      </c>
      <c r="T238" s="42"/>
      <c r="U238" s="72"/>
    </row>
    <row r="239" spans="1:21" ht="20.25" customHeight="1" x14ac:dyDescent="0.2">
      <c r="A239" s="237" t="s">
        <v>47</v>
      </c>
      <c r="B239" s="238"/>
      <c r="C239" s="238"/>
      <c r="D239" s="238"/>
      <c r="E239" s="238"/>
      <c r="F239" s="238"/>
      <c r="G239" s="238"/>
      <c r="H239" s="238"/>
      <c r="I239" s="238"/>
      <c r="J239" s="239"/>
      <c r="K239" s="79">
        <f>SUM(K228:K229,K231:K232,K234:K235)*14</f>
        <v>112</v>
      </c>
      <c r="L239" s="79">
        <f t="shared" ref="L239:P239" si="74">SUM(L228:L229,L231:L232,L234:L235)*14</f>
        <v>98</v>
      </c>
      <c r="M239" s="79">
        <f t="shared" si="74"/>
        <v>42</v>
      </c>
      <c r="N239" s="79">
        <f t="shared" si="74"/>
        <v>252</v>
      </c>
      <c r="O239" s="79">
        <f t="shared" si="74"/>
        <v>504</v>
      </c>
      <c r="P239" s="79">
        <f t="shared" si="74"/>
        <v>756</v>
      </c>
      <c r="Q239" s="95"/>
      <c r="R239" s="96"/>
      <c r="S239" s="96"/>
      <c r="T239" s="97"/>
      <c r="U239" s="72"/>
    </row>
    <row r="240" spans="1:21" ht="20.25" customHeight="1" x14ac:dyDescent="0.2">
      <c r="A240" s="240"/>
      <c r="B240" s="241"/>
      <c r="C240" s="241"/>
      <c r="D240" s="241"/>
      <c r="E240" s="241"/>
      <c r="F240" s="241"/>
      <c r="G240" s="241"/>
      <c r="H240" s="241"/>
      <c r="I240" s="241"/>
      <c r="J240" s="242"/>
      <c r="K240" s="101">
        <f>SUM(K239:M239)</f>
        <v>252</v>
      </c>
      <c r="L240" s="102"/>
      <c r="M240" s="103"/>
      <c r="N240" s="101">
        <f>SUM(N239:O239)</f>
        <v>756</v>
      </c>
      <c r="O240" s="102"/>
      <c r="P240" s="103"/>
      <c r="Q240" s="98"/>
      <c r="R240" s="99"/>
      <c r="S240" s="99"/>
      <c r="T240" s="100"/>
      <c r="U240" s="72"/>
    </row>
    <row r="241" spans="1:21" x14ac:dyDescent="0.2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</row>
    <row r="242" spans="1:21" x14ac:dyDescent="0.2">
      <c r="A242" s="104" t="s">
        <v>82</v>
      </c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72"/>
    </row>
    <row r="243" spans="1:21" x14ac:dyDescent="0.2">
      <c r="A243" s="104" t="s">
        <v>83</v>
      </c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72"/>
    </row>
    <row r="244" spans="1:21" x14ac:dyDescent="0.2">
      <c r="A244" s="104" t="s">
        <v>84</v>
      </c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72"/>
    </row>
  </sheetData>
  <sheetProtection formatCells="0" formatRows="0" insertRows="0"/>
  <mergeCells count="329">
    <mergeCell ref="A102:U102"/>
    <mergeCell ref="B101:I101"/>
    <mergeCell ref="B104:I104"/>
    <mergeCell ref="B228:I228"/>
    <mergeCell ref="B234:I234"/>
    <mergeCell ref="B231:I231"/>
    <mergeCell ref="L220:N220"/>
    <mergeCell ref="O220:P220"/>
    <mergeCell ref="Q220:R220"/>
    <mergeCell ref="T220:U220"/>
    <mergeCell ref="L218:N218"/>
    <mergeCell ref="O218:P218"/>
    <mergeCell ref="Q218:R218"/>
    <mergeCell ref="T218:U218"/>
    <mergeCell ref="L219:N219"/>
    <mergeCell ref="O219:P219"/>
    <mergeCell ref="Q219:R219"/>
    <mergeCell ref="T219:U219"/>
    <mergeCell ref="Q216:R217"/>
    <mergeCell ref="S216:U216"/>
    <mergeCell ref="T217:U217"/>
    <mergeCell ref="A216:A217"/>
    <mergeCell ref="B216:G217"/>
    <mergeCell ref="H216:I217"/>
    <mergeCell ref="J216:P216"/>
    <mergeCell ref="J217:K217"/>
    <mergeCell ref="L217:N217"/>
    <mergeCell ref="O217:P217"/>
    <mergeCell ref="A215:B215"/>
    <mergeCell ref="A222:U222"/>
    <mergeCell ref="A220:G220"/>
    <mergeCell ref="H220:I220"/>
    <mergeCell ref="J220:K220"/>
    <mergeCell ref="B218:G218"/>
    <mergeCell ref="H218:I218"/>
    <mergeCell ref="J218:K218"/>
    <mergeCell ref="B219:G219"/>
    <mergeCell ref="H219:I219"/>
    <mergeCell ref="J219:K219"/>
    <mergeCell ref="A209:J210"/>
    <mergeCell ref="R209:U210"/>
    <mergeCell ref="B205:I205"/>
    <mergeCell ref="B206:I206"/>
    <mergeCell ref="B207:I207"/>
    <mergeCell ref="B203:I203"/>
    <mergeCell ref="A208:I208"/>
    <mergeCell ref="K210:N210"/>
    <mergeCell ref="O210:Q210"/>
    <mergeCell ref="B204:I204"/>
    <mergeCell ref="A199:U199"/>
    <mergeCell ref="B200:I200"/>
    <mergeCell ref="B201:I201"/>
    <mergeCell ref="A202:U202"/>
    <mergeCell ref="A193:J194"/>
    <mergeCell ref="A197:A198"/>
    <mergeCell ref="A196:U196"/>
    <mergeCell ref="J197:J198"/>
    <mergeCell ref="K197:N197"/>
    <mergeCell ref="O197:Q197"/>
    <mergeCell ref="R193:U194"/>
    <mergeCell ref="K194:N194"/>
    <mergeCell ref="O194:Q194"/>
    <mergeCell ref="B197:I198"/>
    <mergeCell ref="R197:T197"/>
    <mergeCell ref="U197:U198"/>
    <mergeCell ref="B190:I190"/>
    <mergeCell ref="B191:I191"/>
    <mergeCell ref="A192:I192"/>
    <mergeCell ref="R166:T166"/>
    <mergeCell ref="B188:I188"/>
    <mergeCell ref="B189:I189"/>
    <mergeCell ref="B175:I175"/>
    <mergeCell ref="B176:I176"/>
    <mergeCell ref="B177:I177"/>
    <mergeCell ref="B185:I185"/>
    <mergeCell ref="A186:U186"/>
    <mergeCell ref="B187:I187"/>
    <mergeCell ref="B183:I183"/>
    <mergeCell ref="B184:I184"/>
    <mergeCell ref="B170:I170"/>
    <mergeCell ref="B182:I182"/>
    <mergeCell ref="B178:I178"/>
    <mergeCell ref="B171:I171"/>
    <mergeCell ref="B172:I172"/>
    <mergeCell ref="B179:I179"/>
    <mergeCell ref="B180:I180"/>
    <mergeCell ref="B181:I181"/>
    <mergeCell ref="B173:I173"/>
    <mergeCell ref="B174:I174"/>
    <mergeCell ref="A165:U165"/>
    <mergeCell ref="A168:U168"/>
    <mergeCell ref="B169:I169"/>
    <mergeCell ref="B152:I152"/>
    <mergeCell ref="B153:I153"/>
    <mergeCell ref="B156:I156"/>
    <mergeCell ref="A166:A167"/>
    <mergeCell ref="B166:I167"/>
    <mergeCell ref="B158:I158"/>
    <mergeCell ref="A155:U155"/>
    <mergeCell ref="J166:J167"/>
    <mergeCell ref="K166:N166"/>
    <mergeCell ref="U166:U167"/>
    <mergeCell ref="O166:Q166"/>
    <mergeCell ref="B154:I154"/>
    <mergeCell ref="A162:J163"/>
    <mergeCell ref="R162:U163"/>
    <mergeCell ref="O163:Q163"/>
    <mergeCell ref="K163:N163"/>
    <mergeCell ref="A161:I161"/>
    <mergeCell ref="B160:I160"/>
    <mergeCell ref="B123:I123"/>
    <mergeCell ref="B141:I141"/>
    <mergeCell ref="B138:I138"/>
    <mergeCell ref="R97:T97"/>
    <mergeCell ref="K130:N130"/>
    <mergeCell ref="O130:Q130"/>
    <mergeCell ref="R129:U130"/>
    <mergeCell ref="A128:I128"/>
    <mergeCell ref="A129:J130"/>
    <mergeCell ref="B103:I103"/>
    <mergeCell ref="U97:U98"/>
    <mergeCell ref="B97:I98"/>
    <mergeCell ref="B124:I124"/>
    <mergeCell ref="B125:I125"/>
    <mergeCell ref="A121:U121"/>
    <mergeCell ref="B106:I106"/>
    <mergeCell ref="B112:I112"/>
    <mergeCell ref="B120:I120"/>
    <mergeCell ref="B126:I126"/>
    <mergeCell ref="B127:I127"/>
    <mergeCell ref="B119:I119"/>
    <mergeCell ref="A99:U99"/>
    <mergeCell ref="A107:U107"/>
    <mergeCell ref="B139:I139"/>
    <mergeCell ref="B122:I122"/>
    <mergeCell ref="B111:I111"/>
    <mergeCell ref="B110:I110"/>
    <mergeCell ref="B109:I109"/>
    <mergeCell ref="B105:I105"/>
    <mergeCell ref="B116:I116"/>
    <mergeCell ref="B115:I115"/>
    <mergeCell ref="A114:U114"/>
    <mergeCell ref="B108:I108"/>
    <mergeCell ref="B113:I113"/>
    <mergeCell ref="B118:I118"/>
    <mergeCell ref="A1:K1"/>
    <mergeCell ref="A3:K3"/>
    <mergeCell ref="K51:N51"/>
    <mergeCell ref="N20:U20"/>
    <mergeCell ref="B44:I44"/>
    <mergeCell ref="B45:I45"/>
    <mergeCell ref="N1:U1"/>
    <mergeCell ref="N15:U15"/>
    <mergeCell ref="A4:K5"/>
    <mergeCell ref="A33:U33"/>
    <mergeCell ref="A20:K20"/>
    <mergeCell ref="A18:K18"/>
    <mergeCell ref="N3:O3"/>
    <mergeCell ref="N5:O5"/>
    <mergeCell ref="D27:F27"/>
    <mergeCell ref="A19:K19"/>
    <mergeCell ref="O51:Q51"/>
    <mergeCell ref="R51:T51"/>
    <mergeCell ref="S3:U3"/>
    <mergeCell ref="S4:U4"/>
    <mergeCell ref="S5:U5"/>
    <mergeCell ref="A11:K11"/>
    <mergeCell ref="A12:K12"/>
    <mergeCell ref="N16:U16"/>
    <mergeCell ref="A13:K13"/>
    <mergeCell ref="A15:K15"/>
    <mergeCell ref="A17:K17"/>
    <mergeCell ref="B36:I37"/>
    <mergeCell ref="U36:U37"/>
    <mergeCell ref="O36:Q36"/>
    <mergeCell ref="K36:N36"/>
    <mergeCell ref="R36:T36"/>
    <mergeCell ref="A36:A37"/>
    <mergeCell ref="N13:U13"/>
    <mergeCell ref="A35:U35"/>
    <mergeCell ref="N26:U32"/>
    <mergeCell ref="A21:K24"/>
    <mergeCell ref="N22:U24"/>
    <mergeCell ref="N14:U14"/>
    <mergeCell ref="I27:K27"/>
    <mergeCell ref="B27:C27"/>
    <mergeCell ref="H27:H28"/>
    <mergeCell ref="A26:G26"/>
    <mergeCell ref="G27:G28"/>
    <mergeCell ref="B64:I64"/>
    <mergeCell ref="B56:I56"/>
    <mergeCell ref="B59:I59"/>
    <mergeCell ref="B60:I60"/>
    <mergeCell ref="A66:A67"/>
    <mergeCell ref="B66:I67"/>
    <mergeCell ref="U66:U67"/>
    <mergeCell ref="B68:I68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S6:U6"/>
    <mergeCell ref="N8:U11"/>
    <mergeCell ref="A16:K16"/>
    <mergeCell ref="J36:J37"/>
    <mergeCell ref="B55:I55"/>
    <mergeCell ref="B42:I42"/>
    <mergeCell ref="B51:I52"/>
    <mergeCell ref="B43:I43"/>
    <mergeCell ref="B46:I46"/>
    <mergeCell ref="B48:I48"/>
    <mergeCell ref="B57:I57"/>
    <mergeCell ref="U51:U52"/>
    <mergeCell ref="A50:U50"/>
    <mergeCell ref="J51:J52"/>
    <mergeCell ref="A51:A52"/>
    <mergeCell ref="A133:U133"/>
    <mergeCell ref="B117:I117"/>
    <mergeCell ref="B100:I100"/>
    <mergeCell ref="J97:J98"/>
    <mergeCell ref="K97:N97"/>
    <mergeCell ref="O97:Q97"/>
    <mergeCell ref="B93:I93"/>
    <mergeCell ref="B62:I62"/>
    <mergeCell ref="U81:U82"/>
    <mergeCell ref="B74:I74"/>
    <mergeCell ref="B75:I75"/>
    <mergeCell ref="B79:I79"/>
    <mergeCell ref="B81:I82"/>
    <mergeCell ref="B77:I77"/>
    <mergeCell ref="B70:I70"/>
    <mergeCell ref="B71:I71"/>
    <mergeCell ref="B72:I72"/>
    <mergeCell ref="B73:I73"/>
    <mergeCell ref="B78:I78"/>
    <mergeCell ref="A80:U80"/>
    <mergeCell ref="J81:J82"/>
    <mergeCell ref="A81:A82"/>
    <mergeCell ref="A97:A98"/>
    <mergeCell ref="B94:I94"/>
    <mergeCell ref="A96:U96"/>
    <mergeCell ref="N18:U18"/>
    <mergeCell ref="N19:U19"/>
    <mergeCell ref="B92:I92"/>
    <mergeCell ref="B58:I58"/>
    <mergeCell ref="B40:I40"/>
    <mergeCell ref="B38:I38"/>
    <mergeCell ref="B39:I39"/>
    <mergeCell ref="B49:I49"/>
    <mergeCell ref="B47:I47"/>
    <mergeCell ref="B53:I53"/>
    <mergeCell ref="B54:I54"/>
    <mergeCell ref="B63:I63"/>
    <mergeCell ref="B41:I41"/>
    <mergeCell ref="O66:Q66"/>
    <mergeCell ref="R66:T66"/>
    <mergeCell ref="B83:I83"/>
    <mergeCell ref="B84:I84"/>
    <mergeCell ref="B89:I89"/>
    <mergeCell ref="B90:I90"/>
    <mergeCell ref="B91:I91"/>
    <mergeCell ref="B85:I85"/>
    <mergeCell ref="B86:I86"/>
    <mergeCell ref="B87:I87"/>
    <mergeCell ref="B88:I88"/>
    <mergeCell ref="K81:N81"/>
    <mergeCell ref="O81:Q81"/>
    <mergeCell ref="R81:T81"/>
    <mergeCell ref="B76:I76"/>
    <mergeCell ref="B61:I61"/>
    <mergeCell ref="N17:U17"/>
    <mergeCell ref="B69:I69"/>
    <mergeCell ref="A65:U65"/>
    <mergeCell ref="J66:J67"/>
    <mergeCell ref="K66:N66"/>
    <mergeCell ref="R135:T135"/>
    <mergeCell ref="A137:U137"/>
    <mergeCell ref="U135:U136"/>
    <mergeCell ref="B142:I142"/>
    <mergeCell ref="B157:I157"/>
    <mergeCell ref="K135:N135"/>
    <mergeCell ref="O135:Q135"/>
    <mergeCell ref="B159:I159"/>
    <mergeCell ref="A135:A136"/>
    <mergeCell ref="B135:I136"/>
    <mergeCell ref="J135:J136"/>
    <mergeCell ref="B144:I144"/>
    <mergeCell ref="B145:I145"/>
    <mergeCell ref="B143:I143"/>
    <mergeCell ref="B140:I140"/>
    <mergeCell ref="B146:I146"/>
    <mergeCell ref="B147:I147"/>
    <mergeCell ref="B148:I148"/>
    <mergeCell ref="B149:I149"/>
    <mergeCell ref="B150:I150"/>
    <mergeCell ref="B151:I151"/>
    <mergeCell ref="A134:U134"/>
    <mergeCell ref="Q239:T240"/>
    <mergeCell ref="K240:M240"/>
    <mergeCell ref="N240:P240"/>
    <mergeCell ref="A242:T242"/>
    <mergeCell ref="A243:T243"/>
    <mergeCell ref="A244:T244"/>
    <mergeCell ref="A224:T224"/>
    <mergeCell ref="K225:M225"/>
    <mergeCell ref="N225:P225"/>
    <mergeCell ref="Q225:S225"/>
    <mergeCell ref="T225:T226"/>
    <mergeCell ref="A227:T227"/>
    <mergeCell ref="A230:T230"/>
    <mergeCell ref="A233:T233"/>
    <mergeCell ref="A236:T236"/>
    <mergeCell ref="B225:I226"/>
    <mergeCell ref="J225:J226"/>
    <mergeCell ref="B229:I229"/>
    <mergeCell ref="B235:I235"/>
    <mergeCell ref="B237:I237"/>
    <mergeCell ref="A238:I238"/>
    <mergeCell ref="A239:J240"/>
    <mergeCell ref="B232:I232"/>
    <mergeCell ref="A225:A226"/>
  </mergeCells>
  <phoneticPr fontId="5" type="noConversion"/>
  <dataValidations count="16">
    <dataValidation type="list" allowBlank="1" showInputMessage="1" showErrorMessage="1" sqref="S86:S93 S119:S120 S43:S48 S106 S122:S127 S57:S63 S112:S113 S72:S78">
      <formula1>$S$37</formula1>
    </dataValidation>
    <dataValidation type="list" allowBlank="1" showInputMessage="1" showErrorMessage="1" sqref="R86:R93 R119:R120 R43:R48 R106 R122:R127 R57:R63 R112:R113 R72:R78">
      <formula1>$R$37</formula1>
    </dataValidation>
    <dataValidation type="list" allowBlank="1" showInputMessage="1" showErrorMessage="1" sqref="T112:T113 T119:T120 T43:T48 T57:T63 T122:T127 T72:T78 T106 T86:T93">
      <formula1>$T$37</formula1>
    </dataValidation>
    <dataValidation type="list" allowBlank="1" showInputMessage="1" showErrorMessage="1" sqref="U142:U153 U119:U120 U122:U127 U57:U63 U106 U112:U113 U86:U93 U43:U48 U187:U190 U72:U78 U203:U206 U156:U159 U169:U184 U139:U140">
      <formula1>$P$34:$T$34</formula1>
    </dataValidation>
    <dataValidation type="list" allowBlank="1" showInputMessage="1" showErrorMessage="1" sqref="U185 U201 U154">
      <formula1>$Q$34:$T$34</formula1>
    </dataValidation>
    <dataValidation type="list" allowBlank="1" showInputMessage="1" showErrorMessage="1" sqref="U83:U85">
      <formula1>$P$36:$T$36</formula1>
    </dataValidation>
    <dataValidation type="list" allowBlank="1" showInputMessage="1" showErrorMessage="1" sqref="T83:T85">
      <formula1>$T$39</formula1>
    </dataValidation>
    <dataValidation type="list" allowBlank="1" showInputMessage="1" showErrorMessage="1" sqref="R83:R85 R231:R232 R234:R235 R228:R229 R237">
      <formula1>$R$39</formula1>
    </dataValidation>
    <dataValidation type="list" allowBlank="1" showInputMessage="1" showErrorMessage="1" sqref="S83:S85 S231:S232 S234:S235 S228:S229 S237">
      <formula1>$S$39</formula1>
    </dataValidation>
    <dataValidation type="list" allowBlank="1" showInputMessage="1" showErrorMessage="1" sqref="U200 U38:U42 U103:U105 U53:U56 U100:U101 U108:U111 U141 U115:U118 U68:U71 U138">
      <formula1>$P$37:$T$37</formula1>
    </dataValidation>
    <dataValidation type="list" allowBlank="1" showInputMessage="1" showErrorMessage="1" sqref="T38:T42 T115:T118 T108:T111 T53:T56 T68:T71 T100:T101 T103:T105 T141 T138">
      <formula1>$T$40</formula1>
    </dataValidation>
    <dataValidation type="list" allowBlank="1" showInputMessage="1" showErrorMessage="1" sqref="R38:R42 R115:R118 R108:R111 R53:R56 R68:R71 R100:R101 R103:R105 R141 R138">
      <formula1>$R$40</formula1>
    </dataValidation>
    <dataValidation type="list" allowBlank="1" showInputMessage="1" showErrorMessage="1" sqref="S38:S42 S115:S118 S108:S111 S53:S56 S68:S71 S100:S101 S103:S105 S141 S138">
      <formula1>$S$40</formula1>
    </dataValidation>
    <dataValidation type="list" allowBlank="1" showInputMessage="1" showErrorMessage="1" sqref="B156:I159 B190:I190 B203:I206 B144:I153 B176:I184">
      <formula1>$B$36:$B$132</formula1>
    </dataValidation>
    <dataValidation type="list" allowBlank="1" showInputMessage="1" showErrorMessage="1" sqref="B143:I143">
      <formula1>$B$38:$B$109</formula1>
    </dataValidation>
    <dataValidation type="list" allowBlank="1" showInputMessage="1" showErrorMessage="1" sqref="Q231:Q232 Q234:Q235 Q228:Q229 Q237">
      <formula1>$Q$39</formula1>
    </dataValidation>
  </dataValidations>
  <pageMargins left="0.25" right="0.25" top="0.75" bottom="0.75" header="0.3" footer="0.3"/>
  <pageSetup paperSize="9" scale="95" fitToHeight="5" orientation="landscape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Anca ANDREICA</oddFooter>
  </headerFooter>
  <ignoredErrors>
    <ignoredError sqref="R49" formula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EA26D7-6749-4517-A7E7-429639AAF617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32BD5F0-1647-447F-A3C6-3AF8013398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A5A0F7-FF1B-4626-83E7-D3A8CEA73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 Pop</cp:lastModifiedBy>
  <cp:lastPrinted>2020-03-30T07:43:17Z</cp:lastPrinted>
  <dcterms:created xsi:type="dcterms:W3CDTF">2013-06-27T08:19:59Z</dcterms:created>
  <dcterms:modified xsi:type="dcterms:W3CDTF">2020-04-14T07:05:30Z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