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backupFile="1" defaultThemeVersion="124226"/>
  <bookViews>
    <workbookView xWindow="-105" yWindow="-105" windowWidth="23250" windowHeight="12570"/>
  </bookViews>
  <sheets>
    <sheet name="Sheet1" sheetId="1" r:id="rId1"/>
    <sheet name="Sheet2" sheetId="2" r:id="rId2"/>
    <sheet name="Sheet3" sheetId="3" r:id="rId3"/>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33" i="1" l="1"/>
  <c r="J132" i="1"/>
  <c r="J74" i="1"/>
  <c r="N100" i="1" l="1"/>
  <c r="P100" i="1"/>
  <c r="O100" i="1" s="1"/>
  <c r="A210" i="1" l="1"/>
  <c r="M363" i="1" l="1"/>
  <c r="L363" i="1"/>
  <c r="K363" i="1"/>
  <c r="S360" i="1"/>
  <c r="R360" i="1"/>
  <c r="Q360" i="1"/>
  <c r="M360" i="1"/>
  <c r="L360" i="1"/>
  <c r="K360" i="1"/>
  <c r="J360" i="1"/>
  <c r="P357" i="1"/>
  <c r="N357" i="1"/>
  <c r="P356" i="1"/>
  <c r="N356" i="1"/>
  <c r="O356" i="1" s="1"/>
  <c r="P354" i="1"/>
  <c r="N354" i="1"/>
  <c r="P353" i="1"/>
  <c r="N353" i="1"/>
  <c r="P351" i="1"/>
  <c r="N351" i="1"/>
  <c r="P350" i="1"/>
  <c r="N350" i="1"/>
  <c r="P119" i="1"/>
  <c r="P120" i="1"/>
  <c r="P118" i="1"/>
  <c r="P127" i="1"/>
  <c r="P126" i="1"/>
  <c r="N119" i="1"/>
  <c r="O354" i="1" l="1"/>
  <c r="O351" i="1"/>
  <c r="N360" i="1"/>
  <c r="O357" i="1"/>
  <c r="P363" i="1"/>
  <c r="O353" i="1"/>
  <c r="P360" i="1"/>
  <c r="K364" i="1"/>
  <c r="O350" i="1"/>
  <c r="N363" i="1"/>
  <c r="O119" i="1"/>
  <c r="O360" i="1" l="1"/>
  <c r="O363" i="1"/>
  <c r="N364" i="1" s="1"/>
  <c r="L133" i="1"/>
  <c r="M133" i="1"/>
  <c r="S132" i="1"/>
  <c r="Q132" i="1"/>
  <c r="K132" i="1"/>
  <c r="L132" i="1"/>
  <c r="M132" i="1"/>
  <c r="P131" i="1"/>
  <c r="N131" i="1"/>
  <c r="P130" i="1"/>
  <c r="N130" i="1"/>
  <c r="P109" i="1"/>
  <c r="N109" i="1"/>
  <c r="P108" i="1"/>
  <c r="N108" i="1"/>
  <c r="P107" i="1"/>
  <c r="N107" i="1"/>
  <c r="P106" i="1"/>
  <c r="N106" i="1"/>
  <c r="O109" i="1" l="1"/>
  <c r="K134" i="1"/>
  <c r="O130" i="1"/>
  <c r="O107" i="1"/>
  <c r="O131" i="1"/>
  <c r="O108" i="1"/>
  <c r="O106" i="1"/>
  <c r="P124" i="1" l="1"/>
  <c r="P123" i="1"/>
  <c r="P122" i="1"/>
  <c r="P121" i="1"/>
  <c r="P79" i="1"/>
  <c r="R166" i="1" l="1"/>
  <c r="Q166" i="1"/>
  <c r="S166" i="1"/>
  <c r="T90" i="1" l="1"/>
  <c r="M167" i="1" l="1"/>
  <c r="L167" i="1" l="1"/>
  <c r="K167" i="1"/>
  <c r="M166" i="1" l="1"/>
  <c r="L166" i="1"/>
  <c r="K166" i="1"/>
  <c r="J166" i="1"/>
  <c r="N79" i="1" l="1"/>
  <c r="O79" i="1" s="1"/>
  <c r="T74" i="1" l="1"/>
  <c r="T57" i="1" l="1"/>
  <c r="T41" i="1"/>
  <c r="P148" i="1" l="1"/>
  <c r="N148" i="1"/>
  <c r="P143" i="1"/>
  <c r="N143" i="1"/>
  <c r="P165" i="1"/>
  <c r="N165" i="1"/>
  <c r="P164" i="1"/>
  <c r="N164" i="1"/>
  <c r="P163" i="1"/>
  <c r="N163" i="1"/>
  <c r="P162" i="1"/>
  <c r="N162" i="1"/>
  <c r="P161" i="1"/>
  <c r="N161" i="1"/>
  <c r="P160" i="1"/>
  <c r="N160" i="1"/>
  <c r="P158" i="1"/>
  <c r="N158" i="1"/>
  <c r="P157" i="1"/>
  <c r="N157" i="1"/>
  <c r="P156" i="1"/>
  <c r="N156" i="1"/>
  <c r="P155" i="1"/>
  <c r="N155" i="1"/>
  <c r="P154" i="1"/>
  <c r="N154" i="1"/>
  <c r="P153" i="1"/>
  <c r="N153" i="1"/>
  <c r="P151" i="1"/>
  <c r="N151" i="1"/>
  <c r="P150" i="1"/>
  <c r="N150" i="1"/>
  <c r="P149" i="1"/>
  <c r="N149" i="1"/>
  <c r="P147" i="1"/>
  <c r="N147" i="1"/>
  <c r="P145" i="1"/>
  <c r="N145" i="1"/>
  <c r="P144" i="1"/>
  <c r="N144" i="1"/>
  <c r="P142" i="1"/>
  <c r="N142" i="1"/>
  <c r="P141" i="1"/>
  <c r="N141" i="1"/>
  <c r="R132" i="1"/>
  <c r="P128" i="1"/>
  <c r="N128" i="1"/>
  <c r="N127" i="1"/>
  <c r="N122" i="1"/>
  <c r="N121" i="1"/>
  <c r="N120" i="1"/>
  <c r="P114" i="1"/>
  <c r="N114" i="1"/>
  <c r="P113" i="1"/>
  <c r="N113" i="1"/>
  <c r="P112" i="1"/>
  <c r="N112" i="1"/>
  <c r="P103" i="1"/>
  <c r="N103" i="1"/>
  <c r="P102" i="1"/>
  <c r="N102" i="1"/>
  <c r="P101" i="1"/>
  <c r="N101" i="1"/>
  <c r="P89" i="1"/>
  <c r="P88" i="1"/>
  <c r="P87" i="1"/>
  <c r="P86" i="1"/>
  <c r="P85" i="1"/>
  <c r="P84" i="1"/>
  <c r="P83" i="1"/>
  <c r="P82" i="1"/>
  <c r="P81" i="1"/>
  <c r="P80" i="1"/>
  <c r="P56" i="1"/>
  <c r="N56" i="1"/>
  <c r="A319" i="1"/>
  <c r="J319" i="1"/>
  <c r="K319" i="1"/>
  <c r="L319" i="1"/>
  <c r="M319" i="1"/>
  <c r="N319" i="1"/>
  <c r="O319" i="1"/>
  <c r="P319" i="1"/>
  <c r="Q319" i="1"/>
  <c r="R319" i="1"/>
  <c r="S319" i="1"/>
  <c r="N167" i="1" l="1"/>
  <c r="N166" i="1"/>
  <c r="P167" i="1"/>
  <c r="P166" i="1"/>
  <c r="O147" i="1"/>
  <c r="O155" i="1"/>
  <c r="O144" i="1"/>
  <c r="O150" i="1"/>
  <c r="O157" i="1"/>
  <c r="O148" i="1"/>
  <c r="K168" i="1"/>
  <c r="O149" i="1"/>
  <c r="O151" i="1"/>
  <c r="O156" i="1"/>
  <c r="O143" i="1"/>
  <c r="O154" i="1"/>
  <c r="O162" i="1"/>
  <c r="O163" i="1"/>
  <c r="O127" i="1"/>
  <c r="O128" i="1"/>
  <c r="O165" i="1"/>
  <c r="O158" i="1"/>
  <c r="O164" i="1"/>
  <c r="O160" i="1"/>
  <c r="O142" i="1"/>
  <c r="O145" i="1"/>
  <c r="O153" i="1"/>
  <c r="O161" i="1"/>
  <c r="O141" i="1"/>
  <c r="O101" i="1"/>
  <c r="O102" i="1"/>
  <c r="O103" i="1"/>
  <c r="O112" i="1"/>
  <c r="O113" i="1"/>
  <c r="O114" i="1"/>
  <c r="O120" i="1"/>
  <c r="O121" i="1"/>
  <c r="O122" i="1"/>
  <c r="O56" i="1"/>
  <c r="S328" i="1"/>
  <c r="R328" i="1"/>
  <c r="Q328" i="1"/>
  <c r="P328" i="1"/>
  <c r="O328" i="1"/>
  <c r="N328" i="1"/>
  <c r="M328" i="1"/>
  <c r="L328" i="1"/>
  <c r="K328" i="1"/>
  <c r="J328" i="1"/>
  <c r="A328" i="1"/>
  <c r="S327" i="1"/>
  <c r="R327" i="1"/>
  <c r="Q327" i="1"/>
  <c r="P327" i="1"/>
  <c r="O327" i="1"/>
  <c r="N327" i="1"/>
  <c r="M327" i="1"/>
  <c r="L327" i="1"/>
  <c r="K327" i="1"/>
  <c r="J327" i="1"/>
  <c r="A327" i="1"/>
  <c r="S326" i="1"/>
  <c r="R326" i="1"/>
  <c r="Q326" i="1"/>
  <c r="P326" i="1"/>
  <c r="O326" i="1"/>
  <c r="N326" i="1"/>
  <c r="M326" i="1"/>
  <c r="L326" i="1"/>
  <c r="K326" i="1"/>
  <c r="J326" i="1"/>
  <c r="A326" i="1"/>
  <c r="S325" i="1"/>
  <c r="R325" i="1"/>
  <c r="Q325" i="1"/>
  <c r="P325" i="1"/>
  <c r="O325" i="1"/>
  <c r="N325" i="1"/>
  <c r="M325" i="1"/>
  <c r="L325" i="1"/>
  <c r="K325" i="1"/>
  <c r="J325" i="1"/>
  <c r="A325" i="1"/>
  <c r="S322" i="1"/>
  <c r="R322" i="1"/>
  <c r="Q322" i="1"/>
  <c r="P322" i="1"/>
  <c r="O322" i="1"/>
  <c r="N322" i="1"/>
  <c r="M322" i="1"/>
  <c r="L322" i="1"/>
  <c r="K322" i="1"/>
  <c r="J322" i="1"/>
  <c r="A322" i="1"/>
  <c r="S321" i="1"/>
  <c r="R321" i="1"/>
  <c r="Q321" i="1"/>
  <c r="P321" i="1"/>
  <c r="O321" i="1"/>
  <c r="N321" i="1"/>
  <c r="M321" i="1"/>
  <c r="L321" i="1"/>
  <c r="K321" i="1"/>
  <c r="J321" i="1"/>
  <c r="A321" i="1"/>
  <c r="S320" i="1"/>
  <c r="R320" i="1"/>
  <c r="Q320" i="1"/>
  <c r="P320" i="1"/>
  <c r="O320" i="1"/>
  <c r="N320" i="1"/>
  <c r="M320" i="1"/>
  <c r="L320" i="1"/>
  <c r="K320" i="1"/>
  <c r="J320" i="1"/>
  <c r="A320" i="1"/>
  <c r="S318" i="1"/>
  <c r="R318" i="1"/>
  <c r="Q318" i="1"/>
  <c r="P318" i="1"/>
  <c r="O318" i="1"/>
  <c r="N318" i="1"/>
  <c r="M318" i="1"/>
  <c r="L318" i="1"/>
  <c r="K318" i="1"/>
  <c r="J318" i="1"/>
  <c r="A318" i="1"/>
  <c r="S317" i="1"/>
  <c r="R317" i="1"/>
  <c r="Q317" i="1"/>
  <c r="M317" i="1"/>
  <c r="L317" i="1"/>
  <c r="K317" i="1"/>
  <c r="J317" i="1"/>
  <c r="A317" i="1"/>
  <c r="S316" i="1"/>
  <c r="R316" i="1"/>
  <c r="Q316" i="1"/>
  <c r="P316" i="1"/>
  <c r="O316" i="1"/>
  <c r="N316" i="1"/>
  <c r="M316" i="1"/>
  <c r="L316" i="1"/>
  <c r="K316" i="1"/>
  <c r="J316" i="1"/>
  <c r="A316" i="1"/>
  <c r="S315" i="1"/>
  <c r="R315" i="1"/>
  <c r="Q315" i="1"/>
  <c r="P315" i="1"/>
  <c r="O315" i="1"/>
  <c r="N315" i="1"/>
  <c r="M315" i="1"/>
  <c r="L315" i="1"/>
  <c r="K315" i="1"/>
  <c r="J315" i="1"/>
  <c r="A315" i="1"/>
  <c r="S314" i="1"/>
  <c r="R314" i="1"/>
  <c r="Q314" i="1"/>
  <c r="P314" i="1"/>
  <c r="O314" i="1"/>
  <c r="N314" i="1"/>
  <c r="M314" i="1"/>
  <c r="L314" i="1"/>
  <c r="K314" i="1"/>
  <c r="J314" i="1"/>
  <c r="A314" i="1"/>
  <c r="S313" i="1"/>
  <c r="R313" i="1"/>
  <c r="Q313" i="1"/>
  <c r="P313" i="1"/>
  <c r="O313" i="1"/>
  <c r="N313" i="1"/>
  <c r="M313" i="1"/>
  <c r="L313" i="1"/>
  <c r="K313" i="1"/>
  <c r="J313" i="1"/>
  <c r="A313" i="1"/>
  <c r="S312" i="1"/>
  <c r="R312" i="1"/>
  <c r="Q312" i="1"/>
  <c r="P312" i="1"/>
  <c r="O312" i="1"/>
  <c r="N312" i="1"/>
  <c r="M312" i="1"/>
  <c r="L312" i="1"/>
  <c r="K312" i="1"/>
  <c r="J312" i="1"/>
  <c r="A312" i="1"/>
  <c r="S311" i="1"/>
  <c r="R311" i="1"/>
  <c r="Q311" i="1"/>
  <c r="P311" i="1"/>
  <c r="O311" i="1"/>
  <c r="N311" i="1"/>
  <c r="M311" i="1"/>
  <c r="L311" i="1"/>
  <c r="K311" i="1"/>
  <c r="J311" i="1"/>
  <c r="A311" i="1"/>
  <c r="S310" i="1"/>
  <c r="R310" i="1"/>
  <c r="Q310" i="1"/>
  <c r="P310" i="1"/>
  <c r="O310" i="1"/>
  <c r="N310" i="1"/>
  <c r="M310" i="1"/>
  <c r="L310" i="1"/>
  <c r="K310" i="1"/>
  <c r="J310" i="1"/>
  <c r="A310" i="1"/>
  <c r="S309" i="1"/>
  <c r="R309" i="1"/>
  <c r="Q309" i="1"/>
  <c r="P309" i="1"/>
  <c r="O309" i="1"/>
  <c r="N309" i="1"/>
  <c r="M309" i="1"/>
  <c r="L309" i="1"/>
  <c r="K309" i="1"/>
  <c r="J309" i="1"/>
  <c r="A309" i="1"/>
  <c r="S308" i="1"/>
  <c r="R308" i="1"/>
  <c r="Q308" i="1"/>
  <c r="P308" i="1"/>
  <c r="O308" i="1"/>
  <c r="N308" i="1"/>
  <c r="M308" i="1"/>
  <c r="L308" i="1"/>
  <c r="K308" i="1"/>
  <c r="J308" i="1"/>
  <c r="A308" i="1"/>
  <c r="S307" i="1"/>
  <c r="R307" i="1"/>
  <c r="Q307" i="1"/>
  <c r="P307" i="1"/>
  <c r="O307" i="1"/>
  <c r="N307" i="1"/>
  <c r="M307" i="1"/>
  <c r="L307" i="1"/>
  <c r="K307" i="1"/>
  <c r="J307" i="1"/>
  <c r="A307" i="1"/>
  <c r="S306" i="1"/>
  <c r="R306" i="1"/>
  <c r="Q306" i="1"/>
  <c r="P306" i="1"/>
  <c r="O306" i="1"/>
  <c r="N306" i="1"/>
  <c r="M306" i="1"/>
  <c r="L306" i="1"/>
  <c r="K306" i="1"/>
  <c r="J306" i="1"/>
  <c r="A306" i="1"/>
  <c r="S294" i="1"/>
  <c r="R294" i="1"/>
  <c r="Q294" i="1"/>
  <c r="P294" i="1"/>
  <c r="O294" i="1"/>
  <c r="N294" i="1"/>
  <c r="M294" i="1"/>
  <c r="L294" i="1"/>
  <c r="K294" i="1"/>
  <c r="J294" i="1"/>
  <c r="A294" i="1"/>
  <c r="S293" i="1"/>
  <c r="R293" i="1"/>
  <c r="Q293" i="1"/>
  <c r="P293" i="1"/>
  <c r="O293" i="1"/>
  <c r="N293" i="1"/>
  <c r="M293" i="1"/>
  <c r="L293" i="1"/>
  <c r="K293" i="1"/>
  <c r="J293" i="1"/>
  <c r="A293" i="1"/>
  <c r="S292" i="1"/>
  <c r="R292" i="1"/>
  <c r="Q292" i="1"/>
  <c r="M292" i="1"/>
  <c r="L292" i="1"/>
  <c r="K292" i="1"/>
  <c r="J292" i="1"/>
  <c r="A292" i="1"/>
  <c r="S291" i="1"/>
  <c r="R291" i="1"/>
  <c r="Q291" i="1"/>
  <c r="P291" i="1"/>
  <c r="O291" i="1"/>
  <c r="N291" i="1"/>
  <c r="M291" i="1"/>
  <c r="L291" i="1"/>
  <c r="K291" i="1"/>
  <c r="J291" i="1"/>
  <c r="A291" i="1"/>
  <c r="S288" i="1"/>
  <c r="R288" i="1"/>
  <c r="Q288" i="1"/>
  <c r="P288" i="1"/>
  <c r="O288" i="1"/>
  <c r="N288" i="1"/>
  <c r="M288" i="1"/>
  <c r="L288" i="1"/>
  <c r="K288" i="1"/>
  <c r="J288" i="1"/>
  <c r="A288" i="1"/>
  <c r="S287" i="1"/>
  <c r="R287" i="1"/>
  <c r="Q287" i="1"/>
  <c r="P287" i="1"/>
  <c r="O287" i="1"/>
  <c r="N287" i="1"/>
  <c r="M287" i="1"/>
  <c r="L287" i="1"/>
  <c r="K287" i="1"/>
  <c r="J287" i="1"/>
  <c r="A287" i="1"/>
  <c r="S286" i="1"/>
  <c r="R286" i="1"/>
  <c r="Q286" i="1"/>
  <c r="P286" i="1"/>
  <c r="O286" i="1"/>
  <c r="N286" i="1"/>
  <c r="M286" i="1"/>
  <c r="L286" i="1"/>
  <c r="K286" i="1"/>
  <c r="J286" i="1"/>
  <c r="A286" i="1"/>
  <c r="S285" i="1"/>
  <c r="R285" i="1"/>
  <c r="Q285" i="1"/>
  <c r="P285" i="1"/>
  <c r="O285" i="1"/>
  <c r="N285" i="1"/>
  <c r="M285" i="1"/>
  <c r="L285" i="1"/>
  <c r="K285" i="1"/>
  <c r="J285" i="1"/>
  <c r="A285" i="1"/>
  <c r="S284" i="1"/>
  <c r="R284" i="1"/>
  <c r="Q284" i="1"/>
  <c r="P284" i="1"/>
  <c r="O284" i="1"/>
  <c r="N284" i="1"/>
  <c r="M284" i="1"/>
  <c r="L284" i="1"/>
  <c r="K284" i="1"/>
  <c r="J284" i="1"/>
  <c r="A284" i="1"/>
  <c r="S283" i="1"/>
  <c r="R283" i="1"/>
  <c r="Q283" i="1"/>
  <c r="P283" i="1"/>
  <c r="O283" i="1"/>
  <c r="N283" i="1"/>
  <c r="M283" i="1"/>
  <c r="L283" i="1"/>
  <c r="K283" i="1"/>
  <c r="J283" i="1"/>
  <c r="A283" i="1"/>
  <c r="S282" i="1"/>
  <c r="R282" i="1"/>
  <c r="Q282" i="1"/>
  <c r="P282" i="1"/>
  <c r="O282" i="1"/>
  <c r="N282" i="1"/>
  <c r="M282" i="1"/>
  <c r="L282" i="1"/>
  <c r="K282" i="1"/>
  <c r="J282" i="1"/>
  <c r="A282" i="1"/>
  <c r="S281" i="1"/>
  <c r="R281" i="1"/>
  <c r="Q281" i="1"/>
  <c r="P281" i="1"/>
  <c r="O281" i="1"/>
  <c r="N281" i="1"/>
  <c r="M281" i="1"/>
  <c r="L281" i="1"/>
  <c r="K281" i="1"/>
  <c r="J281" i="1"/>
  <c r="A281" i="1"/>
  <c r="S280" i="1"/>
  <c r="R280" i="1"/>
  <c r="Q280" i="1"/>
  <c r="P280" i="1"/>
  <c r="O280" i="1"/>
  <c r="N280" i="1"/>
  <c r="M280" i="1"/>
  <c r="L280" i="1"/>
  <c r="K280" i="1"/>
  <c r="J280" i="1"/>
  <c r="A280" i="1"/>
  <c r="S279" i="1"/>
  <c r="R279" i="1"/>
  <c r="Q279" i="1"/>
  <c r="P279" i="1"/>
  <c r="O279" i="1"/>
  <c r="N279" i="1"/>
  <c r="M279" i="1"/>
  <c r="L279" i="1"/>
  <c r="K279" i="1"/>
  <c r="J279" i="1"/>
  <c r="A279" i="1"/>
  <c r="S278" i="1"/>
  <c r="R278" i="1"/>
  <c r="Q278" i="1"/>
  <c r="P278" i="1"/>
  <c r="O278" i="1"/>
  <c r="N278" i="1"/>
  <c r="M278" i="1"/>
  <c r="L278" i="1"/>
  <c r="K278" i="1"/>
  <c r="J278" i="1"/>
  <c r="A278" i="1"/>
  <c r="S277" i="1"/>
  <c r="R277" i="1"/>
  <c r="Q277" i="1"/>
  <c r="P277" i="1"/>
  <c r="O277" i="1"/>
  <c r="N277" i="1"/>
  <c r="M277" i="1"/>
  <c r="L277" i="1"/>
  <c r="K277" i="1"/>
  <c r="J277" i="1"/>
  <c r="A277" i="1"/>
  <c r="S276" i="1"/>
  <c r="R276" i="1"/>
  <c r="Q276" i="1"/>
  <c r="M276" i="1"/>
  <c r="L276" i="1"/>
  <c r="K276" i="1"/>
  <c r="J276" i="1"/>
  <c r="A276" i="1"/>
  <c r="S275" i="1"/>
  <c r="R275" i="1"/>
  <c r="Q275" i="1"/>
  <c r="P275" i="1"/>
  <c r="O275" i="1"/>
  <c r="N275" i="1"/>
  <c r="M275" i="1"/>
  <c r="L275" i="1"/>
  <c r="K275" i="1"/>
  <c r="J275" i="1"/>
  <c r="A275" i="1"/>
  <c r="S274" i="1"/>
  <c r="R274" i="1"/>
  <c r="Q274" i="1"/>
  <c r="P274" i="1"/>
  <c r="O274" i="1"/>
  <c r="N274" i="1"/>
  <c r="M274" i="1"/>
  <c r="L274" i="1"/>
  <c r="K274" i="1"/>
  <c r="J274" i="1"/>
  <c r="A274" i="1"/>
  <c r="S273" i="1"/>
  <c r="R273" i="1"/>
  <c r="Q273" i="1"/>
  <c r="P273" i="1"/>
  <c r="O273" i="1"/>
  <c r="N273" i="1"/>
  <c r="M273" i="1"/>
  <c r="L273" i="1"/>
  <c r="K273" i="1"/>
  <c r="J273" i="1"/>
  <c r="A273" i="1"/>
  <c r="S272" i="1"/>
  <c r="R272" i="1"/>
  <c r="Q272" i="1"/>
  <c r="M272" i="1"/>
  <c r="L272" i="1"/>
  <c r="K272" i="1"/>
  <c r="J272" i="1"/>
  <c r="A272" i="1"/>
  <c r="S259" i="1"/>
  <c r="R259" i="1"/>
  <c r="Q259" i="1"/>
  <c r="P259" i="1"/>
  <c r="O259" i="1"/>
  <c r="N259" i="1"/>
  <c r="M259" i="1"/>
  <c r="L259" i="1"/>
  <c r="K259" i="1"/>
  <c r="J259" i="1"/>
  <c r="A259" i="1"/>
  <c r="S258" i="1"/>
  <c r="R258" i="1"/>
  <c r="Q258" i="1"/>
  <c r="P258" i="1"/>
  <c r="O258" i="1"/>
  <c r="N258" i="1"/>
  <c r="M258" i="1"/>
  <c r="L258" i="1"/>
  <c r="K258" i="1"/>
  <c r="J258" i="1"/>
  <c r="A258" i="1"/>
  <c r="S257" i="1"/>
  <c r="R257" i="1"/>
  <c r="Q257" i="1"/>
  <c r="M257" i="1"/>
  <c r="L257" i="1"/>
  <c r="K257" i="1"/>
  <c r="J257" i="1"/>
  <c r="A257" i="1"/>
  <c r="S256" i="1"/>
  <c r="R256" i="1"/>
  <c r="Q256" i="1"/>
  <c r="P256" i="1"/>
  <c r="O256" i="1"/>
  <c r="N256" i="1"/>
  <c r="M256" i="1"/>
  <c r="L256" i="1"/>
  <c r="K256" i="1"/>
  <c r="J256" i="1"/>
  <c r="A256" i="1"/>
  <c r="S253" i="1"/>
  <c r="R253" i="1"/>
  <c r="Q253" i="1"/>
  <c r="P253" i="1"/>
  <c r="O253" i="1"/>
  <c r="N253" i="1"/>
  <c r="M253" i="1"/>
  <c r="L253" i="1"/>
  <c r="K253" i="1"/>
  <c r="J253" i="1"/>
  <c r="A253" i="1"/>
  <c r="S252" i="1"/>
  <c r="R252" i="1"/>
  <c r="Q252" i="1"/>
  <c r="P252" i="1"/>
  <c r="O252" i="1"/>
  <c r="N252" i="1"/>
  <c r="M252" i="1"/>
  <c r="L252" i="1"/>
  <c r="K252" i="1"/>
  <c r="J252" i="1"/>
  <c r="A252" i="1"/>
  <c r="S251" i="1"/>
  <c r="R251" i="1"/>
  <c r="Q251" i="1"/>
  <c r="P251" i="1"/>
  <c r="O251" i="1"/>
  <c r="N251" i="1"/>
  <c r="M251" i="1"/>
  <c r="L251" i="1"/>
  <c r="K251" i="1"/>
  <c r="J251" i="1"/>
  <c r="A251" i="1"/>
  <c r="S250" i="1"/>
  <c r="R250" i="1"/>
  <c r="Q250" i="1"/>
  <c r="P250" i="1"/>
  <c r="O250" i="1"/>
  <c r="N250" i="1"/>
  <c r="M250" i="1"/>
  <c r="L250" i="1"/>
  <c r="K250" i="1"/>
  <c r="J250" i="1"/>
  <c r="A250" i="1"/>
  <c r="S249" i="1"/>
  <c r="R249" i="1"/>
  <c r="Q249" i="1"/>
  <c r="P249" i="1"/>
  <c r="O249" i="1"/>
  <c r="N249" i="1"/>
  <c r="M249" i="1"/>
  <c r="L249" i="1"/>
  <c r="K249" i="1"/>
  <c r="J249" i="1"/>
  <c r="A249" i="1"/>
  <c r="S248" i="1"/>
  <c r="R248" i="1"/>
  <c r="Q248" i="1"/>
  <c r="P248" i="1"/>
  <c r="O248" i="1"/>
  <c r="N248" i="1"/>
  <c r="M248" i="1"/>
  <c r="L248" i="1"/>
  <c r="K248" i="1"/>
  <c r="J248" i="1"/>
  <c r="A248" i="1"/>
  <c r="S247" i="1"/>
  <c r="R247" i="1"/>
  <c r="Q247" i="1"/>
  <c r="P247" i="1"/>
  <c r="O247" i="1"/>
  <c r="N247" i="1"/>
  <c r="M247" i="1"/>
  <c r="L247" i="1"/>
  <c r="K247" i="1"/>
  <c r="J247" i="1"/>
  <c r="A247" i="1"/>
  <c r="S246" i="1"/>
  <c r="R246" i="1"/>
  <c r="Q246" i="1"/>
  <c r="P246" i="1"/>
  <c r="O246" i="1"/>
  <c r="N246" i="1"/>
  <c r="M246" i="1"/>
  <c r="L246" i="1"/>
  <c r="K246" i="1"/>
  <c r="J246" i="1"/>
  <c r="A246" i="1"/>
  <c r="S245" i="1"/>
  <c r="R245" i="1"/>
  <c r="Q245" i="1"/>
  <c r="P245" i="1"/>
  <c r="O245" i="1"/>
  <c r="N245" i="1"/>
  <c r="M245" i="1"/>
  <c r="L245" i="1"/>
  <c r="K245" i="1"/>
  <c r="J245" i="1"/>
  <c r="A245" i="1"/>
  <c r="S244" i="1"/>
  <c r="R244" i="1"/>
  <c r="Q244" i="1"/>
  <c r="P244" i="1"/>
  <c r="O244" i="1"/>
  <c r="N244" i="1"/>
  <c r="M244" i="1"/>
  <c r="L244" i="1"/>
  <c r="K244" i="1"/>
  <c r="J244" i="1"/>
  <c r="A244" i="1"/>
  <c r="S243" i="1"/>
  <c r="R243" i="1"/>
  <c r="Q243" i="1"/>
  <c r="M243" i="1"/>
  <c r="L243" i="1"/>
  <c r="K243" i="1"/>
  <c r="J243" i="1"/>
  <c r="A243" i="1"/>
  <c r="S242" i="1"/>
  <c r="R242" i="1"/>
  <c r="Q242" i="1"/>
  <c r="P242" i="1"/>
  <c r="O242" i="1"/>
  <c r="N242" i="1"/>
  <c r="M242" i="1"/>
  <c r="L242" i="1"/>
  <c r="K242" i="1"/>
  <c r="J242" i="1"/>
  <c r="A242" i="1"/>
  <c r="S241" i="1"/>
  <c r="R241" i="1"/>
  <c r="Q241" i="1"/>
  <c r="P241" i="1"/>
  <c r="O241" i="1"/>
  <c r="N241" i="1"/>
  <c r="M241" i="1"/>
  <c r="L241" i="1"/>
  <c r="K241" i="1"/>
  <c r="J241" i="1"/>
  <c r="A241" i="1"/>
  <c r="S240" i="1"/>
  <c r="R240" i="1"/>
  <c r="Q240" i="1"/>
  <c r="P240" i="1"/>
  <c r="O240" i="1"/>
  <c r="N240" i="1"/>
  <c r="M240" i="1"/>
  <c r="L240" i="1"/>
  <c r="K240" i="1"/>
  <c r="J240" i="1"/>
  <c r="A240" i="1"/>
  <c r="S239" i="1"/>
  <c r="R239" i="1"/>
  <c r="Q239" i="1"/>
  <c r="P239" i="1"/>
  <c r="O239" i="1"/>
  <c r="N239" i="1"/>
  <c r="M239" i="1"/>
  <c r="L239" i="1"/>
  <c r="K239" i="1"/>
  <c r="J239" i="1"/>
  <c r="A239" i="1"/>
  <c r="S225" i="1"/>
  <c r="R225" i="1"/>
  <c r="Q225" i="1"/>
  <c r="P225" i="1"/>
  <c r="O225" i="1"/>
  <c r="N225" i="1"/>
  <c r="M225" i="1"/>
  <c r="L225" i="1"/>
  <c r="K225" i="1"/>
  <c r="J225" i="1"/>
  <c r="A225" i="1"/>
  <c r="S224" i="1"/>
  <c r="R224" i="1"/>
  <c r="Q224" i="1"/>
  <c r="P224" i="1"/>
  <c r="M224" i="1"/>
  <c r="L224" i="1"/>
  <c r="K224" i="1"/>
  <c r="J224" i="1"/>
  <c r="A224" i="1"/>
  <c r="S223" i="1"/>
  <c r="R223" i="1"/>
  <c r="Q223" i="1"/>
  <c r="P223" i="1"/>
  <c r="O223" i="1"/>
  <c r="N223" i="1"/>
  <c r="M223" i="1"/>
  <c r="L223" i="1"/>
  <c r="K223" i="1"/>
  <c r="J223" i="1"/>
  <c r="A223" i="1"/>
  <c r="S222" i="1"/>
  <c r="R222" i="1"/>
  <c r="Q222" i="1"/>
  <c r="M222" i="1"/>
  <c r="L222" i="1"/>
  <c r="K222" i="1"/>
  <c r="J222" i="1"/>
  <c r="A222" i="1"/>
  <c r="S219" i="1"/>
  <c r="R219" i="1"/>
  <c r="Q219" i="1"/>
  <c r="P219" i="1"/>
  <c r="O219" i="1"/>
  <c r="N219" i="1"/>
  <c r="M219" i="1"/>
  <c r="L219" i="1"/>
  <c r="K219" i="1"/>
  <c r="J219" i="1"/>
  <c r="A219" i="1"/>
  <c r="S218" i="1"/>
  <c r="R218" i="1"/>
  <c r="Q218" i="1"/>
  <c r="P218" i="1"/>
  <c r="O218" i="1"/>
  <c r="N218" i="1"/>
  <c r="M218" i="1"/>
  <c r="L218" i="1"/>
  <c r="K218" i="1"/>
  <c r="J218" i="1"/>
  <c r="A218" i="1"/>
  <c r="S217" i="1"/>
  <c r="R217" i="1"/>
  <c r="Q217" i="1"/>
  <c r="P217" i="1"/>
  <c r="O217" i="1"/>
  <c r="N217" i="1"/>
  <c r="M217" i="1"/>
  <c r="L217" i="1"/>
  <c r="K217" i="1"/>
  <c r="J217" i="1"/>
  <c r="A217" i="1"/>
  <c r="S216" i="1"/>
  <c r="R216" i="1"/>
  <c r="Q216" i="1"/>
  <c r="P216" i="1"/>
  <c r="O216" i="1"/>
  <c r="N216" i="1"/>
  <c r="M216" i="1"/>
  <c r="L216" i="1"/>
  <c r="K216" i="1"/>
  <c r="J216" i="1"/>
  <c r="A216" i="1"/>
  <c r="S215" i="1"/>
  <c r="R215" i="1"/>
  <c r="Q215" i="1"/>
  <c r="P215" i="1"/>
  <c r="O215" i="1"/>
  <c r="N215" i="1"/>
  <c r="M215" i="1"/>
  <c r="L215" i="1"/>
  <c r="K215" i="1"/>
  <c r="J215" i="1"/>
  <c r="A215" i="1"/>
  <c r="S214" i="1"/>
  <c r="R214" i="1"/>
  <c r="Q214" i="1"/>
  <c r="P214" i="1"/>
  <c r="O214" i="1"/>
  <c r="N214" i="1"/>
  <c r="M214" i="1"/>
  <c r="L214" i="1"/>
  <c r="K214" i="1"/>
  <c r="J214" i="1"/>
  <c r="A214" i="1"/>
  <c r="S213" i="1"/>
  <c r="R213" i="1"/>
  <c r="Q213" i="1"/>
  <c r="M213" i="1"/>
  <c r="L213" i="1"/>
  <c r="K213" i="1"/>
  <c r="J213" i="1"/>
  <c r="A213" i="1"/>
  <c r="S212" i="1"/>
  <c r="R212" i="1"/>
  <c r="Q212" i="1"/>
  <c r="M212" i="1"/>
  <c r="L212" i="1"/>
  <c r="K212" i="1"/>
  <c r="J212" i="1"/>
  <c r="A212" i="1"/>
  <c r="S211" i="1"/>
  <c r="R211" i="1"/>
  <c r="Q211" i="1"/>
  <c r="M211" i="1"/>
  <c r="L211" i="1"/>
  <c r="K211" i="1"/>
  <c r="J211" i="1"/>
  <c r="S210" i="1"/>
  <c r="R210" i="1"/>
  <c r="Q210" i="1"/>
  <c r="M210" i="1"/>
  <c r="L210" i="1"/>
  <c r="K210" i="1"/>
  <c r="J210" i="1"/>
  <c r="S209" i="1"/>
  <c r="R209" i="1"/>
  <c r="Q209" i="1"/>
  <c r="M209" i="1"/>
  <c r="L209" i="1"/>
  <c r="K209" i="1"/>
  <c r="J209" i="1"/>
  <c r="A209" i="1"/>
  <c r="S208" i="1"/>
  <c r="R208" i="1"/>
  <c r="Q208" i="1"/>
  <c r="M208" i="1"/>
  <c r="L208" i="1"/>
  <c r="K208" i="1"/>
  <c r="J208" i="1"/>
  <c r="A208" i="1"/>
  <c r="S197" i="1"/>
  <c r="R197" i="1"/>
  <c r="Q197" i="1"/>
  <c r="P197" i="1"/>
  <c r="O197" i="1"/>
  <c r="N197" i="1"/>
  <c r="M197" i="1"/>
  <c r="L197" i="1"/>
  <c r="K197" i="1"/>
  <c r="J197" i="1"/>
  <c r="A197" i="1"/>
  <c r="S196" i="1"/>
  <c r="R196" i="1"/>
  <c r="Q196" i="1"/>
  <c r="P196" i="1"/>
  <c r="O196" i="1"/>
  <c r="N196" i="1"/>
  <c r="M196" i="1"/>
  <c r="L196" i="1"/>
  <c r="K196" i="1"/>
  <c r="J196" i="1"/>
  <c r="A196" i="1"/>
  <c r="S195" i="1"/>
  <c r="R195" i="1"/>
  <c r="Q195" i="1"/>
  <c r="P195" i="1"/>
  <c r="O195" i="1"/>
  <c r="N195" i="1"/>
  <c r="M195" i="1"/>
  <c r="L195" i="1"/>
  <c r="K195" i="1"/>
  <c r="J195" i="1"/>
  <c r="A195" i="1"/>
  <c r="S194" i="1"/>
  <c r="R194" i="1"/>
  <c r="Q194" i="1"/>
  <c r="M194" i="1"/>
  <c r="L194" i="1"/>
  <c r="K194" i="1"/>
  <c r="J194" i="1"/>
  <c r="A194" i="1"/>
  <c r="J220" i="1" l="1"/>
  <c r="O167" i="1"/>
  <c r="N168" i="1" s="1"/>
  <c r="O166" i="1"/>
  <c r="Q177" i="1"/>
  <c r="R176" i="1"/>
  <c r="S176" i="1"/>
  <c r="S191" i="1" l="1"/>
  <c r="R191" i="1"/>
  <c r="Q191" i="1"/>
  <c r="P191" i="1"/>
  <c r="O191" i="1"/>
  <c r="N191" i="1"/>
  <c r="M191" i="1"/>
  <c r="L191" i="1"/>
  <c r="K191" i="1"/>
  <c r="J191" i="1"/>
  <c r="A191" i="1"/>
  <c r="S190" i="1"/>
  <c r="R190" i="1"/>
  <c r="Q190" i="1"/>
  <c r="P190" i="1"/>
  <c r="O190" i="1"/>
  <c r="N190" i="1"/>
  <c r="M190" i="1"/>
  <c r="L190" i="1"/>
  <c r="K190" i="1"/>
  <c r="J190" i="1"/>
  <c r="A190" i="1"/>
  <c r="S189" i="1"/>
  <c r="R189" i="1"/>
  <c r="Q189" i="1"/>
  <c r="P189" i="1"/>
  <c r="O189" i="1"/>
  <c r="N189" i="1"/>
  <c r="M189" i="1"/>
  <c r="L189" i="1"/>
  <c r="K189" i="1"/>
  <c r="J189" i="1"/>
  <c r="A189" i="1"/>
  <c r="S188" i="1"/>
  <c r="R188" i="1"/>
  <c r="Q188" i="1"/>
  <c r="P188" i="1"/>
  <c r="O188" i="1"/>
  <c r="N188" i="1"/>
  <c r="M188" i="1"/>
  <c r="L188" i="1"/>
  <c r="K188" i="1"/>
  <c r="J188" i="1"/>
  <c r="A188" i="1"/>
  <c r="S187" i="1"/>
  <c r="R187" i="1"/>
  <c r="Q187" i="1"/>
  <c r="P187" i="1"/>
  <c r="O187" i="1"/>
  <c r="N187" i="1"/>
  <c r="M187" i="1"/>
  <c r="L187" i="1"/>
  <c r="K187" i="1"/>
  <c r="J187" i="1"/>
  <c r="A187" i="1"/>
  <c r="S186" i="1"/>
  <c r="R186" i="1"/>
  <c r="Q186" i="1"/>
  <c r="P186" i="1"/>
  <c r="O186" i="1"/>
  <c r="N186" i="1"/>
  <c r="M186" i="1"/>
  <c r="L186" i="1"/>
  <c r="K186" i="1"/>
  <c r="J186" i="1"/>
  <c r="A186" i="1"/>
  <c r="S185" i="1"/>
  <c r="R185" i="1"/>
  <c r="Q185" i="1"/>
  <c r="P185" i="1"/>
  <c r="O185" i="1"/>
  <c r="N185" i="1"/>
  <c r="M185" i="1"/>
  <c r="L185" i="1"/>
  <c r="K185" i="1"/>
  <c r="J185" i="1"/>
  <c r="A185" i="1"/>
  <c r="S184" i="1"/>
  <c r="R184" i="1"/>
  <c r="Q184" i="1"/>
  <c r="P184" i="1"/>
  <c r="O184" i="1"/>
  <c r="N184" i="1"/>
  <c r="M184" i="1"/>
  <c r="L184" i="1"/>
  <c r="K184" i="1"/>
  <c r="J184" i="1"/>
  <c r="A184" i="1"/>
  <c r="S183" i="1"/>
  <c r="R183" i="1"/>
  <c r="Q183" i="1"/>
  <c r="P183" i="1"/>
  <c r="O183" i="1"/>
  <c r="N183" i="1"/>
  <c r="M183" i="1"/>
  <c r="L183" i="1"/>
  <c r="K183" i="1"/>
  <c r="J183" i="1"/>
  <c r="A183" i="1"/>
  <c r="S182" i="1"/>
  <c r="R182" i="1"/>
  <c r="Q182" i="1"/>
  <c r="P182" i="1"/>
  <c r="O182" i="1"/>
  <c r="N182" i="1"/>
  <c r="M182" i="1"/>
  <c r="L182" i="1"/>
  <c r="K182" i="1"/>
  <c r="J182" i="1"/>
  <c r="A182" i="1"/>
  <c r="S181" i="1"/>
  <c r="R181" i="1"/>
  <c r="Q181" i="1"/>
  <c r="M181" i="1"/>
  <c r="L181" i="1"/>
  <c r="K181" i="1"/>
  <c r="J181" i="1"/>
  <c r="A181" i="1"/>
  <c r="S180" i="1"/>
  <c r="R180" i="1"/>
  <c r="Q180" i="1"/>
  <c r="M180" i="1"/>
  <c r="L180" i="1"/>
  <c r="K180" i="1"/>
  <c r="J180" i="1"/>
  <c r="A180" i="1"/>
  <c r="S179" i="1"/>
  <c r="R179" i="1"/>
  <c r="Q179" i="1"/>
  <c r="M179" i="1"/>
  <c r="L179" i="1"/>
  <c r="K179" i="1"/>
  <c r="J179" i="1"/>
  <c r="A179" i="1"/>
  <c r="A178" i="1" l="1"/>
  <c r="S178" i="1"/>
  <c r="R178" i="1"/>
  <c r="Q178" i="1"/>
  <c r="M178" i="1"/>
  <c r="L178" i="1"/>
  <c r="K178" i="1"/>
  <c r="J178" i="1"/>
  <c r="S177" i="1"/>
  <c r="S198" i="1" s="1"/>
  <c r="R177" i="1"/>
  <c r="M177" i="1"/>
  <c r="L177" i="1"/>
  <c r="K177" i="1"/>
  <c r="J177" i="1"/>
  <c r="Q176" i="1"/>
  <c r="M176" i="1"/>
  <c r="L176" i="1"/>
  <c r="K176" i="1"/>
  <c r="J176" i="1"/>
  <c r="R198" i="1" l="1"/>
  <c r="M198" i="1"/>
  <c r="M200" i="1" s="1"/>
  <c r="Q198" i="1"/>
  <c r="L198" i="1"/>
  <c r="L200" i="1" s="1"/>
  <c r="J198" i="1"/>
  <c r="K198" i="1"/>
  <c r="K200" i="1" s="1"/>
  <c r="N40" i="1"/>
  <c r="N209" i="1" s="1"/>
  <c r="P40" i="1"/>
  <c r="P209" i="1" s="1"/>
  <c r="S329" i="1"/>
  <c r="R329" i="1"/>
  <c r="Q329" i="1"/>
  <c r="M329" i="1"/>
  <c r="L329" i="1"/>
  <c r="K329" i="1"/>
  <c r="J329" i="1"/>
  <c r="P329" i="1"/>
  <c r="N329" i="1"/>
  <c r="S323" i="1"/>
  <c r="R323" i="1"/>
  <c r="Q323" i="1"/>
  <c r="M323" i="1"/>
  <c r="L323" i="1"/>
  <c r="K323" i="1"/>
  <c r="J323" i="1"/>
  <c r="S295" i="1"/>
  <c r="R295" i="1"/>
  <c r="Q295" i="1"/>
  <c r="M295" i="1"/>
  <c r="L295" i="1"/>
  <c r="K295" i="1"/>
  <c r="J295" i="1"/>
  <c r="S289" i="1"/>
  <c r="R289" i="1"/>
  <c r="Q289" i="1"/>
  <c r="M289" i="1"/>
  <c r="L289" i="1"/>
  <c r="K289" i="1"/>
  <c r="J289" i="1"/>
  <c r="S260" i="1"/>
  <c r="R260" i="1"/>
  <c r="Q260" i="1"/>
  <c r="M260" i="1"/>
  <c r="L260" i="1"/>
  <c r="K260" i="1"/>
  <c r="J260" i="1"/>
  <c r="S254" i="1"/>
  <c r="R254" i="1"/>
  <c r="Q254" i="1"/>
  <c r="M254" i="1"/>
  <c r="L254" i="1"/>
  <c r="K254" i="1"/>
  <c r="J254" i="1"/>
  <c r="S226" i="1"/>
  <c r="R226" i="1"/>
  <c r="Q226" i="1"/>
  <c r="M226" i="1"/>
  <c r="L226" i="1"/>
  <c r="K226" i="1"/>
  <c r="J226" i="1"/>
  <c r="J227" i="1" s="1"/>
  <c r="S220" i="1"/>
  <c r="R220" i="1"/>
  <c r="Q220" i="1"/>
  <c r="M220" i="1"/>
  <c r="L220" i="1"/>
  <c r="K220" i="1"/>
  <c r="P111" i="1"/>
  <c r="P115" i="1"/>
  <c r="N99" i="1"/>
  <c r="N124" i="1"/>
  <c r="N123" i="1"/>
  <c r="N126" i="1"/>
  <c r="O126" i="1" s="1"/>
  <c r="N115" i="1"/>
  <c r="P104" i="1"/>
  <c r="N104" i="1"/>
  <c r="N88" i="1"/>
  <c r="N87" i="1"/>
  <c r="P73" i="1"/>
  <c r="N73" i="1"/>
  <c r="P72" i="1"/>
  <c r="N72" i="1"/>
  <c r="P71" i="1"/>
  <c r="N71" i="1"/>
  <c r="P51" i="1"/>
  <c r="N51" i="1"/>
  <c r="P50" i="1"/>
  <c r="N50" i="1"/>
  <c r="N118" i="1"/>
  <c r="P116" i="1"/>
  <c r="N116" i="1"/>
  <c r="N111" i="1"/>
  <c r="P99" i="1"/>
  <c r="N89" i="1"/>
  <c r="S90" i="1"/>
  <c r="R90" i="1"/>
  <c r="Q90" i="1"/>
  <c r="M90" i="1"/>
  <c r="L90" i="1"/>
  <c r="K90" i="1"/>
  <c r="J90" i="1"/>
  <c r="N86" i="1"/>
  <c r="N85" i="1"/>
  <c r="N84" i="1"/>
  <c r="N83" i="1"/>
  <c r="N82" i="1"/>
  <c r="N81" i="1"/>
  <c r="N224" i="1" s="1"/>
  <c r="N80" i="1"/>
  <c r="S74" i="1"/>
  <c r="R74" i="1"/>
  <c r="Q74" i="1"/>
  <c r="M74" i="1"/>
  <c r="L74" i="1"/>
  <c r="K74" i="1"/>
  <c r="P70" i="1"/>
  <c r="N70" i="1"/>
  <c r="P69" i="1"/>
  <c r="N69" i="1"/>
  <c r="P68" i="1"/>
  <c r="N68" i="1"/>
  <c r="P67" i="1"/>
  <c r="N67" i="1"/>
  <c r="P66" i="1"/>
  <c r="N66" i="1"/>
  <c r="P65" i="1"/>
  <c r="P212" i="1" s="1"/>
  <c r="N65" i="1"/>
  <c r="N212" i="1" s="1"/>
  <c r="P64" i="1"/>
  <c r="P181" i="1" s="1"/>
  <c r="N64" i="1"/>
  <c r="N181" i="1" s="1"/>
  <c r="P63" i="1"/>
  <c r="N63" i="1"/>
  <c r="N180" i="1" s="1"/>
  <c r="S57" i="1"/>
  <c r="R57" i="1"/>
  <c r="Q57" i="1"/>
  <c r="M57" i="1"/>
  <c r="L57" i="1"/>
  <c r="K57" i="1"/>
  <c r="J57" i="1"/>
  <c r="P55" i="1"/>
  <c r="N55" i="1"/>
  <c r="P54" i="1"/>
  <c r="N54" i="1"/>
  <c r="P53" i="1"/>
  <c r="N53" i="1"/>
  <c r="P52" i="1"/>
  <c r="N52" i="1"/>
  <c r="P49" i="1"/>
  <c r="P211" i="1" s="1"/>
  <c r="N49" i="1"/>
  <c r="N211" i="1" s="1"/>
  <c r="P48" i="1"/>
  <c r="P210" i="1" s="1"/>
  <c r="N48" i="1"/>
  <c r="N210" i="1" s="1"/>
  <c r="P47" i="1"/>
  <c r="P179" i="1" s="1"/>
  <c r="N47" i="1"/>
  <c r="N179" i="1" s="1"/>
  <c r="P46" i="1"/>
  <c r="N46" i="1"/>
  <c r="N39" i="1"/>
  <c r="N38" i="1"/>
  <c r="N37" i="1"/>
  <c r="K41" i="1"/>
  <c r="P39" i="1"/>
  <c r="P38" i="1"/>
  <c r="S41" i="1"/>
  <c r="R41" i="1"/>
  <c r="Q41" i="1"/>
  <c r="P37" i="1"/>
  <c r="M41" i="1"/>
  <c r="L41" i="1"/>
  <c r="J41" i="1"/>
  <c r="K228" i="1" l="1"/>
  <c r="P178" i="1"/>
  <c r="N133" i="1"/>
  <c r="J341" i="1" s="1"/>
  <c r="N132" i="1"/>
  <c r="P272" i="1"/>
  <c r="P180" i="1"/>
  <c r="N178" i="1"/>
  <c r="O99" i="1"/>
  <c r="P132" i="1"/>
  <c r="P133" i="1"/>
  <c r="O68" i="1"/>
  <c r="R340" i="1"/>
  <c r="R342" i="1" s="1"/>
  <c r="N74" i="1"/>
  <c r="N272" i="1"/>
  <c r="S340" i="1"/>
  <c r="S342" i="1" s="1"/>
  <c r="S227" i="1"/>
  <c r="J296" i="1"/>
  <c r="O51" i="1"/>
  <c r="P74" i="1"/>
  <c r="R330" i="1"/>
  <c r="O47" i="1"/>
  <c r="O179" i="1" s="1"/>
  <c r="O48" i="1"/>
  <c r="O210" i="1" s="1"/>
  <c r="O49" i="1"/>
  <c r="O211" i="1" s="1"/>
  <c r="O53" i="1"/>
  <c r="O65" i="1"/>
  <c r="O212" i="1" s="1"/>
  <c r="O66" i="1"/>
  <c r="O111" i="1"/>
  <c r="M227" i="1"/>
  <c r="M296" i="1"/>
  <c r="K296" i="1"/>
  <c r="R296" i="1"/>
  <c r="K330" i="1"/>
  <c r="M331" i="1"/>
  <c r="L261" i="1"/>
  <c r="M330" i="1"/>
  <c r="K297" i="1"/>
  <c r="L227" i="1"/>
  <c r="Q227" i="1"/>
  <c r="M228" i="1"/>
  <c r="R227" i="1"/>
  <c r="M262" i="1"/>
  <c r="R261" i="1"/>
  <c r="M297" i="1"/>
  <c r="N257" i="1"/>
  <c r="N260" i="1" s="1"/>
  <c r="N243" i="1"/>
  <c r="N222" i="1"/>
  <c r="N226" i="1" s="1"/>
  <c r="N317" i="1"/>
  <c r="N323" i="1" s="1"/>
  <c r="N331" i="1" s="1"/>
  <c r="N292" i="1"/>
  <c r="N295" i="1" s="1"/>
  <c r="N276" i="1"/>
  <c r="N208" i="1"/>
  <c r="N194" i="1"/>
  <c r="N176" i="1"/>
  <c r="P57" i="1"/>
  <c r="P213" i="1"/>
  <c r="P177" i="1"/>
  <c r="O80" i="1"/>
  <c r="O82" i="1"/>
  <c r="O84" i="1"/>
  <c r="O86" i="1"/>
  <c r="O89" i="1"/>
  <c r="O118" i="1"/>
  <c r="O71" i="1"/>
  <c r="O72" i="1"/>
  <c r="O104" i="1"/>
  <c r="O123" i="1"/>
  <c r="O124" i="1"/>
  <c r="P257" i="1"/>
  <c r="P260" i="1" s="1"/>
  <c r="P243" i="1"/>
  <c r="P254" i="1" s="1"/>
  <c r="P222" i="1"/>
  <c r="P226" i="1" s="1"/>
  <c r="P317" i="1"/>
  <c r="P323" i="1" s="1"/>
  <c r="P292" i="1"/>
  <c r="P295" i="1" s="1"/>
  <c r="P276" i="1"/>
  <c r="P208" i="1"/>
  <c r="P194" i="1"/>
  <c r="P176" i="1"/>
  <c r="N213" i="1"/>
  <c r="N177" i="1"/>
  <c r="S330" i="1"/>
  <c r="L228" i="1"/>
  <c r="O40" i="1"/>
  <c r="O209" i="1" s="1"/>
  <c r="N41" i="1"/>
  <c r="O37" i="1"/>
  <c r="J261" i="1"/>
  <c r="L262" i="1"/>
  <c r="Q261" i="1"/>
  <c r="S261" i="1"/>
  <c r="Q296" i="1"/>
  <c r="L330" i="1"/>
  <c r="M192" i="1"/>
  <c r="M199" i="1" s="1"/>
  <c r="K192" i="1"/>
  <c r="K199" i="1" s="1"/>
  <c r="R192" i="1"/>
  <c r="R199" i="1" s="1"/>
  <c r="L192" i="1"/>
  <c r="L199" i="1" s="1"/>
  <c r="Q192" i="1"/>
  <c r="Q199" i="1" s="1"/>
  <c r="S192" i="1"/>
  <c r="S199" i="1" s="1"/>
  <c r="O329" i="1"/>
  <c r="K331" i="1"/>
  <c r="O63" i="1"/>
  <c r="J192" i="1"/>
  <c r="J199" i="1" s="1"/>
  <c r="O39" i="1"/>
  <c r="S296" i="1"/>
  <c r="N90" i="1"/>
  <c r="P41" i="1"/>
  <c r="O46" i="1"/>
  <c r="O38" i="1"/>
  <c r="N57" i="1"/>
  <c r="O52" i="1"/>
  <c r="O54" i="1"/>
  <c r="O55" i="1"/>
  <c r="O64" i="1"/>
  <c r="O181" i="1" s="1"/>
  <c r="O67" i="1"/>
  <c r="O69" i="1"/>
  <c r="O70" i="1"/>
  <c r="O81" i="1"/>
  <c r="O224" i="1" s="1"/>
  <c r="O83" i="1"/>
  <c r="O85" i="1"/>
  <c r="O116" i="1"/>
  <c r="O50" i="1"/>
  <c r="O73" i="1"/>
  <c r="O87" i="1"/>
  <c r="O88" i="1"/>
  <c r="O115" i="1"/>
  <c r="J330" i="1"/>
  <c r="L331" i="1"/>
  <c r="Q330" i="1"/>
  <c r="P90" i="1"/>
  <c r="K227" i="1"/>
  <c r="M261" i="1"/>
  <c r="K262" i="1"/>
  <c r="K261" i="1"/>
  <c r="L296" i="1"/>
  <c r="L297" i="1"/>
  <c r="P198" i="1" l="1"/>
  <c r="P200" i="1" s="1"/>
  <c r="N198" i="1"/>
  <c r="N200" i="1" s="1"/>
  <c r="P289" i="1"/>
  <c r="P296" i="1" s="1"/>
  <c r="N254" i="1"/>
  <c r="N262" i="1" s="1"/>
  <c r="O272" i="1"/>
  <c r="O180" i="1"/>
  <c r="O133" i="1"/>
  <c r="N134" i="1" s="1"/>
  <c r="O132" i="1"/>
  <c r="O178" i="1"/>
  <c r="J340" i="1"/>
  <c r="N289" i="1"/>
  <c r="N296" i="1" s="1"/>
  <c r="H341" i="1"/>
  <c r="N330" i="1"/>
  <c r="K298" i="1"/>
  <c r="P220" i="1"/>
  <c r="K263" i="1"/>
  <c r="K229" i="1"/>
  <c r="P261" i="1"/>
  <c r="P192" i="1"/>
  <c r="P262" i="1"/>
  <c r="K332" i="1"/>
  <c r="O213" i="1"/>
  <c r="O177" i="1"/>
  <c r="O317" i="1"/>
  <c r="O323" i="1" s="1"/>
  <c r="O331" i="1" s="1"/>
  <c r="N332" i="1" s="1"/>
  <c r="O292" i="1"/>
  <c r="O295" i="1" s="1"/>
  <c r="O276" i="1"/>
  <c r="O208" i="1"/>
  <c r="O257" i="1"/>
  <c r="O260" i="1" s="1"/>
  <c r="O243" i="1"/>
  <c r="O222" i="1"/>
  <c r="O226" i="1" s="1"/>
  <c r="O194" i="1"/>
  <c r="O176" i="1"/>
  <c r="N220" i="1"/>
  <c r="N192" i="1"/>
  <c r="N199" i="1" s="1"/>
  <c r="O57" i="1"/>
  <c r="O41" i="1"/>
  <c r="O90" i="1"/>
  <c r="O74" i="1"/>
  <c r="P331" i="1"/>
  <c r="P330" i="1"/>
  <c r="O198" i="1" l="1"/>
  <c r="O200" i="1" s="1"/>
  <c r="N261" i="1"/>
  <c r="P297" i="1"/>
  <c r="O289" i="1"/>
  <c r="O297" i="1" s="1"/>
  <c r="O254" i="1"/>
  <c r="O262" i="1" s="1"/>
  <c r="N263" i="1" s="1"/>
  <c r="L341" i="1"/>
  <c r="N341" i="1" s="1"/>
  <c r="N297" i="1"/>
  <c r="O330" i="1"/>
  <c r="P199" i="1"/>
  <c r="H340" i="1"/>
  <c r="J342" i="1"/>
  <c r="O220" i="1"/>
  <c r="O227" i="1" s="1"/>
  <c r="P228" i="1"/>
  <c r="P227" i="1"/>
  <c r="K201" i="1"/>
  <c r="O192" i="1"/>
  <c r="N228" i="1"/>
  <c r="N227" i="1"/>
  <c r="O296" i="1" l="1"/>
  <c r="O261" i="1"/>
  <c r="L340" i="1"/>
  <c r="L342" i="1" s="1"/>
  <c r="N298" i="1"/>
  <c r="N201" i="1"/>
  <c r="H342" i="1"/>
  <c r="P341" i="1" s="1"/>
  <c r="O199" i="1"/>
  <c r="O228" i="1"/>
  <c r="N229" i="1" s="1"/>
  <c r="N340" i="1" l="1"/>
  <c r="N342" i="1" s="1"/>
  <c r="P340" i="1"/>
  <c r="P342" i="1" s="1"/>
</calcChain>
</file>

<file path=xl/sharedStrings.xml><?xml version="1.0" encoding="utf-8"?>
<sst xmlns="http://schemas.openxmlformats.org/spreadsheetml/2006/main" count="595" uniqueCount="187">
  <si>
    <t xml:space="preserve">UNIVERSITATEA BABEŞ-BOLYAI CLUJ-NAPOCA
</t>
  </si>
  <si>
    <t>Şi:</t>
  </si>
  <si>
    <t>Activităţi didactice</t>
  </si>
  <si>
    <t>Sesiune de examene</t>
  </si>
  <si>
    <t>Vacanţă</t>
  </si>
  <si>
    <t>Sem I</t>
  </si>
  <si>
    <t>Sem II</t>
  </si>
  <si>
    <t>I</t>
  </si>
  <si>
    <t>V</t>
  </si>
  <si>
    <t>R</t>
  </si>
  <si>
    <t>Stagii de practică</t>
  </si>
  <si>
    <t xml:space="preserve">iarna </t>
  </si>
  <si>
    <t>prim</t>
  </si>
  <si>
    <t>vara</t>
  </si>
  <si>
    <t>Anul I</t>
  </si>
  <si>
    <t>Anul II</t>
  </si>
  <si>
    <t>II. DESFĂŞURAREA STUDIILOR (în număr de săptămani)</t>
  </si>
  <si>
    <t>L.P comasate</t>
  </si>
  <si>
    <t xml:space="preserve">III. NUMĂRUL ORELOR PE SĂPTĂMANĂ </t>
  </si>
  <si>
    <t>V. MODUL DE ALEGERE A DISCIPLINELOR OPŢIONALE</t>
  </si>
  <si>
    <t>VII. TABELUL DISCIPLINELOR</t>
  </si>
  <si>
    <t>Felul disciplinei</t>
  </si>
  <si>
    <t>Forme de evaluare</t>
  </si>
  <si>
    <t>Ore fizice săptămânale</t>
  </si>
  <si>
    <t>TOTAL</t>
  </si>
  <si>
    <t>DENUMIREA DISCIPLINELOR</t>
  </si>
  <si>
    <t>COD</t>
  </si>
  <si>
    <t>C</t>
  </si>
  <si>
    <t>S</t>
  </si>
  <si>
    <t>LP</t>
  </si>
  <si>
    <t>T</t>
  </si>
  <si>
    <t>E</t>
  </si>
  <si>
    <t>VP</t>
  </si>
  <si>
    <t>F</t>
  </si>
  <si>
    <t>Semestrul I</t>
  </si>
  <si>
    <t>Semestrul II</t>
  </si>
  <si>
    <t>DF</t>
  </si>
  <si>
    <t>DS</t>
  </si>
  <si>
    <t>DC</t>
  </si>
  <si>
    <t>Credite ECTS</t>
  </si>
  <si>
    <t>Ore alocate studiului</t>
  </si>
  <si>
    <t>ANUL I, SEMESTRUL 1</t>
  </si>
  <si>
    <t>ANUL I, SEMESTRUL 2</t>
  </si>
  <si>
    <t>ANUL II, SEMESTRUL 3</t>
  </si>
  <si>
    <t>ANUL II, SEMESTRUL 4</t>
  </si>
  <si>
    <t>DISCIPLINE OPȚIONALE</t>
  </si>
  <si>
    <t>%</t>
  </si>
  <si>
    <t xml:space="preserve">TOTAL ORE FIZICE / TOTAL ORE ALOCATE STUDIULUI </t>
  </si>
  <si>
    <t>DISCIPLINE FACULTATIVE</t>
  </si>
  <si>
    <t xml:space="preserve">Anexă la Planul de Învățământ specializarea / programul de studiu: </t>
  </si>
  <si>
    <t>DISCIPLINE DE PREGĂTIRE FUNDAMENTALĂ (DF)</t>
  </si>
  <si>
    <t>DISCIPLINE</t>
  </si>
  <si>
    <t>OBLIGATORII</t>
  </si>
  <si>
    <t>OPȚIONALE</t>
  </si>
  <si>
    <t>ORE FIZICE</t>
  </si>
  <si>
    <t>ORE ALOCATE STUDIULUI</t>
  </si>
  <si>
    <t>NR. DE CREDITE</t>
  </si>
  <si>
    <t>AN I</t>
  </si>
  <si>
    <t>AN II</t>
  </si>
  <si>
    <t>BILANȚ GENERAL</t>
  </si>
  <si>
    <t>Disciplina test 3</t>
  </si>
  <si>
    <t>120 de credite din care:</t>
  </si>
  <si>
    <t>CURS FACULTATIV 1 (An I, Semestrul 1)</t>
  </si>
  <si>
    <t>CURS FACULTATIV  2 (An I, Semestrul 2)</t>
  </si>
  <si>
    <t>CURS FACULTATIV  3 (An II, Semestrul 3)</t>
  </si>
  <si>
    <t>CURS FACULTATIV  4 (An II, Semestrul 4)</t>
  </si>
  <si>
    <t>Semestrele 1 - 3 (14 săptămâni)</t>
  </si>
  <si>
    <t>Semestrul 4 (12 săptămâni)</t>
  </si>
  <si>
    <t>Semestrul  4 (12 săptămâni)</t>
  </si>
  <si>
    <t>I. CERINŢE PENTRU OBŢINEREA DIPLOMEI DE MASTER</t>
  </si>
  <si>
    <r>
      <rPr>
        <b/>
        <sz val="10"/>
        <color indexed="8"/>
        <rFont val="Times New Roman"/>
        <family val="1"/>
      </rPr>
      <t>10</t>
    </r>
    <r>
      <rPr>
        <sz val="10"/>
        <color indexed="8"/>
        <rFont val="Times New Roman"/>
        <family val="1"/>
      </rPr>
      <t xml:space="preserve"> credite la examenul de susținere a disertației</t>
    </r>
  </si>
  <si>
    <t>DISCIPLINE COMPLEMENTARE (DC)</t>
  </si>
  <si>
    <t xml:space="preserve">TOTAL CREDITE / ORE PE SĂPTĂMÂNĂ / EVALUĂRI </t>
  </si>
  <si>
    <t xml:space="preserve">PROGRAM DE STUDII PSIHOPEDAGOGICE </t>
  </si>
  <si>
    <t>An I, Semestrul 1</t>
  </si>
  <si>
    <t>An I, Semestrul 2</t>
  </si>
  <si>
    <t>An II, Semestrul 3</t>
  </si>
  <si>
    <t>An II, Semestrul 4</t>
  </si>
  <si>
    <t>Pentru a ocupa posturi didactice în învăţământul liceal, postliceal şi universitar, absolvenţii trebuie să posede Certificat de absolvire a Programului se studii psihopedagogice, Nivelul II, a Departamentului pentru pregătirea personalului didactic. Disciplinelor Departamentului li se repartizează 30 de credite (+ 5 credite aferente examenului de absolvire)</t>
  </si>
  <si>
    <t>MODUL PEDAGOCIC - Nivelul II: 30 de credite ECTS  + 5 credite ECTS aferente examenului de absolvire</t>
  </si>
  <si>
    <t>DP</t>
  </si>
  <si>
    <t>DO</t>
  </si>
  <si>
    <t>DF – Discipline de extensie a pregătirii psihopedagogice fundamentale (obligatorii)</t>
  </si>
  <si>
    <t>DP – Discipline de extensie a pregătirii didactice şi practice de specialitate (obligatorii)</t>
  </si>
  <si>
    <t xml:space="preserve">DO - Discipline opţionale </t>
  </si>
  <si>
    <r>
      <rPr>
        <b/>
        <sz val="10"/>
        <color indexed="8"/>
        <rFont val="Times New Roman"/>
        <family val="1"/>
      </rPr>
      <t>IV.EXAMENUL DE DISERTAȚIE</t>
    </r>
    <r>
      <rPr>
        <sz val="10"/>
        <color indexed="8"/>
        <rFont val="Times New Roman"/>
        <family val="1"/>
      </rPr>
      <t xml:space="preserve"> - perioada iunie-iulie (1 săptămână)
Proba: Prezentarea şi susţinerea lucrării de disertație - 10 credite
</t>
    </r>
  </si>
  <si>
    <t>Titlul absolventului: MASTER</t>
  </si>
  <si>
    <t>DA</t>
  </si>
  <si>
    <t>DSIN</t>
  </si>
  <si>
    <t>DISCIPLINE DE SPECIALITATE  (DS)</t>
  </si>
  <si>
    <t>DISCIPLINE DE APROFUNDARE (DA)</t>
  </si>
  <si>
    <t>DISCIPLINE  DE SINTEZĂ (DSIN)</t>
  </si>
  <si>
    <t>FACULTATEA DE MATEMATICĂ ȘI INFORMATICĂ</t>
  </si>
  <si>
    <t>Domeniul: INFORMATICĂ</t>
  </si>
  <si>
    <t>Limba de predare: MAGHIARĂ</t>
  </si>
  <si>
    <r>
      <rPr>
        <b/>
        <sz val="10"/>
        <color indexed="8"/>
        <rFont val="Times New Roman"/>
        <family val="1"/>
      </rPr>
      <t xml:space="preserve">58 </t>
    </r>
    <r>
      <rPr>
        <sz val="10"/>
        <color indexed="8"/>
        <rFont val="Times New Roman"/>
        <family val="1"/>
      </rPr>
      <t>de credite la disciplinele opţionale;</t>
    </r>
  </si>
  <si>
    <t>62 de credite la disciplinele obligatorii;</t>
  </si>
  <si>
    <r>
      <rPr>
        <b/>
        <sz val="10"/>
        <color indexed="8"/>
        <rFont val="Times New Roman"/>
        <family val="1"/>
      </rPr>
      <t>VI.  UNIVERSITĂŢI EUROPENE DE REFERINŢĂ:</t>
    </r>
    <r>
      <rPr>
        <sz val="10"/>
        <color indexed="8"/>
        <rFont val="Times New Roman"/>
        <family val="1"/>
      </rPr>
      <t xml:space="preserve">
Planul de învăţământ urmează planurile de invățământ de la UCL (MSc Web Science and Big Data Analytics), Essex University (MSc Big Data and Text Analytics), si ale Universității Stanford (Data Mining and Analysis). Planul reflectă recomandările Association of Computing Machinery şi IEEE Computer Society. .....................…..
……………............................................……………………..                                                                                                ……………............................................…………………….. </t>
    </r>
  </si>
  <si>
    <t>MMM8075</t>
  </si>
  <si>
    <t>MMM8076</t>
  </si>
  <si>
    <t>MMX9914</t>
  </si>
  <si>
    <t>MMX9915</t>
  </si>
  <si>
    <t>MMM8080</t>
  </si>
  <si>
    <t>Paradigme de programare paralelă, programare GPGPU</t>
  </si>
  <si>
    <t>MMM8081</t>
  </si>
  <si>
    <t>MMX9913</t>
  </si>
  <si>
    <t>MMM8079</t>
  </si>
  <si>
    <t>MME8032</t>
  </si>
  <si>
    <t>MMX9911</t>
  </si>
  <si>
    <t>MMX9912</t>
  </si>
  <si>
    <t>MMX9916</t>
  </si>
  <si>
    <t>MMM8149</t>
  </si>
  <si>
    <t>MMM3402</t>
  </si>
  <si>
    <t>MMM3050</t>
  </si>
  <si>
    <t>MMM8085</t>
  </si>
  <si>
    <t>MMM3019</t>
  </si>
  <si>
    <t>MMM8086</t>
  </si>
  <si>
    <t>MME8043</t>
  </si>
  <si>
    <t>MMM8082</t>
  </si>
  <si>
    <t>MMM8083</t>
  </si>
  <si>
    <t>MMM8084</t>
  </si>
  <si>
    <t>Tehnici de vizualizare a datelor</t>
  </si>
  <si>
    <t>CURS OPȚIONAL 3 (An I, Semestrul 2)- (MMX9913)</t>
  </si>
  <si>
    <t>MMM9012</t>
  </si>
  <si>
    <t>MMM9013</t>
  </si>
  <si>
    <t>CURS OPȚIONAL 4 (An II, Semestrul 1)- (MMX9914)</t>
  </si>
  <si>
    <t>CURS OPȚIONAL 5 (An II, Semestrul 1)- (MMX9915)</t>
  </si>
  <si>
    <t>CURS OPȚIONAL 4 (An II, Semestrul 4)- (MMX9916)</t>
  </si>
  <si>
    <t>Sem. 1: Se alege câte o disciplină din pachetele: MMX9914, MMX9915</t>
  </si>
  <si>
    <t>Sem. 2: Se alege  o disciplină din pachetul: MMX9913</t>
  </si>
  <si>
    <t>Sem. 3: Se alege câte o disciplină din pachetele: MMX9911, MMX9912</t>
  </si>
  <si>
    <t>Sem. 4: Se alege  o disciplină din pachetul: MMX9916</t>
  </si>
  <si>
    <t>MME3062</t>
  </si>
  <si>
    <t>PLAN DE ÎNVĂŢĂMÂNT  valabil începând din anul universitar 2020-2021</t>
  </si>
  <si>
    <t>Specializarea/Programul de studiu: ANALIZA DATELOR ȘI MODELARE/DATA ANALYSIS AND MODELLING/ADATELEMZÉS ÉS MODELLEZÉS</t>
  </si>
  <si>
    <t>MMM8078</t>
  </si>
  <si>
    <t>MMM8145</t>
  </si>
  <si>
    <t>Metode avansate de gestionare a datelor</t>
  </si>
  <si>
    <t>MME8152</t>
  </si>
  <si>
    <t>CURS OPȚIONAL 1 (An II, Semestrul 3) - (MMX9911)</t>
  </si>
  <si>
    <t>CURS OPȚIONAL 2 (An II, Semestrul 3)- (MMX9912)</t>
  </si>
  <si>
    <t>Disciplină opțională 2/Opcionális tantárgy II./Optional discipline (2)</t>
  </si>
  <si>
    <t>Examen de absolvire: Nivelul II/II-es modul záróvizsga/Graduation exam: Level II</t>
  </si>
  <si>
    <t>MMM3150</t>
  </si>
  <si>
    <t>Analiza de date masive/Nagy adathalmazok elemzése/Massive Data Analysis</t>
  </si>
  <si>
    <t>Introducere în învățarea automată a maşinilor/Bevezetés a gépi tanulás elméletébe/Introduction to Machine Learning</t>
  </si>
  <si>
    <t>Curs opţional 4/Választható tárgy 4/Optional Course 4</t>
  </si>
  <si>
    <t>Curs opţional 5 (lb. engleză)/Választható tárgy 5 (angol nyelven)/Optional Course 5 (in English language)</t>
  </si>
  <si>
    <t>Curs opţional 3/Választható tárgy 3/Optional Course 3</t>
  </si>
  <si>
    <t>Metode de prelucrare a limbajului natural/Természetesnyelv-feldolgozási módszerek/Natural Language Processing Methods</t>
  </si>
  <si>
    <t>XND2306</t>
  </si>
  <si>
    <t>XND2305</t>
  </si>
  <si>
    <t xml:space="preserve">Practică pedagogică (în învăţământul liceal, postliceal şi universitar)/Pedagógiai gyakorlat (líceumi, posztliceális és egyetemi oktatás)/Pre-service Teaching Practice (at high school, post-high school, higher education level)
</t>
  </si>
  <si>
    <t>Disciplină opțională 1/Opcionális tantárgy I./Optional discipline I.</t>
  </si>
  <si>
    <t>Didactica domeniului şi dezvoltării în didactica specialităţii (învăţământ liceal, postliceal, universitar)/A tudományterület didaktikája, szakmódszertan a líceumi, posztliceális és egyetemi oktatásban/Field Didactics and Developments in the Didactics of the Specialization (high school, post-high school, higher education)</t>
  </si>
  <si>
    <t>Proiectarea şi managementul programelor educaţionale/Oktatási programok tervezése és menedzsmentje/Design and Management of Educational Programmes</t>
  </si>
  <si>
    <t>Psihopedagogia adolescenţilor, tinerilor şi adulţilor/Serdülők, fiatalok és felnőttek pszichopedagógiája/Psycho-pedagogy of Teenagers, Youth and Adults</t>
  </si>
  <si>
    <t>XND1204</t>
  </si>
  <si>
    <t>XND1203</t>
  </si>
  <si>
    <t>XND1102</t>
  </si>
  <si>
    <t>XND1101</t>
  </si>
  <si>
    <t>Regăsirea informației (în engleză)/Információ-visszakeresés (angol nyelven)/Information Retrieval (In English)</t>
  </si>
  <si>
    <t>Curs opţional 1/Választható tárgy 1/Optional Course 1</t>
  </si>
  <si>
    <t>Curs opţional 2/Választható tárgy 2/Optional Course 2</t>
  </si>
  <si>
    <t>Elaborarea lucrării de disertaţie/Magiszteri dolgozat elkészítése/Elaboration of the Dissertation Thesis</t>
  </si>
  <si>
    <t>Teoria codurilor/Kódelmélet/Coding Theory</t>
  </si>
  <si>
    <t>Metode stocastice de căutare/Sztohasztikus keresési módszerek/Stochastic Search Methods</t>
  </si>
  <si>
    <t>Programarea roboților și a sistemelor înglobate/Robotprogramozás és beágyazott rendszerek/Programming Robots and Embedded Systems</t>
  </si>
  <si>
    <t>Metode avansate de gestionare a datelor/Korszerű adatkezelési módszerek/Advanced Methods for Data Management</t>
  </si>
  <si>
    <t>Practică de specialitate/Szakmai gyakorlat/Internship in Specialization</t>
  </si>
  <si>
    <t>Teoria jocurilor (limba de predare engleză)/Játékelmélet (angol nyelven)/Game Theory (English Language Teaching)</t>
  </si>
  <si>
    <t>Algoritmi evolutivi (lb. de predare engleză)/Evolúciós algoritmusok/Evolutionary Algorithms</t>
  </si>
  <si>
    <t>Paradigme de programare paralelă, programare GPGPU/Párhuzamos programozás, GPGPU programozás/Parallel Programming Paradigms, GPGPU Programming</t>
  </si>
  <si>
    <t>Sisteme multiagent/Multiágens rendszerek/Multiagent Systems</t>
  </si>
  <si>
    <t>Bazele simulărilor industriale/Ipari szimulációk alapjai/Industrial Simulations Basics</t>
  </si>
  <si>
    <t>Aplicații ale algoritmilor de punct interior/Belsőpontos algoritmusok alkalmazásai/Applications of Interior Point Algorithms</t>
  </si>
  <si>
    <t>Metode metaeuristice/Metaheurisztikus módszerek/Metaheuristic Methods</t>
  </si>
  <si>
    <t>Tehnici de vizualizare a datelor/Adatvizualizációs tehnikák/Data Visualisation Techniques</t>
  </si>
  <si>
    <t>Proiect de cercetare în analiza datelor şi modelare/Adatelemzés és modellezés kutatási projekt/Research Project in Data Analysis and Modelling</t>
  </si>
  <si>
    <t>Modelare Monte Carlo şi aplicaţii/Monte Carlo-modellezés és alkalmazásai/Monte Carlo Modelling and Applications</t>
  </si>
  <si>
    <t>Metode inteligente pentru modelarea datelor (instruire automată avansată)/Intelligens módszerek adatok modellezésére (haladó gépi tanulás)/Intelligent data modelling (advanced machine learning)</t>
  </si>
  <si>
    <t>Etică și integritate academică, metodologia cercetării științifice/Etika és akadémiai integritás, a tudományos kutatás módszertana/Ethics and Academic Integrity, the Methodology of Scientific Research</t>
  </si>
  <si>
    <t>Curs opțional 6 (Practică)/Választható tárgy 6 (Szakgyakorlat)/Optional Course 6 (Internship)</t>
  </si>
  <si>
    <t>Practică de cercetare/Kutatási projekt/Research Practice</t>
  </si>
  <si>
    <t>Durata studiilor: 4 semestre</t>
  </si>
  <si>
    <t>Forma de învăţământ: cu frecvenţă</t>
  </si>
  <si>
    <t>În contul a cel mult o disciplină opţională studentul are dreptul să aleagă o disciplină de la alte specializări ale facultăţilor din Universitatea „Babeş-Bolyai”, respectând condiționările din planurile de învățământ ale respectivelor specializări şi numărul de credite alocat.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</si>
</sst>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4" x14ac:knownFonts="1">
    <font>
      <sz val="11"/>
      <color theme="1"/>
      <name val="Calibri"/>
      <family val="2"/>
      <charset val="238"/>
      <scheme val="minor"/>
    </font>
    <font>
      <sz val="10"/>
      <color indexed="8"/>
      <name val="Times New Roman"/>
      <family val="1"/>
    </font>
    <font>
      <b/>
      <sz val="10"/>
      <color indexed="8"/>
      <name val="Times New Roman"/>
      <family val="1"/>
    </font>
    <font>
      <sz val="10"/>
      <color indexed="9"/>
      <name val="Times New Roman"/>
      <family val="1"/>
    </font>
    <font>
      <b/>
      <sz val="11"/>
      <color indexed="8"/>
      <name val="Times New Roman"/>
      <family val="1"/>
    </font>
    <font>
      <sz val="10"/>
      <color indexed="10"/>
      <name val="Times New Roman"/>
      <family val="1"/>
    </font>
    <font>
      <sz val="8"/>
      <name val="Calibri"/>
      <family val="2"/>
      <charset val="238"/>
    </font>
    <font>
      <sz val="10"/>
      <color theme="0"/>
      <name val="Times New Roman"/>
      <family val="1"/>
    </font>
    <font>
      <b/>
      <sz val="10"/>
      <color theme="1"/>
      <name val="Times New Roman"/>
      <family val="1"/>
    </font>
    <font>
      <sz val="10"/>
      <color theme="1"/>
      <name val="Times New Roman"/>
      <family val="1"/>
    </font>
    <font>
      <b/>
      <sz val="10"/>
      <name val="Times New Roman"/>
      <family val="1"/>
    </font>
    <font>
      <sz val="10"/>
      <color indexed="8"/>
      <name val="Arial"/>
      <family val="2"/>
    </font>
    <font>
      <sz val="10"/>
      <color indexed="8"/>
      <name val="Times New Roman"/>
      <family val="1"/>
    </font>
    <font>
      <sz val="10"/>
      <name val="Times New Roman"/>
      <family val="1"/>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1" fillId="0" borderId="0"/>
  </cellStyleXfs>
  <cellXfs count="267">
    <xf numFmtId="0" fontId="0" fillId="0" borderId="0" xfId="0"/>
    <xf numFmtId="0" fontId="1" fillId="0" borderId="0" xfId="0" applyFont="1" applyProtection="1">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1"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0" borderId="2" xfId="0" applyFont="1" applyBorder="1" applyProtection="1">
      <protection locked="0"/>
    </xf>
    <xf numFmtId="0" fontId="1" fillId="0" borderId="1" xfId="0" applyFont="1" applyBorder="1" applyAlignment="1" applyProtection="1">
      <alignment horizontal="center" vertical="center" wrapText="1"/>
      <protection locked="0"/>
    </xf>
    <xf numFmtId="0" fontId="1" fillId="0" borderId="0" xfId="0" applyFont="1" applyAlignment="1" applyProtection="1">
      <alignment vertical="center"/>
      <protection locked="0"/>
    </xf>
    <xf numFmtId="0" fontId="5" fillId="0" borderId="0" xfId="0" applyFont="1" applyProtection="1">
      <protection locked="0"/>
    </xf>
    <xf numFmtId="0" fontId="7" fillId="0" borderId="0" xfId="0" applyFont="1" applyProtection="1">
      <protection locked="0"/>
    </xf>
    <xf numFmtId="0" fontId="1" fillId="3" borderId="1" xfId="0" applyFont="1" applyFill="1" applyBorder="1" applyAlignment="1" applyProtection="1">
      <alignment horizontal="center" vertical="center"/>
      <protection locked="0"/>
    </xf>
    <xf numFmtId="0" fontId="2" fillId="0" borderId="0" xfId="0" applyFont="1" applyBorder="1" applyAlignment="1" applyProtection="1">
      <alignment horizontal="left" vertical="center" wrapText="1"/>
      <protection locked="0"/>
    </xf>
    <xf numFmtId="1" fontId="2" fillId="0" borderId="0" xfId="0" applyNumberFormat="1" applyFont="1" applyBorder="1" applyAlignment="1" applyProtection="1">
      <alignment horizontal="center" vertical="center"/>
      <protection locked="0"/>
    </xf>
    <xf numFmtId="1" fontId="2" fillId="0" borderId="0" xfId="0" applyNumberFormat="1" applyFont="1" applyBorder="1" applyAlignment="1" applyProtection="1">
      <alignment horizontal="center"/>
      <protection locked="0"/>
    </xf>
    <xf numFmtId="2" fontId="1" fillId="0" borderId="0" xfId="0" applyNumberFormat="1"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3" fillId="0" borderId="0" xfId="0" applyFont="1" applyProtection="1">
      <protection locked="0"/>
    </xf>
    <xf numFmtId="0" fontId="1" fillId="2"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xf>
    <xf numFmtId="1" fontId="1" fillId="0" borderId="1" xfId="0" applyNumberFormat="1" applyFont="1" applyBorder="1" applyAlignment="1" applyProtection="1">
      <alignment horizontal="center" vertical="center"/>
    </xf>
    <xf numFmtId="0" fontId="1" fillId="0" borderId="1" xfId="0" applyFont="1" applyFill="1" applyBorder="1" applyAlignment="1" applyProtection="1">
      <alignment horizontal="center" vertical="center"/>
    </xf>
    <xf numFmtId="0" fontId="2" fillId="0" borderId="1" xfId="0" applyFont="1" applyBorder="1" applyAlignment="1" applyProtection="1">
      <alignment horizontal="center" vertical="center"/>
    </xf>
    <xf numFmtId="0" fontId="1" fillId="0" borderId="1" xfId="0" applyFont="1" applyBorder="1" applyProtection="1"/>
    <xf numFmtId="1" fontId="2" fillId="0" borderId="1" xfId="0" applyNumberFormat="1" applyFont="1" applyBorder="1" applyAlignment="1" applyProtection="1">
      <alignment horizontal="center" vertical="center"/>
    </xf>
    <xf numFmtId="2" fontId="1" fillId="3" borderId="1" xfId="0" applyNumberFormat="1"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1" fontId="1" fillId="3" borderId="1" xfId="0" applyNumberFormat="1" applyFont="1" applyFill="1" applyBorder="1" applyAlignment="1" applyProtection="1">
      <alignment horizontal="center" vertical="center"/>
      <protection locked="0"/>
    </xf>
    <xf numFmtId="1" fontId="1" fillId="3" borderId="1" xfId="0" applyNumberFormat="1" applyFont="1" applyFill="1" applyBorder="1" applyAlignment="1" applyProtection="1">
      <alignment horizontal="center" vertical="center" wrapText="1"/>
      <protection locked="0"/>
    </xf>
    <xf numFmtId="0" fontId="2" fillId="3" borderId="3" xfId="0" applyFont="1" applyFill="1" applyBorder="1" applyAlignment="1" applyProtection="1">
      <alignment horizontal="center" vertical="center"/>
      <protection locked="0"/>
    </xf>
    <xf numFmtId="164" fontId="1" fillId="0" borderId="1" xfId="0" applyNumberFormat="1" applyFont="1" applyBorder="1" applyAlignment="1" applyProtection="1">
      <alignment horizontal="center" vertical="center"/>
    </xf>
    <xf numFmtId="0" fontId="2" fillId="0" borderId="1" xfId="0" applyFont="1" applyBorder="1" applyAlignment="1" applyProtection="1">
      <alignment horizontal="center" vertical="center" wrapText="1"/>
    </xf>
    <xf numFmtId="0" fontId="1" fillId="3" borderId="1" xfId="0" applyFont="1" applyFill="1" applyBorder="1" applyAlignment="1" applyProtection="1">
      <alignment horizontal="left" vertical="center"/>
      <protection locked="0"/>
    </xf>
    <xf numFmtId="1" fontId="1" fillId="3"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left" vertical="center"/>
    </xf>
    <xf numFmtId="0" fontId="2" fillId="0" borderId="1" xfId="0" applyFont="1" applyBorder="1" applyAlignment="1" applyProtection="1">
      <alignment horizontal="center" vertical="center" wrapText="1"/>
      <protection locked="0"/>
    </xf>
    <xf numFmtId="0" fontId="1" fillId="3" borderId="1" xfId="0" applyFont="1" applyFill="1" applyBorder="1" applyAlignment="1" applyProtection="1">
      <alignment horizontal="left" vertical="center"/>
      <protection locked="0"/>
    </xf>
    <xf numFmtId="0" fontId="1" fillId="0" borderId="1" xfId="0" applyFont="1" applyBorder="1" applyAlignment="1" applyProtection="1">
      <alignment horizontal="center" vertical="center"/>
    </xf>
    <xf numFmtId="1" fontId="1" fillId="3" borderId="1" xfId="0" applyNumberFormat="1" applyFont="1" applyFill="1" applyBorder="1" applyAlignment="1" applyProtection="1">
      <alignment horizontal="left" vertical="center"/>
      <protection locked="0"/>
    </xf>
    <xf numFmtId="0" fontId="1" fillId="0" borderId="4" xfId="0" applyFont="1" applyBorder="1" applyAlignment="1" applyProtection="1">
      <alignment horizontal="center" vertical="center" wrapText="1"/>
      <protection locked="0"/>
    </xf>
    <xf numFmtId="0" fontId="2" fillId="0" borderId="4" xfId="0" applyFont="1" applyBorder="1" applyProtection="1">
      <protection locked="0"/>
    </xf>
    <xf numFmtId="0" fontId="1" fillId="0" borderId="4" xfId="0" applyNumberFormat="1"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xf>
    <xf numFmtId="0" fontId="9" fillId="0" borderId="1" xfId="0" applyFont="1" applyBorder="1" applyAlignment="1" applyProtection="1">
      <alignment horizontal="center" vertical="center"/>
    </xf>
    <xf numFmtId="0" fontId="8" fillId="0" borderId="1" xfId="0" applyFont="1" applyBorder="1" applyAlignment="1" applyProtection="1">
      <alignment horizontal="center" vertical="center"/>
    </xf>
    <xf numFmtId="49" fontId="1" fillId="3" borderId="1" xfId="0" applyNumberFormat="1" applyFont="1" applyFill="1" applyBorder="1" applyAlignment="1" applyProtection="1">
      <alignment horizontal="center" vertical="center" wrapText="1"/>
      <protection locked="0"/>
    </xf>
    <xf numFmtId="1" fontId="1" fillId="4" borderId="1" xfId="0" applyNumberFormat="1" applyFont="1" applyFill="1" applyBorder="1" applyAlignment="1" applyProtection="1">
      <alignment horizontal="center" vertical="center" wrapText="1"/>
      <protection locked="0"/>
    </xf>
    <xf numFmtId="0" fontId="1" fillId="0" borderId="0" xfId="0" applyFont="1" applyProtection="1">
      <protection locked="0"/>
    </xf>
    <xf numFmtId="0" fontId="1" fillId="0" borderId="1" xfId="0" applyFont="1" applyBorder="1" applyAlignment="1" applyProtection="1">
      <alignment horizontal="center" vertical="center"/>
    </xf>
    <xf numFmtId="0" fontId="1" fillId="0" borderId="1" xfId="0" applyFont="1" applyBorder="1" applyAlignment="1" applyProtection="1">
      <alignment horizontal="center"/>
    </xf>
    <xf numFmtId="0" fontId="1" fillId="0" borderId="0" xfId="0" applyFont="1" applyProtection="1">
      <protection locked="0"/>
    </xf>
    <xf numFmtId="0" fontId="12" fillId="3" borderId="1" xfId="1" applyFont="1" applyFill="1" applyBorder="1" applyAlignment="1" applyProtection="1">
      <alignment horizontal="left" vertical="center"/>
      <protection locked="0"/>
    </xf>
    <xf numFmtId="0" fontId="12" fillId="3" borderId="1" xfId="1" applyFont="1" applyFill="1" applyBorder="1" applyAlignment="1" applyProtection="1">
      <alignment horizontal="center" vertical="center"/>
      <protection locked="0"/>
    </xf>
    <xf numFmtId="1" fontId="12" fillId="3" borderId="1" xfId="1" applyNumberFormat="1" applyFont="1" applyFill="1" applyBorder="1" applyAlignment="1" applyProtection="1">
      <alignment horizontal="left" vertical="center"/>
      <protection locked="0"/>
    </xf>
    <xf numFmtId="1" fontId="12" fillId="3" borderId="1" xfId="1" applyNumberFormat="1" applyFont="1" applyFill="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1" fillId="0" borderId="0" xfId="0" applyFont="1" applyProtection="1">
      <protection locked="0"/>
    </xf>
    <xf numFmtId="0" fontId="1" fillId="0" borderId="1" xfId="0" applyFont="1" applyBorder="1" applyAlignment="1" applyProtection="1">
      <alignment horizontal="center" vertical="center"/>
    </xf>
    <xf numFmtId="0" fontId="12" fillId="3" borderId="5" xfId="1" applyFont="1" applyFill="1" applyBorder="1" applyAlignment="1" applyProtection="1">
      <alignment horizontal="left" vertical="center"/>
      <protection locked="0"/>
    </xf>
    <xf numFmtId="0" fontId="12" fillId="3" borderId="6" xfId="1" applyFont="1" applyFill="1" applyBorder="1" applyAlignment="1" applyProtection="1">
      <alignment horizontal="left" vertical="center"/>
      <protection locked="0"/>
    </xf>
    <xf numFmtId="0" fontId="1" fillId="3" borderId="1" xfId="1" applyFont="1" applyFill="1" applyBorder="1" applyAlignment="1" applyProtection="1">
      <alignment horizontal="left" vertical="center"/>
      <protection locked="0"/>
    </xf>
    <xf numFmtId="0" fontId="1" fillId="3" borderId="2" xfId="1" applyFont="1" applyFill="1" applyBorder="1" applyAlignment="1" applyProtection="1">
      <alignment horizontal="left" vertical="center"/>
      <protection locked="0"/>
    </xf>
    <xf numFmtId="1" fontId="1" fillId="4" borderId="1" xfId="0" applyNumberFormat="1" applyFont="1" applyFill="1" applyBorder="1" applyAlignment="1" applyProtection="1">
      <alignment horizontal="left" vertical="center" wrapText="1"/>
      <protection locked="0"/>
    </xf>
    <xf numFmtId="1" fontId="1" fillId="4"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1" fontId="2" fillId="4" borderId="1" xfId="0" applyNumberFormat="1" applyFont="1" applyFill="1" applyBorder="1" applyAlignment="1">
      <alignment horizontal="center" vertical="center" wrapText="1"/>
    </xf>
    <xf numFmtId="1" fontId="10" fillId="4" borderId="1" xfId="0" applyNumberFormat="1" applyFont="1" applyFill="1" applyBorder="1" applyAlignment="1">
      <alignment horizontal="center" vertical="center" wrapText="1"/>
    </xf>
    <xf numFmtId="0" fontId="2" fillId="4" borderId="3" xfId="0" applyFont="1" applyFill="1" applyBorder="1" applyAlignment="1" applyProtection="1">
      <alignment horizontal="center" vertical="center" wrapText="1"/>
      <protection locked="0"/>
    </xf>
    <xf numFmtId="0" fontId="8" fillId="0" borderId="0"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0" xfId="0" applyFont="1" applyBorder="1" applyAlignment="1" applyProtection="1">
      <alignment horizontal="center" vertical="center"/>
    </xf>
    <xf numFmtId="9" fontId="8" fillId="0" borderId="0" xfId="0" applyNumberFormat="1" applyFont="1" applyBorder="1" applyAlignment="1" applyProtection="1">
      <alignment horizontal="center" vertical="center"/>
    </xf>
    <xf numFmtId="0" fontId="8" fillId="0" borderId="0" xfId="0" applyFont="1" applyBorder="1" applyAlignment="1" applyProtection="1">
      <alignment horizontal="center" vertical="center"/>
    </xf>
    <xf numFmtId="1" fontId="1" fillId="4" borderId="1" xfId="0" applyNumberFormat="1" applyFont="1" applyFill="1" applyBorder="1" applyAlignment="1" applyProtection="1">
      <alignment horizontal="left" vertical="center" wrapText="1"/>
      <protection locked="0"/>
    </xf>
    <xf numFmtId="0" fontId="1" fillId="0" borderId="0" xfId="0" applyFont="1" applyProtection="1">
      <protection locked="0"/>
    </xf>
    <xf numFmtId="0" fontId="1" fillId="0" borderId="0" xfId="0" applyFont="1" applyProtection="1">
      <protection locked="0"/>
    </xf>
    <xf numFmtId="0" fontId="2" fillId="4" borderId="9" xfId="0" applyFont="1" applyFill="1" applyBorder="1" applyAlignment="1">
      <alignment horizontal="left" vertical="center" wrapText="1"/>
    </xf>
    <xf numFmtId="0" fontId="2" fillId="4" borderId="4" xfId="0" applyFont="1" applyFill="1" applyBorder="1" applyAlignment="1">
      <alignment horizontal="left" vertical="center" wrapText="1"/>
    </xf>
    <xf numFmtId="0" fontId="1" fillId="0" borderId="0" xfId="0" applyFont="1" applyBorder="1" applyAlignment="1" applyProtection="1">
      <alignment horizontal="center"/>
    </xf>
    <xf numFmtId="1" fontId="2" fillId="4" borderId="10" xfId="0" applyNumberFormat="1" applyFont="1" applyFill="1" applyBorder="1" applyAlignment="1">
      <alignment horizontal="center" vertical="center" wrapText="1"/>
    </xf>
    <xf numFmtId="1" fontId="10" fillId="4" borderId="9" xfId="0" applyNumberFormat="1" applyFont="1" applyFill="1" applyBorder="1" applyAlignment="1">
      <alignment horizontal="center" vertical="center" wrapText="1"/>
    </xf>
    <xf numFmtId="1" fontId="10" fillId="4" borderId="4" xfId="0" applyNumberFormat="1" applyFont="1" applyFill="1" applyBorder="1" applyAlignment="1">
      <alignment horizontal="center" vertical="center" wrapText="1"/>
    </xf>
    <xf numFmtId="0" fontId="2" fillId="4" borderId="10" xfId="0" applyFont="1" applyFill="1" applyBorder="1" applyAlignment="1" applyProtection="1">
      <alignment horizontal="center" vertical="center" wrapText="1"/>
      <protection locked="0"/>
    </xf>
    <xf numFmtId="0" fontId="9" fillId="0" borderId="0" xfId="0" applyFont="1"/>
    <xf numFmtId="0" fontId="1" fillId="0" borderId="0" xfId="0" applyFont="1" applyAlignment="1" applyProtection="1">
      <alignment horizontal="left" vertical="top" wrapText="1"/>
      <protection locked="0"/>
    </xf>
    <xf numFmtId="1" fontId="1" fillId="4" borderId="2" xfId="0" applyNumberFormat="1" applyFont="1" applyFill="1" applyBorder="1" applyAlignment="1" applyProtection="1">
      <alignment horizontal="left" vertical="center" wrapText="1"/>
      <protection locked="0"/>
    </xf>
    <xf numFmtId="1" fontId="1" fillId="4" borderId="5" xfId="0" applyNumberFormat="1" applyFont="1" applyFill="1" applyBorder="1" applyAlignment="1" applyProtection="1">
      <alignment horizontal="left" vertical="center" wrapText="1"/>
      <protection locked="0"/>
    </xf>
    <xf numFmtId="1" fontId="1" fillId="4" borderId="6" xfId="0" applyNumberFormat="1" applyFont="1" applyFill="1" applyBorder="1" applyAlignment="1" applyProtection="1">
      <alignment horizontal="left" vertical="center" wrapText="1"/>
      <protection locked="0"/>
    </xf>
    <xf numFmtId="1" fontId="2" fillId="4" borderId="2" xfId="0" applyNumberFormat="1" applyFont="1" applyFill="1" applyBorder="1" applyAlignment="1" applyProtection="1">
      <alignment horizontal="center" vertical="center" wrapText="1"/>
      <protection locked="0"/>
    </xf>
    <xf numFmtId="1" fontId="2" fillId="4" borderId="5" xfId="0" applyNumberFormat="1" applyFont="1" applyFill="1" applyBorder="1" applyAlignment="1" applyProtection="1">
      <alignment horizontal="center" vertical="center" wrapText="1"/>
      <protection locked="0"/>
    </xf>
    <xf numFmtId="1" fontId="2" fillId="4" borderId="6" xfId="0" applyNumberFormat="1" applyFont="1" applyFill="1" applyBorder="1" applyAlignment="1" applyProtection="1">
      <alignment horizontal="center" vertical="center" wrapText="1"/>
      <protection locked="0"/>
    </xf>
    <xf numFmtId="0" fontId="8" fillId="0" borderId="2"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2" xfId="0" applyFont="1" applyBorder="1" applyAlignment="1" applyProtection="1">
      <alignment horizontal="center" vertical="center"/>
    </xf>
    <xf numFmtId="0" fontId="2" fillId="0" borderId="6" xfId="0" applyFont="1" applyBorder="1" applyAlignment="1" applyProtection="1">
      <alignment horizontal="center" vertical="center"/>
    </xf>
    <xf numFmtId="9" fontId="8" fillId="0" borderId="2" xfId="0" applyNumberFormat="1" applyFont="1" applyBorder="1" applyAlignment="1" applyProtection="1">
      <alignment horizontal="center" vertical="center"/>
    </xf>
    <xf numFmtId="9" fontId="8" fillId="0" borderId="6" xfId="0" applyNumberFormat="1" applyFont="1" applyBorder="1" applyAlignment="1" applyProtection="1">
      <alignment horizontal="center" vertical="center"/>
    </xf>
    <xf numFmtId="0" fontId="8" fillId="0" borderId="2" xfId="0" applyFont="1" applyBorder="1" applyAlignment="1" applyProtection="1">
      <alignment horizontal="center" vertical="center"/>
    </xf>
    <xf numFmtId="0" fontId="8" fillId="0" borderId="6" xfId="0" applyFont="1" applyBorder="1" applyAlignment="1" applyProtection="1">
      <alignment horizontal="center" vertical="center"/>
    </xf>
    <xf numFmtId="0" fontId="1" fillId="0" borderId="1" xfId="0" applyFont="1" applyBorder="1" applyAlignment="1" applyProtection="1">
      <alignment horizontal="center" vertical="center" wrapText="1"/>
    </xf>
    <xf numFmtId="0" fontId="1" fillId="0" borderId="2"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2" xfId="0" applyFont="1" applyFill="1" applyBorder="1" applyAlignment="1" applyProtection="1">
      <alignment horizontal="center"/>
    </xf>
    <xf numFmtId="0" fontId="1" fillId="0" borderId="6" xfId="0" applyFont="1" applyFill="1" applyBorder="1" applyAlignment="1" applyProtection="1">
      <alignment horizontal="center"/>
    </xf>
    <xf numFmtId="9" fontId="9" fillId="0" borderId="2" xfId="0" applyNumberFormat="1" applyFont="1" applyBorder="1" applyAlignment="1" applyProtection="1">
      <alignment horizontal="center"/>
    </xf>
    <xf numFmtId="9" fontId="9" fillId="0" borderId="6" xfId="0" applyNumberFormat="1" applyFont="1" applyBorder="1" applyAlignment="1" applyProtection="1">
      <alignment horizontal="center"/>
    </xf>
    <xf numFmtId="0" fontId="9" fillId="0" borderId="2" xfId="0" applyFont="1" applyBorder="1" applyAlignment="1" applyProtection="1">
      <alignment horizontal="center" vertical="center"/>
    </xf>
    <xf numFmtId="0" fontId="9" fillId="0" borderId="6" xfId="0" applyFont="1" applyBorder="1" applyAlignment="1" applyProtection="1">
      <alignment horizontal="center" vertical="center"/>
    </xf>
    <xf numFmtId="1" fontId="1" fillId="0" borderId="2" xfId="0" applyNumberFormat="1"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1" fontId="1" fillId="0" borderId="2" xfId="0" applyNumberFormat="1" applyFont="1" applyFill="1" applyBorder="1" applyAlignment="1" applyProtection="1">
      <alignment horizontal="center"/>
    </xf>
    <xf numFmtId="0" fontId="1" fillId="2" borderId="2"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0" borderId="2" xfId="0" applyNumberFormat="1" applyFont="1" applyBorder="1" applyAlignment="1" applyProtection="1">
      <alignment horizontal="center" vertical="center"/>
      <protection locked="0"/>
    </xf>
    <xf numFmtId="0" fontId="2" fillId="0" borderId="5" xfId="0" applyNumberFormat="1" applyFont="1" applyBorder="1" applyAlignment="1" applyProtection="1">
      <alignment horizontal="center" vertical="center"/>
      <protection locked="0"/>
    </xf>
    <xf numFmtId="0" fontId="2" fillId="0" borderId="6" xfId="0" applyNumberFormat="1" applyFont="1" applyBorder="1" applyAlignment="1" applyProtection="1">
      <alignment horizontal="center" vertical="center"/>
      <protection locked="0"/>
    </xf>
    <xf numFmtId="0" fontId="8" fillId="0" borderId="3"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7" xfId="0" applyFont="1" applyBorder="1" applyAlignment="1" applyProtection="1">
      <alignment horizontal="center" vertical="center" wrapText="1"/>
    </xf>
    <xf numFmtId="0" fontId="8" fillId="0" borderId="8" xfId="0" applyFont="1" applyBorder="1" applyAlignment="1" applyProtection="1">
      <alignment horizontal="center" vertical="center" wrapText="1"/>
    </xf>
    <xf numFmtId="1" fontId="2" fillId="0" borderId="2" xfId="0" applyNumberFormat="1" applyFont="1" applyBorder="1" applyAlignment="1" applyProtection="1">
      <alignment horizontal="center" vertical="center"/>
      <protection locked="0"/>
    </xf>
    <xf numFmtId="1" fontId="2" fillId="0" borderId="5" xfId="0" applyNumberFormat="1" applyFont="1" applyBorder="1" applyAlignment="1" applyProtection="1">
      <alignment horizontal="center" vertical="center"/>
      <protection locked="0"/>
    </xf>
    <xf numFmtId="1" fontId="2" fillId="0" borderId="6" xfId="0" applyNumberFormat="1" applyFont="1" applyBorder="1" applyAlignment="1" applyProtection="1">
      <alignment horizontal="center" vertical="center"/>
      <protection locked="0"/>
    </xf>
    <xf numFmtId="0" fontId="2" fillId="0" borderId="2"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9"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0" borderId="11"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2" fontId="1" fillId="0" borderId="9" xfId="0" applyNumberFormat="1" applyFont="1" applyBorder="1" applyAlignment="1" applyProtection="1">
      <alignment horizontal="center" vertical="center"/>
    </xf>
    <xf numFmtId="2" fontId="1" fillId="0" borderId="4" xfId="0" applyNumberFormat="1" applyFont="1" applyBorder="1" applyAlignment="1" applyProtection="1">
      <alignment horizontal="center" vertical="center"/>
    </xf>
    <xf numFmtId="2" fontId="1" fillId="0" borderId="10" xfId="0" applyNumberFormat="1" applyFont="1" applyBorder="1" applyAlignment="1" applyProtection="1">
      <alignment horizontal="center" vertical="center"/>
    </xf>
    <xf numFmtId="2" fontId="1" fillId="0" borderId="11" xfId="0" applyNumberFormat="1" applyFont="1" applyBorder="1" applyAlignment="1" applyProtection="1">
      <alignment horizontal="center" vertical="center"/>
    </xf>
    <xf numFmtId="2" fontId="1" fillId="0" borderId="7" xfId="0" applyNumberFormat="1" applyFont="1" applyBorder="1" applyAlignment="1" applyProtection="1">
      <alignment horizontal="center" vertical="center"/>
    </xf>
    <xf numFmtId="2" fontId="1" fillId="0" borderId="8" xfId="0" applyNumberFormat="1" applyFont="1" applyBorder="1" applyAlignment="1" applyProtection="1">
      <alignment horizontal="center" vertical="center"/>
    </xf>
    <xf numFmtId="1" fontId="2" fillId="0" borderId="2" xfId="0" applyNumberFormat="1" applyFont="1" applyBorder="1" applyAlignment="1" applyProtection="1">
      <alignment horizontal="center" vertical="center"/>
    </xf>
    <xf numFmtId="1" fontId="2" fillId="0" borderId="5" xfId="0" applyNumberFormat="1" applyFont="1" applyBorder="1" applyAlignment="1" applyProtection="1">
      <alignment horizontal="center" vertical="center"/>
    </xf>
    <xf numFmtId="1" fontId="2" fillId="0" borderId="6" xfId="0" applyNumberFormat="1" applyFont="1" applyBorder="1" applyAlignment="1" applyProtection="1">
      <alignment horizontal="center" vertical="center"/>
    </xf>
    <xf numFmtId="1" fontId="2" fillId="0" borderId="2" xfId="0" applyNumberFormat="1" applyFont="1" applyBorder="1" applyAlignment="1" applyProtection="1">
      <alignment horizontal="center"/>
    </xf>
    <xf numFmtId="1" fontId="2" fillId="0" borderId="5" xfId="0" applyNumberFormat="1" applyFont="1" applyBorder="1" applyAlignment="1" applyProtection="1">
      <alignment horizontal="center"/>
    </xf>
    <xf numFmtId="1" fontId="2" fillId="0" borderId="6" xfId="0" applyNumberFormat="1" applyFont="1" applyBorder="1" applyAlignment="1" applyProtection="1">
      <alignment horizontal="center"/>
    </xf>
    <xf numFmtId="1" fontId="1" fillId="3" borderId="2" xfId="0" applyNumberFormat="1" applyFont="1" applyFill="1" applyBorder="1" applyAlignment="1" applyProtection="1">
      <alignment horizontal="left" vertical="center"/>
      <protection locked="0"/>
    </xf>
    <xf numFmtId="1" fontId="1" fillId="3" borderId="5" xfId="0" applyNumberFormat="1" applyFont="1" applyFill="1" applyBorder="1" applyAlignment="1" applyProtection="1">
      <alignment horizontal="left" vertical="center"/>
      <protection locked="0"/>
    </xf>
    <xf numFmtId="1" fontId="1" fillId="3" borderId="6" xfId="0" applyNumberFormat="1" applyFont="1" applyFill="1" applyBorder="1" applyAlignment="1" applyProtection="1">
      <alignment horizontal="left" vertical="center"/>
      <protection locked="0"/>
    </xf>
    <xf numFmtId="1" fontId="1" fillId="3" borderId="1" xfId="0" applyNumberFormat="1" applyFont="1" applyFill="1" applyBorder="1" applyAlignment="1" applyProtection="1">
      <alignment horizontal="left" vertical="center"/>
      <protection locked="0"/>
    </xf>
    <xf numFmtId="1" fontId="1" fillId="0" borderId="5" xfId="0" applyNumberFormat="1" applyFont="1" applyBorder="1" applyAlignment="1" applyProtection="1">
      <alignment horizontal="center" vertical="center"/>
      <protection locked="0"/>
    </xf>
    <xf numFmtId="1" fontId="1" fillId="0" borderId="6" xfId="0" applyNumberFormat="1" applyFont="1" applyBorder="1" applyAlignment="1" applyProtection="1">
      <alignment horizontal="center" vertical="center"/>
      <protection locked="0"/>
    </xf>
    <xf numFmtId="0" fontId="1" fillId="2" borderId="1" xfId="0" applyFont="1" applyFill="1" applyBorder="1" applyAlignment="1" applyProtection="1">
      <alignment horizontal="left" vertical="center"/>
      <protection locked="0"/>
    </xf>
    <xf numFmtId="0" fontId="2" fillId="0" borderId="5"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7" xfId="0" applyFont="1" applyBorder="1" applyProtection="1">
      <protection locked="0"/>
    </xf>
    <xf numFmtId="0" fontId="1" fillId="0" borderId="2" xfId="0" applyFont="1" applyBorder="1" applyAlignment="1" applyProtection="1">
      <alignment horizontal="left" vertical="top"/>
    </xf>
    <xf numFmtId="0" fontId="1" fillId="0" borderId="5" xfId="0" applyFont="1" applyBorder="1" applyAlignment="1" applyProtection="1">
      <alignment horizontal="left" vertical="top"/>
    </xf>
    <xf numFmtId="0" fontId="1" fillId="0" borderId="6" xfId="0" applyFont="1" applyBorder="1" applyAlignment="1" applyProtection="1">
      <alignment horizontal="left" vertical="top"/>
    </xf>
    <xf numFmtId="0" fontId="1" fillId="2" borderId="2"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0" fontId="1" fillId="2" borderId="6" xfId="0" applyFont="1" applyFill="1" applyBorder="1" applyAlignment="1" applyProtection="1">
      <alignment horizontal="left" vertical="center"/>
      <protection locked="0"/>
    </xf>
    <xf numFmtId="0" fontId="1" fillId="0" borderId="1" xfId="0" applyFont="1" applyBorder="1" applyAlignment="1" applyProtection="1">
      <alignment horizontal="center" vertical="center"/>
    </xf>
    <xf numFmtId="0" fontId="13" fillId="3" borderId="2" xfId="1" applyFont="1" applyFill="1" applyBorder="1" applyAlignment="1" applyProtection="1">
      <alignment horizontal="left" vertical="center" wrapText="1"/>
      <protection locked="0"/>
    </xf>
    <xf numFmtId="0" fontId="13" fillId="3" borderId="5" xfId="1" applyFont="1" applyFill="1" applyBorder="1" applyAlignment="1" applyProtection="1">
      <alignment horizontal="left" vertical="center" wrapText="1"/>
      <protection locked="0"/>
    </xf>
    <xf numFmtId="0" fontId="13" fillId="3" borderId="6" xfId="1" applyFont="1" applyFill="1" applyBorder="1" applyAlignment="1" applyProtection="1">
      <alignment horizontal="left" vertical="center" wrapText="1"/>
      <protection locked="0"/>
    </xf>
    <xf numFmtId="0" fontId="1" fillId="2"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protection locked="0"/>
    </xf>
    <xf numFmtId="0" fontId="1" fillId="3" borderId="2" xfId="1" applyFont="1" applyFill="1" applyBorder="1" applyAlignment="1" applyProtection="1">
      <alignment horizontal="left" vertical="center" wrapText="1"/>
      <protection locked="0"/>
    </xf>
    <xf numFmtId="0" fontId="1" fillId="3" borderId="5" xfId="1" applyFont="1" applyFill="1" applyBorder="1" applyAlignment="1" applyProtection="1">
      <alignment horizontal="left" vertical="center" wrapText="1"/>
      <protection locked="0"/>
    </xf>
    <xf numFmtId="0" fontId="1" fillId="3" borderId="6" xfId="1" applyFont="1" applyFill="1" applyBorder="1" applyAlignment="1" applyProtection="1">
      <alignment horizontal="left" vertical="center" wrapText="1"/>
      <protection locked="0"/>
    </xf>
    <xf numFmtId="0" fontId="2" fillId="0" borderId="9"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3"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1" fillId="0" borderId="1" xfId="0" applyFont="1" applyBorder="1" applyProtection="1">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left" vertical="center" wrapText="1"/>
      <protection locked="0"/>
    </xf>
    <xf numFmtId="0" fontId="2" fillId="0" borderId="11"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1" fillId="0" borderId="0" xfId="0" applyFont="1" applyFill="1" applyBorder="1" applyAlignment="1" applyProtection="1">
      <alignment horizontal="left" vertical="top" wrapText="1"/>
      <protection locked="0"/>
    </xf>
    <xf numFmtId="0" fontId="2" fillId="0" borderId="0" xfId="0" applyFont="1" applyProtection="1">
      <protection locked="0"/>
    </xf>
    <xf numFmtId="0" fontId="1" fillId="0" borderId="0" xfId="0" applyFont="1" applyFill="1" applyBorder="1" applyAlignment="1" applyProtection="1">
      <alignment vertical="center" wrapText="1"/>
      <protection locked="0"/>
    </xf>
    <xf numFmtId="0" fontId="2" fillId="0" borderId="0" xfId="0" applyFont="1" applyFill="1" applyAlignment="1" applyProtection="1">
      <alignment horizontal="left" vertical="center" wrapText="1"/>
      <protection locked="0"/>
    </xf>
    <xf numFmtId="0" fontId="4" fillId="0" borderId="0" xfId="0" applyFont="1" applyAlignment="1" applyProtection="1">
      <alignment horizontal="center" vertical="center"/>
      <protection locked="0"/>
    </xf>
    <xf numFmtId="0" fontId="1" fillId="0" borderId="0" xfId="0" applyFont="1" applyAlignment="1" applyProtection="1">
      <alignment vertical="center"/>
      <protection locked="0"/>
    </xf>
    <xf numFmtId="0" fontId="1" fillId="0" borderId="0" xfId="0" applyFont="1" applyFill="1" applyAlignment="1" applyProtection="1">
      <alignment vertical="center"/>
      <protection locked="0"/>
    </xf>
    <xf numFmtId="0" fontId="1" fillId="0" borderId="2"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2" fillId="0" borderId="2"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2"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1" fillId="0" borderId="7" xfId="0" applyFont="1" applyBorder="1" applyProtection="1">
      <protection locked="0"/>
    </xf>
    <xf numFmtId="0" fontId="1" fillId="0" borderId="8" xfId="0" applyFont="1" applyBorder="1" applyProtection="1">
      <protection locked="0"/>
    </xf>
    <xf numFmtId="0" fontId="2" fillId="0" borderId="13"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12" fillId="3" borderId="5" xfId="1" applyFont="1" applyFill="1" applyBorder="1" applyAlignment="1" applyProtection="1">
      <alignment horizontal="left" vertical="center" wrapText="1"/>
      <protection locked="0"/>
    </xf>
    <xf numFmtId="0" fontId="12" fillId="3" borderId="6" xfId="1"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1" fillId="3" borderId="6" xfId="0" applyFont="1" applyFill="1" applyBorder="1" applyAlignment="1" applyProtection="1">
      <alignment horizontal="left" vertical="center"/>
      <protection locked="0"/>
    </xf>
    <xf numFmtId="0" fontId="1" fillId="3" borderId="2"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2" fillId="0" borderId="0" xfId="0" applyFont="1" applyAlignment="1" applyProtection="1">
      <alignment vertical="center"/>
      <protection locked="0"/>
    </xf>
    <xf numFmtId="0" fontId="2" fillId="0" borderId="4" xfId="0" applyFont="1" applyBorder="1" applyAlignment="1" applyProtection="1">
      <alignment horizontal="left" vertical="center" wrapText="1"/>
      <protection locked="0"/>
    </xf>
    <xf numFmtId="0" fontId="2" fillId="0" borderId="0" xfId="0" applyFont="1" applyFill="1" applyAlignment="1" applyProtection="1">
      <alignment vertical="center" wrapText="1"/>
      <protection locked="0"/>
    </xf>
    <xf numFmtId="0" fontId="2" fillId="0" borderId="0" xfId="0" applyFont="1" applyFill="1" applyAlignment="1" applyProtection="1">
      <alignment vertical="center"/>
      <protection locked="0"/>
    </xf>
    <xf numFmtId="0" fontId="1" fillId="0" borderId="0" xfId="0" applyFont="1" applyAlignment="1" applyProtection="1">
      <alignment vertical="center" wrapText="1"/>
      <protection locked="0"/>
    </xf>
    <xf numFmtId="0" fontId="2" fillId="0" borderId="0" xfId="0" applyFont="1" applyFill="1" applyBorder="1" applyAlignment="1" applyProtection="1">
      <alignment vertical="center" wrapText="1"/>
      <protection locked="0"/>
    </xf>
    <xf numFmtId="0" fontId="1" fillId="3" borderId="2" xfId="0" applyFont="1" applyFill="1" applyBorder="1" applyAlignment="1" applyProtection="1">
      <alignment horizontal="left" vertical="top"/>
      <protection locked="0"/>
    </xf>
    <xf numFmtId="0" fontId="1" fillId="3" borderId="5" xfId="0" applyFont="1" applyFill="1" applyBorder="1" applyAlignment="1" applyProtection="1">
      <alignment horizontal="left" vertical="top"/>
      <protection locked="0"/>
    </xf>
    <xf numFmtId="0" fontId="1" fillId="3" borderId="6" xfId="0" applyFont="1" applyFill="1" applyBorder="1" applyAlignment="1" applyProtection="1">
      <alignment horizontal="left" vertical="top"/>
      <protection locked="0"/>
    </xf>
    <xf numFmtId="1" fontId="13" fillId="3" borderId="1" xfId="1" applyNumberFormat="1" applyFont="1" applyFill="1" applyBorder="1" applyAlignment="1" applyProtection="1">
      <alignment horizontal="left" vertical="center"/>
      <protection locked="0"/>
    </xf>
    <xf numFmtId="0" fontId="12" fillId="3" borderId="2" xfId="1" applyFont="1" applyFill="1" applyBorder="1" applyAlignment="1" applyProtection="1">
      <alignment horizontal="left" vertical="center"/>
      <protection locked="0"/>
    </xf>
    <xf numFmtId="0" fontId="12" fillId="3" borderId="5" xfId="1" applyFont="1" applyFill="1" applyBorder="1" applyAlignment="1" applyProtection="1">
      <alignment horizontal="left" vertical="center"/>
      <protection locked="0"/>
    </xf>
    <xf numFmtId="0" fontId="12" fillId="3" borderId="6" xfId="1" applyFont="1" applyFill="1" applyBorder="1" applyAlignment="1" applyProtection="1">
      <alignment horizontal="left" vertical="center"/>
      <protection locked="0"/>
    </xf>
    <xf numFmtId="1" fontId="1" fillId="3" borderId="2" xfId="1" applyNumberFormat="1" applyFont="1" applyFill="1" applyBorder="1" applyAlignment="1" applyProtection="1">
      <alignment horizontal="left" vertical="center" wrapText="1"/>
      <protection locked="0"/>
    </xf>
    <xf numFmtId="1" fontId="12" fillId="3" borderId="5" xfId="1" applyNumberFormat="1" applyFont="1" applyFill="1" applyBorder="1" applyAlignment="1" applyProtection="1">
      <alignment horizontal="left" vertical="center" wrapText="1"/>
      <protection locked="0"/>
    </xf>
    <xf numFmtId="1" fontId="12" fillId="3" borderId="6" xfId="1" applyNumberFormat="1" applyFont="1" applyFill="1" applyBorder="1" applyAlignment="1" applyProtection="1">
      <alignment horizontal="left" vertical="center" wrapText="1"/>
      <protection locked="0"/>
    </xf>
    <xf numFmtId="0" fontId="1" fillId="2" borderId="2"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1" fillId="3" borderId="2" xfId="1" applyFont="1" applyFill="1" applyBorder="1" applyAlignment="1" applyProtection="1">
      <alignment horizontal="left" vertical="center"/>
      <protection locked="0"/>
    </xf>
    <xf numFmtId="0" fontId="1" fillId="3" borderId="5" xfId="1" applyFont="1" applyFill="1" applyBorder="1" applyAlignment="1" applyProtection="1">
      <alignment horizontal="left" vertical="center"/>
      <protection locked="0"/>
    </xf>
    <xf numFmtId="0" fontId="1" fillId="3" borderId="6" xfId="1" applyFont="1" applyFill="1" applyBorder="1" applyAlignment="1" applyProtection="1">
      <alignment horizontal="left" vertical="center"/>
      <protection locked="0"/>
    </xf>
    <xf numFmtId="1" fontId="2" fillId="0" borderId="2" xfId="0" applyNumberFormat="1" applyFont="1" applyBorder="1" applyAlignment="1" applyProtection="1">
      <alignment horizontal="center" vertical="center" wrapText="1"/>
      <protection locked="0"/>
    </xf>
    <xf numFmtId="1" fontId="1" fillId="0" borderId="5" xfId="0" applyNumberFormat="1" applyFont="1" applyBorder="1" applyAlignment="1" applyProtection="1">
      <alignment horizontal="center" vertical="center" wrapText="1"/>
      <protection locked="0"/>
    </xf>
    <xf numFmtId="1" fontId="1" fillId="0" borderId="6" xfId="0" applyNumberFormat="1" applyFont="1" applyBorder="1" applyAlignment="1" applyProtection="1">
      <alignment horizontal="center" vertical="center" wrapText="1"/>
      <protection locked="0"/>
    </xf>
    <xf numFmtId="0" fontId="2" fillId="4" borderId="2"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6"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2" fontId="1" fillId="4" borderId="9" xfId="0" applyNumberFormat="1" applyFont="1" applyFill="1" applyBorder="1" applyAlignment="1">
      <alignment horizontal="center" vertical="center" wrapText="1"/>
    </xf>
    <xf numFmtId="2" fontId="1" fillId="4" borderId="4" xfId="0" applyNumberFormat="1" applyFont="1" applyFill="1" applyBorder="1" applyAlignment="1">
      <alignment horizontal="center" vertical="center" wrapText="1"/>
    </xf>
    <xf numFmtId="2" fontId="1" fillId="4" borderId="10" xfId="0" applyNumberFormat="1" applyFont="1" applyFill="1" applyBorder="1" applyAlignment="1">
      <alignment horizontal="center" vertical="center" wrapText="1"/>
    </xf>
    <xf numFmtId="2" fontId="1" fillId="4" borderId="11" xfId="0" applyNumberFormat="1" applyFont="1" applyFill="1" applyBorder="1" applyAlignment="1">
      <alignment horizontal="center" vertical="center" wrapText="1"/>
    </xf>
    <xf numFmtId="2" fontId="1" fillId="4" borderId="7" xfId="0" applyNumberFormat="1" applyFont="1" applyFill="1" applyBorder="1" applyAlignment="1">
      <alignment horizontal="center" vertical="center" wrapText="1"/>
    </xf>
    <xf numFmtId="2" fontId="1" fillId="4" borderId="8" xfId="0" applyNumberFormat="1" applyFont="1" applyFill="1" applyBorder="1" applyAlignment="1">
      <alignment horizontal="center" vertical="center" wrapText="1"/>
    </xf>
    <xf numFmtId="1" fontId="2" fillId="4" borderId="2" xfId="0" applyNumberFormat="1" applyFont="1" applyFill="1" applyBorder="1" applyAlignment="1">
      <alignment horizontal="center" vertical="center" wrapText="1"/>
    </xf>
    <xf numFmtId="1" fontId="2" fillId="4" borderId="5" xfId="0" applyNumberFormat="1" applyFont="1" applyFill="1" applyBorder="1" applyAlignment="1">
      <alignment horizontal="center" vertical="center" wrapText="1"/>
    </xf>
    <xf numFmtId="1" fontId="2" fillId="4" borderId="6" xfId="0" applyNumberFormat="1" applyFont="1" applyFill="1" applyBorder="1" applyAlignment="1">
      <alignment horizontal="center" vertical="center" wrapText="1"/>
    </xf>
    <xf numFmtId="0" fontId="2" fillId="4" borderId="1" xfId="0" applyFont="1" applyFill="1" applyBorder="1" applyAlignment="1" applyProtection="1">
      <alignment horizontal="center" vertical="center"/>
      <protection locked="0"/>
    </xf>
    <xf numFmtId="1" fontId="1" fillId="4" borderId="1" xfId="0" applyNumberFormat="1" applyFont="1" applyFill="1" applyBorder="1" applyAlignment="1" applyProtection="1">
      <alignment horizontal="left" vertical="center" wrapText="1"/>
      <protection locked="0"/>
    </xf>
  </cellXfs>
  <cellStyles count="2">
    <cellStyle name="Normal" xfId="0" builtinId="0"/>
    <cellStyle name="Normál_Sheet1" xfId="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0"/>
  <sheetViews>
    <sheetView tabSelected="1" view="pageLayout" zoomScaleNormal="100" workbookViewId="0">
      <selection activeCell="Y7" sqref="Y7"/>
    </sheetView>
  </sheetViews>
  <sheetFormatPr defaultColWidth="9.140625" defaultRowHeight="12.75" x14ac:dyDescent="0.2"/>
  <cols>
    <col min="1" max="1" width="9.28515625" style="1" customWidth="1"/>
    <col min="2" max="2" width="7.140625" style="1" customWidth="1"/>
    <col min="3" max="3" width="7.28515625" style="1" customWidth="1"/>
    <col min="4" max="5" width="4.7109375" style="1" customWidth="1"/>
    <col min="6" max="6" width="4.5703125" style="1" customWidth="1"/>
    <col min="7" max="7" width="8.140625" style="1" customWidth="1"/>
    <col min="8" max="8" width="8.28515625" style="1" customWidth="1"/>
    <col min="9" max="9" width="5.85546875" style="1" customWidth="1"/>
    <col min="10" max="10" width="7.28515625" style="1" customWidth="1"/>
    <col min="11" max="11" width="5.7109375" style="1" customWidth="1"/>
    <col min="12" max="12" width="6.140625" style="1" customWidth="1"/>
    <col min="13" max="13" width="5.5703125" style="1" customWidth="1"/>
    <col min="14" max="18" width="6" style="1" customWidth="1"/>
    <col min="19" max="19" width="6.140625" style="1" customWidth="1"/>
    <col min="20" max="20" width="9.28515625" style="1" customWidth="1"/>
    <col min="21" max="16384" width="9.140625" style="1"/>
  </cols>
  <sheetData>
    <row r="1" spans="1:20" ht="15.75" customHeight="1" x14ac:dyDescent="0.2">
      <c r="A1" s="190" t="s">
        <v>133</v>
      </c>
      <c r="B1" s="190"/>
      <c r="C1" s="190"/>
      <c r="D1" s="190"/>
      <c r="E1" s="190"/>
      <c r="F1" s="190"/>
      <c r="G1" s="190"/>
      <c r="H1" s="190"/>
      <c r="I1" s="190"/>
      <c r="J1" s="190"/>
      <c r="K1" s="190"/>
      <c r="M1" s="196" t="s">
        <v>18</v>
      </c>
      <c r="N1" s="196"/>
      <c r="O1" s="196"/>
      <c r="P1" s="196"/>
      <c r="Q1" s="196"/>
      <c r="R1" s="196"/>
      <c r="S1" s="196"/>
      <c r="T1" s="196"/>
    </row>
    <row r="2" spans="1:20" ht="6.75" customHeight="1" x14ac:dyDescent="0.2">
      <c r="A2" s="190"/>
      <c r="B2" s="190"/>
      <c r="C2" s="190"/>
      <c r="D2" s="190"/>
      <c r="E2" s="190"/>
      <c r="F2" s="190"/>
      <c r="G2" s="190"/>
      <c r="H2" s="190"/>
      <c r="I2" s="190"/>
      <c r="J2" s="190"/>
      <c r="K2" s="190"/>
    </row>
    <row r="3" spans="1:20" ht="39" customHeight="1" x14ac:dyDescent="0.2">
      <c r="A3" s="191" t="s">
        <v>0</v>
      </c>
      <c r="B3" s="191"/>
      <c r="C3" s="191"/>
      <c r="D3" s="191"/>
      <c r="E3" s="191"/>
      <c r="F3" s="191"/>
      <c r="G3" s="191"/>
      <c r="H3" s="191"/>
      <c r="I3" s="191"/>
      <c r="J3" s="191"/>
      <c r="K3" s="191"/>
      <c r="M3" s="202"/>
      <c r="N3" s="203"/>
      <c r="O3" s="206" t="s">
        <v>34</v>
      </c>
      <c r="P3" s="207"/>
      <c r="Q3" s="208"/>
      <c r="R3" s="206" t="s">
        <v>35</v>
      </c>
      <c r="S3" s="207"/>
      <c r="T3" s="208"/>
    </row>
    <row r="4" spans="1:20" ht="17.25" customHeight="1" x14ac:dyDescent="0.2">
      <c r="A4" s="198" t="s">
        <v>92</v>
      </c>
      <c r="B4" s="198"/>
      <c r="C4" s="198"/>
      <c r="D4" s="198"/>
      <c r="E4" s="198"/>
      <c r="F4" s="198"/>
      <c r="G4" s="198"/>
      <c r="H4" s="198"/>
      <c r="I4" s="198"/>
      <c r="J4" s="198"/>
      <c r="K4" s="198"/>
      <c r="M4" s="204" t="s">
        <v>14</v>
      </c>
      <c r="N4" s="205"/>
      <c r="O4" s="218">
        <v>20</v>
      </c>
      <c r="P4" s="219"/>
      <c r="Q4" s="220"/>
      <c r="R4" s="218">
        <v>20</v>
      </c>
      <c r="S4" s="219"/>
      <c r="T4" s="220"/>
    </row>
    <row r="5" spans="1:20" ht="16.5" customHeight="1" x14ac:dyDescent="0.2">
      <c r="A5" s="198"/>
      <c r="B5" s="198"/>
      <c r="C5" s="198"/>
      <c r="D5" s="198"/>
      <c r="E5" s="198"/>
      <c r="F5" s="198"/>
      <c r="G5" s="198"/>
      <c r="H5" s="198"/>
      <c r="I5" s="198"/>
      <c r="J5" s="198"/>
      <c r="K5" s="198"/>
      <c r="M5" s="204" t="s">
        <v>15</v>
      </c>
      <c r="N5" s="205"/>
      <c r="O5" s="218">
        <v>20</v>
      </c>
      <c r="P5" s="219"/>
      <c r="Q5" s="220"/>
      <c r="R5" s="218">
        <v>24</v>
      </c>
      <c r="S5" s="219"/>
      <c r="T5" s="220"/>
    </row>
    <row r="6" spans="1:20" ht="15" customHeight="1" x14ac:dyDescent="0.2">
      <c r="A6" s="198" t="s">
        <v>93</v>
      </c>
      <c r="B6" s="198"/>
      <c r="C6" s="198"/>
      <c r="D6" s="198"/>
      <c r="E6" s="198"/>
      <c r="F6" s="198"/>
      <c r="G6" s="198"/>
      <c r="H6" s="198"/>
      <c r="I6" s="198"/>
      <c r="J6" s="198"/>
      <c r="K6" s="198"/>
      <c r="M6" s="223"/>
      <c r="N6" s="223"/>
      <c r="O6" s="221"/>
      <c r="P6" s="221"/>
      <c r="Q6" s="221"/>
      <c r="R6" s="221"/>
      <c r="S6" s="221"/>
      <c r="T6" s="221"/>
    </row>
    <row r="7" spans="1:20" ht="29.25" customHeight="1" x14ac:dyDescent="0.2">
      <c r="A7" s="224" t="s">
        <v>134</v>
      </c>
      <c r="B7" s="224"/>
      <c r="C7" s="224"/>
      <c r="D7" s="224"/>
      <c r="E7" s="224"/>
      <c r="F7" s="224"/>
      <c r="G7" s="224"/>
      <c r="H7" s="224"/>
      <c r="I7" s="224"/>
      <c r="J7" s="224"/>
      <c r="K7" s="224"/>
    </row>
    <row r="8" spans="1:20" ht="18.75" customHeight="1" x14ac:dyDescent="0.2">
      <c r="A8" s="225" t="s">
        <v>94</v>
      </c>
      <c r="B8" s="225"/>
      <c r="C8" s="225"/>
      <c r="D8" s="225"/>
      <c r="E8" s="225"/>
      <c r="F8" s="225"/>
      <c r="G8" s="225"/>
      <c r="H8" s="225"/>
      <c r="I8" s="225"/>
      <c r="J8" s="225"/>
      <c r="K8" s="225"/>
      <c r="M8" s="226" t="s">
        <v>85</v>
      </c>
      <c r="N8" s="226"/>
      <c r="O8" s="226"/>
      <c r="P8" s="226"/>
      <c r="Q8" s="226"/>
      <c r="R8" s="226"/>
      <c r="S8" s="226"/>
      <c r="T8" s="226"/>
    </row>
    <row r="9" spans="1:20" ht="15" customHeight="1" x14ac:dyDescent="0.2">
      <c r="A9" s="222" t="s">
        <v>86</v>
      </c>
      <c r="B9" s="222"/>
      <c r="C9" s="222"/>
      <c r="D9" s="222"/>
      <c r="E9" s="222"/>
      <c r="F9" s="222"/>
      <c r="G9" s="222"/>
      <c r="H9" s="222"/>
      <c r="I9" s="222"/>
      <c r="J9" s="222"/>
      <c r="K9" s="222"/>
      <c r="M9" s="226"/>
      <c r="N9" s="226"/>
      <c r="O9" s="226"/>
      <c r="P9" s="226"/>
      <c r="Q9" s="226"/>
      <c r="R9" s="226"/>
      <c r="S9" s="226"/>
      <c r="T9" s="226"/>
    </row>
    <row r="10" spans="1:20" ht="16.5" customHeight="1" x14ac:dyDescent="0.2">
      <c r="A10" s="222" t="s">
        <v>184</v>
      </c>
      <c r="B10" s="222"/>
      <c r="C10" s="222"/>
      <c r="D10" s="222"/>
      <c r="E10" s="222"/>
      <c r="F10" s="222"/>
      <c r="G10" s="222"/>
      <c r="H10" s="222"/>
      <c r="I10" s="222"/>
      <c r="J10" s="222"/>
      <c r="K10" s="222"/>
      <c r="M10" s="226"/>
      <c r="N10" s="226"/>
      <c r="O10" s="226"/>
      <c r="P10" s="226"/>
      <c r="Q10" s="226"/>
      <c r="R10" s="226"/>
      <c r="S10" s="226"/>
      <c r="T10" s="226"/>
    </row>
    <row r="11" spans="1:20" ht="12.75" customHeight="1" x14ac:dyDescent="0.2">
      <c r="A11" s="222" t="s">
        <v>185</v>
      </c>
      <c r="B11" s="222"/>
      <c r="C11" s="222"/>
      <c r="D11" s="222"/>
      <c r="E11" s="222"/>
      <c r="F11" s="222"/>
      <c r="G11" s="222"/>
      <c r="H11" s="222"/>
      <c r="I11" s="222"/>
      <c r="J11" s="222"/>
      <c r="K11" s="222"/>
      <c r="M11" s="226"/>
      <c r="N11" s="226"/>
      <c r="O11" s="226"/>
      <c r="P11" s="226"/>
      <c r="Q11" s="226"/>
      <c r="R11" s="226"/>
      <c r="S11" s="226"/>
      <c r="T11" s="226"/>
    </row>
    <row r="12" spans="1:20" ht="10.5" customHeight="1" x14ac:dyDescent="0.2">
      <c r="A12" s="200"/>
      <c r="B12" s="200"/>
      <c r="C12" s="200"/>
      <c r="D12" s="200"/>
      <c r="E12" s="200"/>
      <c r="F12" s="200"/>
      <c r="G12" s="200"/>
      <c r="H12" s="200"/>
      <c r="I12" s="200"/>
      <c r="J12" s="200"/>
      <c r="K12" s="200"/>
      <c r="M12" s="2"/>
      <c r="N12" s="2"/>
      <c r="O12" s="2"/>
      <c r="P12" s="2"/>
      <c r="Q12" s="2"/>
      <c r="R12" s="2"/>
    </row>
    <row r="13" spans="1:20" x14ac:dyDescent="0.2">
      <c r="A13" s="222" t="s">
        <v>69</v>
      </c>
      <c r="B13" s="222"/>
      <c r="C13" s="222"/>
      <c r="D13" s="222"/>
      <c r="E13" s="222"/>
      <c r="F13" s="222"/>
      <c r="G13" s="222"/>
      <c r="H13" s="222"/>
      <c r="I13" s="222"/>
      <c r="J13" s="222"/>
      <c r="K13" s="222"/>
      <c r="M13" s="227" t="s">
        <v>19</v>
      </c>
      <c r="N13" s="227"/>
      <c r="O13" s="227"/>
      <c r="P13" s="227"/>
      <c r="Q13" s="227"/>
      <c r="R13" s="227"/>
      <c r="S13" s="227"/>
      <c r="T13" s="227"/>
    </row>
    <row r="14" spans="1:20" ht="12.75" customHeight="1" x14ac:dyDescent="0.2">
      <c r="A14" s="222" t="s">
        <v>61</v>
      </c>
      <c r="B14" s="222"/>
      <c r="C14" s="222"/>
      <c r="D14" s="222"/>
      <c r="E14" s="222"/>
      <c r="F14" s="222"/>
      <c r="G14" s="222"/>
      <c r="H14" s="222"/>
      <c r="I14" s="222"/>
      <c r="J14" s="222"/>
      <c r="K14" s="222"/>
      <c r="M14" s="197" t="s">
        <v>128</v>
      </c>
      <c r="N14" s="197"/>
      <c r="O14" s="197"/>
      <c r="P14" s="197"/>
      <c r="Q14" s="197"/>
      <c r="R14" s="197"/>
      <c r="S14" s="197"/>
      <c r="T14" s="197"/>
    </row>
    <row r="15" spans="1:20" ht="12.75" customHeight="1" x14ac:dyDescent="0.2">
      <c r="A15" s="201" t="s">
        <v>96</v>
      </c>
      <c r="B15" s="201"/>
      <c r="C15" s="201"/>
      <c r="D15" s="201"/>
      <c r="E15" s="201"/>
      <c r="F15" s="201"/>
      <c r="G15" s="201"/>
      <c r="H15" s="201"/>
      <c r="I15" s="201"/>
      <c r="J15" s="201"/>
      <c r="K15" s="201"/>
      <c r="M15" s="197" t="s">
        <v>129</v>
      </c>
      <c r="N15" s="197"/>
      <c r="O15" s="197"/>
      <c r="P15" s="197"/>
      <c r="Q15" s="197"/>
      <c r="R15" s="197"/>
      <c r="S15" s="197"/>
      <c r="T15" s="197"/>
    </row>
    <row r="16" spans="1:20" ht="12.75" customHeight="1" x14ac:dyDescent="0.2">
      <c r="A16" s="201" t="s">
        <v>95</v>
      </c>
      <c r="B16" s="201"/>
      <c r="C16" s="201"/>
      <c r="D16" s="201"/>
      <c r="E16" s="201"/>
      <c r="F16" s="201"/>
      <c r="G16" s="201"/>
      <c r="H16" s="201"/>
      <c r="I16" s="201"/>
      <c r="J16" s="201"/>
      <c r="K16" s="201"/>
      <c r="M16" s="197" t="s">
        <v>130</v>
      </c>
      <c r="N16" s="197"/>
      <c r="O16" s="197"/>
      <c r="P16" s="197"/>
      <c r="Q16" s="197"/>
      <c r="R16" s="197"/>
      <c r="S16" s="197"/>
      <c r="T16" s="197"/>
    </row>
    <row r="17" spans="1:20" ht="12.75" customHeight="1" x14ac:dyDescent="0.2">
      <c r="A17" s="201" t="s">
        <v>1</v>
      </c>
      <c r="B17" s="201"/>
      <c r="C17" s="201"/>
      <c r="D17" s="201"/>
      <c r="E17" s="201"/>
      <c r="F17" s="201"/>
      <c r="G17" s="201"/>
      <c r="H17" s="201"/>
      <c r="I17" s="201"/>
      <c r="J17" s="201"/>
      <c r="K17" s="201"/>
      <c r="M17" s="195" t="s">
        <v>131</v>
      </c>
      <c r="N17" s="195"/>
      <c r="O17" s="195"/>
      <c r="P17" s="195"/>
      <c r="Q17" s="195"/>
      <c r="R17" s="195"/>
      <c r="S17" s="195"/>
      <c r="T17" s="195"/>
    </row>
    <row r="18" spans="1:20" ht="14.25" customHeight="1" x14ac:dyDescent="0.2">
      <c r="A18" s="200" t="s">
        <v>70</v>
      </c>
      <c r="B18" s="200"/>
      <c r="C18" s="200"/>
      <c r="D18" s="200"/>
      <c r="E18" s="200"/>
      <c r="F18" s="200"/>
      <c r="G18" s="200"/>
      <c r="H18" s="200"/>
      <c r="I18" s="200"/>
      <c r="J18" s="200"/>
      <c r="K18" s="200"/>
      <c r="M18" s="195"/>
      <c r="N18" s="195"/>
      <c r="O18" s="195"/>
      <c r="P18" s="195"/>
      <c r="Q18" s="195"/>
      <c r="R18" s="195"/>
      <c r="S18" s="195"/>
      <c r="T18" s="195"/>
    </row>
    <row r="19" spans="1:20" ht="6.6" customHeight="1" x14ac:dyDescent="0.2">
      <c r="A19" s="200"/>
      <c r="B19" s="200"/>
      <c r="C19" s="200"/>
      <c r="D19" s="200"/>
      <c r="E19" s="200"/>
      <c r="F19" s="200"/>
      <c r="G19" s="200"/>
      <c r="H19" s="200"/>
      <c r="I19" s="200"/>
      <c r="J19" s="200"/>
      <c r="K19" s="200"/>
      <c r="M19" s="195"/>
      <c r="N19" s="195"/>
      <c r="O19" s="195"/>
      <c r="P19" s="195"/>
      <c r="Q19" s="195"/>
      <c r="R19" s="195"/>
      <c r="S19" s="195"/>
      <c r="T19" s="195"/>
    </row>
    <row r="20" spans="1:20" ht="7.5" customHeight="1" x14ac:dyDescent="0.2">
      <c r="A20" s="226" t="s">
        <v>78</v>
      </c>
      <c r="B20" s="226"/>
      <c r="C20" s="226"/>
      <c r="D20" s="226"/>
      <c r="E20" s="226"/>
      <c r="F20" s="226"/>
      <c r="G20" s="226"/>
      <c r="H20" s="226"/>
      <c r="I20" s="226"/>
      <c r="J20" s="226"/>
      <c r="K20" s="226"/>
      <c r="M20" s="2"/>
      <c r="N20" s="2"/>
      <c r="O20" s="2"/>
      <c r="P20" s="2"/>
      <c r="Q20" s="2"/>
      <c r="R20" s="2"/>
    </row>
    <row r="21" spans="1:20" ht="15" customHeight="1" x14ac:dyDescent="0.2">
      <c r="A21" s="226"/>
      <c r="B21" s="226"/>
      <c r="C21" s="226"/>
      <c r="D21" s="226"/>
      <c r="E21" s="226"/>
      <c r="F21" s="226"/>
      <c r="G21" s="226"/>
      <c r="H21" s="226"/>
      <c r="I21" s="226"/>
      <c r="J21" s="226"/>
      <c r="K21" s="226"/>
      <c r="M21" s="84" t="s">
        <v>186</v>
      </c>
      <c r="N21" s="84"/>
      <c r="O21" s="84"/>
      <c r="P21" s="84"/>
      <c r="Q21" s="84"/>
      <c r="R21" s="84"/>
      <c r="S21" s="84"/>
      <c r="T21" s="84"/>
    </row>
    <row r="22" spans="1:20" ht="15" customHeight="1" x14ac:dyDescent="0.2">
      <c r="A22" s="226"/>
      <c r="B22" s="226"/>
      <c r="C22" s="226"/>
      <c r="D22" s="226"/>
      <c r="E22" s="226"/>
      <c r="F22" s="226"/>
      <c r="G22" s="226"/>
      <c r="H22" s="226"/>
      <c r="I22" s="226"/>
      <c r="J22" s="226"/>
      <c r="K22" s="226"/>
      <c r="M22" s="84"/>
      <c r="N22" s="84"/>
      <c r="O22" s="84"/>
      <c r="P22" s="84"/>
      <c r="Q22" s="84"/>
      <c r="R22" s="84"/>
      <c r="S22" s="84"/>
      <c r="T22" s="84"/>
    </row>
    <row r="23" spans="1:20" ht="36.6" customHeight="1" x14ac:dyDescent="0.2">
      <c r="A23" s="226"/>
      <c r="B23" s="226"/>
      <c r="C23" s="226"/>
      <c r="D23" s="226"/>
      <c r="E23" s="226"/>
      <c r="F23" s="226"/>
      <c r="G23" s="226"/>
      <c r="H23" s="226"/>
      <c r="I23" s="226"/>
      <c r="J23" s="226"/>
      <c r="K23" s="226"/>
      <c r="M23" s="84"/>
      <c r="N23" s="84"/>
      <c r="O23" s="84"/>
      <c r="P23" s="84"/>
      <c r="Q23" s="84"/>
      <c r="R23" s="84"/>
      <c r="S23" s="84"/>
      <c r="T23" s="84"/>
    </row>
    <row r="24" spans="1:20" ht="7.15" customHeight="1" x14ac:dyDescent="0.2">
      <c r="A24" s="2"/>
      <c r="B24" s="2"/>
      <c r="C24" s="2"/>
      <c r="D24" s="2"/>
      <c r="E24" s="2"/>
      <c r="F24" s="2"/>
      <c r="G24" s="2"/>
      <c r="H24" s="2"/>
      <c r="I24" s="2"/>
      <c r="J24" s="2"/>
      <c r="K24" s="2"/>
      <c r="M24" s="3"/>
      <c r="N24" s="3"/>
      <c r="O24" s="3"/>
      <c r="P24" s="3"/>
      <c r="Q24" s="3"/>
      <c r="R24" s="3"/>
    </row>
    <row r="25" spans="1:20" ht="13.15" customHeight="1" x14ac:dyDescent="0.2">
      <c r="A25" s="162" t="s">
        <v>16</v>
      </c>
      <c r="B25" s="162"/>
      <c r="C25" s="162"/>
      <c r="D25" s="162"/>
      <c r="E25" s="162"/>
      <c r="F25" s="162"/>
      <c r="G25" s="162"/>
      <c r="M25" s="84" t="s">
        <v>97</v>
      </c>
      <c r="N25" s="84"/>
      <c r="O25" s="84"/>
      <c r="P25" s="84"/>
      <c r="Q25" s="84"/>
      <c r="R25" s="84"/>
      <c r="S25" s="84"/>
      <c r="T25" s="84"/>
    </row>
    <row r="26" spans="1:20" ht="26.25" customHeight="1" x14ac:dyDescent="0.2">
      <c r="A26" s="4"/>
      <c r="B26" s="206" t="s">
        <v>2</v>
      </c>
      <c r="C26" s="208"/>
      <c r="D26" s="206" t="s">
        <v>3</v>
      </c>
      <c r="E26" s="207"/>
      <c r="F26" s="208"/>
      <c r="G26" s="187" t="s">
        <v>17</v>
      </c>
      <c r="H26" s="187" t="s">
        <v>10</v>
      </c>
      <c r="I26" s="206" t="s">
        <v>4</v>
      </c>
      <c r="J26" s="207"/>
      <c r="K26" s="208"/>
      <c r="M26" s="84"/>
      <c r="N26" s="84"/>
      <c r="O26" s="84"/>
      <c r="P26" s="84"/>
      <c r="Q26" s="84"/>
      <c r="R26" s="84"/>
      <c r="S26" s="84"/>
      <c r="T26" s="84"/>
    </row>
    <row r="27" spans="1:20" ht="14.25" customHeight="1" x14ac:dyDescent="0.2">
      <c r="A27" s="4"/>
      <c r="B27" s="5" t="s">
        <v>5</v>
      </c>
      <c r="C27" s="5" t="s">
        <v>6</v>
      </c>
      <c r="D27" s="5" t="s">
        <v>7</v>
      </c>
      <c r="E27" s="5" t="s">
        <v>8</v>
      </c>
      <c r="F27" s="5" t="s">
        <v>9</v>
      </c>
      <c r="G27" s="188"/>
      <c r="H27" s="188"/>
      <c r="I27" s="5" t="s">
        <v>11</v>
      </c>
      <c r="J27" s="5" t="s">
        <v>12</v>
      </c>
      <c r="K27" s="5" t="s">
        <v>13</v>
      </c>
      <c r="M27" s="84"/>
      <c r="N27" s="84"/>
      <c r="O27" s="84"/>
      <c r="P27" s="84"/>
      <c r="Q27" s="84"/>
      <c r="R27" s="84"/>
      <c r="S27" s="84"/>
      <c r="T27" s="84"/>
    </row>
    <row r="28" spans="1:20" ht="17.25" customHeight="1" x14ac:dyDescent="0.2">
      <c r="A28" s="6" t="s">
        <v>14</v>
      </c>
      <c r="B28" s="7">
        <v>14</v>
      </c>
      <c r="C28" s="7">
        <v>14</v>
      </c>
      <c r="D28" s="26">
        <v>3</v>
      </c>
      <c r="E28" s="26">
        <v>3</v>
      </c>
      <c r="F28" s="26">
        <v>2</v>
      </c>
      <c r="G28" s="26"/>
      <c r="H28" s="45"/>
      <c r="I28" s="26">
        <v>3</v>
      </c>
      <c r="J28" s="26">
        <v>1</v>
      </c>
      <c r="K28" s="26">
        <v>12</v>
      </c>
      <c r="M28" s="84"/>
      <c r="N28" s="84"/>
      <c r="O28" s="84"/>
      <c r="P28" s="84"/>
      <c r="Q28" s="84"/>
      <c r="R28" s="84"/>
      <c r="S28" s="84"/>
      <c r="T28" s="84"/>
    </row>
    <row r="29" spans="1:20" ht="15" customHeight="1" x14ac:dyDescent="0.2">
      <c r="A29" s="6" t="s">
        <v>15</v>
      </c>
      <c r="B29" s="7">
        <v>14</v>
      </c>
      <c r="C29" s="7">
        <v>12</v>
      </c>
      <c r="D29" s="26">
        <v>3</v>
      </c>
      <c r="E29" s="26">
        <v>3</v>
      </c>
      <c r="F29" s="26">
        <v>2</v>
      </c>
      <c r="G29" s="26">
        <v>2</v>
      </c>
      <c r="H29" s="26"/>
      <c r="I29" s="26">
        <v>3</v>
      </c>
      <c r="J29" s="26">
        <v>1</v>
      </c>
      <c r="K29" s="26">
        <v>12</v>
      </c>
      <c r="M29" s="84"/>
      <c r="N29" s="84"/>
      <c r="O29" s="84"/>
      <c r="P29" s="84"/>
      <c r="Q29" s="84"/>
      <c r="R29" s="84"/>
      <c r="S29" s="84"/>
      <c r="T29" s="84"/>
    </row>
    <row r="30" spans="1:20" ht="15.75" customHeight="1" x14ac:dyDescent="0.2">
      <c r="A30" s="40"/>
      <c r="B30" s="39"/>
      <c r="C30" s="39"/>
      <c r="D30" s="39"/>
      <c r="E30" s="39"/>
      <c r="F30" s="39"/>
      <c r="G30" s="39"/>
      <c r="H30" s="39"/>
      <c r="I30" s="39"/>
      <c r="J30" s="39"/>
      <c r="K30" s="41"/>
      <c r="M30" s="84"/>
      <c r="N30" s="84"/>
      <c r="O30" s="84"/>
      <c r="P30" s="84"/>
      <c r="Q30" s="84"/>
      <c r="R30" s="84"/>
      <c r="S30" s="84"/>
      <c r="T30" s="84"/>
    </row>
    <row r="32" spans="1:20" ht="20.25" customHeight="1" x14ac:dyDescent="0.2">
      <c r="A32" s="199" t="s">
        <v>20</v>
      </c>
      <c r="B32" s="184"/>
      <c r="C32" s="184"/>
      <c r="D32" s="184"/>
      <c r="E32" s="184"/>
      <c r="F32" s="184"/>
      <c r="G32" s="184"/>
      <c r="H32" s="184"/>
      <c r="I32" s="184"/>
      <c r="J32" s="184"/>
      <c r="K32" s="184"/>
      <c r="L32" s="184"/>
      <c r="M32" s="184"/>
      <c r="N32" s="184"/>
      <c r="O32" s="184"/>
      <c r="P32" s="184"/>
      <c r="Q32" s="184"/>
      <c r="R32" s="184"/>
      <c r="S32" s="184"/>
      <c r="T32" s="184"/>
    </row>
    <row r="33" spans="1:20" ht="20.25" hidden="1" customHeight="1" x14ac:dyDescent="0.2">
      <c r="N33" s="9"/>
      <c r="O33" s="10" t="s">
        <v>36</v>
      </c>
      <c r="P33" s="10" t="s">
        <v>37</v>
      </c>
      <c r="Q33" s="10" t="s">
        <v>38</v>
      </c>
      <c r="R33" s="10" t="s">
        <v>87</v>
      </c>
      <c r="S33" s="10" t="s">
        <v>88</v>
      </c>
      <c r="T33" s="10"/>
    </row>
    <row r="34" spans="1:20" ht="20.25" customHeight="1" x14ac:dyDescent="0.2">
      <c r="A34" s="212" t="s">
        <v>41</v>
      </c>
      <c r="B34" s="212"/>
      <c r="C34" s="212"/>
      <c r="D34" s="212"/>
      <c r="E34" s="212"/>
      <c r="F34" s="212"/>
      <c r="G34" s="212"/>
      <c r="H34" s="212"/>
      <c r="I34" s="212"/>
      <c r="J34" s="212"/>
      <c r="K34" s="212"/>
      <c r="L34" s="212"/>
      <c r="M34" s="212"/>
      <c r="N34" s="212"/>
      <c r="O34" s="212"/>
      <c r="P34" s="212"/>
      <c r="Q34" s="212"/>
      <c r="R34" s="212"/>
      <c r="S34" s="212"/>
      <c r="T34" s="212"/>
    </row>
    <row r="35" spans="1:20" ht="27.75" customHeight="1" x14ac:dyDescent="0.2">
      <c r="A35" s="185" t="s">
        <v>26</v>
      </c>
      <c r="B35" s="178" t="s">
        <v>25</v>
      </c>
      <c r="C35" s="179"/>
      <c r="D35" s="179"/>
      <c r="E35" s="179"/>
      <c r="F35" s="179"/>
      <c r="G35" s="179"/>
      <c r="H35" s="179"/>
      <c r="I35" s="180"/>
      <c r="J35" s="187" t="s">
        <v>39</v>
      </c>
      <c r="K35" s="192" t="s">
        <v>23</v>
      </c>
      <c r="L35" s="193"/>
      <c r="M35" s="194"/>
      <c r="N35" s="192" t="s">
        <v>40</v>
      </c>
      <c r="O35" s="209"/>
      <c r="P35" s="210"/>
      <c r="Q35" s="192" t="s">
        <v>22</v>
      </c>
      <c r="R35" s="193"/>
      <c r="S35" s="194"/>
      <c r="T35" s="211" t="s">
        <v>21</v>
      </c>
    </row>
    <row r="36" spans="1:20" ht="20.25" customHeight="1" x14ac:dyDescent="0.2">
      <c r="A36" s="186"/>
      <c r="B36" s="181"/>
      <c r="C36" s="182"/>
      <c r="D36" s="182"/>
      <c r="E36" s="182"/>
      <c r="F36" s="182"/>
      <c r="G36" s="182"/>
      <c r="H36" s="182"/>
      <c r="I36" s="183"/>
      <c r="J36" s="188"/>
      <c r="K36" s="5" t="s">
        <v>27</v>
      </c>
      <c r="L36" s="5" t="s">
        <v>28</v>
      </c>
      <c r="M36" s="5" t="s">
        <v>29</v>
      </c>
      <c r="N36" s="5" t="s">
        <v>33</v>
      </c>
      <c r="O36" s="5" t="s">
        <v>7</v>
      </c>
      <c r="P36" s="5" t="s">
        <v>30</v>
      </c>
      <c r="Q36" s="5" t="s">
        <v>31</v>
      </c>
      <c r="R36" s="5" t="s">
        <v>27</v>
      </c>
      <c r="S36" s="5" t="s">
        <v>32</v>
      </c>
      <c r="T36" s="188"/>
    </row>
    <row r="37" spans="1:20" ht="30" customHeight="1" x14ac:dyDescent="0.2">
      <c r="A37" s="51" t="s">
        <v>98</v>
      </c>
      <c r="B37" s="175" t="s">
        <v>144</v>
      </c>
      <c r="C37" s="213"/>
      <c r="D37" s="213"/>
      <c r="E37" s="213"/>
      <c r="F37" s="213"/>
      <c r="G37" s="213"/>
      <c r="H37" s="213"/>
      <c r="I37" s="214"/>
      <c r="J37" s="52">
        <v>8</v>
      </c>
      <c r="K37" s="52">
        <v>2</v>
      </c>
      <c r="L37" s="52">
        <v>0</v>
      </c>
      <c r="M37" s="11">
        <v>3</v>
      </c>
      <c r="N37" s="19">
        <f>K37+L37+M37</f>
        <v>5</v>
      </c>
      <c r="O37" s="20">
        <f>P37-N37</f>
        <v>9</v>
      </c>
      <c r="P37" s="20">
        <f>ROUND(PRODUCT(J37,25)/14,0)</f>
        <v>14</v>
      </c>
      <c r="Q37" s="25" t="s">
        <v>31</v>
      </c>
      <c r="R37" s="11"/>
      <c r="S37" s="26"/>
      <c r="T37" s="11" t="s">
        <v>36</v>
      </c>
    </row>
    <row r="38" spans="1:20" ht="30" customHeight="1" x14ac:dyDescent="0.2">
      <c r="A38" s="51" t="s">
        <v>99</v>
      </c>
      <c r="B38" s="175" t="s">
        <v>145</v>
      </c>
      <c r="C38" s="213"/>
      <c r="D38" s="213"/>
      <c r="E38" s="213"/>
      <c r="F38" s="213"/>
      <c r="G38" s="213"/>
      <c r="H38" s="213"/>
      <c r="I38" s="214"/>
      <c r="J38" s="52">
        <v>8</v>
      </c>
      <c r="K38" s="52">
        <v>2</v>
      </c>
      <c r="L38" s="52">
        <v>0</v>
      </c>
      <c r="M38" s="11">
        <v>3</v>
      </c>
      <c r="N38" s="19">
        <f t="shared" ref="N38:N40" si="0">K38+L38+M38</f>
        <v>5</v>
      </c>
      <c r="O38" s="20">
        <f t="shared" ref="O38:O40" si="1">P38-N38</f>
        <v>9</v>
      </c>
      <c r="P38" s="20">
        <f t="shared" ref="P38:P40" si="2">ROUND(PRODUCT(J38,25)/14,0)</f>
        <v>14</v>
      </c>
      <c r="Q38" s="25" t="s">
        <v>31</v>
      </c>
      <c r="R38" s="11"/>
      <c r="S38" s="26"/>
      <c r="T38" s="11" t="s">
        <v>36</v>
      </c>
    </row>
    <row r="39" spans="1:20" ht="13.5" customHeight="1" x14ac:dyDescent="0.2">
      <c r="A39" s="51" t="s">
        <v>100</v>
      </c>
      <c r="B39" s="175" t="s">
        <v>146</v>
      </c>
      <c r="C39" s="213"/>
      <c r="D39" s="213"/>
      <c r="E39" s="213"/>
      <c r="F39" s="213"/>
      <c r="G39" s="213"/>
      <c r="H39" s="213"/>
      <c r="I39" s="214"/>
      <c r="J39" s="52">
        <v>7</v>
      </c>
      <c r="K39" s="52">
        <v>2</v>
      </c>
      <c r="L39" s="52">
        <v>1</v>
      </c>
      <c r="M39" s="11">
        <v>2</v>
      </c>
      <c r="N39" s="19">
        <f t="shared" si="0"/>
        <v>5</v>
      </c>
      <c r="O39" s="20">
        <f t="shared" si="1"/>
        <v>8</v>
      </c>
      <c r="P39" s="20">
        <f t="shared" si="2"/>
        <v>13</v>
      </c>
      <c r="Q39" s="25" t="s">
        <v>31</v>
      </c>
      <c r="R39" s="11"/>
      <c r="S39" s="26"/>
      <c r="T39" s="11" t="s">
        <v>37</v>
      </c>
    </row>
    <row r="40" spans="1:20" ht="29.25" customHeight="1" x14ac:dyDescent="0.2">
      <c r="A40" s="51" t="s">
        <v>101</v>
      </c>
      <c r="B40" s="175" t="s">
        <v>147</v>
      </c>
      <c r="C40" s="213"/>
      <c r="D40" s="213"/>
      <c r="E40" s="213"/>
      <c r="F40" s="213"/>
      <c r="G40" s="213"/>
      <c r="H40" s="213"/>
      <c r="I40" s="214"/>
      <c r="J40" s="52">
        <v>7</v>
      </c>
      <c r="K40" s="52">
        <v>2</v>
      </c>
      <c r="L40" s="52">
        <v>1</v>
      </c>
      <c r="M40" s="11">
        <v>2</v>
      </c>
      <c r="N40" s="19">
        <f t="shared" si="0"/>
        <v>5</v>
      </c>
      <c r="O40" s="20">
        <f t="shared" si="1"/>
        <v>8</v>
      </c>
      <c r="P40" s="20">
        <f t="shared" si="2"/>
        <v>13</v>
      </c>
      <c r="Q40" s="25" t="s">
        <v>31</v>
      </c>
      <c r="R40" s="11"/>
      <c r="S40" s="26"/>
      <c r="T40" s="11" t="s">
        <v>37</v>
      </c>
    </row>
    <row r="41" spans="1:20" x14ac:dyDescent="0.2">
      <c r="A41" s="22" t="s">
        <v>24</v>
      </c>
      <c r="B41" s="95"/>
      <c r="C41" s="158"/>
      <c r="D41" s="158"/>
      <c r="E41" s="158"/>
      <c r="F41" s="158"/>
      <c r="G41" s="158"/>
      <c r="H41" s="158"/>
      <c r="I41" s="96"/>
      <c r="J41" s="22">
        <f t="shared" ref="J41:P41" si="3">SUM(J37:J40)</f>
        <v>30</v>
      </c>
      <c r="K41" s="22">
        <f t="shared" si="3"/>
        <v>8</v>
      </c>
      <c r="L41" s="22">
        <f t="shared" si="3"/>
        <v>2</v>
      </c>
      <c r="M41" s="22">
        <f t="shared" si="3"/>
        <v>10</v>
      </c>
      <c r="N41" s="22">
        <f t="shared" si="3"/>
        <v>20</v>
      </c>
      <c r="O41" s="22">
        <f t="shared" si="3"/>
        <v>34</v>
      </c>
      <c r="P41" s="22">
        <f t="shared" si="3"/>
        <v>54</v>
      </c>
      <c r="Q41" s="22">
        <f>COUNTIF(Q37:Q40,"E")</f>
        <v>4</v>
      </c>
      <c r="R41" s="22">
        <f>COUNTIF(R37:R40,"C")</f>
        <v>0</v>
      </c>
      <c r="S41" s="22">
        <f>COUNTIF(S37:S40,"VP")</f>
        <v>0</v>
      </c>
      <c r="T41" s="49">
        <f>COUNTA(T37:T40)</f>
        <v>4</v>
      </c>
    </row>
    <row r="42" spans="1:20" ht="19.5" customHeight="1" x14ac:dyDescent="0.2"/>
    <row r="43" spans="1:20" ht="16.5" customHeight="1" x14ac:dyDescent="0.2">
      <c r="A43" s="212" t="s">
        <v>42</v>
      </c>
      <c r="B43" s="212"/>
      <c r="C43" s="212"/>
      <c r="D43" s="212"/>
      <c r="E43" s="212"/>
      <c r="F43" s="212"/>
      <c r="G43" s="212"/>
      <c r="H43" s="212"/>
      <c r="I43" s="212"/>
      <c r="J43" s="212"/>
      <c r="K43" s="212"/>
      <c r="L43" s="212"/>
      <c r="M43" s="212"/>
      <c r="N43" s="212"/>
      <c r="O43" s="212"/>
      <c r="P43" s="212"/>
      <c r="Q43" s="212"/>
      <c r="R43" s="212"/>
      <c r="S43" s="212"/>
      <c r="T43" s="212"/>
    </row>
    <row r="44" spans="1:20" ht="26.25" customHeight="1" x14ac:dyDescent="0.2">
      <c r="A44" s="185" t="s">
        <v>26</v>
      </c>
      <c r="B44" s="178" t="s">
        <v>25</v>
      </c>
      <c r="C44" s="179"/>
      <c r="D44" s="179"/>
      <c r="E44" s="179"/>
      <c r="F44" s="179"/>
      <c r="G44" s="179"/>
      <c r="H44" s="179"/>
      <c r="I44" s="180"/>
      <c r="J44" s="187" t="s">
        <v>39</v>
      </c>
      <c r="K44" s="192" t="s">
        <v>23</v>
      </c>
      <c r="L44" s="193"/>
      <c r="M44" s="194"/>
      <c r="N44" s="192" t="s">
        <v>40</v>
      </c>
      <c r="O44" s="209"/>
      <c r="P44" s="210"/>
      <c r="Q44" s="192" t="s">
        <v>22</v>
      </c>
      <c r="R44" s="193"/>
      <c r="S44" s="194"/>
      <c r="T44" s="211" t="s">
        <v>21</v>
      </c>
    </row>
    <row r="45" spans="1:20" ht="12.75" customHeight="1" x14ac:dyDescent="0.2">
      <c r="A45" s="186"/>
      <c r="B45" s="181"/>
      <c r="C45" s="182"/>
      <c r="D45" s="182"/>
      <c r="E45" s="182"/>
      <c r="F45" s="182"/>
      <c r="G45" s="182"/>
      <c r="H45" s="182"/>
      <c r="I45" s="183"/>
      <c r="J45" s="188"/>
      <c r="K45" s="5" t="s">
        <v>27</v>
      </c>
      <c r="L45" s="5" t="s">
        <v>28</v>
      </c>
      <c r="M45" s="5" t="s">
        <v>29</v>
      </c>
      <c r="N45" s="5" t="s">
        <v>33</v>
      </c>
      <c r="O45" s="5" t="s">
        <v>7</v>
      </c>
      <c r="P45" s="5" t="s">
        <v>30</v>
      </c>
      <c r="Q45" s="5" t="s">
        <v>31</v>
      </c>
      <c r="R45" s="5" t="s">
        <v>27</v>
      </c>
      <c r="S45" s="5" t="s">
        <v>32</v>
      </c>
      <c r="T45" s="188"/>
    </row>
    <row r="46" spans="1:20" ht="61.5" customHeight="1" x14ac:dyDescent="0.2">
      <c r="A46" s="60" t="s">
        <v>135</v>
      </c>
      <c r="B46" s="175" t="s">
        <v>180</v>
      </c>
      <c r="C46" s="176"/>
      <c r="D46" s="176"/>
      <c r="E46" s="176"/>
      <c r="F46" s="176"/>
      <c r="G46" s="176"/>
      <c r="H46" s="176"/>
      <c r="I46" s="177"/>
      <c r="J46" s="52">
        <v>8</v>
      </c>
      <c r="K46" s="52">
        <v>2</v>
      </c>
      <c r="L46" s="52">
        <v>1</v>
      </c>
      <c r="M46" s="11">
        <v>2</v>
      </c>
      <c r="N46" s="19">
        <f>K46+L46+M46</f>
        <v>5</v>
      </c>
      <c r="O46" s="20">
        <f>P46-N46</f>
        <v>9</v>
      </c>
      <c r="P46" s="20">
        <f>ROUND(PRODUCT(J46,25)/14,0)</f>
        <v>14</v>
      </c>
      <c r="Q46" s="25"/>
      <c r="R46" s="11" t="s">
        <v>27</v>
      </c>
      <c r="S46" s="26"/>
      <c r="T46" s="11" t="s">
        <v>36</v>
      </c>
    </row>
    <row r="47" spans="1:20" ht="34.5" customHeight="1" x14ac:dyDescent="0.2">
      <c r="A47" s="51" t="s">
        <v>104</v>
      </c>
      <c r="B47" s="175" t="s">
        <v>149</v>
      </c>
      <c r="C47" s="213"/>
      <c r="D47" s="213"/>
      <c r="E47" s="213"/>
      <c r="F47" s="213"/>
      <c r="G47" s="213"/>
      <c r="H47" s="213"/>
      <c r="I47" s="214"/>
      <c r="J47" s="52">
        <v>8</v>
      </c>
      <c r="K47" s="52">
        <v>2</v>
      </c>
      <c r="L47" s="52">
        <v>1</v>
      </c>
      <c r="M47" s="11">
        <v>2</v>
      </c>
      <c r="N47" s="19">
        <f t="shared" ref="N47:N55" si="4">K47+L47+M47</f>
        <v>5</v>
      </c>
      <c r="O47" s="20">
        <f t="shared" ref="O47:O55" si="5">P47-N47</f>
        <v>9</v>
      </c>
      <c r="P47" s="20">
        <f t="shared" ref="P47:P55" si="6">ROUND(PRODUCT(J47,25)/14,0)</f>
        <v>14</v>
      </c>
      <c r="Q47" s="25" t="s">
        <v>31</v>
      </c>
      <c r="R47" s="11"/>
      <c r="S47" s="26"/>
      <c r="T47" s="11" t="s">
        <v>36</v>
      </c>
    </row>
    <row r="48" spans="1:20" x14ac:dyDescent="0.2">
      <c r="A48" s="51" t="s">
        <v>105</v>
      </c>
      <c r="B48" s="175" t="s">
        <v>148</v>
      </c>
      <c r="C48" s="213"/>
      <c r="D48" s="213"/>
      <c r="E48" s="213"/>
      <c r="F48" s="213"/>
      <c r="G48" s="213"/>
      <c r="H48" s="213"/>
      <c r="I48" s="214"/>
      <c r="J48" s="52">
        <v>8</v>
      </c>
      <c r="K48" s="52">
        <v>2</v>
      </c>
      <c r="L48" s="52">
        <v>1</v>
      </c>
      <c r="M48" s="11">
        <v>2</v>
      </c>
      <c r="N48" s="19">
        <f t="shared" si="4"/>
        <v>5</v>
      </c>
      <c r="O48" s="20">
        <f t="shared" si="5"/>
        <v>9</v>
      </c>
      <c r="P48" s="20">
        <f t="shared" si="6"/>
        <v>14</v>
      </c>
      <c r="Q48" s="25" t="s">
        <v>31</v>
      </c>
      <c r="R48" s="11"/>
      <c r="S48" s="26"/>
      <c r="T48" s="11" t="s">
        <v>37</v>
      </c>
    </row>
    <row r="49" spans="1:20" ht="58.5" customHeight="1" x14ac:dyDescent="0.2">
      <c r="A49" s="60" t="s">
        <v>143</v>
      </c>
      <c r="B49" s="170" t="s">
        <v>181</v>
      </c>
      <c r="C49" s="171"/>
      <c r="D49" s="171"/>
      <c r="E49" s="171"/>
      <c r="F49" s="171"/>
      <c r="G49" s="171"/>
      <c r="H49" s="171"/>
      <c r="I49" s="172"/>
      <c r="J49" s="52">
        <v>6</v>
      </c>
      <c r="K49" s="52">
        <v>2</v>
      </c>
      <c r="L49" s="52">
        <v>1</v>
      </c>
      <c r="M49" s="11">
        <v>2</v>
      </c>
      <c r="N49" s="19">
        <f t="shared" si="4"/>
        <v>5</v>
      </c>
      <c r="O49" s="20">
        <f t="shared" si="5"/>
        <v>6</v>
      </c>
      <c r="P49" s="20">
        <f t="shared" si="6"/>
        <v>11</v>
      </c>
      <c r="Q49" s="25" t="s">
        <v>31</v>
      </c>
      <c r="R49" s="11"/>
      <c r="S49" s="26"/>
      <c r="T49" s="11" t="s">
        <v>37</v>
      </c>
    </row>
    <row r="50" spans="1:20" hidden="1" x14ac:dyDescent="0.2">
      <c r="A50" s="32"/>
      <c r="B50" s="215"/>
      <c r="C50" s="216"/>
      <c r="D50" s="216"/>
      <c r="E50" s="216"/>
      <c r="F50" s="216"/>
      <c r="G50" s="216"/>
      <c r="H50" s="216"/>
      <c r="I50" s="217"/>
      <c r="J50" s="11">
        <v>0</v>
      </c>
      <c r="K50" s="11">
        <v>0</v>
      </c>
      <c r="L50" s="11">
        <v>0</v>
      </c>
      <c r="M50" s="11">
        <v>0</v>
      </c>
      <c r="N50" s="19">
        <f>K50+L50+M50</f>
        <v>0</v>
      </c>
      <c r="O50" s="20">
        <f>P50-N50</f>
        <v>0</v>
      </c>
      <c r="P50" s="20">
        <f>ROUND(PRODUCT(J50,25)/14,0)</f>
        <v>0</v>
      </c>
      <c r="Q50" s="25"/>
      <c r="R50" s="11"/>
      <c r="S50" s="26"/>
      <c r="T50" s="11"/>
    </row>
    <row r="51" spans="1:20" hidden="1" x14ac:dyDescent="0.2">
      <c r="A51" s="32"/>
      <c r="B51" s="215"/>
      <c r="C51" s="216"/>
      <c r="D51" s="216"/>
      <c r="E51" s="216"/>
      <c r="F51" s="216"/>
      <c r="G51" s="216"/>
      <c r="H51" s="216"/>
      <c r="I51" s="217"/>
      <c r="J51" s="11">
        <v>0</v>
      </c>
      <c r="K51" s="11">
        <v>0</v>
      </c>
      <c r="L51" s="11">
        <v>0</v>
      </c>
      <c r="M51" s="11">
        <v>0</v>
      </c>
      <c r="N51" s="19">
        <f>K51+L51+M51</f>
        <v>0</v>
      </c>
      <c r="O51" s="20">
        <f>P51-N51</f>
        <v>0</v>
      </c>
      <c r="P51" s="20">
        <f>ROUND(PRODUCT(J51,25)/14,0)</f>
        <v>0</v>
      </c>
      <c r="Q51" s="25"/>
      <c r="R51" s="11"/>
      <c r="S51" s="26"/>
      <c r="T51" s="11"/>
    </row>
    <row r="52" spans="1:20" hidden="1" x14ac:dyDescent="0.2">
      <c r="A52" s="32"/>
      <c r="B52" s="215"/>
      <c r="C52" s="216"/>
      <c r="D52" s="216"/>
      <c r="E52" s="216"/>
      <c r="F52" s="216"/>
      <c r="G52" s="216"/>
      <c r="H52" s="216"/>
      <c r="I52" s="217"/>
      <c r="J52" s="11">
        <v>0</v>
      </c>
      <c r="K52" s="11">
        <v>0</v>
      </c>
      <c r="L52" s="11">
        <v>0</v>
      </c>
      <c r="M52" s="11">
        <v>0</v>
      </c>
      <c r="N52" s="19">
        <f t="shared" si="4"/>
        <v>0</v>
      </c>
      <c r="O52" s="20">
        <f t="shared" si="5"/>
        <v>0</v>
      </c>
      <c r="P52" s="20">
        <f t="shared" si="6"/>
        <v>0</v>
      </c>
      <c r="Q52" s="25"/>
      <c r="R52" s="11"/>
      <c r="S52" s="26"/>
      <c r="T52" s="11"/>
    </row>
    <row r="53" spans="1:20" hidden="1" x14ac:dyDescent="0.2">
      <c r="A53" s="32"/>
      <c r="B53" s="215"/>
      <c r="C53" s="216"/>
      <c r="D53" s="216"/>
      <c r="E53" s="216"/>
      <c r="F53" s="216"/>
      <c r="G53" s="216"/>
      <c r="H53" s="216"/>
      <c r="I53" s="217"/>
      <c r="J53" s="11">
        <v>0</v>
      </c>
      <c r="K53" s="11">
        <v>0</v>
      </c>
      <c r="L53" s="11">
        <v>0</v>
      </c>
      <c r="M53" s="11">
        <v>0</v>
      </c>
      <c r="N53" s="19">
        <f t="shared" si="4"/>
        <v>0</v>
      </c>
      <c r="O53" s="20">
        <f t="shared" si="5"/>
        <v>0</v>
      </c>
      <c r="P53" s="20">
        <f t="shared" si="6"/>
        <v>0</v>
      </c>
      <c r="Q53" s="25"/>
      <c r="R53" s="11"/>
      <c r="S53" s="26"/>
      <c r="T53" s="11"/>
    </row>
    <row r="54" spans="1:20" hidden="1" x14ac:dyDescent="0.2">
      <c r="A54" s="32"/>
      <c r="B54" s="215"/>
      <c r="C54" s="216"/>
      <c r="D54" s="216"/>
      <c r="E54" s="216"/>
      <c r="F54" s="216"/>
      <c r="G54" s="216"/>
      <c r="H54" s="216"/>
      <c r="I54" s="217"/>
      <c r="J54" s="11">
        <v>0</v>
      </c>
      <c r="K54" s="11">
        <v>0</v>
      </c>
      <c r="L54" s="11">
        <v>0</v>
      </c>
      <c r="M54" s="11">
        <v>0</v>
      </c>
      <c r="N54" s="19">
        <f t="shared" si="4"/>
        <v>0</v>
      </c>
      <c r="O54" s="20">
        <f t="shared" si="5"/>
        <v>0</v>
      </c>
      <c r="P54" s="20">
        <f t="shared" si="6"/>
        <v>0</v>
      </c>
      <c r="Q54" s="25"/>
      <c r="R54" s="11"/>
      <c r="S54" s="26"/>
      <c r="T54" s="11"/>
    </row>
    <row r="55" spans="1:20" hidden="1" x14ac:dyDescent="0.2">
      <c r="A55" s="32"/>
      <c r="B55" s="215"/>
      <c r="C55" s="216"/>
      <c r="D55" s="216"/>
      <c r="E55" s="216"/>
      <c r="F55" s="216"/>
      <c r="G55" s="216"/>
      <c r="H55" s="216"/>
      <c r="I55" s="217"/>
      <c r="J55" s="11">
        <v>0</v>
      </c>
      <c r="K55" s="11">
        <v>0</v>
      </c>
      <c r="L55" s="11">
        <v>0</v>
      </c>
      <c r="M55" s="11">
        <v>0</v>
      </c>
      <c r="N55" s="19">
        <f t="shared" si="4"/>
        <v>0</v>
      </c>
      <c r="O55" s="20">
        <f t="shared" si="5"/>
        <v>0</v>
      </c>
      <c r="P55" s="20">
        <f t="shared" si="6"/>
        <v>0</v>
      </c>
      <c r="Q55" s="25"/>
      <c r="R55" s="11"/>
      <c r="S55" s="26"/>
      <c r="T55" s="11"/>
    </row>
    <row r="56" spans="1:20" hidden="1" x14ac:dyDescent="0.2">
      <c r="A56" s="36"/>
      <c r="B56" s="215"/>
      <c r="C56" s="216"/>
      <c r="D56" s="216"/>
      <c r="E56" s="216"/>
      <c r="F56" s="216"/>
      <c r="G56" s="216"/>
      <c r="H56" s="216"/>
      <c r="I56" s="217"/>
      <c r="J56" s="11">
        <v>0</v>
      </c>
      <c r="K56" s="11">
        <v>0</v>
      </c>
      <c r="L56" s="11">
        <v>0</v>
      </c>
      <c r="M56" s="11">
        <v>0</v>
      </c>
      <c r="N56" s="37">
        <f t="shared" ref="N56" si="7">K56+L56+M56</f>
        <v>0</v>
      </c>
      <c r="O56" s="20">
        <f t="shared" ref="O56" si="8">P56-N56</f>
        <v>0</v>
      </c>
      <c r="P56" s="20">
        <f t="shared" ref="P56" si="9">ROUND(PRODUCT(J56,25)/14,0)</f>
        <v>0</v>
      </c>
      <c r="Q56" s="25"/>
      <c r="R56" s="11"/>
      <c r="S56" s="26"/>
      <c r="T56" s="11"/>
    </row>
    <row r="57" spans="1:20" x14ac:dyDescent="0.2">
      <c r="A57" s="22" t="s">
        <v>24</v>
      </c>
      <c r="B57" s="95"/>
      <c r="C57" s="158"/>
      <c r="D57" s="158"/>
      <c r="E57" s="158"/>
      <c r="F57" s="158"/>
      <c r="G57" s="158"/>
      <c r="H57" s="158"/>
      <c r="I57" s="96"/>
      <c r="J57" s="22">
        <f t="shared" ref="J57:P57" si="10">SUM(J46:J56)</f>
        <v>30</v>
      </c>
      <c r="K57" s="22">
        <f t="shared" si="10"/>
        <v>8</v>
      </c>
      <c r="L57" s="22">
        <f t="shared" si="10"/>
        <v>4</v>
      </c>
      <c r="M57" s="22">
        <f t="shared" si="10"/>
        <v>8</v>
      </c>
      <c r="N57" s="22">
        <f t="shared" si="10"/>
        <v>20</v>
      </c>
      <c r="O57" s="22">
        <f t="shared" si="10"/>
        <v>33</v>
      </c>
      <c r="P57" s="22">
        <f t="shared" si="10"/>
        <v>53</v>
      </c>
      <c r="Q57" s="22">
        <f>COUNTIF(Q46:Q56,"E")</f>
        <v>3</v>
      </c>
      <c r="R57" s="22">
        <f>COUNTIF(R46:R56,"C")</f>
        <v>1</v>
      </c>
      <c r="S57" s="22">
        <f>COUNTIF(S46:S56,"VP")</f>
        <v>0</v>
      </c>
      <c r="T57" s="49">
        <f>COUNTA(T46:T56)</f>
        <v>4</v>
      </c>
    </row>
    <row r="58" spans="1:20" ht="11.25" customHeight="1" x14ac:dyDescent="0.2"/>
    <row r="60" spans="1:20" ht="18" customHeight="1" x14ac:dyDescent="0.2">
      <c r="A60" s="212" t="s">
        <v>43</v>
      </c>
      <c r="B60" s="212"/>
      <c r="C60" s="212"/>
      <c r="D60" s="212"/>
      <c r="E60" s="212"/>
      <c r="F60" s="212"/>
      <c r="G60" s="212"/>
      <c r="H60" s="212"/>
      <c r="I60" s="212"/>
      <c r="J60" s="212"/>
      <c r="K60" s="212"/>
      <c r="L60" s="212"/>
      <c r="M60" s="212"/>
      <c r="N60" s="212"/>
      <c r="O60" s="212"/>
      <c r="P60" s="212"/>
      <c r="Q60" s="212"/>
      <c r="R60" s="212"/>
      <c r="S60" s="212"/>
      <c r="T60" s="212"/>
    </row>
    <row r="61" spans="1:20" ht="25.5" customHeight="1" x14ac:dyDescent="0.2">
      <c r="A61" s="185" t="s">
        <v>26</v>
      </c>
      <c r="B61" s="178" t="s">
        <v>25</v>
      </c>
      <c r="C61" s="179"/>
      <c r="D61" s="179"/>
      <c r="E61" s="179"/>
      <c r="F61" s="179"/>
      <c r="G61" s="179"/>
      <c r="H61" s="179"/>
      <c r="I61" s="180"/>
      <c r="J61" s="187" t="s">
        <v>39</v>
      </c>
      <c r="K61" s="192" t="s">
        <v>23</v>
      </c>
      <c r="L61" s="193"/>
      <c r="M61" s="194"/>
      <c r="N61" s="192" t="s">
        <v>40</v>
      </c>
      <c r="O61" s="209"/>
      <c r="P61" s="210"/>
      <c r="Q61" s="192" t="s">
        <v>22</v>
      </c>
      <c r="R61" s="193"/>
      <c r="S61" s="194"/>
      <c r="T61" s="211" t="s">
        <v>21</v>
      </c>
    </row>
    <row r="62" spans="1:20" ht="16.5" customHeight="1" x14ac:dyDescent="0.2">
      <c r="A62" s="186"/>
      <c r="B62" s="181"/>
      <c r="C62" s="182"/>
      <c r="D62" s="182"/>
      <c r="E62" s="182"/>
      <c r="F62" s="182"/>
      <c r="G62" s="182"/>
      <c r="H62" s="182"/>
      <c r="I62" s="183"/>
      <c r="J62" s="188"/>
      <c r="K62" s="5" t="s">
        <v>27</v>
      </c>
      <c r="L62" s="5" t="s">
        <v>28</v>
      </c>
      <c r="M62" s="5" t="s">
        <v>29</v>
      </c>
      <c r="N62" s="5" t="s">
        <v>33</v>
      </c>
      <c r="O62" s="5" t="s">
        <v>7</v>
      </c>
      <c r="P62" s="5" t="s">
        <v>30</v>
      </c>
      <c r="Q62" s="5" t="s">
        <v>31</v>
      </c>
      <c r="R62" s="5" t="s">
        <v>27</v>
      </c>
      <c r="S62" s="5" t="s">
        <v>32</v>
      </c>
      <c r="T62" s="188"/>
    </row>
    <row r="63" spans="1:20" ht="32.25" customHeight="1" x14ac:dyDescent="0.2">
      <c r="A63" s="51" t="s">
        <v>106</v>
      </c>
      <c r="B63" s="175" t="s">
        <v>179</v>
      </c>
      <c r="C63" s="213"/>
      <c r="D63" s="213"/>
      <c r="E63" s="213"/>
      <c r="F63" s="213"/>
      <c r="G63" s="213"/>
      <c r="H63" s="213"/>
      <c r="I63" s="214"/>
      <c r="J63" s="52">
        <v>8</v>
      </c>
      <c r="K63" s="52">
        <v>2</v>
      </c>
      <c r="L63" s="52">
        <v>1</v>
      </c>
      <c r="M63" s="11">
        <v>2</v>
      </c>
      <c r="N63" s="19">
        <f>K63+L63+M63</f>
        <v>5</v>
      </c>
      <c r="O63" s="20">
        <f>P63-N63</f>
        <v>9</v>
      </c>
      <c r="P63" s="20">
        <f>ROUND(PRODUCT(J63,25)/14,0)</f>
        <v>14</v>
      </c>
      <c r="Q63" s="25" t="s">
        <v>31</v>
      </c>
      <c r="R63" s="11"/>
      <c r="S63" s="26"/>
      <c r="T63" s="11" t="s">
        <v>36</v>
      </c>
    </row>
    <row r="64" spans="1:20" ht="36" customHeight="1" x14ac:dyDescent="0.2">
      <c r="A64" s="51" t="s">
        <v>107</v>
      </c>
      <c r="B64" s="175" t="s">
        <v>161</v>
      </c>
      <c r="C64" s="213"/>
      <c r="D64" s="213"/>
      <c r="E64" s="213"/>
      <c r="F64" s="213"/>
      <c r="G64" s="213"/>
      <c r="H64" s="213"/>
      <c r="I64" s="214"/>
      <c r="J64" s="52">
        <v>8</v>
      </c>
      <c r="K64" s="52">
        <v>2</v>
      </c>
      <c r="L64" s="52">
        <v>1</v>
      </c>
      <c r="M64" s="11">
        <v>2</v>
      </c>
      <c r="N64" s="19">
        <f t="shared" ref="N64:N70" si="11">K64+L64+M64</f>
        <v>5</v>
      </c>
      <c r="O64" s="20">
        <f t="shared" ref="O64:O70" si="12">P64-N64</f>
        <v>9</v>
      </c>
      <c r="P64" s="20">
        <f t="shared" ref="P64:P70" si="13">ROUND(PRODUCT(J64,25)/14,0)</f>
        <v>14</v>
      </c>
      <c r="Q64" s="25" t="s">
        <v>31</v>
      </c>
      <c r="R64" s="11"/>
      <c r="S64" s="26"/>
      <c r="T64" s="11" t="s">
        <v>36</v>
      </c>
    </row>
    <row r="65" spans="1:20" x14ac:dyDescent="0.2">
      <c r="A65" s="51" t="s">
        <v>108</v>
      </c>
      <c r="B65" s="175" t="s">
        <v>162</v>
      </c>
      <c r="C65" s="213"/>
      <c r="D65" s="213"/>
      <c r="E65" s="213"/>
      <c r="F65" s="213"/>
      <c r="G65" s="213"/>
      <c r="H65" s="213"/>
      <c r="I65" s="214"/>
      <c r="J65" s="52">
        <v>7</v>
      </c>
      <c r="K65" s="52">
        <v>2</v>
      </c>
      <c r="L65" s="52">
        <v>1</v>
      </c>
      <c r="M65" s="11">
        <v>2</v>
      </c>
      <c r="N65" s="19">
        <f t="shared" si="11"/>
        <v>5</v>
      </c>
      <c r="O65" s="20">
        <f t="shared" si="12"/>
        <v>8</v>
      </c>
      <c r="P65" s="20">
        <f t="shared" si="13"/>
        <v>13</v>
      </c>
      <c r="Q65" s="25" t="s">
        <v>31</v>
      </c>
      <c r="R65" s="11"/>
      <c r="S65" s="26"/>
      <c r="T65" s="11" t="s">
        <v>37</v>
      </c>
    </row>
    <row r="66" spans="1:20" x14ac:dyDescent="0.2">
      <c r="A66" s="51" t="s">
        <v>109</v>
      </c>
      <c r="B66" s="175" t="s">
        <v>163</v>
      </c>
      <c r="C66" s="213"/>
      <c r="D66" s="213"/>
      <c r="E66" s="213"/>
      <c r="F66" s="213"/>
      <c r="G66" s="213"/>
      <c r="H66" s="213"/>
      <c r="I66" s="214"/>
      <c r="J66" s="52">
        <v>7</v>
      </c>
      <c r="K66" s="52">
        <v>2</v>
      </c>
      <c r="L66" s="52">
        <v>1</v>
      </c>
      <c r="M66" s="11">
        <v>2</v>
      </c>
      <c r="N66" s="19">
        <f t="shared" si="11"/>
        <v>5</v>
      </c>
      <c r="O66" s="20">
        <f t="shared" si="12"/>
        <v>8</v>
      </c>
      <c r="P66" s="20">
        <f t="shared" si="13"/>
        <v>13</v>
      </c>
      <c r="Q66" s="25" t="s">
        <v>31</v>
      </c>
      <c r="R66" s="11"/>
      <c r="S66" s="26"/>
      <c r="T66" s="11" t="s">
        <v>37</v>
      </c>
    </row>
    <row r="67" spans="1:20" hidden="1" x14ac:dyDescent="0.2">
      <c r="A67" s="32"/>
      <c r="B67" s="215"/>
      <c r="C67" s="216"/>
      <c r="D67" s="216"/>
      <c r="E67" s="216"/>
      <c r="F67" s="216"/>
      <c r="G67" s="216"/>
      <c r="H67" s="216"/>
      <c r="I67" s="217"/>
      <c r="J67" s="11">
        <v>0</v>
      </c>
      <c r="K67" s="11">
        <v>0</v>
      </c>
      <c r="L67" s="11">
        <v>0</v>
      </c>
      <c r="M67" s="11">
        <v>0</v>
      </c>
      <c r="N67" s="19">
        <f t="shared" si="11"/>
        <v>0</v>
      </c>
      <c r="O67" s="20">
        <f t="shared" si="12"/>
        <v>0</v>
      </c>
      <c r="P67" s="20">
        <f t="shared" si="13"/>
        <v>0</v>
      </c>
      <c r="Q67" s="25"/>
      <c r="R67" s="11"/>
      <c r="S67" s="26"/>
      <c r="T67" s="11"/>
    </row>
    <row r="68" spans="1:20" hidden="1" x14ac:dyDescent="0.2">
      <c r="A68" s="32"/>
      <c r="B68" s="215"/>
      <c r="C68" s="216"/>
      <c r="D68" s="216"/>
      <c r="E68" s="216"/>
      <c r="F68" s="216"/>
      <c r="G68" s="216"/>
      <c r="H68" s="216"/>
      <c r="I68" s="217"/>
      <c r="J68" s="11">
        <v>0</v>
      </c>
      <c r="K68" s="11">
        <v>0</v>
      </c>
      <c r="L68" s="11">
        <v>0</v>
      </c>
      <c r="M68" s="11">
        <v>0</v>
      </c>
      <c r="N68" s="19">
        <f t="shared" si="11"/>
        <v>0</v>
      </c>
      <c r="O68" s="20">
        <f t="shared" si="12"/>
        <v>0</v>
      </c>
      <c r="P68" s="20">
        <f t="shared" si="13"/>
        <v>0</v>
      </c>
      <c r="Q68" s="25"/>
      <c r="R68" s="11"/>
      <c r="S68" s="26"/>
      <c r="T68" s="11"/>
    </row>
    <row r="69" spans="1:20" hidden="1" x14ac:dyDescent="0.2">
      <c r="A69" s="32"/>
      <c r="B69" s="215"/>
      <c r="C69" s="216"/>
      <c r="D69" s="216"/>
      <c r="E69" s="216"/>
      <c r="F69" s="216"/>
      <c r="G69" s="216"/>
      <c r="H69" s="216"/>
      <c r="I69" s="217"/>
      <c r="J69" s="11">
        <v>0</v>
      </c>
      <c r="K69" s="11">
        <v>0</v>
      </c>
      <c r="L69" s="11">
        <v>0</v>
      </c>
      <c r="M69" s="11">
        <v>0</v>
      </c>
      <c r="N69" s="19">
        <f t="shared" si="11"/>
        <v>0</v>
      </c>
      <c r="O69" s="20">
        <f t="shared" si="12"/>
        <v>0</v>
      </c>
      <c r="P69" s="20">
        <f t="shared" si="13"/>
        <v>0</v>
      </c>
      <c r="Q69" s="25"/>
      <c r="R69" s="11"/>
      <c r="S69" s="26"/>
      <c r="T69" s="11"/>
    </row>
    <row r="70" spans="1:20" hidden="1" x14ac:dyDescent="0.2">
      <c r="A70" s="32"/>
      <c r="B70" s="215"/>
      <c r="C70" s="216"/>
      <c r="D70" s="216"/>
      <c r="E70" s="216"/>
      <c r="F70" s="216"/>
      <c r="G70" s="216"/>
      <c r="H70" s="216"/>
      <c r="I70" s="217"/>
      <c r="J70" s="11">
        <v>0</v>
      </c>
      <c r="K70" s="11">
        <v>0</v>
      </c>
      <c r="L70" s="11">
        <v>0</v>
      </c>
      <c r="M70" s="11">
        <v>0</v>
      </c>
      <c r="N70" s="19">
        <f t="shared" si="11"/>
        <v>0</v>
      </c>
      <c r="O70" s="20">
        <f t="shared" si="12"/>
        <v>0</v>
      </c>
      <c r="P70" s="20">
        <f t="shared" si="13"/>
        <v>0</v>
      </c>
      <c r="Q70" s="25"/>
      <c r="R70" s="11"/>
      <c r="S70" s="26"/>
      <c r="T70" s="11"/>
    </row>
    <row r="71" spans="1:20" hidden="1" x14ac:dyDescent="0.2">
      <c r="A71" s="32"/>
      <c r="B71" s="215"/>
      <c r="C71" s="216"/>
      <c r="D71" s="216"/>
      <c r="E71" s="216"/>
      <c r="F71" s="216"/>
      <c r="G71" s="216"/>
      <c r="H71" s="216"/>
      <c r="I71" s="217"/>
      <c r="J71" s="11">
        <v>0</v>
      </c>
      <c r="K71" s="11">
        <v>0</v>
      </c>
      <c r="L71" s="11">
        <v>0</v>
      </c>
      <c r="M71" s="11">
        <v>0</v>
      </c>
      <c r="N71" s="19">
        <f>K71+L71+M71</f>
        <v>0</v>
      </c>
      <c r="O71" s="20">
        <f>P71-N71</f>
        <v>0</v>
      </c>
      <c r="P71" s="20">
        <f>ROUND(PRODUCT(J71,25)/14,0)</f>
        <v>0</v>
      </c>
      <c r="Q71" s="25"/>
      <c r="R71" s="11"/>
      <c r="S71" s="26"/>
      <c r="T71" s="11"/>
    </row>
    <row r="72" spans="1:20" hidden="1" x14ac:dyDescent="0.2">
      <c r="A72" s="32"/>
      <c r="B72" s="215"/>
      <c r="C72" s="216"/>
      <c r="D72" s="216"/>
      <c r="E72" s="216"/>
      <c r="F72" s="216"/>
      <c r="G72" s="216"/>
      <c r="H72" s="216"/>
      <c r="I72" s="217"/>
      <c r="J72" s="11">
        <v>0</v>
      </c>
      <c r="K72" s="11">
        <v>0</v>
      </c>
      <c r="L72" s="11">
        <v>0</v>
      </c>
      <c r="M72" s="11">
        <v>0</v>
      </c>
      <c r="N72" s="19">
        <f>K72+L72+M72</f>
        <v>0</v>
      </c>
      <c r="O72" s="20">
        <f>P72-N72</f>
        <v>0</v>
      </c>
      <c r="P72" s="20">
        <f>ROUND(PRODUCT(J72,25)/14,0)</f>
        <v>0</v>
      </c>
      <c r="Q72" s="25"/>
      <c r="R72" s="11"/>
      <c r="S72" s="26"/>
      <c r="T72" s="11"/>
    </row>
    <row r="73" spans="1:20" hidden="1" x14ac:dyDescent="0.2">
      <c r="A73" s="32"/>
      <c r="B73" s="215"/>
      <c r="C73" s="216"/>
      <c r="D73" s="216"/>
      <c r="E73" s="216"/>
      <c r="F73" s="216"/>
      <c r="G73" s="216"/>
      <c r="H73" s="216"/>
      <c r="I73" s="217"/>
      <c r="J73" s="11">
        <v>0</v>
      </c>
      <c r="K73" s="11">
        <v>0</v>
      </c>
      <c r="L73" s="11">
        <v>0</v>
      </c>
      <c r="M73" s="11">
        <v>0</v>
      </c>
      <c r="N73" s="19">
        <f>K73+L73+M73</f>
        <v>0</v>
      </c>
      <c r="O73" s="20">
        <f>P73-N73</f>
        <v>0</v>
      </c>
      <c r="P73" s="20">
        <f>ROUND(PRODUCT(J73,25)/14,0)</f>
        <v>0</v>
      </c>
      <c r="Q73" s="25"/>
      <c r="R73" s="11"/>
      <c r="S73" s="26"/>
      <c r="T73" s="11"/>
    </row>
    <row r="74" spans="1:20" x14ac:dyDescent="0.2">
      <c r="A74" s="22" t="s">
        <v>24</v>
      </c>
      <c r="B74" s="95"/>
      <c r="C74" s="158"/>
      <c r="D74" s="158"/>
      <c r="E74" s="158"/>
      <c r="F74" s="158"/>
      <c r="G74" s="158"/>
      <c r="H74" s="158"/>
      <c r="I74" s="96"/>
      <c r="J74" s="22">
        <f>SUM(J63:J73)</f>
        <v>30</v>
      </c>
      <c r="K74" s="22">
        <f t="shared" ref="K74:P74" si="14">SUM(K63:K73)</f>
        <v>8</v>
      </c>
      <c r="L74" s="22">
        <f t="shared" si="14"/>
        <v>4</v>
      </c>
      <c r="M74" s="22">
        <f t="shared" si="14"/>
        <v>8</v>
      </c>
      <c r="N74" s="22">
        <f t="shared" si="14"/>
        <v>20</v>
      </c>
      <c r="O74" s="22">
        <f t="shared" si="14"/>
        <v>34</v>
      </c>
      <c r="P74" s="22">
        <f t="shared" si="14"/>
        <v>54</v>
      </c>
      <c r="Q74" s="22">
        <f>COUNTIF(Q63:Q73,"E")</f>
        <v>4</v>
      </c>
      <c r="R74" s="22">
        <f>COUNTIF(R63:R73,"C")</f>
        <v>0</v>
      </c>
      <c r="S74" s="22">
        <f>COUNTIF(S63:S73,"VP")</f>
        <v>0</v>
      </c>
      <c r="T74" s="49">
        <f>COUNTA(T63:T73)</f>
        <v>4</v>
      </c>
    </row>
    <row r="75" spans="1:20" ht="21.75" customHeight="1" x14ac:dyDescent="0.2"/>
    <row r="76" spans="1:20" ht="18.75" customHeight="1" x14ac:dyDescent="0.2">
      <c r="A76" s="212" t="s">
        <v>44</v>
      </c>
      <c r="B76" s="212"/>
      <c r="C76" s="212"/>
      <c r="D76" s="212"/>
      <c r="E76" s="212"/>
      <c r="F76" s="212"/>
      <c r="G76" s="212"/>
      <c r="H76" s="212"/>
      <c r="I76" s="212"/>
      <c r="J76" s="212"/>
      <c r="K76" s="212"/>
      <c r="L76" s="212"/>
      <c r="M76" s="212"/>
      <c r="N76" s="212"/>
      <c r="O76" s="212"/>
      <c r="P76" s="212"/>
      <c r="Q76" s="212"/>
      <c r="R76" s="212"/>
      <c r="S76" s="212"/>
      <c r="T76" s="212"/>
    </row>
    <row r="77" spans="1:20" ht="24.75" customHeight="1" x14ac:dyDescent="0.2">
      <c r="A77" s="185" t="s">
        <v>26</v>
      </c>
      <c r="B77" s="178" t="s">
        <v>25</v>
      </c>
      <c r="C77" s="179"/>
      <c r="D77" s="179"/>
      <c r="E77" s="179"/>
      <c r="F77" s="179"/>
      <c r="G77" s="179"/>
      <c r="H77" s="179"/>
      <c r="I77" s="180"/>
      <c r="J77" s="187" t="s">
        <v>39</v>
      </c>
      <c r="K77" s="192" t="s">
        <v>23</v>
      </c>
      <c r="L77" s="193"/>
      <c r="M77" s="194"/>
      <c r="N77" s="192" t="s">
        <v>40</v>
      </c>
      <c r="O77" s="209"/>
      <c r="P77" s="210"/>
      <c r="Q77" s="192" t="s">
        <v>22</v>
      </c>
      <c r="R77" s="193"/>
      <c r="S77" s="194"/>
      <c r="T77" s="211" t="s">
        <v>21</v>
      </c>
    </row>
    <row r="78" spans="1:20" x14ac:dyDescent="0.2">
      <c r="A78" s="186"/>
      <c r="B78" s="181"/>
      <c r="C78" s="182"/>
      <c r="D78" s="182"/>
      <c r="E78" s="182"/>
      <c r="F78" s="182"/>
      <c r="G78" s="182"/>
      <c r="H78" s="182"/>
      <c r="I78" s="183"/>
      <c r="J78" s="188"/>
      <c r="K78" s="5" t="s">
        <v>27</v>
      </c>
      <c r="L78" s="5" t="s">
        <v>28</v>
      </c>
      <c r="M78" s="5" t="s">
        <v>29</v>
      </c>
      <c r="N78" s="5" t="s">
        <v>33</v>
      </c>
      <c r="O78" s="5" t="s">
        <v>7</v>
      </c>
      <c r="P78" s="5" t="s">
        <v>30</v>
      </c>
      <c r="Q78" s="5" t="s">
        <v>31</v>
      </c>
      <c r="R78" s="5" t="s">
        <v>27</v>
      </c>
      <c r="S78" s="5" t="s">
        <v>32</v>
      </c>
      <c r="T78" s="188"/>
    </row>
    <row r="79" spans="1:20" ht="42.75" customHeight="1" x14ac:dyDescent="0.2">
      <c r="A79" s="51" t="s">
        <v>110</v>
      </c>
      <c r="B79" s="170" t="s">
        <v>182</v>
      </c>
      <c r="C79" s="171"/>
      <c r="D79" s="171"/>
      <c r="E79" s="171"/>
      <c r="F79" s="171"/>
      <c r="G79" s="171"/>
      <c r="H79" s="171"/>
      <c r="I79" s="172"/>
      <c r="J79" s="52">
        <v>22</v>
      </c>
      <c r="K79" s="52">
        <v>0</v>
      </c>
      <c r="L79" s="52">
        <v>0</v>
      </c>
      <c r="M79" s="11">
        <v>20</v>
      </c>
      <c r="N79" s="48">
        <f>K79+L79+M79</f>
        <v>20</v>
      </c>
      <c r="O79" s="20">
        <f>P79-N79</f>
        <v>26</v>
      </c>
      <c r="P79" s="20">
        <f>ROUND(PRODUCT(J79,25)/12,0)</f>
        <v>46</v>
      </c>
      <c r="Q79" s="25"/>
      <c r="R79" s="11"/>
      <c r="S79" s="26" t="s">
        <v>32</v>
      </c>
      <c r="T79" s="11" t="s">
        <v>37</v>
      </c>
    </row>
    <row r="80" spans="1:20" ht="42" customHeight="1" x14ac:dyDescent="0.2">
      <c r="A80" s="51" t="s">
        <v>111</v>
      </c>
      <c r="B80" s="175" t="s">
        <v>178</v>
      </c>
      <c r="C80" s="213"/>
      <c r="D80" s="213"/>
      <c r="E80" s="213"/>
      <c r="F80" s="213"/>
      <c r="G80" s="213"/>
      <c r="H80" s="213"/>
      <c r="I80" s="214"/>
      <c r="J80" s="52">
        <v>4</v>
      </c>
      <c r="K80" s="52">
        <v>0</v>
      </c>
      <c r="L80" s="52">
        <v>0</v>
      </c>
      <c r="M80" s="11">
        <v>2</v>
      </c>
      <c r="N80" s="19">
        <f t="shared" ref="N80:N86" si="15">K80+L80+M80</f>
        <v>2</v>
      </c>
      <c r="O80" s="20">
        <f t="shared" ref="O80:O86" si="16">P80-N80</f>
        <v>6</v>
      </c>
      <c r="P80" s="20">
        <f t="shared" ref="P80:P89" si="17">ROUND(PRODUCT(J80,25)/12,0)</f>
        <v>8</v>
      </c>
      <c r="Q80" s="25" t="s">
        <v>31</v>
      </c>
      <c r="R80" s="11"/>
      <c r="S80" s="26"/>
      <c r="T80" s="11" t="s">
        <v>37</v>
      </c>
    </row>
    <row r="81" spans="1:20" ht="45" customHeight="1" x14ac:dyDescent="0.2">
      <c r="A81" s="51" t="s">
        <v>112</v>
      </c>
      <c r="B81" s="175" t="s">
        <v>164</v>
      </c>
      <c r="C81" s="213"/>
      <c r="D81" s="213"/>
      <c r="E81" s="213"/>
      <c r="F81" s="213"/>
      <c r="G81" s="213"/>
      <c r="H81" s="213"/>
      <c r="I81" s="214"/>
      <c r="J81" s="52">
        <v>4</v>
      </c>
      <c r="K81" s="52">
        <v>0</v>
      </c>
      <c r="L81" s="52">
        <v>0</v>
      </c>
      <c r="M81" s="11">
        <v>2</v>
      </c>
      <c r="N81" s="19">
        <f t="shared" si="15"/>
        <v>2</v>
      </c>
      <c r="O81" s="20">
        <f t="shared" si="16"/>
        <v>6</v>
      </c>
      <c r="P81" s="20">
        <f t="shared" si="17"/>
        <v>8</v>
      </c>
      <c r="Q81" s="25" t="s">
        <v>31</v>
      </c>
      <c r="R81" s="11"/>
      <c r="S81" s="26"/>
      <c r="T81" s="11" t="s">
        <v>37</v>
      </c>
    </row>
    <row r="82" spans="1:20" hidden="1" x14ac:dyDescent="0.2">
      <c r="A82" s="32"/>
      <c r="B82" s="215"/>
      <c r="C82" s="216"/>
      <c r="D82" s="216"/>
      <c r="E82" s="216"/>
      <c r="F82" s="216"/>
      <c r="G82" s="216"/>
      <c r="H82" s="216"/>
      <c r="I82" s="217"/>
      <c r="J82" s="11">
        <v>0</v>
      </c>
      <c r="K82" s="11">
        <v>0</v>
      </c>
      <c r="L82" s="11">
        <v>0</v>
      </c>
      <c r="M82" s="11">
        <v>0</v>
      </c>
      <c r="N82" s="19">
        <f t="shared" si="15"/>
        <v>0</v>
      </c>
      <c r="O82" s="20">
        <f t="shared" si="16"/>
        <v>0</v>
      </c>
      <c r="P82" s="20">
        <f t="shared" si="17"/>
        <v>0</v>
      </c>
      <c r="Q82" s="25"/>
      <c r="R82" s="11"/>
      <c r="S82" s="26"/>
      <c r="T82" s="11"/>
    </row>
    <row r="83" spans="1:20" hidden="1" x14ac:dyDescent="0.2">
      <c r="A83" s="32"/>
      <c r="B83" s="215"/>
      <c r="C83" s="216"/>
      <c r="D83" s="216"/>
      <c r="E83" s="216"/>
      <c r="F83" s="216"/>
      <c r="G83" s="216"/>
      <c r="H83" s="216"/>
      <c r="I83" s="217"/>
      <c r="J83" s="11">
        <v>0</v>
      </c>
      <c r="K83" s="11">
        <v>0</v>
      </c>
      <c r="L83" s="11">
        <v>0</v>
      </c>
      <c r="M83" s="11">
        <v>0</v>
      </c>
      <c r="N83" s="19">
        <f t="shared" si="15"/>
        <v>0</v>
      </c>
      <c r="O83" s="20">
        <f t="shared" si="16"/>
        <v>0</v>
      </c>
      <c r="P83" s="20">
        <f t="shared" si="17"/>
        <v>0</v>
      </c>
      <c r="Q83" s="25"/>
      <c r="R83" s="11"/>
      <c r="S83" s="26"/>
      <c r="T83" s="11"/>
    </row>
    <row r="84" spans="1:20" hidden="1" x14ac:dyDescent="0.2">
      <c r="A84" s="32"/>
      <c r="B84" s="215"/>
      <c r="C84" s="216"/>
      <c r="D84" s="216"/>
      <c r="E84" s="216"/>
      <c r="F84" s="216"/>
      <c r="G84" s="216"/>
      <c r="H84" s="216"/>
      <c r="I84" s="217"/>
      <c r="J84" s="11">
        <v>0</v>
      </c>
      <c r="K84" s="11">
        <v>0</v>
      </c>
      <c r="L84" s="11">
        <v>0</v>
      </c>
      <c r="M84" s="11">
        <v>0</v>
      </c>
      <c r="N84" s="19">
        <f t="shared" si="15"/>
        <v>0</v>
      </c>
      <c r="O84" s="20">
        <f t="shared" si="16"/>
        <v>0</v>
      </c>
      <c r="P84" s="20">
        <f t="shared" si="17"/>
        <v>0</v>
      </c>
      <c r="Q84" s="25"/>
      <c r="R84" s="11"/>
      <c r="S84" s="26"/>
      <c r="T84" s="11"/>
    </row>
    <row r="85" spans="1:20" hidden="1" x14ac:dyDescent="0.2">
      <c r="A85" s="32"/>
      <c r="B85" s="215"/>
      <c r="C85" s="216"/>
      <c r="D85" s="216"/>
      <c r="E85" s="216"/>
      <c r="F85" s="216"/>
      <c r="G85" s="216"/>
      <c r="H85" s="216"/>
      <c r="I85" s="217"/>
      <c r="J85" s="11">
        <v>0</v>
      </c>
      <c r="K85" s="11">
        <v>0</v>
      </c>
      <c r="L85" s="11">
        <v>0</v>
      </c>
      <c r="M85" s="11">
        <v>0</v>
      </c>
      <c r="N85" s="19">
        <f t="shared" si="15"/>
        <v>0</v>
      </c>
      <c r="O85" s="20">
        <f t="shared" si="16"/>
        <v>0</v>
      </c>
      <c r="P85" s="20">
        <f t="shared" si="17"/>
        <v>0</v>
      </c>
      <c r="Q85" s="25"/>
      <c r="R85" s="11"/>
      <c r="S85" s="26"/>
      <c r="T85" s="11"/>
    </row>
    <row r="86" spans="1:20" hidden="1" x14ac:dyDescent="0.2">
      <c r="A86" s="32"/>
      <c r="B86" s="215"/>
      <c r="C86" s="216"/>
      <c r="D86" s="216"/>
      <c r="E86" s="216"/>
      <c r="F86" s="216"/>
      <c r="G86" s="216"/>
      <c r="H86" s="216"/>
      <c r="I86" s="217"/>
      <c r="J86" s="11">
        <v>0</v>
      </c>
      <c r="K86" s="11">
        <v>0</v>
      </c>
      <c r="L86" s="11">
        <v>0</v>
      </c>
      <c r="M86" s="11">
        <v>0</v>
      </c>
      <c r="N86" s="19">
        <f t="shared" si="15"/>
        <v>0</v>
      </c>
      <c r="O86" s="20">
        <f t="shared" si="16"/>
        <v>0</v>
      </c>
      <c r="P86" s="20">
        <f t="shared" si="17"/>
        <v>0</v>
      </c>
      <c r="Q86" s="25"/>
      <c r="R86" s="11"/>
      <c r="S86" s="26"/>
      <c r="T86" s="11"/>
    </row>
    <row r="87" spans="1:20" hidden="1" x14ac:dyDescent="0.2">
      <c r="A87" s="32"/>
      <c r="B87" s="215"/>
      <c r="C87" s="216"/>
      <c r="D87" s="216"/>
      <c r="E87" s="216"/>
      <c r="F87" s="216"/>
      <c r="G87" s="216"/>
      <c r="H87" s="216"/>
      <c r="I87" s="217"/>
      <c r="J87" s="11">
        <v>0</v>
      </c>
      <c r="K87" s="11">
        <v>0</v>
      </c>
      <c r="L87" s="11">
        <v>0</v>
      </c>
      <c r="M87" s="11">
        <v>0</v>
      </c>
      <c r="N87" s="19">
        <f>K87+L87+M87</f>
        <v>0</v>
      </c>
      <c r="O87" s="20">
        <f>P87-N87</f>
        <v>0</v>
      </c>
      <c r="P87" s="20">
        <f t="shared" si="17"/>
        <v>0</v>
      </c>
      <c r="Q87" s="25"/>
      <c r="R87" s="11"/>
      <c r="S87" s="26"/>
      <c r="T87" s="11"/>
    </row>
    <row r="88" spans="1:20" hidden="1" x14ac:dyDescent="0.2">
      <c r="A88" s="32"/>
      <c r="B88" s="215"/>
      <c r="C88" s="216"/>
      <c r="D88" s="216"/>
      <c r="E88" s="216"/>
      <c r="F88" s="216"/>
      <c r="G88" s="216"/>
      <c r="H88" s="216"/>
      <c r="I88" s="217"/>
      <c r="J88" s="11">
        <v>0</v>
      </c>
      <c r="K88" s="11">
        <v>0</v>
      </c>
      <c r="L88" s="11">
        <v>0</v>
      </c>
      <c r="M88" s="11">
        <v>0</v>
      </c>
      <c r="N88" s="19">
        <f>K88+L88+M88</f>
        <v>0</v>
      </c>
      <c r="O88" s="20">
        <f>P88-N88</f>
        <v>0</v>
      </c>
      <c r="P88" s="20">
        <f t="shared" si="17"/>
        <v>0</v>
      </c>
      <c r="Q88" s="25"/>
      <c r="R88" s="11"/>
      <c r="S88" s="26"/>
      <c r="T88" s="11"/>
    </row>
    <row r="89" spans="1:20" hidden="1" x14ac:dyDescent="0.2">
      <c r="A89" s="32"/>
      <c r="B89" s="228"/>
      <c r="C89" s="229"/>
      <c r="D89" s="229"/>
      <c r="E89" s="229"/>
      <c r="F89" s="229"/>
      <c r="G89" s="229"/>
      <c r="H89" s="229"/>
      <c r="I89" s="230"/>
      <c r="J89" s="11">
        <v>0</v>
      </c>
      <c r="K89" s="11">
        <v>0</v>
      </c>
      <c r="L89" s="11">
        <v>0</v>
      </c>
      <c r="M89" s="11">
        <v>0</v>
      </c>
      <c r="N89" s="19">
        <f>K89+L89+M89</f>
        <v>0</v>
      </c>
      <c r="O89" s="20">
        <f>P89-N89</f>
        <v>0</v>
      </c>
      <c r="P89" s="20">
        <f t="shared" si="17"/>
        <v>0</v>
      </c>
      <c r="Q89" s="25"/>
      <c r="R89" s="11"/>
      <c r="S89" s="26"/>
      <c r="T89" s="11"/>
    </row>
    <row r="90" spans="1:20" x14ac:dyDescent="0.2">
      <c r="A90" s="22" t="s">
        <v>24</v>
      </c>
      <c r="B90" s="95"/>
      <c r="C90" s="158"/>
      <c r="D90" s="158"/>
      <c r="E90" s="158"/>
      <c r="F90" s="158"/>
      <c r="G90" s="158"/>
      <c r="H90" s="158"/>
      <c r="I90" s="96"/>
      <c r="J90" s="22">
        <f t="shared" ref="J90:P90" si="18">SUM(J79:J89)</f>
        <v>30</v>
      </c>
      <c r="K90" s="22">
        <f t="shared" si="18"/>
        <v>0</v>
      </c>
      <c r="L90" s="22">
        <f t="shared" si="18"/>
        <v>0</v>
      </c>
      <c r="M90" s="22">
        <f t="shared" si="18"/>
        <v>24</v>
      </c>
      <c r="N90" s="22">
        <f t="shared" si="18"/>
        <v>24</v>
      </c>
      <c r="O90" s="22">
        <f t="shared" si="18"/>
        <v>38</v>
      </c>
      <c r="P90" s="22">
        <f t="shared" si="18"/>
        <v>62</v>
      </c>
      <c r="Q90" s="22">
        <f>COUNTIF(Q79:Q89,"E")</f>
        <v>2</v>
      </c>
      <c r="R90" s="22">
        <f>COUNTIF(R79:R89,"C")</f>
        <v>0</v>
      </c>
      <c r="S90" s="22">
        <f>COUNTIF(S79:S89,"VP")</f>
        <v>1</v>
      </c>
      <c r="T90" s="49">
        <f>COUNTA(T79:T89)</f>
        <v>3</v>
      </c>
    </row>
    <row r="91" spans="1:20" s="74" customFormat="1" x14ac:dyDescent="0.2">
      <c r="A91" s="70"/>
      <c r="B91" s="70"/>
      <c r="C91" s="70"/>
      <c r="D91" s="70"/>
      <c r="E91" s="70"/>
      <c r="F91" s="70"/>
      <c r="G91" s="70"/>
      <c r="H91" s="70"/>
      <c r="I91" s="70"/>
      <c r="J91" s="70"/>
      <c r="K91" s="70"/>
      <c r="L91" s="70"/>
      <c r="M91" s="70"/>
      <c r="N91" s="70"/>
      <c r="O91" s="70"/>
      <c r="P91" s="70"/>
      <c r="Q91" s="70"/>
      <c r="R91" s="70"/>
      <c r="S91" s="70"/>
      <c r="T91" s="78"/>
    </row>
    <row r="92" spans="1:20" s="74" customFormat="1" x14ac:dyDescent="0.2">
      <c r="A92" s="70"/>
      <c r="B92" s="70"/>
      <c r="C92" s="70"/>
      <c r="D92" s="70"/>
      <c r="E92" s="70"/>
      <c r="F92" s="70"/>
      <c r="G92" s="70"/>
      <c r="H92" s="70"/>
      <c r="I92" s="70"/>
      <c r="J92" s="70"/>
      <c r="K92" s="70"/>
      <c r="L92" s="70"/>
      <c r="M92" s="70"/>
      <c r="N92" s="70"/>
      <c r="O92" s="70"/>
      <c r="P92" s="70"/>
      <c r="Q92" s="70"/>
      <c r="R92" s="70"/>
      <c r="S92" s="70"/>
      <c r="T92" s="78"/>
    </row>
    <row r="93" spans="1:20" s="74" customFormat="1" x14ac:dyDescent="0.2">
      <c r="A93" s="70"/>
      <c r="B93" s="70"/>
      <c r="C93" s="70"/>
      <c r="D93" s="70"/>
      <c r="E93" s="70"/>
      <c r="F93" s="70"/>
      <c r="G93" s="70"/>
      <c r="H93" s="70"/>
      <c r="I93" s="70"/>
      <c r="J93" s="70"/>
      <c r="K93" s="70"/>
      <c r="L93" s="70"/>
      <c r="M93" s="70"/>
      <c r="N93" s="70"/>
      <c r="O93" s="70"/>
      <c r="P93" s="70"/>
      <c r="Q93" s="70"/>
      <c r="R93" s="70"/>
      <c r="S93" s="70"/>
      <c r="T93" s="78"/>
    </row>
    <row r="95" spans="1:20" ht="16.5" customHeight="1" x14ac:dyDescent="0.2">
      <c r="A95" s="184" t="s">
        <v>45</v>
      </c>
      <c r="B95" s="184"/>
      <c r="C95" s="184"/>
      <c r="D95" s="184"/>
      <c r="E95" s="184"/>
      <c r="F95" s="184"/>
      <c r="G95" s="184"/>
      <c r="H95" s="184"/>
      <c r="I95" s="184"/>
      <c r="J95" s="184"/>
      <c r="K95" s="184"/>
      <c r="L95" s="184"/>
      <c r="M95" s="184"/>
      <c r="N95" s="184"/>
      <c r="O95" s="184"/>
      <c r="P95" s="184"/>
      <c r="Q95" s="184"/>
      <c r="R95" s="184"/>
      <c r="S95" s="184"/>
      <c r="T95" s="184"/>
    </row>
    <row r="96" spans="1:20" ht="27.75" customHeight="1" x14ac:dyDescent="0.2">
      <c r="A96" s="185" t="s">
        <v>26</v>
      </c>
      <c r="B96" s="178" t="s">
        <v>25</v>
      </c>
      <c r="C96" s="179"/>
      <c r="D96" s="179"/>
      <c r="E96" s="179"/>
      <c r="F96" s="179"/>
      <c r="G96" s="179"/>
      <c r="H96" s="179"/>
      <c r="I96" s="180"/>
      <c r="J96" s="187" t="s">
        <v>39</v>
      </c>
      <c r="K96" s="115" t="s">
        <v>23</v>
      </c>
      <c r="L96" s="115"/>
      <c r="M96" s="115"/>
      <c r="N96" s="115" t="s">
        <v>40</v>
      </c>
      <c r="O96" s="189"/>
      <c r="P96" s="189"/>
      <c r="Q96" s="115" t="s">
        <v>22</v>
      </c>
      <c r="R96" s="115"/>
      <c r="S96" s="115"/>
      <c r="T96" s="115" t="s">
        <v>21</v>
      </c>
    </row>
    <row r="97" spans="1:20" ht="12.75" customHeight="1" x14ac:dyDescent="0.2">
      <c r="A97" s="186"/>
      <c r="B97" s="181"/>
      <c r="C97" s="182"/>
      <c r="D97" s="182"/>
      <c r="E97" s="182"/>
      <c r="F97" s="182"/>
      <c r="G97" s="182"/>
      <c r="H97" s="182"/>
      <c r="I97" s="183"/>
      <c r="J97" s="188"/>
      <c r="K97" s="5" t="s">
        <v>27</v>
      </c>
      <c r="L97" s="5" t="s">
        <v>28</v>
      </c>
      <c r="M97" s="5" t="s">
        <v>29</v>
      </c>
      <c r="N97" s="5" t="s">
        <v>33</v>
      </c>
      <c r="O97" s="5" t="s">
        <v>7</v>
      </c>
      <c r="P97" s="5" t="s">
        <v>30</v>
      </c>
      <c r="Q97" s="5" t="s">
        <v>31</v>
      </c>
      <c r="R97" s="5" t="s">
        <v>27</v>
      </c>
      <c r="S97" s="5" t="s">
        <v>32</v>
      </c>
      <c r="T97" s="115"/>
    </row>
    <row r="98" spans="1:20" x14ac:dyDescent="0.2">
      <c r="A98" s="116" t="s">
        <v>139</v>
      </c>
      <c r="B98" s="117"/>
      <c r="C98" s="117"/>
      <c r="D98" s="117"/>
      <c r="E98" s="117"/>
      <c r="F98" s="117"/>
      <c r="G98" s="117"/>
      <c r="H98" s="117"/>
      <c r="I98" s="117"/>
      <c r="J98" s="117"/>
      <c r="K98" s="117"/>
      <c r="L98" s="117"/>
      <c r="M98" s="117"/>
      <c r="N98" s="117"/>
      <c r="O98" s="117"/>
      <c r="P98" s="117"/>
      <c r="Q98" s="117"/>
      <c r="R98" s="117"/>
      <c r="S98" s="117"/>
      <c r="T98" s="118"/>
    </row>
    <row r="99" spans="1:20" x14ac:dyDescent="0.2">
      <c r="A99" s="60" t="s">
        <v>113</v>
      </c>
      <c r="B99" s="241" t="s">
        <v>165</v>
      </c>
      <c r="C99" s="242"/>
      <c r="D99" s="242"/>
      <c r="E99" s="242"/>
      <c r="F99" s="242"/>
      <c r="G99" s="242"/>
      <c r="H99" s="242"/>
      <c r="I99" s="243"/>
      <c r="J99" s="52">
        <v>7</v>
      </c>
      <c r="K99" s="52">
        <v>2</v>
      </c>
      <c r="L99" s="52">
        <v>1</v>
      </c>
      <c r="M99" s="27">
        <v>2</v>
      </c>
      <c r="N99" s="20">
        <f>K99+L99+M99</f>
        <v>5</v>
      </c>
      <c r="O99" s="20">
        <f>P99-N99</f>
        <v>8</v>
      </c>
      <c r="P99" s="20">
        <f>ROUND(PRODUCT(J99,25)/14,0)</f>
        <v>13</v>
      </c>
      <c r="Q99" s="27" t="s">
        <v>31</v>
      </c>
      <c r="R99" s="27"/>
      <c r="S99" s="28"/>
      <c r="T99" s="11" t="s">
        <v>37</v>
      </c>
    </row>
    <row r="100" spans="1:20" ht="36" customHeight="1" x14ac:dyDescent="0.2">
      <c r="A100" s="60" t="s">
        <v>115</v>
      </c>
      <c r="B100" s="175" t="s">
        <v>166</v>
      </c>
      <c r="C100" s="176"/>
      <c r="D100" s="176"/>
      <c r="E100" s="176"/>
      <c r="F100" s="176"/>
      <c r="G100" s="176"/>
      <c r="H100" s="176"/>
      <c r="I100" s="177"/>
      <c r="J100" s="52">
        <v>7</v>
      </c>
      <c r="K100" s="52">
        <v>2</v>
      </c>
      <c r="L100" s="52">
        <v>1</v>
      </c>
      <c r="M100" s="27">
        <v>2</v>
      </c>
      <c r="N100" s="20">
        <f t="shared" ref="N100:N124" si="19">K100+L100+M100</f>
        <v>5</v>
      </c>
      <c r="O100" s="20">
        <f t="shared" ref="O100:O124" si="20">P100-N100</f>
        <v>8</v>
      </c>
      <c r="P100" s="20">
        <f t="shared" ref="P100:P116" si="21">ROUND(PRODUCT(J100,25)/14,0)</f>
        <v>13</v>
      </c>
      <c r="Q100" s="27" t="s">
        <v>31</v>
      </c>
      <c r="R100" s="27"/>
      <c r="S100" s="28"/>
      <c r="T100" s="11" t="s">
        <v>37</v>
      </c>
    </row>
    <row r="101" spans="1:20" hidden="1" x14ac:dyDescent="0.2">
      <c r="A101" s="38"/>
      <c r="B101" s="151"/>
      <c r="C101" s="152"/>
      <c r="D101" s="152"/>
      <c r="E101" s="152"/>
      <c r="F101" s="152"/>
      <c r="G101" s="152"/>
      <c r="H101" s="152"/>
      <c r="I101" s="153"/>
      <c r="J101" s="27">
        <v>0</v>
      </c>
      <c r="K101" s="27">
        <v>0</v>
      </c>
      <c r="L101" s="27">
        <v>0</v>
      </c>
      <c r="M101" s="27">
        <v>0</v>
      </c>
      <c r="N101" s="20">
        <f t="shared" ref="N101:N103" si="22">K101+L101+M101</f>
        <v>0</v>
      </c>
      <c r="O101" s="20">
        <f t="shared" ref="O101:O103" si="23">P101-N101</f>
        <v>0</v>
      </c>
      <c r="P101" s="20">
        <f t="shared" ref="P101:P103" si="24">ROUND(PRODUCT(J101,25)/14,0)</f>
        <v>0</v>
      </c>
      <c r="Q101" s="27"/>
      <c r="R101" s="27"/>
      <c r="S101" s="28"/>
      <c r="T101" s="11"/>
    </row>
    <row r="102" spans="1:20" hidden="1" x14ac:dyDescent="0.2">
      <c r="A102" s="38"/>
      <c r="B102" s="151"/>
      <c r="C102" s="152"/>
      <c r="D102" s="152"/>
      <c r="E102" s="152"/>
      <c r="F102" s="152"/>
      <c r="G102" s="152"/>
      <c r="H102" s="152"/>
      <c r="I102" s="153"/>
      <c r="J102" s="27">
        <v>0</v>
      </c>
      <c r="K102" s="27">
        <v>0</v>
      </c>
      <c r="L102" s="27">
        <v>0</v>
      </c>
      <c r="M102" s="27">
        <v>0</v>
      </c>
      <c r="N102" s="20">
        <f t="shared" si="22"/>
        <v>0</v>
      </c>
      <c r="O102" s="20">
        <f t="shared" si="23"/>
        <v>0</v>
      </c>
      <c r="P102" s="20">
        <f t="shared" si="24"/>
        <v>0</v>
      </c>
      <c r="Q102" s="27"/>
      <c r="R102" s="27"/>
      <c r="S102" s="28"/>
      <c r="T102" s="11"/>
    </row>
    <row r="103" spans="1:20" hidden="1" x14ac:dyDescent="0.2">
      <c r="A103" s="38"/>
      <c r="B103" s="151"/>
      <c r="C103" s="152"/>
      <c r="D103" s="152"/>
      <c r="E103" s="152"/>
      <c r="F103" s="152"/>
      <c r="G103" s="152"/>
      <c r="H103" s="152"/>
      <c r="I103" s="153"/>
      <c r="J103" s="27">
        <v>0</v>
      </c>
      <c r="K103" s="27">
        <v>0</v>
      </c>
      <c r="L103" s="27">
        <v>0</v>
      </c>
      <c r="M103" s="27">
        <v>0</v>
      </c>
      <c r="N103" s="20">
        <f t="shared" si="22"/>
        <v>0</v>
      </c>
      <c r="O103" s="20">
        <f t="shared" si="23"/>
        <v>0</v>
      </c>
      <c r="P103" s="20">
        <f t="shared" si="24"/>
        <v>0</v>
      </c>
      <c r="Q103" s="27"/>
      <c r="R103" s="27"/>
      <c r="S103" s="28"/>
      <c r="T103" s="11"/>
    </row>
    <row r="104" spans="1:20" hidden="1" x14ac:dyDescent="0.2">
      <c r="A104" s="33"/>
      <c r="B104" s="151"/>
      <c r="C104" s="152"/>
      <c r="D104" s="152"/>
      <c r="E104" s="152"/>
      <c r="F104" s="152"/>
      <c r="G104" s="152"/>
      <c r="H104" s="152"/>
      <c r="I104" s="153"/>
      <c r="J104" s="27">
        <v>0</v>
      </c>
      <c r="K104" s="27">
        <v>0</v>
      </c>
      <c r="L104" s="27">
        <v>0</v>
      </c>
      <c r="M104" s="27">
        <v>0</v>
      </c>
      <c r="N104" s="20">
        <f>K104+L104+M104</f>
        <v>0</v>
      </c>
      <c r="O104" s="20">
        <f>P104-N104</f>
        <v>0</v>
      </c>
      <c r="P104" s="20">
        <f>ROUND(PRODUCT(J104,25)/14,0)</f>
        <v>0</v>
      </c>
      <c r="Q104" s="27"/>
      <c r="R104" s="27"/>
      <c r="S104" s="28"/>
      <c r="T104" s="11"/>
    </row>
    <row r="105" spans="1:20" s="50" customFormat="1" x14ac:dyDescent="0.2">
      <c r="A105" s="127" t="s">
        <v>140</v>
      </c>
      <c r="B105" s="128"/>
      <c r="C105" s="128"/>
      <c r="D105" s="128"/>
      <c r="E105" s="128"/>
      <c r="F105" s="128"/>
      <c r="G105" s="128"/>
      <c r="H105" s="128"/>
      <c r="I105" s="128"/>
      <c r="J105" s="128"/>
      <c r="K105" s="128"/>
      <c r="L105" s="128"/>
      <c r="M105" s="128"/>
      <c r="N105" s="128"/>
      <c r="O105" s="128"/>
      <c r="P105" s="128"/>
      <c r="Q105" s="128"/>
      <c r="R105" s="128"/>
      <c r="S105" s="128"/>
      <c r="T105" s="129"/>
    </row>
    <row r="106" spans="1:20" s="50" customFormat="1" ht="39" customHeight="1" x14ac:dyDescent="0.2">
      <c r="A106" s="60" t="s">
        <v>114</v>
      </c>
      <c r="B106" s="170" t="s">
        <v>167</v>
      </c>
      <c r="C106" s="171"/>
      <c r="D106" s="171"/>
      <c r="E106" s="171"/>
      <c r="F106" s="171"/>
      <c r="G106" s="171"/>
      <c r="H106" s="171"/>
      <c r="I106" s="172"/>
      <c r="J106" s="52">
        <v>7</v>
      </c>
      <c r="K106" s="52">
        <v>2</v>
      </c>
      <c r="L106" s="52">
        <v>1</v>
      </c>
      <c r="M106" s="27">
        <v>2</v>
      </c>
      <c r="N106" s="20">
        <f t="shared" ref="N106:N109" si="25">K106+L106+M106</f>
        <v>5</v>
      </c>
      <c r="O106" s="20">
        <f t="shared" ref="O106:O109" si="26">P106-N106</f>
        <v>8</v>
      </c>
      <c r="P106" s="20">
        <f t="shared" ref="P106:P109" si="27">ROUND(PRODUCT(J106,25)/14,0)</f>
        <v>13</v>
      </c>
      <c r="Q106" s="27" t="s">
        <v>31</v>
      </c>
      <c r="R106" s="27"/>
      <c r="S106" s="28"/>
      <c r="T106" s="11" t="s">
        <v>37</v>
      </c>
    </row>
    <row r="107" spans="1:20" s="50" customFormat="1" ht="33" customHeight="1" x14ac:dyDescent="0.2">
      <c r="A107" s="60" t="s">
        <v>136</v>
      </c>
      <c r="B107" s="170" t="s">
        <v>168</v>
      </c>
      <c r="C107" s="171"/>
      <c r="D107" s="171"/>
      <c r="E107" s="171"/>
      <c r="F107" s="171"/>
      <c r="G107" s="171"/>
      <c r="H107" s="171"/>
      <c r="I107" s="172"/>
      <c r="J107" s="52">
        <v>7</v>
      </c>
      <c r="K107" s="52">
        <v>2</v>
      </c>
      <c r="L107" s="52">
        <v>1</v>
      </c>
      <c r="M107" s="27">
        <v>2</v>
      </c>
      <c r="N107" s="20">
        <f t="shared" si="25"/>
        <v>5</v>
      </c>
      <c r="O107" s="20">
        <f t="shared" si="26"/>
        <v>8</v>
      </c>
      <c r="P107" s="20">
        <f t="shared" si="27"/>
        <v>13</v>
      </c>
      <c r="Q107" s="27" t="s">
        <v>31</v>
      </c>
      <c r="R107" s="27"/>
      <c r="S107" s="28"/>
      <c r="T107" s="11" t="s">
        <v>37</v>
      </c>
    </row>
    <row r="108" spans="1:20" s="50" customFormat="1" ht="12.75" hidden="1" customHeight="1" x14ac:dyDescent="0.2">
      <c r="A108" s="60" t="s">
        <v>120</v>
      </c>
      <c r="B108" s="241" t="s">
        <v>121</v>
      </c>
      <c r="C108" s="242"/>
      <c r="D108" s="242"/>
      <c r="E108" s="242"/>
      <c r="F108" s="242"/>
      <c r="G108" s="242"/>
      <c r="H108" s="242"/>
      <c r="I108" s="243"/>
      <c r="J108" s="27">
        <v>0</v>
      </c>
      <c r="K108" s="27">
        <v>0</v>
      </c>
      <c r="L108" s="27">
        <v>0</v>
      </c>
      <c r="M108" s="27">
        <v>0</v>
      </c>
      <c r="N108" s="20">
        <f t="shared" si="25"/>
        <v>0</v>
      </c>
      <c r="O108" s="20">
        <f t="shared" si="26"/>
        <v>0</v>
      </c>
      <c r="P108" s="20">
        <f t="shared" si="27"/>
        <v>0</v>
      </c>
      <c r="Q108" s="27"/>
      <c r="R108" s="27"/>
      <c r="S108" s="28"/>
      <c r="T108" s="11"/>
    </row>
    <row r="109" spans="1:20" s="50" customFormat="1" ht="12.75" hidden="1" customHeight="1" x14ac:dyDescent="0.2">
      <c r="A109" s="60" t="s">
        <v>136</v>
      </c>
      <c r="B109" s="241" t="s">
        <v>137</v>
      </c>
      <c r="C109" s="242"/>
      <c r="D109" s="242"/>
      <c r="E109" s="242"/>
      <c r="F109" s="242"/>
      <c r="G109" s="242"/>
      <c r="H109" s="242"/>
      <c r="I109" s="243"/>
      <c r="J109" s="27">
        <v>0</v>
      </c>
      <c r="K109" s="27">
        <v>0</v>
      </c>
      <c r="L109" s="27">
        <v>0</v>
      </c>
      <c r="M109" s="27">
        <v>0</v>
      </c>
      <c r="N109" s="20">
        <f t="shared" si="25"/>
        <v>0</v>
      </c>
      <c r="O109" s="20">
        <f t="shared" si="26"/>
        <v>0</v>
      </c>
      <c r="P109" s="20">
        <f t="shared" si="27"/>
        <v>0</v>
      </c>
      <c r="Q109" s="27"/>
      <c r="R109" s="27"/>
      <c r="S109" s="28"/>
      <c r="T109" s="11"/>
    </row>
    <row r="110" spans="1:20" x14ac:dyDescent="0.2">
      <c r="A110" s="127" t="s">
        <v>122</v>
      </c>
      <c r="B110" s="128"/>
      <c r="C110" s="128"/>
      <c r="D110" s="128"/>
      <c r="E110" s="128"/>
      <c r="F110" s="128"/>
      <c r="G110" s="128"/>
      <c r="H110" s="128"/>
      <c r="I110" s="128"/>
      <c r="J110" s="128"/>
      <c r="K110" s="128"/>
      <c r="L110" s="128"/>
      <c r="M110" s="128"/>
      <c r="N110" s="128"/>
      <c r="O110" s="128"/>
      <c r="P110" s="128"/>
      <c r="Q110" s="128"/>
      <c r="R110" s="128"/>
      <c r="S110" s="128"/>
      <c r="T110" s="129"/>
    </row>
    <row r="111" spans="1:20" ht="39" customHeight="1" x14ac:dyDescent="0.2">
      <c r="A111" s="60" t="s">
        <v>102</v>
      </c>
      <c r="B111" s="175" t="s">
        <v>172</v>
      </c>
      <c r="C111" s="176"/>
      <c r="D111" s="176"/>
      <c r="E111" s="176"/>
      <c r="F111" s="176"/>
      <c r="G111" s="176"/>
      <c r="H111" s="176"/>
      <c r="I111" s="177"/>
      <c r="J111" s="52">
        <v>8</v>
      </c>
      <c r="K111" s="52">
        <v>2</v>
      </c>
      <c r="L111" s="52">
        <v>1</v>
      </c>
      <c r="M111" s="27">
        <v>2</v>
      </c>
      <c r="N111" s="20">
        <f t="shared" si="19"/>
        <v>5</v>
      </c>
      <c r="O111" s="20">
        <f t="shared" si="20"/>
        <v>9</v>
      </c>
      <c r="P111" s="20">
        <f t="shared" si="21"/>
        <v>14</v>
      </c>
      <c r="Q111" s="27" t="s">
        <v>31</v>
      </c>
      <c r="R111" s="27"/>
      <c r="S111" s="28"/>
      <c r="T111" s="11" t="s">
        <v>37</v>
      </c>
    </row>
    <row r="112" spans="1:20" x14ac:dyDescent="0.2">
      <c r="A112" s="60" t="s">
        <v>138</v>
      </c>
      <c r="B112" s="170" t="s">
        <v>173</v>
      </c>
      <c r="C112" s="171"/>
      <c r="D112" s="171"/>
      <c r="E112" s="171"/>
      <c r="F112" s="171"/>
      <c r="G112" s="171"/>
      <c r="H112" s="171"/>
      <c r="I112" s="172"/>
      <c r="J112" s="52">
        <v>8</v>
      </c>
      <c r="K112" s="52">
        <v>2</v>
      </c>
      <c r="L112" s="52">
        <v>1</v>
      </c>
      <c r="M112" s="27">
        <v>2</v>
      </c>
      <c r="N112" s="20">
        <f t="shared" ref="N112:N114" si="28">K112+L112+M112</f>
        <v>5</v>
      </c>
      <c r="O112" s="20">
        <f t="shared" ref="O112:O114" si="29">P112-N112</f>
        <v>9</v>
      </c>
      <c r="P112" s="20">
        <f t="shared" ref="P112:P114" si="30">ROUND(PRODUCT(J112,25)/14,0)</f>
        <v>14</v>
      </c>
      <c r="Q112" s="27" t="s">
        <v>31</v>
      </c>
      <c r="R112" s="27"/>
      <c r="S112" s="28"/>
      <c r="T112" s="11" t="s">
        <v>37</v>
      </c>
    </row>
    <row r="113" spans="1:20" ht="27.6" customHeight="1" x14ac:dyDescent="0.2">
      <c r="A113" s="60" t="s">
        <v>116</v>
      </c>
      <c r="B113" s="175" t="s">
        <v>174</v>
      </c>
      <c r="C113" s="176"/>
      <c r="D113" s="176"/>
      <c r="E113" s="176"/>
      <c r="F113" s="176"/>
      <c r="G113" s="176"/>
      <c r="H113" s="176"/>
      <c r="I113" s="177"/>
      <c r="J113" s="52">
        <v>8</v>
      </c>
      <c r="K113" s="52">
        <v>2</v>
      </c>
      <c r="L113" s="52">
        <v>1</v>
      </c>
      <c r="M113" s="27">
        <v>2</v>
      </c>
      <c r="N113" s="20">
        <f t="shared" si="28"/>
        <v>5</v>
      </c>
      <c r="O113" s="20">
        <f t="shared" si="29"/>
        <v>9</v>
      </c>
      <c r="P113" s="20">
        <f t="shared" si="30"/>
        <v>14</v>
      </c>
      <c r="Q113" s="27" t="s">
        <v>31</v>
      </c>
      <c r="R113" s="27"/>
      <c r="S113" s="28"/>
      <c r="T113" s="11" t="s">
        <v>37</v>
      </c>
    </row>
    <row r="114" spans="1:20" hidden="1" x14ac:dyDescent="0.2">
      <c r="A114" s="38"/>
      <c r="B114" s="151"/>
      <c r="C114" s="152"/>
      <c r="D114" s="152"/>
      <c r="E114" s="152"/>
      <c r="F114" s="152"/>
      <c r="G114" s="152"/>
      <c r="H114" s="152"/>
      <c r="I114" s="153"/>
      <c r="J114" s="27">
        <v>0</v>
      </c>
      <c r="K114" s="27">
        <v>0</v>
      </c>
      <c r="L114" s="27">
        <v>0</v>
      </c>
      <c r="M114" s="27">
        <v>0</v>
      </c>
      <c r="N114" s="20">
        <f t="shared" si="28"/>
        <v>0</v>
      </c>
      <c r="O114" s="20">
        <f t="shared" si="29"/>
        <v>0</v>
      </c>
      <c r="P114" s="20">
        <f t="shared" si="30"/>
        <v>0</v>
      </c>
      <c r="Q114" s="27"/>
      <c r="R114" s="27"/>
      <c r="S114" s="28"/>
      <c r="T114" s="11"/>
    </row>
    <row r="115" spans="1:20" hidden="1" x14ac:dyDescent="0.2">
      <c r="A115" s="33"/>
      <c r="B115" s="151"/>
      <c r="C115" s="152"/>
      <c r="D115" s="152"/>
      <c r="E115" s="152"/>
      <c r="F115" s="152"/>
      <c r="G115" s="152"/>
      <c r="H115" s="152"/>
      <c r="I115" s="153"/>
      <c r="J115" s="27">
        <v>0</v>
      </c>
      <c r="K115" s="27">
        <v>0</v>
      </c>
      <c r="L115" s="27">
        <v>0</v>
      </c>
      <c r="M115" s="27">
        <v>0</v>
      </c>
      <c r="N115" s="20">
        <f>K115+L115+M115</f>
        <v>0</v>
      </c>
      <c r="O115" s="20">
        <f>P115-N115</f>
        <v>0</v>
      </c>
      <c r="P115" s="20">
        <f>ROUND(PRODUCT(J115,25)/14,0)</f>
        <v>0</v>
      </c>
      <c r="Q115" s="27"/>
      <c r="R115" s="27"/>
      <c r="S115" s="28"/>
      <c r="T115" s="11"/>
    </row>
    <row r="116" spans="1:20" hidden="1" x14ac:dyDescent="0.2">
      <c r="A116" s="33"/>
      <c r="B116" s="151"/>
      <c r="C116" s="152"/>
      <c r="D116" s="152"/>
      <c r="E116" s="152"/>
      <c r="F116" s="152"/>
      <c r="G116" s="152"/>
      <c r="H116" s="152"/>
      <c r="I116" s="153"/>
      <c r="J116" s="27">
        <v>0</v>
      </c>
      <c r="K116" s="27">
        <v>0</v>
      </c>
      <c r="L116" s="27">
        <v>0</v>
      </c>
      <c r="M116" s="27">
        <v>0</v>
      </c>
      <c r="N116" s="20">
        <f t="shared" si="19"/>
        <v>0</v>
      </c>
      <c r="O116" s="20">
        <f t="shared" si="20"/>
        <v>0</v>
      </c>
      <c r="P116" s="20">
        <f t="shared" si="21"/>
        <v>0</v>
      </c>
      <c r="Q116" s="27"/>
      <c r="R116" s="27"/>
      <c r="S116" s="28"/>
      <c r="T116" s="11"/>
    </row>
    <row r="117" spans="1:20" x14ac:dyDescent="0.2">
      <c r="A117" s="127" t="s">
        <v>125</v>
      </c>
      <c r="B117" s="128"/>
      <c r="C117" s="128"/>
      <c r="D117" s="128"/>
      <c r="E117" s="128"/>
      <c r="F117" s="128"/>
      <c r="G117" s="128"/>
      <c r="H117" s="128"/>
      <c r="I117" s="128"/>
      <c r="J117" s="128"/>
      <c r="K117" s="128"/>
      <c r="L117" s="128"/>
      <c r="M117" s="128"/>
      <c r="N117" s="128"/>
      <c r="O117" s="128"/>
      <c r="P117" s="128"/>
      <c r="Q117" s="128"/>
      <c r="R117" s="128"/>
      <c r="S117" s="128"/>
      <c r="T117" s="129"/>
    </row>
    <row r="118" spans="1:20" ht="37.15" customHeight="1" x14ac:dyDescent="0.2">
      <c r="A118" s="60" t="s">
        <v>118</v>
      </c>
      <c r="B118" s="170" t="s">
        <v>175</v>
      </c>
      <c r="C118" s="171"/>
      <c r="D118" s="171"/>
      <c r="E118" s="171"/>
      <c r="F118" s="171"/>
      <c r="G118" s="171"/>
      <c r="H118" s="171"/>
      <c r="I118" s="172"/>
      <c r="J118" s="52">
        <v>7</v>
      </c>
      <c r="K118" s="52">
        <v>2</v>
      </c>
      <c r="L118" s="52">
        <v>1</v>
      </c>
      <c r="M118" s="27">
        <v>2</v>
      </c>
      <c r="N118" s="20">
        <f t="shared" si="19"/>
        <v>5</v>
      </c>
      <c r="O118" s="20">
        <f t="shared" si="20"/>
        <v>8</v>
      </c>
      <c r="P118" s="20">
        <f>ROUND(PRODUCT(J118,25)/14,0)</f>
        <v>13</v>
      </c>
      <c r="Q118" s="27" t="s">
        <v>31</v>
      </c>
      <c r="R118" s="27"/>
      <c r="S118" s="28"/>
      <c r="T118" s="11" t="s">
        <v>37</v>
      </c>
    </row>
    <row r="119" spans="1:20" s="56" customFormat="1" ht="28.9" customHeight="1" x14ac:dyDescent="0.2">
      <c r="A119" s="60" t="s">
        <v>119</v>
      </c>
      <c r="B119" s="175" t="s">
        <v>176</v>
      </c>
      <c r="C119" s="176"/>
      <c r="D119" s="176"/>
      <c r="E119" s="176"/>
      <c r="F119" s="176"/>
      <c r="G119" s="176"/>
      <c r="H119" s="176"/>
      <c r="I119" s="177"/>
      <c r="J119" s="52">
        <v>7</v>
      </c>
      <c r="K119" s="52">
        <v>2</v>
      </c>
      <c r="L119" s="52">
        <v>1</v>
      </c>
      <c r="M119" s="27">
        <v>2</v>
      </c>
      <c r="N119" s="20">
        <f t="shared" si="19"/>
        <v>5</v>
      </c>
      <c r="O119" s="20">
        <f t="shared" ref="O119" si="31">P119-N119</f>
        <v>8</v>
      </c>
      <c r="P119" s="20">
        <f t="shared" ref="P119:P120" si="32">ROUND(PRODUCT(J119,25)/14,0)</f>
        <v>13</v>
      </c>
      <c r="Q119" s="27" t="s">
        <v>31</v>
      </c>
      <c r="R119" s="27"/>
      <c r="S119" s="28"/>
      <c r="T119" s="11" t="s">
        <v>37</v>
      </c>
    </row>
    <row r="120" spans="1:20" ht="28.15" customHeight="1" x14ac:dyDescent="0.2">
      <c r="A120" s="60" t="s">
        <v>120</v>
      </c>
      <c r="B120" s="175" t="s">
        <v>177</v>
      </c>
      <c r="C120" s="176"/>
      <c r="D120" s="176"/>
      <c r="E120" s="176"/>
      <c r="F120" s="176"/>
      <c r="G120" s="176"/>
      <c r="H120" s="176"/>
      <c r="I120" s="177"/>
      <c r="J120" s="52">
        <v>7</v>
      </c>
      <c r="K120" s="52">
        <v>2</v>
      </c>
      <c r="L120" s="52">
        <v>1</v>
      </c>
      <c r="M120" s="27">
        <v>2</v>
      </c>
      <c r="N120" s="20">
        <f t="shared" ref="N120:N122" si="33">K120+L120+M120</f>
        <v>5</v>
      </c>
      <c r="O120" s="20">
        <f t="shared" ref="O120:O122" si="34">P120-N120</f>
        <v>8</v>
      </c>
      <c r="P120" s="20">
        <f t="shared" si="32"/>
        <v>13</v>
      </c>
      <c r="Q120" s="27" t="s">
        <v>31</v>
      </c>
      <c r="R120" s="27"/>
      <c r="S120" s="28"/>
      <c r="T120" s="11" t="s">
        <v>37</v>
      </c>
    </row>
    <row r="121" spans="1:20" hidden="1" x14ac:dyDescent="0.2">
      <c r="A121" s="38"/>
      <c r="B121" s="151"/>
      <c r="C121" s="152"/>
      <c r="D121" s="152"/>
      <c r="E121" s="152"/>
      <c r="F121" s="152"/>
      <c r="G121" s="152"/>
      <c r="H121" s="152"/>
      <c r="I121" s="153"/>
      <c r="J121" s="27">
        <v>0</v>
      </c>
      <c r="K121" s="27">
        <v>0</v>
      </c>
      <c r="L121" s="27">
        <v>0</v>
      </c>
      <c r="M121" s="27">
        <v>0</v>
      </c>
      <c r="N121" s="20">
        <f t="shared" si="33"/>
        <v>0</v>
      </c>
      <c r="O121" s="20">
        <f t="shared" si="34"/>
        <v>0</v>
      </c>
      <c r="P121" s="20">
        <f t="shared" ref="P121:P124" si="35">ROUND(PRODUCT(J121,25)/12,0)</f>
        <v>0</v>
      </c>
      <c r="Q121" s="27"/>
      <c r="R121" s="27"/>
      <c r="S121" s="28"/>
      <c r="T121" s="11"/>
    </row>
    <row r="122" spans="1:20" hidden="1" x14ac:dyDescent="0.2">
      <c r="A122" s="38"/>
      <c r="B122" s="151"/>
      <c r="C122" s="152"/>
      <c r="D122" s="152"/>
      <c r="E122" s="152"/>
      <c r="F122" s="152"/>
      <c r="G122" s="152"/>
      <c r="H122" s="152"/>
      <c r="I122" s="153"/>
      <c r="J122" s="27">
        <v>0</v>
      </c>
      <c r="K122" s="27">
        <v>0</v>
      </c>
      <c r="L122" s="27">
        <v>0</v>
      </c>
      <c r="M122" s="27">
        <v>0</v>
      </c>
      <c r="N122" s="20">
        <f t="shared" si="33"/>
        <v>0</v>
      </c>
      <c r="O122" s="20">
        <f t="shared" si="34"/>
        <v>0</v>
      </c>
      <c r="P122" s="20">
        <f t="shared" si="35"/>
        <v>0</v>
      </c>
      <c r="Q122" s="27"/>
      <c r="R122" s="27"/>
      <c r="S122" s="28"/>
      <c r="T122" s="11"/>
    </row>
    <row r="123" spans="1:20" hidden="1" x14ac:dyDescent="0.2">
      <c r="A123" s="33"/>
      <c r="B123" s="151"/>
      <c r="C123" s="152"/>
      <c r="D123" s="152"/>
      <c r="E123" s="152"/>
      <c r="F123" s="152"/>
      <c r="G123" s="152"/>
      <c r="H123" s="152"/>
      <c r="I123" s="153"/>
      <c r="J123" s="27">
        <v>0</v>
      </c>
      <c r="K123" s="27">
        <v>0</v>
      </c>
      <c r="L123" s="27">
        <v>0</v>
      </c>
      <c r="M123" s="27">
        <v>0</v>
      </c>
      <c r="N123" s="20">
        <f t="shared" si="19"/>
        <v>0</v>
      </c>
      <c r="O123" s="20">
        <f t="shared" si="20"/>
        <v>0</v>
      </c>
      <c r="P123" s="20">
        <f t="shared" si="35"/>
        <v>0</v>
      </c>
      <c r="Q123" s="27"/>
      <c r="R123" s="27"/>
      <c r="S123" s="28"/>
      <c r="T123" s="11"/>
    </row>
    <row r="124" spans="1:20" hidden="1" x14ac:dyDescent="0.2">
      <c r="A124" s="33"/>
      <c r="B124" s="151"/>
      <c r="C124" s="152"/>
      <c r="D124" s="152"/>
      <c r="E124" s="152"/>
      <c r="F124" s="152"/>
      <c r="G124" s="152"/>
      <c r="H124" s="152"/>
      <c r="I124" s="153"/>
      <c r="J124" s="27">
        <v>0</v>
      </c>
      <c r="K124" s="27">
        <v>0</v>
      </c>
      <c r="L124" s="27">
        <v>0</v>
      </c>
      <c r="M124" s="27">
        <v>0</v>
      </c>
      <c r="N124" s="20">
        <f t="shared" si="19"/>
        <v>0</v>
      </c>
      <c r="O124" s="20">
        <f t="shared" si="20"/>
        <v>0</v>
      </c>
      <c r="P124" s="20">
        <f t="shared" si="35"/>
        <v>0</v>
      </c>
      <c r="Q124" s="27"/>
      <c r="R124" s="27"/>
      <c r="S124" s="28"/>
      <c r="T124" s="11"/>
    </row>
    <row r="125" spans="1:20" x14ac:dyDescent="0.2">
      <c r="A125" s="127" t="s">
        <v>126</v>
      </c>
      <c r="B125" s="155"/>
      <c r="C125" s="155"/>
      <c r="D125" s="155"/>
      <c r="E125" s="155"/>
      <c r="F125" s="155"/>
      <c r="G125" s="155"/>
      <c r="H125" s="155"/>
      <c r="I125" s="155"/>
      <c r="J125" s="155"/>
      <c r="K125" s="155"/>
      <c r="L125" s="155"/>
      <c r="M125" s="155"/>
      <c r="N125" s="155"/>
      <c r="O125" s="155"/>
      <c r="P125" s="155"/>
      <c r="Q125" s="155"/>
      <c r="R125" s="155"/>
      <c r="S125" s="155"/>
      <c r="T125" s="156"/>
    </row>
    <row r="126" spans="1:20" ht="35.25" customHeight="1" x14ac:dyDescent="0.2">
      <c r="A126" s="51" t="s">
        <v>132</v>
      </c>
      <c r="B126" s="175" t="s">
        <v>170</v>
      </c>
      <c r="C126" s="213"/>
      <c r="D126" s="213"/>
      <c r="E126" s="213"/>
      <c r="F126" s="213"/>
      <c r="G126" s="213"/>
      <c r="H126" s="213"/>
      <c r="I126" s="214"/>
      <c r="J126" s="52">
        <v>7</v>
      </c>
      <c r="K126" s="52">
        <v>2</v>
      </c>
      <c r="L126" s="52">
        <v>1</v>
      </c>
      <c r="M126" s="27">
        <v>2</v>
      </c>
      <c r="N126" s="20">
        <f t="shared" ref="N126:N128" si="36">K126+L126+M126</f>
        <v>5</v>
      </c>
      <c r="O126" s="20">
        <f t="shared" ref="O126:O128" si="37">P126-N126</f>
        <v>8</v>
      </c>
      <c r="P126" s="20">
        <f>ROUND(PRODUCT(J126,25)/14,0)</f>
        <v>13</v>
      </c>
      <c r="Q126" s="27" t="s">
        <v>31</v>
      </c>
      <c r="R126" s="27"/>
      <c r="S126" s="28"/>
      <c r="T126" s="11" t="s">
        <v>37</v>
      </c>
    </row>
    <row r="127" spans="1:20" ht="25.5" customHeight="1" x14ac:dyDescent="0.2">
      <c r="A127" s="51" t="s">
        <v>117</v>
      </c>
      <c r="B127" s="175" t="s">
        <v>171</v>
      </c>
      <c r="C127" s="213"/>
      <c r="D127" s="213"/>
      <c r="E127" s="213"/>
      <c r="F127" s="213"/>
      <c r="G127" s="213"/>
      <c r="H127" s="213"/>
      <c r="I127" s="214"/>
      <c r="J127" s="52">
        <v>7</v>
      </c>
      <c r="K127" s="52">
        <v>2</v>
      </c>
      <c r="L127" s="52">
        <v>1</v>
      </c>
      <c r="M127" s="27">
        <v>2</v>
      </c>
      <c r="N127" s="20">
        <f t="shared" si="36"/>
        <v>5</v>
      </c>
      <c r="O127" s="20">
        <f t="shared" si="37"/>
        <v>8</v>
      </c>
      <c r="P127" s="20">
        <f>ROUND(PRODUCT(J127,25)/14,0)</f>
        <v>13</v>
      </c>
      <c r="Q127" s="27" t="s">
        <v>31</v>
      </c>
      <c r="R127" s="27"/>
      <c r="S127" s="28"/>
      <c r="T127" s="11" t="s">
        <v>37</v>
      </c>
    </row>
    <row r="128" spans="1:20" hidden="1" x14ac:dyDescent="0.2">
      <c r="A128" s="51" t="s">
        <v>120</v>
      </c>
      <c r="B128" s="232" t="s">
        <v>121</v>
      </c>
      <c r="C128" s="233"/>
      <c r="D128" s="233"/>
      <c r="E128" s="233"/>
      <c r="F128" s="233"/>
      <c r="G128" s="233"/>
      <c r="H128" s="233"/>
      <c r="I128" s="234"/>
      <c r="J128" s="52">
        <v>7</v>
      </c>
      <c r="K128" s="52">
        <v>2</v>
      </c>
      <c r="L128" s="52">
        <v>1</v>
      </c>
      <c r="M128" s="27">
        <v>2</v>
      </c>
      <c r="N128" s="20">
        <f t="shared" si="36"/>
        <v>5</v>
      </c>
      <c r="O128" s="20">
        <f t="shared" si="37"/>
        <v>10</v>
      </c>
      <c r="P128" s="20">
        <f t="shared" ref="P128" si="38">ROUND(PRODUCT(J128,25)/12,0)</f>
        <v>15</v>
      </c>
      <c r="Q128" s="27" t="s">
        <v>31</v>
      </c>
      <c r="R128" s="27"/>
      <c r="S128" s="28"/>
      <c r="T128" s="11" t="s">
        <v>37</v>
      </c>
    </row>
    <row r="129" spans="1:20" x14ac:dyDescent="0.2">
      <c r="A129" s="127" t="s">
        <v>127</v>
      </c>
      <c r="B129" s="128"/>
      <c r="C129" s="128"/>
      <c r="D129" s="128"/>
      <c r="E129" s="128"/>
      <c r="F129" s="128"/>
      <c r="G129" s="128"/>
      <c r="H129" s="128"/>
      <c r="I129" s="128"/>
      <c r="J129" s="128"/>
      <c r="K129" s="128"/>
      <c r="L129" s="128"/>
      <c r="M129" s="128"/>
      <c r="N129" s="128"/>
      <c r="O129" s="128"/>
      <c r="P129" s="128"/>
      <c r="Q129" s="128"/>
      <c r="R129" s="128"/>
      <c r="S129" s="128"/>
      <c r="T129" s="129"/>
    </row>
    <row r="130" spans="1:20" ht="28.5" customHeight="1" x14ac:dyDescent="0.2">
      <c r="A130" s="53" t="s">
        <v>123</v>
      </c>
      <c r="B130" s="235" t="s">
        <v>169</v>
      </c>
      <c r="C130" s="236"/>
      <c r="D130" s="236"/>
      <c r="E130" s="236"/>
      <c r="F130" s="236"/>
      <c r="G130" s="236"/>
      <c r="H130" s="236"/>
      <c r="I130" s="237"/>
      <c r="J130" s="54">
        <v>22</v>
      </c>
      <c r="K130" s="54">
        <v>0</v>
      </c>
      <c r="L130" s="54">
        <v>0</v>
      </c>
      <c r="M130" s="27">
        <v>20</v>
      </c>
      <c r="N130" s="20">
        <f t="shared" ref="N130:N131" si="39">K130+L130+M130</f>
        <v>20</v>
      </c>
      <c r="O130" s="20">
        <f t="shared" ref="O130:O131" si="40">P130-N130</f>
        <v>26</v>
      </c>
      <c r="P130" s="20">
        <f t="shared" ref="P130:P131" si="41">ROUND(PRODUCT(J130,25)/12,0)</f>
        <v>46</v>
      </c>
      <c r="Q130" s="27"/>
      <c r="R130" s="27"/>
      <c r="S130" s="28" t="s">
        <v>32</v>
      </c>
      <c r="T130" s="11" t="s">
        <v>37</v>
      </c>
    </row>
    <row r="131" spans="1:20" x14ac:dyDescent="0.2">
      <c r="A131" s="53" t="s">
        <v>124</v>
      </c>
      <c r="B131" s="231" t="s">
        <v>183</v>
      </c>
      <c r="C131" s="231"/>
      <c r="D131" s="231"/>
      <c r="E131" s="231"/>
      <c r="F131" s="231"/>
      <c r="G131" s="231"/>
      <c r="H131" s="231"/>
      <c r="I131" s="231"/>
      <c r="J131" s="54">
        <v>22</v>
      </c>
      <c r="K131" s="54">
        <v>0</v>
      </c>
      <c r="L131" s="54">
        <v>0</v>
      </c>
      <c r="M131" s="27">
        <v>20</v>
      </c>
      <c r="N131" s="20">
        <f t="shared" si="39"/>
        <v>20</v>
      </c>
      <c r="O131" s="20">
        <f t="shared" si="40"/>
        <v>26</v>
      </c>
      <c r="P131" s="20">
        <f t="shared" si="41"/>
        <v>46</v>
      </c>
      <c r="Q131" s="27"/>
      <c r="R131" s="27"/>
      <c r="S131" s="28" t="s">
        <v>32</v>
      </c>
      <c r="T131" s="11" t="s">
        <v>37</v>
      </c>
    </row>
    <row r="132" spans="1:20" ht="24.75" customHeight="1" x14ac:dyDescent="0.2">
      <c r="A132" s="130" t="s">
        <v>72</v>
      </c>
      <c r="B132" s="131"/>
      <c r="C132" s="131"/>
      <c r="D132" s="131"/>
      <c r="E132" s="131"/>
      <c r="F132" s="131"/>
      <c r="G132" s="131"/>
      <c r="H132" s="131"/>
      <c r="I132" s="132"/>
      <c r="J132" s="24">
        <f>SUM(J99,J106,J111,J118,J126,J130)</f>
        <v>58</v>
      </c>
      <c r="K132" s="24">
        <f t="shared" ref="K132:P132" si="42">SUM(K99,K106,K111,K118,K126,K130)</f>
        <v>10</v>
      </c>
      <c r="L132" s="24">
        <f t="shared" si="42"/>
        <v>5</v>
      </c>
      <c r="M132" s="24">
        <f t="shared" si="42"/>
        <v>30</v>
      </c>
      <c r="N132" s="24">
        <f t="shared" si="42"/>
        <v>45</v>
      </c>
      <c r="O132" s="24">
        <f t="shared" si="42"/>
        <v>67</v>
      </c>
      <c r="P132" s="24">
        <f t="shared" si="42"/>
        <v>112</v>
      </c>
      <c r="Q132" s="24">
        <f>COUNTIF(Q99,"E")+COUNTIF(Q106,"E")+COUNTIF(Q111,"E")+COUNTIF(Q118,"E")+COUNTIF(Q126,"E")+COUNTIF(Q130,"E")</f>
        <v>5</v>
      </c>
      <c r="R132" s="24">
        <f>COUNTIF(R99,"C")+COUNTIF(R111,"C")+COUNTIF(R118,"C")+COUNTIF(R126,"C")</f>
        <v>0</v>
      </c>
      <c r="S132" s="24">
        <f>COUNTIF(S99,"VP")+COUNTIF(S111,"VP")+COUNTIF(S118,"VP")+COUNTIF(S126,"VP")+COUNTIF(S106,"VP")+COUNTIF(S130,"VP")</f>
        <v>1</v>
      </c>
      <c r="T132" s="29"/>
    </row>
    <row r="133" spans="1:20" ht="13.5" customHeight="1" x14ac:dyDescent="0.2">
      <c r="A133" s="133" t="s">
        <v>47</v>
      </c>
      <c r="B133" s="134"/>
      <c r="C133" s="134"/>
      <c r="D133" s="134"/>
      <c r="E133" s="134"/>
      <c r="F133" s="134"/>
      <c r="G133" s="134"/>
      <c r="H133" s="134"/>
      <c r="I133" s="134"/>
      <c r="J133" s="135"/>
      <c r="K133" s="24">
        <f>SUM(K99,K106,K111,K118,K126)*14+K130*12</f>
        <v>140</v>
      </c>
      <c r="L133" s="24">
        <f t="shared" ref="L133:P133" si="43">SUM(L99,L106,L111,L118,L126)*14+L130*12</f>
        <v>70</v>
      </c>
      <c r="M133" s="24">
        <f t="shared" si="43"/>
        <v>380</v>
      </c>
      <c r="N133" s="24">
        <f t="shared" si="43"/>
        <v>590</v>
      </c>
      <c r="O133" s="24">
        <f t="shared" si="43"/>
        <v>886</v>
      </c>
      <c r="P133" s="24">
        <f t="shared" si="43"/>
        <v>1476</v>
      </c>
      <c r="Q133" s="139"/>
      <c r="R133" s="140"/>
      <c r="S133" s="140"/>
      <c r="T133" s="141"/>
    </row>
    <row r="134" spans="1:20" x14ac:dyDescent="0.2">
      <c r="A134" s="136"/>
      <c r="B134" s="137"/>
      <c r="C134" s="137"/>
      <c r="D134" s="137"/>
      <c r="E134" s="137"/>
      <c r="F134" s="137"/>
      <c r="G134" s="137"/>
      <c r="H134" s="137"/>
      <c r="I134" s="137"/>
      <c r="J134" s="138"/>
      <c r="K134" s="145">
        <f>SUM(K133:M133)</f>
        <v>590</v>
      </c>
      <c r="L134" s="146"/>
      <c r="M134" s="147"/>
      <c r="N134" s="148">
        <f>SUM(N133:O133)</f>
        <v>1476</v>
      </c>
      <c r="O134" s="149"/>
      <c r="P134" s="150"/>
      <c r="Q134" s="142"/>
      <c r="R134" s="143"/>
      <c r="S134" s="143"/>
      <c r="T134" s="144"/>
    </row>
    <row r="135" spans="1:20" x14ac:dyDescent="0.2">
      <c r="A135" s="12"/>
      <c r="B135" s="12"/>
      <c r="C135" s="12"/>
      <c r="D135" s="12"/>
      <c r="E135" s="12"/>
      <c r="F135" s="12"/>
      <c r="G135" s="12"/>
      <c r="H135" s="12"/>
      <c r="I135" s="12"/>
      <c r="J135" s="12"/>
      <c r="K135" s="13"/>
      <c r="L135" s="13"/>
      <c r="M135" s="13"/>
      <c r="N135" s="14"/>
      <c r="O135" s="14"/>
      <c r="P135" s="14"/>
      <c r="Q135" s="15"/>
      <c r="R135" s="15"/>
      <c r="S135" s="15"/>
      <c r="T135" s="15"/>
    </row>
    <row r="136" spans="1:20" hidden="1" x14ac:dyDescent="0.2">
      <c r="B136" s="2"/>
      <c r="C136" s="2"/>
      <c r="D136" s="2"/>
      <c r="E136" s="2"/>
      <c r="F136" s="2"/>
      <c r="G136" s="2"/>
      <c r="M136" s="8"/>
      <c r="N136" s="8"/>
      <c r="O136" s="8"/>
      <c r="P136" s="8"/>
      <c r="Q136" s="8"/>
      <c r="R136" s="8"/>
      <c r="S136" s="8"/>
    </row>
    <row r="137" spans="1:20" ht="15.75" hidden="1" customHeight="1" x14ac:dyDescent="0.2">
      <c r="A137" s="184" t="s">
        <v>48</v>
      </c>
      <c r="B137" s="184"/>
      <c r="C137" s="184"/>
      <c r="D137" s="184"/>
      <c r="E137" s="184"/>
      <c r="F137" s="184"/>
      <c r="G137" s="184"/>
      <c r="H137" s="184"/>
      <c r="I137" s="184"/>
      <c r="J137" s="184"/>
      <c r="K137" s="184"/>
      <c r="L137" s="184"/>
      <c r="M137" s="184"/>
      <c r="N137" s="184"/>
      <c r="O137" s="184"/>
      <c r="P137" s="184"/>
      <c r="Q137" s="184"/>
      <c r="R137" s="184"/>
      <c r="S137" s="184"/>
      <c r="T137" s="184"/>
    </row>
    <row r="138" spans="1:20" ht="28.5" hidden="1" customHeight="1" x14ac:dyDescent="0.2">
      <c r="A138" s="185" t="s">
        <v>26</v>
      </c>
      <c r="B138" s="178" t="s">
        <v>25</v>
      </c>
      <c r="C138" s="179"/>
      <c r="D138" s="179"/>
      <c r="E138" s="179"/>
      <c r="F138" s="179"/>
      <c r="G138" s="179"/>
      <c r="H138" s="179"/>
      <c r="I138" s="180"/>
      <c r="J138" s="187" t="s">
        <v>39</v>
      </c>
      <c r="K138" s="115" t="s">
        <v>23</v>
      </c>
      <c r="L138" s="115"/>
      <c r="M138" s="115"/>
      <c r="N138" s="115" t="s">
        <v>40</v>
      </c>
      <c r="O138" s="189"/>
      <c r="P138" s="189"/>
      <c r="Q138" s="115" t="s">
        <v>22</v>
      </c>
      <c r="R138" s="115"/>
      <c r="S138" s="115"/>
      <c r="T138" s="115" t="s">
        <v>21</v>
      </c>
    </row>
    <row r="139" spans="1:20" ht="21.75" hidden="1" customHeight="1" x14ac:dyDescent="0.2">
      <c r="A139" s="186"/>
      <c r="B139" s="181"/>
      <c r="C139" s="182"/>
      <c r="D139" s="182"/>
      <c r="E139" s="182"/>
      <c r="F139" s="182"/>
      <c r="G139" s="182"/>
      <c r="H139" s="182"/>
      <c r="I139" s="183"/>
      <c r="J139" s="188"/>
      <c r="K139" s="35" t="s">
        <v>27</v>
      </c>
      <c r="L139" s="35" t="s">
        <v>28</v>
      </c>
      <c r="M139" s="35" t="s">
        <v>29</v>
      </c>
      <c r="N139" s="35" t="s">
        <v>33</v>
      </c>
      <c r="O139" s="35" t="s">
        <v>7</v>
      </c>
      <c r="P139" s="35" t="s">
        <v>30</v>
      </c>
      <c r="Q139" s="35" t="s">
        <v>31</v>
      </c>
      <c r="R139" s="35" t="s">
        <v>27</v>
      </c>
      <c r="S139" s="35" t="s">
        <v>32</v>
      </c>
      <c r="T139" s="115"/>
    </row>
    <row r="140" spans="1:20" ht="16.5" hidden="1" customHeight="1" x14ac:dyDescent="0.2">
      <c r="A140" s="116" t="s">
        <v>62</v>
      </c>
      <c r="B140" s="117"/>
      <c r="C140" s="117"/>
      <c r="D140" s="117"/>
      <c r="E140" s="117"/>
      <c r="F140" s="117"/>
      <c r="G140" s="117"/>
      <c r="H140" s="117"/>
      <c r="I140" s="117"/>
      <c r="J140" s="117"/>
      <c r="K140" s="117"/>
      <c r="L140" s="117"/>
      <c r="M140" s="117"/>
      <c r="N140" s="117"/>
      <c r="O140" s="117"/>
      <c r="P140" s="117"/>
      <c r="Q140" s="117"/>
      <c r="R140" s="117"/>
      <c r="S140" s="117"/>
      <c r="T140" s="118"/>
    </row>
    <row r="141" spans="1:20" ht="15" hidden="1" customHeight="1" x14ac:dyDescent="0.2">
      <c r="A141" s="38"/>
      <c r="B141" s="151"/>
      <c r="C141" s="152"/>
      <c r="D141" s="152"/>
      <c r="E141" s="152"/>
      <c r="F141" s="152"/>
      <c r="G141" s="152"/>
      <c r="H141" s="152"/>
      <c r="I141" s="153"/>
      <c r="J141" s="27">
        <v>0</v>
      </c>
      <c r="K141" s="27">
        <v>0</v>
      </c>
      <c r="L141" s="27">
        <v>0</v>
      </c>
      <c r="M141" s="27">
        <v>0</v>
      </c>
      <c r="N141" s="20">
        <f>K141+L141+M141</f>
        <v>0</v>
      </c>
      <c r="O141" s="20">
        <f>P141-N141</f>
        <v>0</v>
      </c>
      <c r="P141" s="20">
        <f>ROUND(PRODUCT(J141,25)/14,0)</f>
        <v>0</v>
      </c>
      <c r="Q141" s="27"/>
      <c r="R141" s="27"/>
      <c r="S141" s="28"/>
      <c r="T141" s="11"/>
    </row>
    <row r="142" spans="1:20" hidden="1" x14ac:dyDescent="0.2">
      <c r="A142" s="38"/>
      <c r="B142" s="151"/>
      <c r="C142" s="152"/>
      <c r="D142" s="152"/>
      <c r="E142" s="152"/>
      <c r="F142" s="152"/>
      <c r="G142" s="152"/>
      <c r="H142" s="152"/>
      <c r="I142" s="153"/>
      <c r="J142" s="27">
        <v>0</v>
      </c>
      <c r="K142" s="27">
        <v>0</v>
      </c>
      <c r="L142" s="27">
        <v>0</v>
      </c>
      <c r="M142" s="27">
        <v>0</v>
      </c>
      <c r="N142" s="20">
        <f t="shared" ref="N142:N145" si="44">K142+L142+M142</f>
        <v>0</v>
      </c>
      <c r="O142" s="20">
        <f t="shared" ref="O142:O145" si="45">P142-N142</f>
        <v>0</v>
      </c>
      <c r="P142" s="20">
        <f t="shared" ref="P142:P145" si="46">ROUND(PRODUCT(J142,25)/14,0)</f>
        <v>0</v>
      </c>
      <c r="Q142" s="27"/>
      <c r="R142" s="27"/>
      <c r="S142" s="28"/>
      <c r="T142" s="11"/>
    </row>
    <row r="143" spans="1:20" hidden="1" x14ac:dyDescent="0.2">
      <c r="A143" s="38"/>
      <c r="B143" s="151"/>
      <c r="C143" s="152"/>
      <c r="D143" s="152"/>
      <c r="E143" s="152"/>
      <c r="F143" s="152"/>
      <c r="G143" s="152"/>
      <c r="H143" s="152"/>
      <c r="I143" s="153"/>
      <c r="J143" s="27">
        <v>0</v>
      </c>
      <c r="K143" s="27">
        <v>0</v>
      </c>
      <c r="L143" s="27">
        <v>0</v>
      </c>
      <c r="M143" s="27">
        <v>0</v>
      </c>
      <c r="N143" s="20">
        <f t="shared" ref="N143" si="47">K143+L143+M143</f>
        <v>0</v>
      </c>
      <c r="O143" s="20">
        <f t="shared" ref="O143" si="48">P143-N143</f>
        <v>0</v>
      </c>
      <c r="P143" s="20">
        <f t="shared" ref="P143" si="49">ROUND(PRODUCT(J143,25)/14,0)</f>
        <v>0</v>
      </c>
      <c r="Q143" s="27"/>
      <c r="R143" s="27"/>
      <c r="S143" s="28"/>
      <c r="T143" s="11"/>
    </row>
    <row r="144" spans="1:20" hidden="1" x14ac:dyDescent="0.2">
      <c r="A144" s="38"/>
      <c r="B144" s="151"/>
      <c r="C144" s="152"/>
      <c r="D144" s="152"/>
      <c r="E144" s="152"/>
      <c r="F144" s="152"/>
      <c r="G144" s="152"/>
      <c r="H144" s="152"/>
      <c r="I144" s="153"/>
      <c r="J144" s="27">
        <v>0</v>
      </c>
      <c r="K144" s="27">
        <v>0</v>
      </c>
      <c r="L144" s="27">
        <v>0</v>
      </c>
      <c r="M144" s="27">
        <v>0</v>
      </c>
      <c r="N144" s="20">
        <f t="shared" si="44"/>
        <v>0</v>
      </c>
      <c r="O144" s="20">
        <f t="shared" si="45"/>
        <v>0</v>
      </c>
      <c r="P144" s="20">
        <f t="shared" si="46"/>
        <v>0</v>
      </c>
      <c r="Q144" s="27"/>
      <c r="R144" s="27"/>
      <c r="S144" s="28"/>
      <c r="T144" s="11"/>
    </row>
    <row r="145" spans="1:20" hidden="1" x14ac:dyDescent="0.2">
      <c r="A145" s="38"/>
      <c r="B145" s="151"/>
      <c r="C145" s="152"/>
      <c r="D145" s="152"/>
      <c r="E145" s="152"/>
      <c r="F145" s="152"/>
      <c r="G145" s="152"/>
      <c r="H145" s="152"/>
      <c r="I145" s="153"/>
      <c r="J145" s="27">
        <v>0</v>
      </c>
      <c r="K145" s="27">
        <v>0</v>
      </c>
      <c r="L145" s="27">
        <v>0</v>
      </c>
      <c r="M145" s="27">
        <v>0</v>
      </c>
      <c r="N145" s="20">
        <f t="shared" si="44"/>
        <v>0</v>
      </c>
      <c r="O145" s="20">
        <f t="shared" si="45"/>
        <v>0</v>
      </c>
      <c r="P145" s="20">
        <f t="shared" si="46"/>
        <v>0</v>
      </c>
      <c r="Q145" s="27"/>
      <c r="R145" s="27"/>
      <c r="S145" s="28"/>
      <c r="T145" s="11"/>
    </row>
    <row r="146" spans="1:20" hidden="1" x14ac:dyDescent="0.2">
      <c r="A146" s="127" t="s">
        <v>63</v>
      </c>
      <c r="B146" s="128"/>
      <c r="C146" s="128"/>
      <c r="D146" s="128"/>
      <c r="E146" s="128"/>
      <c r="F146" s="128"/>
      <c r="G146" s="128"/>
      <c r="H146" s="128"/>
      <c r="I146" s="128"/>
      <c r="J146" s="128"/>
      <c r="K146" s="128"/>
      <c r="L146" s="128"/>
      <c r="M146" s="128"/>
      <c r="N146" s="128"/>
      <c r="O146" s="128"/>
      <c r="P146" s="128"/>
      <c r="Q146" s="128"/>
      <c r="R146" s="128"/>
      <c r="S146" s="128"/>
      <c r="T146" s="129"/>
    </row>
    <row r="147" spans="1:20" hidden="1" x14ac:dyDescent="0.2">
      <c r="A147" s="38"/>
      <c r="B147" s="151"/>
      <c r="C147" s="152"/>
      <c r="D147" s="152"/>
      <c r="E147" s="152"/>
      <c r="F147" s="152"/>
      <c r="G147" s="152"/>
      <c r="H147" s="152"/>
      <c r="I147" s="153"/>
      <c r="J147" s="27">
        <v>0</v>
      </c>
      <c r="K147" s="27">
        <v>0</v>
      </c>
      <c r="L147" s="27">
        <v>0</v>
      </c>
      <c r="M147" s="27">
        <v>0</v>
      </c>
      <c r="N147" s="20">
        <f t="shared" ref="N147:N151" si="50">K147+L147+M147</f>
        <v>0</v>
      </c>
      <c r="O147" s="20">
        <f t="shared" ref="O147:O151" si="51">P147-N147</f>
        <v>0</v>
      </c>
      <c r="P147" s="20">
        <f t="shared" ref="P147:P151" si="52">ROUND(PRODUCT(J147,25)/14,0)</f>
        <v>0</v>
      </c>
      <c r="Q147" s="27"/>
      <c r="R147" s="27"/>
      <c r="S147" s="28"/>
      <c r="T147" s="11"/>
    </row>
    <row r="148" spans="1:20" hidden="1" x14ac:dyDescent="0.2">
      <c r="A148" s="38"/>
      <c r="B148" s="151"/>
      <c r="C148" s="152"/>
      <c r="D148" s="152"/>
      <c r="E148" s="152"/>
      <c r="F148" s="152"/>
      <c r="G148" s="152"/>
      <c r="H148" s="152"/>
      <c r="I148" s="153"/>
      <c r="J148" s="27">
        <v>0</v>
      </c>
      <c r="K148" s="27">
        <v>0</v>
      </c>
      <c r="L148" s="27">
        <v>0</v>
      </c>
      <c r="M148" s="27">
        <v>0</v>
      </c>
      <c r="N148" s="20">
        <f t="shared" si="50"/>
        <v>0</v>
      </c>
      <c r="O148" s="20">
        <f t="shared" si="51"/>
        <v>0</v>
      </c>
      <c r="P148" s="20">
        <f t="shared" si="52"/>
        <v>0</v>
      </c>
      <c r="Q148" s="27"/>
      <c r="R148" s="27"/>
      <c r="S148" s="28"/>
      <c r="T148" s="11"/>
    </row>
    <row r="149" spans="1:20" ht="12.75" hidden="1" customHeight="1" x14ac:dyDescent="0.2">
      <c r="A149" s="38"/>
      <c r="B149" s="151"/>
      <c r="C149" s="152"/>
      <c r="D149" s="152"/>
      <c r="E149" s="152"/>
      <c r="F149" s="152"/>
      <c r="G149" s="152"/>
      <c r="H149" s="152"/>
      <c r="I149" s="153"/>
      <c r="J149" s="27">
        <v>0</v>
      </c>
      <c r="K149" s="27">
        <v>0</v>
      </c>
      <c r="L149" s="27">
        <v>0</v>
      </c>
      <c r="M149" s="27">
        <v>0</v>
      </c>
      <c r="N149" s="20">
        <f t="shared" si="50"/>
        <v>0</v>
      </c>
      <c r="O149" s="20">
        <f t="shared" si="51"/>
        <v>0</v>
      </c>
      <c r="P149" s="20">
        <f t="shared" si="52"/>
        <v>0</v>
      </c>
      <c r="Q149" s="27"/>
      <c r="R149" s="27"/>
      <c r="S149" s="28"/>
      <c r="T149" s="11"/>
    </row>
    <row r="150" spans="1:20" hidden="1" x14ac:dyDescent="0.2">
      <c r="A150" s="38"/>
      <c r="B150" s="151"/>
      <c r="C150" s="152"/>
      <c r="D150" s="152"/>
      <c r="E150" s="152"/>
      <c r="F150" s="152"/>
      <c r="G150" s="152"/>
      <c r="H150" s="152"/>
      <c r="I150" s="153"/>
      <c r="J150" s="27">
        <v>0</v>
      </c>
      <c r="K150" s="27">
        <v>0</v>
      </c>
      <c r="L150" s="27">
        <v>0</v>
      </c>
      <c r="M150" s="27">
        <v>0</v>
      </c>
      <c r="N150" s="20">
        <f t="shared" si="50"/>
        <v>0</v>
      </c>
      <c r="O150" s="20">
        <f t="shared" si="51"/>
        <v>0</v>
      </c>
      <c r="P150" s="20">
        <f t="shared" si="52"/>
        <v>0</v>
      </c>
      <c r="Q150" s="27"/>
      <c r="R150" s="27"/>
      <c r="S150" s="28"/>
      <c r="T150" s="11"/>
    </row>
    <row r="151" spans="1:20" hidden="1" x14ac:dyDescent="0.2">
      <c r="A151" s="38"/>
      <c r="B151" s="151"/>
      <c r="C151" s="152"/>
      <c r="D151" s="152"/>
      <c r="E151" s="152"/>
      <c r="F151" s="152"/>
      <c r="G151" s="152"/>
      <c r="H151" s="152"/>
      <c r="I151" s="153"/>
      <c r="J151" s="27">
        <v>0</v>
      </c>
      <c r="K151" s="27">
        <v>0</v>
      </c>
      <c r="L151" s="27">
        <v>0</v>
      </c>
      <c r="M151" s="27">
        <v>0</v>
      </c>
      <c r="N151" s="20">
        <f t="shared" si="50"/>
        <v>0</v>
      </c>
      <c r="O151" s="20">
        <f t="shared" si="51"/>
        <v>0</v>
      </c>
      <c r="P151" s="20">
        <f t="shared" si="52"/>
        <v>0</v>
      </c>
      <c r="Q151" s="27"/>
      <c r="R151" s="27"/>
      <c r="S151" s="28"/>
      <c r="T151" s="11"/>
    </row>
    <row r="152" spans="1:20" hidden="1" x14ac:dyDescent="0.2">
      <c r="A152" s="127" t="s">
        <v>64</v>
      </c>
      <c r="B152" s="128"/>
      <c r="C152" s="128"/>
      <c r="D152" s="128"/>
      <c r="E152" s="128"/>
      <c r="F152" s="128"/>
      <c r="G152" s="128"/>
      <c r="H152" s="128"/>
      <c r="I152" s="128"/>
      <c r="J152" s="128"/>
      <c r="K152" s="128"/>
      <c r="L152" s="128"/>
      <c r="M152" s="128"/>
      <c r="N152" s="128"/>
      <c r="O152" s="128"/>
      <c r="P152" s="128"/>
      <c r="Q152" s="128"/>
      <c r="R152" s="128"/>
      <c r="S152" s="128"/>
      <c r="T152" s="129"/>
    </row>
    <row r="153" spans="1:20" hidden="1" x14ac:dyDescent="0.2">
      <c r="A153" s="38"/>
      <c r="B153" s="151"/>
      <c r="C153" s="152"/>
      <c r="D153" s="152"/>
      <c r="E153" s="152"/>
      <c r="F153" s="152"/>
      <c r="G153" s="152"/>
      <c r="H153" s="152"/>
      <c r="I153" s="153"/>
      <c r="J153" s="27">
        <v>0</v>
      </c>
      <c r="K153" s="27">
        <v>0</v>
      </c>
      <c r="L153" s="27">
        <v>0</v>
      </c>
      <c r="M153" s="27">
        <v>0</v>
      </c>
      <c r="N153" s="20">
        <f t="shared" ref="N153:N158" si="53">K153+L153+M153</f>
        <v>0</v>
      </c>
      <c r="O153" s="20">
        <f t="shared" ref="O153:O158" si="54">P153-N153</f>
        <v>0</v>
      </c>
      <c r="P153" s="20">
        <f t="shared" ref="P153:P158" si="55">ROUND(PRODUCT(J153,25)/14,0)</f>
        <v>0</v>
      </c>
      <c r="Q153" s="27"/>
      <c r="R153" s="27"/>
      <c r="S153" s="28"/>
      <c r="T153" s="11"/>
    </row>
    <row r="154" spans="1:20" hidden="1" x14ac:dyDescent="0.2">
      <c r="A154" s="38"/>
      <c r="B154" s="151"/>
      <c r="C154" s="152"/>
      <c r="D154" s="152"/>
      <c r="E154" s="152"/>
      <c r="F154" s="152"/>
      <c r="G154" s="152"/>
      <c r="H154" s="152"/>
      <c r="I154" s="153"/>
      <c r="J154" s="27">
        <v>0</v>
      </c>
      <c r="K154" s="27">
        <v>0</v>
      </c>
      <c r="L154" s="27">
        <v>0</v>
      </c>
      <c r="M154" s="27">
        <v>0</v>
      </c>
      <c r="N154" s="20">
        <f t="shared" si="53"/>
        <v>0</v>
      </c>
      <c r="O154" s="20">
        <f t="shared" si="54"/>
        <v>0</v>
      </c>
      <c r="P154" s="20">
        <f t="shared" si="55"/>
        <v>0</v>
      </c>
      <c r="Q154" s="27"/>
      <c r="R154" s="27"/>
      <c r="S154" s="28"/>
      <c r="T154" s="11"/>
    </row>
    <row r="155" spans="1:20" ht="13.5" hidden="1" customHeight="1" x14ac:dyDescent="0.2">
      <c r="A155" s="38"/>
      <c r="B155" s="151"/>
      <c r="C155" s="152"/>
      <c r="D155" s="152"/>
      <c r="E155" s="152"/>
      <c r="F155" s="152"/>
      <c r="G155" s="152"/>
      <c r="H155" s="152"/>
      <c r="I155" s="153"/>
      <c r="J155" s="27">
        <v>0</v>
      </c>
      <c r="K155" s="27">
        <v>0</v>
      </c>
      <c r="L155" s="27">
        <v>0</v>
      </c>
      <c r="M155" s="27">
        <v>0</v>
      </c>
      <c r="N155" s="20">
        <f t="shared" si="53"/>
        <v>0</v>
      </c>
      <c r="O155" s="20">
        <f t="shared" si="54"/>
        <v>0</v>
      </c>
      <c r="P155" s="20">
        <f t="shared" si="55"/>
        <v>0</v>
      </c>
      <c r="Q155" s="27"/>
      <c r="R155" s="27"/>
      <c r="S155" s="28"/>
      <c r="T155" s="11"/>
    </row>
    <row r="156" spans="1:20" hidden="1" x14ac:dyDescent="0.2">
      <c r="A156" s="38"/>
      <c r="B156" s="151"/>
      <c r="C156" s="152"/>
      <c r="D156" s="152"/>
      <c r="E156" s="152"/>
      <c r="F156" s="152"/>
      <c r="G156" s="152"/>
      <c r="H156" s="152"/>
      <c r="I156" s="153"/>
      <c r="J156" s="27">
        <v>0</v>
      </c>
      <c r="K156" s="27">
        <v>0</v>
      </c>
      <c r="L156" s="27">
        <v>0</v>
      </c>
      <c r="M156" s="27">
        <v>0</v>
      </c>
      <c r="N156" s="20">
        <f t="shared" si="53"/>
        <v>0</v>
      </c>
      <c r="O156" s="20">
        <f t="shared" si="54"/>
        <v>0</v>
      </c>
      <c r="P156" s="20">
        <f t="shared" si="55"/>
        <v>0</v>
      </c>
      <c r="Q156" s="27"/>
      <c r="R156" s="27"/>
      <c r="S156" s="28"/>
      <c r="T156" s="11"/>
    </row>
    <row r="157" spans="1:20" hidden="1" x14ac:dyDescent="0.2">
      <c r="A157" s="38"/>
      <c r="B157" s="151"/>
      <c r="C157" s="152"/>
      <c r="D157" s="152"/>
      <c r="E157" s="152"/>
      <c r="F157" s="152"/>
      <c r="G157" s="152"/>
      <c r="H157" s="152"/>
      <c r="I157" s="153"/>
      <c r="J157" s="27">
        <v>0</v>
      </c>
      <c r="K157" s="27">
        <v>0</v>
      </c>
      <c r="L157" s="27">
        <v>0</v>
      </c>
      <c r="M157" s="27">
        <v>0</v>
      </c>
      <c r="N157" s="20">
        <f t="shared" si="53"/>
        <v>0</v>
      </c>
      <c r="O157" s="20">
        <f t="shared" si="54"/>
        <v>0</v>
      </c>
      <c r="P157" s="20">
        <f t="shared" si="55"/>
        <v>0</v>
      </c>
      <c r="Q157" s="27"/>
      <c r="R157" s="27"/>
      <c r="S157" s="28"/>
      <c r="T157" s="11"/>
    </row>
    <row r="158" spans="1:20" hidden="1" x14ac:dyDescent="0.2">
      <c r="A158" s="38"/>
      <c r="B158" s="151"/>
      <c r="C158" s="152"/>
      <c r="D158" s="152"/>
      <c r="E158" s="152"/>
      <c r="F158" s="152"/>
      <c r="G158" s="152"/>
      <c r="H158" s="152"/>
      <c r="I158" s="153"/>
      <c r="J158" s="27">
        <v>0</v>
      </c>
      <c r="K158" s="27">
        <v>0</v>
      </c>
      <c r="L158" s="27">
        <v>0</v>
      </c>
      <c r="M158" s="27">
        <v>0</v>
      </c>
      <c r="N158" s="20">
        <f t="shared" si="53"/>
        <v>0</v>
      </c>
      <c r="O158" s="20">
        <f t="shared" si="54"/>
        <v>0</v>
      </c>
      <c r="P158" s="20">
        <f t="shared" si="55"/>
        <v>0</v>
      </c>
      <c r="Q158" s="27"/>
      <c r="R158" s="27"/>
      <c r="S158" s="28"/>
      <c r="T158" s="11"/>
    </row>
    <row r="159" spans="1:20" ht="15.75" hidden="1" customHeight="1" x14ac:dyDescent="0.2">
      <c r="A159" s="127" t="s">
        <v>65</v>
      </c>
      <c r="B159" s="155"/>
      <c r="C159" s="155"/>
      <c r="D159" s="155"/>
      <c r="E159" s="155"/>
      <c r="F159" s="155"/>
      <c r="G159" s="155"/>
      <c r="H159" s="155"/>
      <c r="I159" s="155"/>
      <c r="J159" s="155"/>
      <c r="K159" s="155"/>
      <c r="L159" s="155"/>
      <c r="M159" s="155"/>
      <c r="N159" s="155"/>
      <c r="O159" s="155"/>
      <c r="P159" s="155"/>
      <c r="Q159" s="155"/>
      <c r="R159" s="155"/>
      <c r="S159" s="155"/>
      <c r="T159" s="156"/>
    </row>
    <row r="160" spans="1:20" hidden="1" x14ac:dyDescent="0.2">
      <c r="A160" s="38"/>
      <c r="B160" s="154"/>
      <c r="C160" s="154"/>
      <c r="D160" s="154"/>
      <c r="E160" s="154"/>
      <c r="F160" s="154"/>
      <c r="G160" s="154"/>
      <c r="H160" s="154"/>
      <c r="I160" s="154"/>
      <c r="J160" s="27">
        <v>0</v>
      </c>
      <c r="K160" s="27">
        <v>0</v>
      </c>
      <c r="L160" s="27">
        <v>0</v>
      </c>
      <c r="M160" s="27">
        <v>0</v>
      </c>
      <c r="N160" s="20">
        <f t="shared" ref="N160:N165" si="56">K160+L160+M160</f>
        <v>0</v>
      </c>
      <c r="O160" s="20">
        <f t="shared" ref="O160:O165" si="57">P160-N160</f>
        <v>0</v>
      </c>
      <c r="P160" s="20">
        <f t="shared" ref="P160:P165" si="58">ROUND(PRODUCT(J160,25)/12,0)</f>
        <v>0</v>
      </c>
      <c r="Q160" s="27"/>
      <c r="R160" s="27"/>
      <c r="S160" s="28"/>
      <c r="T160" s="11"/>
    </row>
    <row r="161" spans="1:20" hidden="1" x14ac:dyDescent="0.2">
      <c r="A161" s="38"/>
      <c r="B161" s="154"/>
      <c r="C161" s="154"/>
      <c r="D161" s="154"/>
      <c r="E161" s="154"/>
      <c r="F161" s="154"/>
      <c r="G161" s="154"/>
      <c r="H161" s="154"/>
      <c r="I161" s="154"/>
      <c r="J161" s="27">
        <v>0</v>
      </c>
      <c r="K161" s="27">
        <v>0</v>
      </c>
      <c r="L161" s="27">
        <v>0</v>
      </c>
      <c r="M161" s="27">
        <v>0</v>
      </c>
      <c r="N161" s="20">
        <f t="shared" si="56"/>
        <v>0</v>
      </c>
      <c r="O161" s="20">
        <f t="shared" si="57"/>
        <v>0</v>
      </c>
      <c r="P161" s="20">
        <f t="shared" si="58"/>
        <v>0</v>
      </c>
      <c r="Q161" s="27"/>
      <c r="R161" s="27"/>
      <c r="S161" s="28"/>
      <c r="T161" s="11"/>
    </row>
    <row r="162" spans="1:20" hidden="1" x14ac:dyDescent="0.2">
      <c r="A162" s="38"/>
      <c r="B162" s="154"/>
      <c r="C162" s="154"/>
      <c r="D162" s="154"/>
      <c r="E162" s="154"/>
      <c r="F162" s="154"/>
      <c r="G162" s="154"/>
      <c r="H162" s="154"/>
      <c r="I162" s="154"/>
      <c r="J162" s="27">
        <v>0</v>
      </c>
      <c r="K162" s="27">
        <v>0</v>
      </c>
      <c r="L162" s="27">
        <v>0</v>
      </c>
      <c r="M162" s="27">
        <v>0</v>
      </c>
      <c r="N162" s="20">
        <f t="shared" si="56"/>
        <v>0</v>
      </c>
      <c r="O162" s="20">
        <f t="shared" si="57"/>
        <v>0</v>
      </c>
      <c r="P162" s="20">
        <f t="shared" si="58"/>
        <v>0</v>
      </c>
      <c r="Q162" s="27"/>
      <c r="R162" s="27"/>
      <c r="S162" s="28"/>
      <c r="T162" s="11"/>
    </row>
    <row r="163" spans="1:20" ht="13.5" hidden="1" customHeight="1" x14ac:dyDescent="0.2">
      <c r="A163" s="38"/>
      <c r="B163" s="154"/>
      <c r="C163" s="154"/>
      <c r="D163" s="154"/>
      <c r="E163" s="154"/>
      <c r="F163" s="154"/>
      <c r="G163" s="154"/>
      <c r="H163" s="154"/>
      <c r="I163" s="154"/>
      <c r="J163" s="27">
        <v>0</v>
      </c>
      <c r="K163" s="27">
        <v>0</v>
      </c>
      <c r="L163" s="27">
        <v>0</v>
      </c>
      <c r="M163" s="27">
        <v>0</v>
      </c>
      <c r="N163" s="20">
        <f t="shared" si="56"/>
        <v>0</v>
      </c>
      <c r="O163" s="20">
        <f t="shared" si="57"/>
        <v>0</v>
      </c>
      <c r="P163" s="20">
        <f t="shared" si="58"/>
        <v>0</v>
      </c>
      <c r="Q163" s="27"/>
      <c r="R163" s="27"/>
      <c r="S163" s="28"/>
      <c r="T163" s="11"/>
    </row>
    <row r="164" spans="1:20" ht="14.25" hidden="1" customHeight="1" x14ac:dyDescent="0.2">
      <c r="A164" s="38"/>
      <c r="B164" s="154"/>
      <c r="C164" s="154"/>
      <c r="D164" s="154"/>
      <c r="E164" s="154"/>
      <c r="F164" s="154"/>
      <c r="G164" s="154"/>
      <c r="H164" s="154"/>
      <c r="I164" s="154"/>
      <c r="J164" s="27">
        <v>0</v>
      </c>
      <c r="K164" s="27">
        <v>0</v>
      </c>
      <c r="L164" s="27">
        <v>0</v>
      </c>
      <c r="M164" s="27">
        <v>0</v>
      </c>
      <c r="N164" s="20">
        <f t="shared" si="56"/>
        <v>0</v>
      </c>
      <c r="O164" s="20">
        <f t="shared" si="57"/>
        <v>0</v>
      </c>
      <c r="P164" s="20">
        <f t="shared" si="58"/>
        <v>0</v>
      </c>
      <c r="Q164" s="27"/>
      <c r="R164" s="27"/>
      <c r="S164" s="28"/>
      <c r="T164" s="11"/>
    </row>
    <row r="165" spans="1:20" ht="12.75" hidden="1" customHeight="1" x14ac:dyDescent="0.2">
      <c r="A165" s="38"/>
      <c r="B165" s="154"/>
      <c r="C165" s="154"/>
      <c r="D165" s="154"/>
      <c r="E165" s="154"/>
      <c r="F165" s="154"/>
      <c r="G165" s="154"/>
      <c r="H165" s="154"/>
      <c r="I165" s="154"/>
      <c r="J165" s="27">
        <v>0</v>
      </c>
      <c r="K165" s="27">
        <v>0</v>
      </c>
      <c r="L165" s="27">
        <v>0</v>
      </c>
      <c r="M165" s="27">
        <v>0</v>
      </c>
      <c r="N165" s="20">
        <f t="shared" si="56"/>
        <v>0</v>
      </c>
      <c r="O165" s="20">
        <f t="shared" si="57"/>
        <v>0</v>
      </c>
      <c r="P165" s="20">
        <f t="shared" si="58"/>
        <v>0</v>
      </c>
      <c r="Q165" s="27"/>
      <c r="R165" s="27"/>
      <c r="S165" s="28"/>
      <c r="T165" s="11"/>
    </row>
    <row r="166" spans="1:20" ht="29.25" hidden="1" customHeight="1" x14ac:dyDescent="0.2">
      <c r="A166" s="130" t="s">
        <v>72</v>
      </c>
      <c r="B166" s="131"/>
      <c r="C166" s="131"/>
      <c r="D166" s="131"/>
      <c r="E166" s="131"/>
      <c r="F166" s="131"/>
      <c r="G166" s="131"/>
      <c r="H166" s="131"/>
      <c r="I166" s="132"/>
      <c r="J166" s="24">
        <f t="shared" ref="J166:P166" si="59">SUM(J141,J142,J143,J144,J145,J147,J148,J149,J150,J151,J153,J154,J155,J156,J157,J158,J160,J161,J162,J163,J164,J165)</f>
        <v>0</v>
      </c>
      <c r="K166" s="24">
        <f t="shared" si="59"/>
        <v>0</v>
      </c>
      <c r="L166" s="24">
        <f t="shared" si="59"/>
        <v>0</v>
      </c>
      <c r="M166" s="24">
        <f t="shared" si="59"/>
        <v>0</v>
      </c>
      <c r="N166" s="24">
        <f t="shared" si="59"/>
        <v>0</v>
      </c>
      <c r="O166" s="24">
        <f t="shared" si="59"/>
        <v>0</v>
      </c>
      <c r="P166" s="24">
        <f t="shared" si="59"/>
        <v>0</v>
      </c>
      <c r="Q166" s="24">
        <f>COUNTIF(Q141:Q145,"E")+COUNTIF(Q147:Q151,"E")+COUNTIF(Q153:Q158,"E")+COUNTIF(Q160:Q165,"E")</f>
        <v>0</v>
      </c>
      <c r="R166" s="24">
        <f>COUNTIF(R141:R145,"C")+COUNTIF(R147:R151,"C")+COUNTIF(R153:R158,"C")+COUNTIF(R160:R165,"C")</f>
        <v>0</v>
      </c>
      <c r="S166" s="24">
        <f>COUNTIF(S141:S145,"VP")+COUNTIF(S147:S151,"VP")+COUNTIF(S153:S158,"VP")+COUNTIF(S160:S165,"VP")</f>
        <v>0</v>
      </c>
      <c r="T166" s="29"/>
    </row>
    <row r="167" spans="1:20" ht="15" hidden="1" customHeight="1" x14ac:dyDescent="0.2">
      <c r="A167" s="133" t="s">
        <v>47</v>
      </c>
      <c r="B167" s="134"/>
      <c r="C167" s="134"/>
      <c r="D167" s="134"/>
      <c r="E167" s="134"/>
      <c r="F167" s="134"/>
      <c r="G167" s="134"/>
      <c r="H167" s="134"/>
      <c r="I167" s="134"/>
      <c r="J167" s="135"/>
      <c r="K167" s="24">
        <f t="shared" ref="K167:P167" si="60">SUM(K141,K142,K143,K144,K145,K147,K148,K149,K150,K151,K153,K154,K155,K156,K157,K158)*14+SUM(K160,K161,K162,K163,K164,K165)*12</f>
        <v>0</v>
      </c>
      <c r="L167" s="24">
        <f t="shared" si="60"/>
        <v>0</v>
      </c>
      <c r="M167" s="24">
        <f t="shared" si="60"/>
        <v>0</v>
      </c>
      <c r="N167" s="24">
        <f t="shared" si="60"/>
        <v>0</v>
      </c>
      <c r="O167" s="24">
        <f t="shared" si="60"/>
        <v>0</v>
      </c>
      <c r="P167" s="24">
        <f t="shared" si="60"/>
        <v>0</v>
      </c>
      <c r="Q167" s="139"/>
      <c r="R167" s="140"/>
      <c r="S167" s="140"/>
      <c r="T167" s="141"/>
    </row>
    <row r="168" spans="1:20" ht="15" hidden="1" customHeight="1" x14ac:dyDescent="0.2">
      <c r="A168" s="136"/>
      <c r="B168" s="137"/>
      <c r="C168" s="137"/>
      <c r="D168" s="137"/>
      <c r="E168" s="137"/>
      <c r="F168" s="137"/>
      <c r="G168" s="137"/>
      <c r="H168" s="137"/>
      <c r="I168" s="137"/>
      <c r="J168" s="138"/>
      <c r="K168" s="145">
        <f>SUM(K167:M167)</f>
        <v>0</v>
      </c>
      <c r="L168" s="146"/>
      <c r="M168" s="147"/>
      <c r="N168" s="148">
        <f>SUM(N167:O167)</f>
        <v>0</v>
      </c>
      <c r="O168" s="149"/>
      <c r="P168" s="150"/>
      <c r="Q168" s="142"/>
      <c r="R168" s="143"/>
      <c r="S168" s="143"/>
      <c r="T168" s="144"/>
    </row>
    <row r="169" spans="1:20" ht="15" hidden="1" customHeight="1" x14ac:dyDescent="0.2">
      <c r="A169" s="12"/>
      <c r="B169" s="12"/>
      <c r="C169" s="12"/>
      <c r="D169" s="12"/>
      <c r="E169" s="12"/>
      <c r="F169" s="12"/>
      <c r="G169" s="12"/>
      <c r="H169" s="12"/>
      <c r="I169" s="12"/>
      <c r="J169" s="12"/>
      <c r="K169" s="13"/>
      <c r="L169" s="13"/>
      <c r="M169" s="13"/>
      <c r="N169" s="16"/>
      <c r="O169" s="16"/>
      <c r="P169" s="16"/>
      <c r="Q169" s="16"/>
      <c r="R169" s="16"/>
      <c r="S169" s="16"/>
      <c r="T169" s="16"/>
    </row>
    <row r="170" spans="1:20" ht="15" customHeight="1" x14ac:dyDescent="0.2">
      <c r="A170" s="12"/>
      <c r="B170" s="12"/>
      <c r="C170" s="12"/>
      <c r="D170" s="12"/>
      <c r="E170" s="12"/>
      <c r="F170" s="12"/>
      <c r="G170" s="12"/>
      <c r="H170" s="12"/>
      <c r="I170" s="12"/>
      <c r="J170" s="12"/>
      <c r="K170" s="13"/>
      <c r="L170" s="13"/>
      <c r="M170" s="13"/>
      <c r="N170" s="16"/>
      <c r="O170" s="16"/>
      <c r="P170" s="16"/>
      <c r="Q170" s="16"/>
      <c r="R170" s="16"/>
      <c r="S170" s="16"/>
      <c r="T170" s="16"/>
    </row>
    <row r="171" spans="1:20" ht="24" customHeight="1" x14ac:dyDescent="0.2">
      <c r="A171" s="182" t="s">
        <v>49</v>
      </c>
      <c r="B171" s="182"/>
      <c r="C171" s="182"/>
      <c r="D171" s="182"/>
      <c r="E171" s="182"/>
      <c r="F171" s="182"/>
      <c r="G171" s="182"/>
      <c r="H171" s="182"/>
      <c r="I171" s="182"/>
      <c r="J171" s="182"/>
      <c r="K171" s="182"/>
      <c r="L171" s="182"/>
      <c r="M171" s="182"/>
      <c r="N171" s="182"/>
      <c r="O171" s="182"/>
      <c r="P171" s="182"/>
      <c r="Q171" s="182"/>
      <c r="R171" s="182"/>
      <c r="S171" s="182"/>
      <c r="T171" s="182"/>
    </row>
    <row r="172" spans="1:20" ht="16.5" customHeight="1" x14ac:dyDescent="0.2">
      <c r="A172" s="95" t="s">
        <v>50</v>
      </c>
      <c r="B172" s="158"/>
      <c r="C172" s="158"/>
      <c r="D172" s="158"/>
      <c r="E172" s="158"/>
      <c r="F172" s="158"/>
      <c r="G172" s="158"/>
      <c r="H172" s="158"/>
      <c r="I172" s="158"/>
      <c r="J172" s="158"/>
      <c r="K172" s="158"/>
      <c r="L172" s="158"/>
      <c r="M172" s="158"/>
      <c r="N172" s="158"/>
      <c r="O172" s="158"/>
      <c r="P172" s="158"/>
      <c r="Q172" s="158"/>
      <c r="R172" s="158"/>
      <c r="S172" s="158"/>
      <c r="T172" s="96"/>
    </row>
    <row r="173" spans="1:20" ht="34.5" customHeight="1" x14ac:dyDescent="0.2">
      <c r="A173" s="161" t="s">
        <v>26</v>
      </c>
      <c r="B173" s="161" t="s">
        <v>25</v>
      </c>
      <c r="C173" s="161"/>
      <c r="D173" s="161"/>
      <c r="E173" s="161"/>
      <c r="F173" s="161"/>
      <c r="G173" s="161"/>
      <c r="H173" s="161"/>
      <c r="I173" s="161"/>
      <c r="J173" s="94" t="s">
        <v>39</v>
      </c>
      <c r="K173" s="94" t="s">
        <v>23</v>
      </c>
      <c r="L173" s="94"/>
      <c r="M173" s="94"/>
      <c r="N173" s="94" t="s">
        <v>40</v>
      </c>
      <c r="O173" s="94"/>
      <c r="P173" s="94"/>
      <c r="Q173" s="94" t="s">
        <v>22</v>
      </c>
      <c r="R173" s="94"/>
      <c r="S173" s="94"/>
      <c r="T173" s="94" t="s">
        <v>21</v>
      </c>
    </row>
    <row r="174" spans="1:20" x14ac:dyDescent="0.2">
      <c r="A174" s="161"/>
      <c r="B174" s="161"/>
      <c r="C174" s="161"/>
      <c r="D174" s="161"/>
      <c r="E174" s="161"/>
      <c r="F174" s="161"/>
      <c r="G174" s="161"/>
      <c r="H174" s="161"/>
      <c r="I174" s="161"/>
      <c r="J174" s="94"/>
      <c r="K174" s="31" t="s">
        <v>27</v>
      </c>
      <c r="L174" s="31" t="s">
        <v>28</v>
      </c>
      <c r="M174" s="31" t="s">
        <v>29</v>
      </c>
      <c r="N174" s="31" t="s">
        <v>33</v>
      </c>
      <c r="O174" s="31" t="s">
        <v>7</v>
      </c>
      <c r="P174" s="31" t="s">
        <v>30</v>
      </c>
      <c r="Q174" s="31" t="s">
        <v>31</v>
      </c>
      <c r="R174" s="31" t="s">
        <v>27</v>
      </c>
      <c r="S174" s="31" t="s">
        <v>32</v>
      </c>
      <c r="T174" s="94"/>
    </row>
    <row r="175" spans="1:20" ht="17.25" customHeight="1" x14ac:dyDescent="0.2">
      <c r="A175" s="95" t="s">
        <v>66</v>
      </c>
      <c r="B175" s="158"/>
      <c r="C175" s="158"/>
      <c r="D175" s="158"/>
      <c r="E175" s="158"/>
      <c r="F175" s="158"/>
      <c r="G175" s="158"/>
      <c r="H175" s="158"/>
      <c r="I175" s="158"/>
      <c r="J175" s="158"/>
      <c r="K175" s="158"/>
      <c r="L175" s="158"/>
      <c r="M175" s="158"/>
      <c r="N175" s="158"/>
      <c r="O175" s="158"/>
      <c r="P175" s="158"/>
      <c r="Q175" s="158"/>
      <c r="R175" s="158"/>
      <c r="S175" s="158"/>
      <c r="T175" s="96"/>
    </row>
    <row r="176" spans="1:20" ht="28.5" customHeight="1" x14ac:dyDescent="0.2">
      <c r="A176" s="34" t="s">
        <v>98</v>
      </c>
      <c r="B176" s="238" t="s">
        <v>144</v>
      </c>
      <c r="C176" s="239"/>
      <c r="D176" s="239"/>
      <c r="E176" s="239"/>
      <c r="F176" s="239"/>
      <c r="G176" s="239"/>
      <c r="H176" s="239"/>
      <c r="I176" s="240"/>
      <c r="J176" s="20">
        <f t="shared" ref="J176:J191" si="61">IF(ISNA(INDEX($A$34:$T$165,MATCH($B176,$B$34:$B$165,0),10)),"",INDEX($A$34:$T$165,MATCH($B176,$B$34:$B$165,0),10))</f>
        <v>8</v>
      </c>
      <c r="K176" s="20">
        <f t="shared" ref="K176:K191" si="62">IF(ISNA(INDEX($A$34:$T$165,MATCH($B176,$B$34:$B$165,0),11)),"",INDEX($A$34:$T$165,MATCH($B176,$B$34:$B$165,0),11))</f>
        <v>2</v>
      </c>
      <c r="L176" s="20">
        <f t="shared" ref="L176:L191" si="63">IF(ISNA(INDEX($A$34:$T$165,MATCH($B176,$B$34:$B$165,0),12)),"",INDEX($A$34:$T$165,MATCH($B176,$B$34:$B$165,0),12))</f>
        <v>0</v>
      </c>
      <c r="M176" s="20">
        <f t="shared" ref="M176:M191" si="64">IF(ISNA(INDEX($A$34:$T$165,MATCH($B176,$B$34:$B$165,0),13)),"",INDEX($A$34:$T$165,MATCH($B176,$B$34:$B$165,0),13))</f>
        <v>3</v>
      </c>
      <c r="N176" s="20">
        <f t="shared" ref="N176:N191" si="65">IF(ISNA(INDEX($A$34:$T$165,MATCH($B176,$B$34:$B$165,0),14)),"",INDEX($A$34:$T$165,MATCH($B176,$B$34:$B$165,0),14))</f>
        <v>5</v>
      </c>
      <c r="O176" s="20">
        <f t="shared" ref="O176:O191" si="66">IF(ISNA(INDEX($A$34:$T$165,MATCH($B176,$B$34:$B$165,0),15)),"",INDEX($A$34:$T$165,MATCH($B176,$B$34:$B$165,0),15))</f>
        <v>9</v>
      </c>
      <c r="P176" s="20">
        <f t="shared" ref="P176:P191" si="67">IF(ISNA(INDEX($A$34:$T$165,MATCH($B176,$B$34:$B$165,0),16)),"",INDEX($A$34:$T$165,MATCH($B176,$B$34:$B$165,0),16))</f>
        <v>14</v>
      </c>
      <c r="Q176" s="30" t="str">
        <f t="shared" ref="Q176:Q191" si="68">IF(ISNA(INDEX($A$34:$T$165,MATCH($B176,$B$34:$B$165,0),17)),"",INDEX($A$34:$T$165,MATCH($B176,$B$34:$B$165,0),17))</f>
        <v>E</v>
      </c>
      <c r="R176" s="30">
        <f t="shared" ref="R176:R191" si="69">IF(ISNA(INDEX($A$34:$T$165,MATCH($B176,$B$34:$B$165,0),18)),"",INDEX($A$34:$T$165,MATCH($B176,$B$34:$B$165,0),18))</f>
        <v>0</v>
      </c>
      <c r="S176" s="30">
        <f t="shared" ref="S176:S191" si="70">IF(ISNA(INDEX($A$34:$T$165,MATCH($B176,$B$34:$B$165,0),19)),"",INDEX($A$34:$T$165,MATCH($B176,$B$34:$B$165,0),19))</f>
        <v>0</v>
      </c>
      <c r="T176" s="21" t="s">
        <v>36</v>
      </c>
    </row>
    <row r="177" spans="1:20" ht="30.75" customHeight="1" x14ac:dyDescent="0.2">
      <c r="A177" s="34" t="s">
        <v>99</v>
      </c>
      <c r="B177" s="173" t="s">
        <v>145</v>
      </c>
      <c r="C177" s="173"/>
      <c r="D177" s="173"/>
      <c r="E177" s="173"/>
      <c r="F177" s="173"/>
      <c r="G177" s="173"/>
      <c r="H177" s="173"/>
      <c r="I177" s="173"/>
      <c r="J177" s="20">
        <f t="shared" si="61"/>
        <v>8</v>
      </c>
      <c r="K177" s="20">
        <f t="shared" si="62"/>
        <v>2</v>
      </c>
      <c r="L177" s="20">
        <f t="shared" si="63"/>
        <v>0</v>
      </c>
      <c r="M177" s="20">
        <f t="shared" si="64"/>
        <v>3</v>
      </c>
      <c r="N177" s="20">
        <f t="shared" si="65"/>
        <v>5</v>
      </c>
      <c r="O177" s="20">
        <f t="shared" si="66"/>
        <v>9</v>
      </c>
      <c r="P177" s="20">
        <f t="shared" si="67"/>
        <v>14</v>
      </c>
      <c r="Q177" s="30" t="str">
        <f t="shared" si="68"/>
        <v>E</v>
      </c>
      <c r="R177" s="30">
        <f t="shared" si="69"/>
        <v>0</v>
      </c>
      <c r="S177" s="30">
        <f t="shared" si="70"/>
        <v>0</v>
      </c>
      <c r="T177" s="21" t="s">
        <v>36</v>
      </c>
    </row>
    <row r="178" spans="1:20" x14ac:dyDescent="0.2">
      <c r="A178" s="34" t="str">
        <f t="shared" ref="A178:A191" si="71">IF(ISNA(INDEX($A$34:$T$165,MATCH($B178,$B$34:$B$165,0),1)),"",INDEX($A$34:$T$165,MATCH($B178,$B$34:$B$165,0),1))</f>
        <v/>
      </c>
      <c r="B178" s="173" t="s">
        <v>103</v>
      </c>
      <c r="C178" s="173"/>
      <c r="D178" s="173"/>
      <c r="E178" s="173"/>
      <c r="F178" s="173"/>
      <c r="G178" s="173"/>
      <c r="H178" s="173"/>
      <c r="I178" s="173"/>
      <c r="J178" s="20" t="str">
        <f t="shared" si="61"/>
        <v/>
      </c>
      <c r="K178" s="20" t="str">
        <f t="shared" si="62"/>
        <v/>
      </c>
      <c r="L178" s="20" t="str">
        <f t="shared" si="63"/>
        <v/>
      </c>
      <c r="M178" s="20" t="str">
        <f t="shared" si="64"/>
        <v/>
      </c>
      <c r="N178" s="20" t="str">
        <f t="shared" si="65"/>
        <v/>
      </c>
      <c r="O178" s="20" t="str">
        <f t="shared" si="66"/>
        <v/>
      </c>
      <c r="P178" s="20" t="str">
        <f t="shared" si="67"/>
        <v/>
      </c>
      <c r="Q178" s="30" t="str">
        <f t="shared" si="68"/>
        <v/>
      </c>
      <c r="R178" s="30" t="str">
        <f t="shared" si="69"/>
        <v/>
      </c>
      <c r="S178" s="30" t="str">
        <f t="shared" si="70"/>
        <v/>
      </c>
      <c r="T178" s="21" t="s">
        <v>36</v>
      </c>
    </row>
    <row r="179" spans="1:20" x14ac:dyDescent="0.2">
      <c r="A179" s="34" t="str">
        <f t="shared" si="71"/>
        <v>MMM8081</v>
      </c>
      <c r="B179" s="173" t="s">
        <v>149</v>
      </c>
      <c r="C179" s="173"/>
      <c r="D179" s="173"/>
      <c r="E179" s="173"/>
      <c r="F179" s="173"/>
      <c r="G179" s="173"/>
      <c r="H179" s="173"/>
      <c r="I179" s="173"/>
      <c r="J179" s="20">
        <f t="shared" si="61"/>
        <v>8</v>
      </c>
      <c r="K179" s="20">
        <f t="shared" si="62"/>
        <v>2</v>
      </c>
      <c r="L179" s="20">
        <f t="shared" si="63"/>
        <v>1</v>
      </c>
      <c r="M179" s="20">
        <f t="shared" si="64"/>
        <v>2</v>
      </c>
      <c r="N179" s="20">
        <f t="shared" si="65"/>
        <v>5</v>
      </c>
      <c r="O179" s="20">
        <f t="shared" si="66"/>
        <v>9</v>
      </c>
      <c r="P179" s="20">
        <f t="shared" si="67"/>
        <v>14</v>
      </c>
      <c r="Q179" s="30" t="str">
        <f t="shared" si="68"/>
        <v>E</v>
      </c>
      <c r="R179" s="30">
        <f t="shared" si="69"/>
        <v>0</v>
      </c>
      <c r="S179" s="30">
        <f t="shared" si="70"/>
        <v>0</v>
      </c>
      <c r="T179" s="21" t="s">
        <v>36</v>
      </c>
    </row>
    <row r="180" spans="1:20" ht="38.25" customHeight="1" x14ac:dyDescent="0.2">
      <c r="A180" s="34" t="str">
        <f t="shared" si="71"/>
        <v>MMM8079</v>
      </c>
      <c r="B180" s="173" t="s">
        <v>179</v>
      </c>
      <c r="C180" s="173"/>
      <c r="D180" s="173"/>
      <c r="E180" s="173"/>
      <c r="F180" s="173"/>
      <c r="G180" s="173"/>
      <c r="H180" s="173"/>
      <c r="I180" s="173"/>
      <c r="J180" s="20">
        <f t="shared" si="61"/>
        <v>8</v>
      </c>
      <c r="K180" s="20">
        <f t="shared" si="62"/>
        <v>2</v>
      </c>
      <c r="L180" s="20">
        <f t="shared" si="63"/>
        <v>1</v>
      </c>
      <c r="M180" s="20">
        <f t="shared" si="64"/>
        <v>2</v>
      </c>
      <c r="N180" s="20">
        <f t="shared" si="65"/>
        <v>5</v>
      </c>
      <c r="O180" s="20">
        <f t="shared" si="66"/>
        <v>9</v>
      </c>
      <c r="P180" s="20">
        <f t="shared" si="67"/>
        <v>14</v>
      </c>
      <c r="Q180" s="30" t="str">
        <f t="shared" si="68"/>
        <v>E</v>
      </c>
      <c r="R180" s="30">
        <f t="shared" si="69"/>
        <v>0</v>
      </c>
      <c r="S180" s="30">
        <f t="shared" si="70"/>
        <v>0</v>
      </c>
      <c r="T180" s="21" t="s">
        <v>36</v>
      </c>
    </row>
    <row r="181" spans="1:20" ht="36.75" customHeight="1" x14ac:dyDescent="0.2">
      <c r="A181" s="34" t="str">
        <f t="shared" si="71"/>
        <v>MME8032</v>
      </c>
      <c r="B181" s="173" t="s">
        <v>161</v>
      </c>
      <c r="C181" s="173"/>
      <c r="D181" s="173"/>
      <c r="E181" s="173"/>
      <c r="F181" s="173"/>
      <c r="G181" s="173"/>
      <c r="H181" s="173"/>
      <c r="I181" s="173"/>
      <c r="J181" s="20">
        <f t="shared" si="61"/>
        <v>8</v>
      </c>
      <c r="K181" s="20">
        <f t="shared" si="62"/>
        <v>2</v>
      </c>
      <c r="L181" s="20">
        <f t="shared" si="63"/>
        <v>1</v>
      </c>
      <c r="M181" s="20">
        <f t="shared" si="64"/>
        <v>2</v>
      </c>
      <c r="N181" s="20">
        <f t="shared" si="65"/>
        <v>5</v>
      </c>
      <c r="O181" s="20">
        <f t="shared" si="66"/>
        <v>9</v>
      </c>
      <c r="P181" s="20">
        <f t="shared" si="67"/>
        <v>14</v>
      </c>
      <c r="Q181" s="30" t="str">
        <f t="shared" si="68"/>
        <v>E</v>
      </c>
      <c r="R181" s="30">
        <f t="shared" si="69"/>
        <v>0</v>
      </c>
      <c r="S181" s="30">
        <f t="shared" si="70"/>
        <v>0</v>
      </c>
      <c r="T181" s="21" t="s">
        <v>36</v>
      </c>
    </row>
    <row r="182" spans="1:20" hidden="1" x14ac:dyDescent="0.2">
      <c r="A182" s="34" t="str">
        <f t="shared" si="71"/>
        <v/>
      </c>
      <c r="B182" s="157"/>
      <c r="C182" s="157"/>
      <c r="D182" s="157"/>
      <c r="E182" s="157"/>
      <c r="F182" s="157"/>
      <c r="G182" s="157"/>
      <c r="H182" s="157"/>
      <c r="I182" s="157"/>
      <c r="J182" s="20" t="str">
        <f t="shared" si="61"/>
        <v/>
      </c>
      <c r="K182" s="20" t="str">
        <f t="shared" si="62"/>
        <v/>
      </c>
      <c r="L182" s="20" t="str">
        <f t="shared" si="63"/>
        <v/>
      </c>
      <c r="M182" s="20" t="str">
        <f t="shared" si="64"/>
        <v/>
      </c>
      <c r="N182" s="20" t="str">
        <f t="shared" si="65"/>
        <v/>
      </c>
      <c r="O182" s="20" t="str">
        <f t="shared" si="66"/>
        <v/>
      </c>
      <c r="P182" s="20" t="str">
        <f t="shared" si="67"/>
        <v/>
      </c>
      <c r="Q182" s="30" t="str">
        <f t="shared" si="68"/>
        <v/>
      </c>
      <c r="R182" s="30" t="str">
        <f t="shared" si="69"/>
        <v/>
      </c>
      <c r="S182" s="30" t="str">
        <f t="shared" si="70"/>
        <v/>
      </c>
      <c r="T182" s="21" t="s">
        <v>36</v>
      </c>
    </row>
    <row r="183" spans="1:20" hidden="1" x14ac:dyDescent="0.2">
      <c r="A183" s="34" t="str">
        <f t="shared" si="71"/>
        <v/>
      </c>
      <c r="B183" s="157"/>
      <c r="C183" s="157"/>
      <c r="D183" s="157"/>
      <c r="E183" s="157"/>
      <c r="F183" s="157"/>
      <c r="G183" s="157"/>
      <c r="H183" s="157"/>
      <c r="I183" s="157"/>
      <c r="J183" s="20" t="str">
        <f t="shared" si="61"/>
        <v/>
      </c>
      <c r="K183" s="20" t="str">
        <f t="shared" si="62"/>
        <v/>
      </c>
      <c r="L183" s="20" t="str">
        <f t="shared" si="63"/>
        <v/>
      </c>
      <c r="M183" s="20" t="str">
        <f t="shared" si="64"/>
        <v/>
      </c>
      <c r="N183" s="20" t="str">
        <f t="shared" si="65"/>
        <v/>
      </c>
      <c r="O183" s="20" t="str">
        <f t="shared" si="66"/>
        <v/>
      </c>
      <c r="P183" s="20" t="str">
        <f t="shared" si="67"/>
        <v/>
      </c>
      <c r="Q183" s="30" t="str">
        <f t="shared" si="68"/>
        <v/>
      </c>
      <c r="R183" s="30" t="str">
        <f t="shared" si="69"/>
        <v/>
      </c>
      <c r="S183" s="30" t="str">
        <f t="shared" si="70"/>
        <v/>
      </c>
      <c r="T183" s="21" t="s">
        <v>36</v>
      </c>
    </row>
    <row r="184" spans="1:20" hidden="1" x14ac:dyDescent="0.2">
      <c r="A184" s="34" t="str">
        <f t="shared" si="71"/>
        <v/>
      </c>
      <c r="B184" s="157"/>
      <c r="C184" s="157"/>
      <c r="D184" s="157"/>
      <c r="E184" s="157"/>
      <c r="F184" s="157"/>
      <c r="G184" s="157"/>
      <c r="H184" s="157"/>
      <c r="I184" s="157"/>
      <c r="J184" s="20" t="str">
        <f t="shared" si="61"/>
        <v/>
      </c>
      <c r="K184" s="20" t="str">
        <f t="shared" si="62"/>
        <v/>
      </c>
      <c r="L184" s="20" t="str">
        <f t="shared" si="63"/>
        <v/>
      </c>
      <c r="M184" s="20" t="str">
        <f t="shared" si="64"/>
        <v/>
      </c>
      <c r="N184" s="20" t="str">
        <f t="shared" si="65"/>
        <v/>
      </c>
      <c r="O184" s="20" t="str">
        <f t="shared" si="66"/>
        <v/>
      </c>
      <c r="P184" s="20" t="str">
        <f t="shared" si="67"/>
        <v/>
      </c>
      <c r="Q184" s="30" t="str">
        <f t="shared" si="68"/>
        <v/>
      </c>
      <c r="R184" s="30" t="str">
        <f t="shared" si="69"/>
        <v/>
      </c>
      <c r="S184" s="30" t="str">
        <f t="shared" si="70"/>
        <v/>
      </c>
      <c r="T184" s="21" t="s">
        <v>36</v>
      </c>
    </row>
    <row r="185" spans="1:20" hidden="1" x14ac:dyDescent="0.2">
      <c r="A185" s="34" t="str">
        <f t="shared" si="71"/>
        <v/>
      </c>
      <c r="B185" s="157"/>
      <c r="C185" s="157"/>
      <c r="D185" s="157"/>
      <c r="E185" s="157"/>
      <c r="F185" s="157"/>
      <c r="G185" s="157"/>
      <c r="H185" s="157"/>
      <c r="I185" s="157"/>
      <c r="J185" s="20" t="str">
        <f t="shared" si="61"/>
        <v/>
      </c>
      <c r="K185" s="20" t="str">
        <f t="shared" si="62"/>
        <v/>
      </c>
      <c r="L185" s="20" t="str">
        <f t="shared" si="63"/>
        <v/>
      </c>
      <c r="M185" s="20" t="str">
        <f t="shared" si="64"/>
        <v/>
      </c>
      <c r="N185" s="20" t="str">
        <f t="shared" si="65"/>
        <v/>
      </c>
      <c r="O185" s="20" t="str">
        <f t="shared" si="66"/>
        <v/>
      </c>
      <c r="P185" s="20" t="str">
        <f t="shared" si="67"/>
        <v/>
      </c>
      <c r="Q185" s="30" t="str">
        <f t="shared" si="68"/>
        <v/>
      </c>
      <c r="R185" s="30" t="str">
        <f t="shared" si="69"/>
        <v/>
      </c>
      <c r="S185" s="30" t="str">
        <f t="shared" si="70"/>
        <v/>
      </c>
      <c r="T185" s="21" t="s">
        <v>36</v>
      </c>
    </row>
    <row r="186" spans="1:20" hidden="1" x14ac:dyDescent="0.2">
      <c r="A186" s="34" t="str">
        <f t="shared" si="71"/>
        <v/>
      </c>
      <c r="B186" s="157"/>
      <c r="C186" s="157"/>
      <c r="D186" s="157"/>
      <c r="E186" s="157"/>
      <c r="F186" s="157"/>
      <c r="G186" s="157"/>
      <c r="H186" s="157"/>
      <c r="I186" s="157"/>
      <c r="J186" s="20" t="str">
        <f t="shared" si="61"/>
        <v/>
      </c>
      <c r="K186" s="20" t="str">
        <f t="shared" si="62"/>
        <v/>
      </c>
      <c r="L186" s="20" t="str">
        <f t="shared" si="63"/>
        <v/>
      </c>
      <c r="M186" s="20" t="str">
        <f t="shared" si="64"/>
        <v/>
      </c>
      <c r="N186" s="20" t="str">
        <f t="shared" si="65"/>
        <v/>
      </c>
      <c r="O186" s="20" t="str">
        <f t="shared" si="66"/>
        <v/>
      </c>
      <c r="P186" s="20" t="str">
        <f t="shared" si="67"/>
        <v/>
      </c>
      <c r="Q186" s="30" t="str">
        <f t="shared" si="68"/>
        <v/>
      </c>
      <c r="R186" s="30" t="str">
        <f t="shared" si="69"/>
        <v/>
      </c>
      <c r="S186" s="30" t="str">
        <f t="shared" si="70"/>
        <v/>
      </c>
      <c r="T186" s="21" t="s">
        <v>36</v>
      </c>
    </row>
    <row r="187" spans="1:20" hidden="1" x14ac:dyDescent="0.2">
      <c r="A187" s="34" t="str">
        <f t="shared" si="71"/>
        <v/>
      </c>
      <c r="B187" s="157"/>
      <c r="C187" s="157"/>
      <c r="D187" s="157"/>
      <c r="E187" s="157"/>
      <c r="F187" s="157"/>
      <c r="G187" s="157"/>
      <c r="H187" s="157"/>
      <c r="I187" s="157"/>
      <c r="J187" s="20" t="str">
        <f t="shared" si="61"/>
        <v/>
      </c>
      <c r="K187" s="20" t="str">
        <f t="shared" si="62"/>
        <v/>
      </c>
      <c r="L187" s="20" t="str">
        <f t="shared" si="63"/>
        <v/>
      </c>
      <c r="M187" s="20" t="str">
        <f t="shared" si="64"/>
        <v/>
      </c>
      <c r="N187" s="20" t="str">
        <f t="shared" si="65"/>
        <v/>
      </c>
      <c r="O187" s="20" t="str">
        <f t="shared" si="66"/>
        <v/>
      </c>
      <c r="P187" s="20" t="str">
        <f t="shared" si="67"/>
        <v/>
      </c>
      <c r="Q187" s="30" t="str">
        <f t="shared" si="68"/>
        <v/>
      </c>
      <c r="R187" s="30" t="str">
        <f t="shared" si="69"/>
        <v/>
      </c>
      <c r="S187" s="30" t="str">
        <f t="shared" si="70"/>
        <v/>
      </c>
      <c r="T187" s="21" t="s">
        <v>36</v>
      </c>
    </row>
    <row r="188" spans="1:20" hidden="1" x14ac:dyDescent="0.2">
      <c r="A188" s="34" t="str">
        <f t="shared" si="71"/>
        <v/>
      </c>
      <c r="B188" s="157"/>
      <c r="C188" s="157"/>
      <c r="D188" s="157"/>
      <c r="E188" s="157"/>
      <c r="F188" s="157"/>
      <c r="G188" s="157"/>
      <c r="H188" s="157"/>
      <c r="I188" s="157"/>
      <c r="J188" s="20" t="str">
        <f t="shared" si="61"/>
        <v/>
      </c>
      <c r="K188" s="20" t="str">
        <f t="shared" si="62"/>
        <v/>
      </c>
      <c r="L188" s="20" t="str">
        <f t="shared" si="63"/>
        <v/>
      </c>
      <c r="M188" s="20" t="str">
        <f t="shared" si="64"/>
        <v/>
      </c>
      <c r="N188" s="20" t="str">
        <f t="shared" si="65"/>
        <v/>
      </c>
      <c r="O188" s="20" t="str">
        <f t="shared" si="66"/>
        <v/>
      </c>
      <c r="P188" s="20" t="str">
        <f t="shared" si="67"/>
        <v/>
      </c>
      <c r="Q188" s="30" t="str">
        <f t="shared" si="68"/>
        <v/>
      </c>
      <c r="R188" s="30" t="str">
        <f t="shared" si="69"/>
        <v/>
      </c>
      <c r="S188" s="30" t="str">
        <f t="shared" si="70"/>
        <v/>
      </c>
      <c r="T188" s="21" t="s">
        <v>36</v>
      </c>
    </row>
    <row r="189" spans="1:20" hidden="1" x14ac:dyDescent="0.2">
      <c r="A189" s="34" t="str">
        <f t="shared" si="71"/>
        <v/>
      </c>
      <c r="B189" s="157"/>
      <c r="C189" s="157"/>
      <c r="D189" s="157"/>
      <c r="E189" s="157"/>
      <c r="F189" s="157"/>
      <c r="G189" s="157"/>
      <c r="H189" s="157"/>
      <c r="I189" s="157"/>
      <c r="J189" s="20" t="str">
        <f t="shared" si="61"/>
        <v/>
      </c>
      <c r="K189" s="20" t="str">
        <f t="shared" si="62"/>
        <v/>
      </c>
      <c r="L189" s="20" t="str">
        <f t="shared" si="63"/>
        <v/>
      </c>
      <c r="M189" s="20" t="str">
        <f t="shared" si="64"/>
        <v/>
      </c>
      <c r="N189" s="20" t="str">
        <f t="shared" si="65"/>
        <v/>
      </c>
      <c r="O189" s="20" t="str">
        <f t="shared" si="66"/>
        <v/>
      </c>
      <c r="P189" s="20" t="str">
        <f t="shared" si="67"/>
        <v/>
      </c>
      <c r="Q189" s="30" t="str">
        <f t="shared" si="68"/>
        <v/>
      </c>
      <c r="R189" s="30" t="str">
        <f t="shared" si="69"/>
        <v/>
      </c>
      <c r="S189" s="30" t="str">
        <f t="shared" si="70"/>
        <v/>
      </c>
      <c r="T189" s="21" t="s">
        <v>36</v>
      </c>
    </row>
    <row r="190" spans="1:20" hidden="1" x14ac:dyDescent="0.2">
      <c r="A190" s="34" t="str">
        <f t="shared" si="71"/>
        <v/>
      </c>
      <c r="B190" s="157"/>
      <c r="C190" s="157"/>
      <c r="D190" s="157"/>
      <c r="E190" s="157"/>
      <c r="F190" s="157"/>
      <c r="G190" s="157"/>
      <c r="H190" s="157"/>
      <c r="I190" s="157"/>
      <c r="J190" s="20" t="str">
        <f t="shared" si="61"/>
        <v/>
      </c>
      <c r="K190" s="20" t="str">
        <f t="shared" si="62"/>
        <v/>
      </c>
      <c r="L190" s="20" t="str">
        <f t="shared" si="63"/>
        <v/>
      </c>
      <c r="M190" s="20" t="str">
        <f t="shared" si="64"/>
        <v/>
      </c>
      <c r="N190" s="20" t="str">
        <f t="shared" si="65"/>
        <v/>
      </c>
      <c r="O190" s="20" t="str">
        <f t="shared" si="66"/>
        <v/>
      </c>
      <c r="P190" s="20" t="str">
        <f t="shared" si="67"/>
        <v/>
      </c>
      <c r="Q190" s="30" t="str">
        <f t="shared" si="68"/>
        <v/>
      </c>
      <c r="R190" s="30" t="str">
        <f t="shared" si="69"/>
        <v/>
      </c>
      <c r="S190" s="30" t="str">
        <f t="shared" si="70"/>
        <v/>
      </c>
      <c r="T190" s="21" t="s">
        <v>36</v>
      </c>
    </row>
    <row r="191" spans="1:20" hidden="1" x14ac:dyDescent="0.2">
      <c r="A191" s="34" t="str">
        <f t="shared" si="71"/>
        <v/>
      </c>
      <c r="B191" s="157"/>
      <c r="C191" s="157"/>
      <c r="D191" s="157"/>
      <c r="E191" s="157"/>
      <c r="F191" s="157"/>
      <c r="G191" s="157"/>
      <c r="H191" s="157"/>
      <c r="I191" s="157"/>
      <c r="J191" s="20" t="str">
        <f t="shared" si="61"/>
        <v/>
      </c>
      <c r="K191" s="20" t="str">
        <f t="shared" si="62"/>
        <v/>
      </c>
      <c r="L191" s="20" t="str">
        <f t="shared" si="63"/>
        <v/>
      </c>
      <c r="M191" s="20" t="str">
        <f t="shared" si="64"/>
        <v/>
      </c>
      <c r="N191" s="20" t="str">
        <f t="shared" si="65"/>
        <v/>
      </c>
      <c r="O191" s="20" t="str">
        <f t="shared" si="66"/>
        <v/>
      </c>
      <c r="P191" s="20" t="str">
        <f t="shared" si="67"/>
        <v/>
      </c>
      <c r="Q191" s="30" t="str">
        <f t="shared" si="68"/>
        <v/>
      </c>
      <c r="R191" s="30" t="str">
        <f t="shared" si="69"/>
        <v/>
      </c>
      <c r="S191" s="30" t="str">
        <f t="shared" si="70"/>
        <v/>
      </c>
      <c r="T191" s="21" t="s">
        <v>36</v>
      </c>
    </row>
    <row r="192" spans="1:20" hidden="1" x14ac:dyDescent="0.2">
      <c r="A192" s="22" t="s">
        <v>24</v>
      </c>
      <c r="B192" s="163"/>
      <c r="C192" s="164"/>
      <c r="D192" s="164"/>
      <c r="E192" s="164"/>
      <c r="F192" s="164"/>
      <c r="G192" s="164"/>
      <c r="H192" s="164"/>
      <c r="I192" s="165"/>
      <c r="J192" s="24">
        <f>IF(ISNA(SUM(J176:J191)),"",SUM(J176:J191))</f>
        <v>40</v>
      </c>
      <c r="K192" s="24">
        <f t="shared" ref="K192:P192" si="72">SUM(K176:K191)</f>
        <v>10</v>
      </c>
      <c r="L192" s="24">
        <f t="shared" si="72"/>
        <v>3</v>
      </c>
      <c r="M192" s="24">
        <f t="shared" si="72"/>
        <v>12</v>
      </c>
      <c r="N192" s="24">
        <f t="shared" si="72"/>
        <v>25</v>
      </c>
      <c r="O192" s="24">
        <f t="shared" si="72"/>
        <v>45</v>
      </c>
      <c r="P192" s="24">
        <f t="shared" si="72"/>
        <v>70</v>
      </c>
      <c r="Q192" s="22">
        <f>COUNTIF(Q176:Q191,"E")</f>
        <v>5</v>
      </c>
      <c r="R192" s="22">
        <f>COUNTIF(R176:R191,"C")</f>
        <v>0</v>
      </c>
      <c r="S192" s="22">
        <f>COUNTIF(S176:S191,"VP")</f>
        <v>0</v>
      </c>
      <c r="T192" s="21"/>
    </row>
    <row r="193" spans="1:20" ht="17.25" hidden="1" customHeight="1" x14ac:dyDescent="0.2">
      <c r="A193" s="95" t="s">
        <v>67</v>
      </c>
      <c r="B193" s="158"/>
      <c r="C193" s="158"/>
      <c r="D193" s="158"/>
      <c r="E193" s="158"/>
      <c r="F193" s="158"/>
      <c r="G193" s="158"/>
      <c r="H193" s="158"/>
      <c r="I193" s="158"/>
      <c r="J193" s="158"/>
      <c r="K193" s="158"/>
      <c r="L193" s="158"/>
      <c r="M193" s="158"/>
      <c r="N193" s="158"/>
      <c r="O193" s="158"/>
      <c r="P193" s="158"/>
      <c r="Q193" s="158"/>
      <c r="R193" s="158"/>
      <c r="S193" s="158"/>
      <c r="T193" s="96"/>
    </row>
    <row r="194" spans="1:20" hidden="1" x14ac:dyDescent="0.2">
      <c r="A194" s="34" t="str">
        <f>IF(ISNA(INDEX($A$34:$T$165,MATCH($B194,$B$34:$B$165,0),1)),"",INDEX($A$34:$T$165,MATCH($B194,$B$34:$B$165,0),1))</f>
        <v/>
      </c>
      <c r="B194" s="157"/>
      <c r="C194" s="157"/>
      <c r="D194" s="157"/>
      <c r="E194" s="157"/>
      <c r="F194" s="157"/>
      <c r="G194" s="157"/>
      <c r="H194" s="157"/>
      <c r="I194" s="157"/>
      <c r="J194" s="20" t="str">
        <f>IF(ISNA(INDEX($A$34:$T$165,MATCH($B194,$B$34:$B$165,0),10)),"",INDEX($A$34:$T$165,MATCH($B194,$B$34:$B$165,0),10))</f>
        <v/>
      </c>
      <c r="K194" s="20" t="str">
        <f>IF(ISNA(INDEX($A$34:$T$165,MATCH($B194,$B$34:$B$165,0),11)),"",INDEX($A$34:$T$165,MATCH($B194,$B$34:$B$165,0),11))</f>
        <v/>
      </c>
      <c r="L194" s="20" t="str">
        <f>IF(ISNA(INDEX($A$34:$T$165,MATCH($B194,$B$34:$B$165,0),12)),"",INDEX($A$34:$T$165,MATCH($B194,$B$34:$B$165,0),12))</f>
        <v/>
      </c>
      <c r="M194" s="20" t="str">
        <f>IF(ISNA(INDEX($A$34:$T$165,MATCH($B194,$B$34:$B$165,0),13)),"",INDEX($A$34:$T$165,MATCH($B194,$B$34:$B$165,0),13))</f>
        <v/>
      </c>
      <c r="N194" s="20" t="str">
        <f>IF(ISNA(INDEX($A$34:$T$165,MATCH($B194,$B$34:$B$165,0),14)),"",INDEX($A$34:$T$165,MATCH($B194,$B$34:$B$165,0),14))</f>
        <v/>
      </c>
      <c r="O194" s="20" t="str">
        <f>IF(ISNA(INDEX($A$34:$T$165,MATCH($B194,$B$34:$B$165,0),15)),"",INDEX($A$34:$T$165,MATCH($B194,$B$34:$B$165,0),15))</f>
        <v/>
      </c>
      <c r="P194" s="20" t="str">
        <f>IF(ISNA(INDEX($A$34:$T$165,MATCH($B194,$B$34:$B$165,0),16)),"",INDEX($A$34:$T$165,MATCH($B194,$B$34:$B$165,0),16))</f>
        <v/>
      </c>
      <c r="Q194" s="30" t="str">
        <f>IF(ISNA(INDEX($A$34:$T$165,MATCH($B194,$B$34:$B$165,0),17)),"",INDEX($A$34:$T$165,MATCH($B194,$B$34:$B$165,0),17))</f>
        <v/>
      </c>
      <c r="R194" s="30" t="str">
        <f>IF(ISNA(INDEX($A$34:$T$165,MATCH($B194,$B$34:$B$165,0),18)),"",INDEX($A$34:$T$165,MATCH($B194,$B$34:$B$165,0),18))</f>
        <v/>
      </c>
      <c r="S194" s="30" t="str">
        <f>IF(ISNA(INDEX($A$34:$T$165,MATCH($B194,$B$34:$B$165,0),19)),"",INDEX($A$34:$T$165,MATCH($B194,$B$34:$B$165,0),19))</f>
        <v/>
      </c>
      <c r="T194" s="21" t="s">
        <v>36</v>
      </c>
    </row>
    <row r="195" spans="1:20" hidden="1" x14ac:dyDescent="0.2">
      <c r="A195" s="34" t="str">
        <f>IF(ISNA(INDEX($A$34:$T$165,MATCH($B195,$B$34:$B$165,0),1)),"",INDEX($A$34:$T$165,MATCH($B195,$B$34:$B$165,0),1))</f>
        <v/>
      </c>
      <c r="B195" s="157"/>
      <c r="C195" s="157"/>
      <c r="D195" s="157"/>
      <c r="E195" s="157"/>
      <c r="F195" s="157"/>
      <c r="G195" s="157"/>
      <c r="H195" s="157"/>
      <c r="I195" s="157"/>
      <c r="J195" s="20" t="str">
        <f>IF(ISNA(INDEX($A$34:$T$165,MATCH($B195,$B$34:$B$165,0),10)),"",INDEX($A$34:$T$165,MATCH($B195,$B$34:$B$165,0),10))</f>
        <v/>
      </c>
      <c r="K195" s="20" t="str">
        <f>IF(ISNA(INDEX($A$34:$T$165,MATCH($B195,$B$34:$B$165,0),11)),"",INDEX($A$34:$T$165,MATCH($B195,$B$34:$B$165,0),11))</f>
        <v/>
      </c>
      <c r="L195" s="20" t="str">
        <f>IF(ISNA(INDEX($A$34:$T$165,MATCH($B195,$B$34:$B$165,0),12)),"",INDEX($A$34:$T$165,MATCH($B195,$B$34:$B$165,0),12))</f>
        <v/>
      </c>
      <c r="M195" s="20" t="str">
        <f>IF(ISNA(INDEX($A$34:$T$165,MATCH($B195,$B$34:$B$165,0),13)),"",INDEX($A$34:$T$165,MATCH($B195,$B$34:$B$165,0),13))</f>
        <v/>
      </c>
      <c r="N195" s="20" t="str">
        <f>IF(ISNA(INDEX($A$34:$T$165,MATCH($B195,$B$34:$B$165,0),14)),"",INDEX($A$34:$T$165,MATCH($B195,$B$34:$B$165,0),14))</f>
        <v/>
      </c>
      <c r="O195" s="20" t="str">
        <f>IF(ISNA(INDEX($A$34:$T$165,MATCH($B195,$B$34:$B$165,0),15)),"",INDEX($A$34:$T$165,MATCH($B195,$B$34:$B$165,0),15))</f>
        <v/>
      </c>
      <c r="P195" s="20" t="str">
        <f>IF(ISNA(INDEX($A$34:$T$165,MATCH($B195,$B$34:$B$165,0),16)),"",INDEX($A$34:$T$165,MATCH($B195,$B$34:$B$165,0),16))</f>
        <v/>
      </c>
      <c r="Q195" s="30" t="str">
        <f>IF(ISNA(INDEX($A$34:$T$165,MATCH($B195,$B$34:$B$165,0),17)),"",INDEX($A$34:$T$165,MATCH($B195,$B$34:$B$165,0),17))</f>
        <v/>
      </c>
      <c r="R195" s="30" t="str">
        <f>IF(ISNA(INDEX($A$34:$T$165,MATCH($B195,$B$34:$B$165,0),18)),"",INDEX($A$34:$T$165,MATCH($B195,$B$34:$B$165,0),18))</f>
        <v/>
      </c>
      <c r="S195" s="30" t="str">
        <f>IF(ISNA(INDEX($A$34:$T$165,MATCH($B195,$B$34:$B$165,0),19)),"",INDEX($A$34:$T$165,MATCH($B195,$B$34:$B$165,0),19))</f>
        <v/>
      </c>
      <c r="T195" s="21" t="s">
        <v>36</v>
      </c>
    </row>
    <row r="196" spans="1:20" hidden="1" x14ac:dyDescent="0.2">
      <c r="A196" s="34" t="str">
        <f>IF(ISNA(INDEX($A$34:$T$165,MATCH($B196,$B$34:$B$165,0),1)),"",INDEX($A$34:$T$165,MATCH($B196,$B$34:$B$165,0),1))</f>
        <v/>
      </c>
      <c r="B196" s="157"/>
      <c r="C196" s="157"/>
      <c r="D196" s="157"/>
      <c r="E196" s="157"/>
      <c r="F196" s="157"/>
      <c r="G196" s="157"/>
      <c r="H196" s="157"/>
      <c r="I196" s="157"/>
      <c r="J196" s="20" t="str">
        <f>IF(ISNA(INDEX($A$34:$T$165,MATCH($B196,$B$34:$B$165,0),10)),"",INDEX($A$34:$T$165,MATCH($B196,$B$34:$B$165,0),10))</f>
        <v/>
      </c>
      <c r="K196" s="20" t="str">
        <f>IF(ISNA(INDEX($A$34:$T$165,MATCH($B196,$B$34:$B$165,0),11)),"",INDEX($A$34:$T$165,MATCH($B196,$B$34:$B$165,0),11))</f>
        <v/>
      </c>
      <c r="L196" s="20" t="str">
        <f>IF(ISNA(INDEX($A$34:$T$165,MATCH($B196,$B$34:$B$165,0),12)),"",INDEX($A$34:$T$165,MATCH($B196,$B$34:$B$165,0),12))</f>
        <v/>
      </c>
      <c r="M196" s="20" t="str">
        <f>IF(ISNA(INDEX($A$34:$T$165,MATCH($B196,$B$34:$B$165,0),13)),"",INDEX($A$34:$T$165,MATCH($B196,$B$34:$B$165,0),13))</f>
        <v/>
      </c>
      <c r="N196" s="20" t="str">
        <f>IF(ISNA(INDEX($A$34:$T$165,MATCH($B196,$B$34:$B$165,0),14)),"",INDEX($A$34:$T$165,MATCH($B196,$B$34:$B$165,0),14))</f>
        <v/>
      </c>
      <c r="O196" s="20" t="str">
        <f>IF(ISNA(INDEX($A$34:$T$165,MATCH($B196,$B$34:$B$165,0),15)),"",INDEX($A$34:$T$165,MATCH($B196,$B$34:$B$165,0),15))</f>
        <v/>
      </c>
      <c r="P196" s="20" t="str">
        <f>IF(ISNA(INDEX($A$34:$T$165,MATCH($B196,$B$34:$B$165,0),16)),"",INDEX($A$34:$T$165,MATCH($B196,$B$34:$B$165,0),16))</f>
        <v/>
      </c>
      <c r="Q196" s="30" t="str">
        <f>IF(ISNA(INDEX($A$34:$T$165,MATCH($B196,$B$34:$B$165,0),17)),"",INDEX($A$34:$T$165,MATCH($B196,$B$34:$B$165,0),17))</f>
        <v/>
      </c>
      <c r="R196" s="30" t="str">
        <f>IF(ISNA(INDEX($A$34:$T$165,MATCH($B196,$B$34:$B$165,0),18)),"",INDEX($A$34:$T$165,MATCH($B196,$B$34:$B$165,0),18))</f>
        <v/>
      </c>
      <c r="S196" s="30" t="str">
        <f>IF(ISNA(INDEX($A$34:$T$165,MATCH($B196,$B$34:$B$165,0),19)),"",INDEX($A$34:$T$165,MATCH($B196,$B$34:$B$165,0),19))</f>
        <v/>
      </c>
      <c r="T196" s="21" t="s">
        <v>36</v>
      </c>
    </row>
    <row r="197" spans="1:20" hidden="1" x14ac:dyDescent="0.2">
      <c r="A197" s="34" t="str">
        <f>IF(ISNA(INDEX($A$34:$T$165,MATCH($B197,$B$34:$B$165,0),1)),"",INDEX($A$34:$T$165,MATCH($B197,$B$34:$B$165,0),1))</f>
        <v/>
      </c>
      <c r="B197" s="157"/>
      <c r="C197" s="157"/>
      <c r="D197" s="157"/>
      <c r="E197" s="157"/>
      <c r="F197" s="157"/>
      <c r="G197" s="157"/>
      <c r="H197" s="157"/>
      <c r="I197" s="157"/>
      <c r="J197" s="20" t="str">
        <f>IF(ISNA(INDEX($A$34:$T$165,MATCH($B197,$B$34:$B$165,0),10)),"",INDEX($A$34:$T$165,MATCH($B197,$B$34:$B$165,0),10))</f>
        <v/>
      </c>
      <c r="K197" s="20" t="str">
        <f>IF(ISNA(INDEX($A$34:$T$165,MATCH($B197,$B$34:$B$165,0),11)),"",INDEX($A$34:$T$165,MATCH($B197,$B$34:$B$165,0),11))</f>
        <v/>
      </c>
      <c r="L197" s="20" t="str">
        <f>IF(ISNA(INDEX($A$34:$T$165,MATCH($B197,$B$34:$B$165,0),12)),"",INDEX($A$34:$T$165,MATCH($B197,$B$34:$B$165,0),12))</f>
        <v/>
      </c>
      <c r="M197" s="20" t="str">
        <f>IF(ISNA(INDEX($A$34:$T$165,MATCH($B197,$B$34:$B$165,0),13)),"",INDEX($A$34:$T$165,MATCH($B197,$B$34:$B$165,0),13))</f>
        <v/>
      </c>
      <c r="N197" s="20" t="str">
        <f>IF(ISNA(INDEX($A$34:$T$165,MATCH($B197,$B$34:$B$165,0),14)),"",INDEX($A$34:$T$165,MATCH($B197,$B$34:$B$165,0),14))</f>
        <v/>
      </c>
      <c r="O197" s="20" t="str">
        <f>IF(ISNA(INDEX($A$34:$T$165,MATCH($B197,$B$34:$B$165,0),15)),"",INDEX($A$34:$T$165,MATCH($B197,$B$34:$B$165,0),15))</f>
        <v/>
      </c>
      <c r="P197" s="20" t="str">
        <f>IF(ISNA(INDEX($A$34:$T$165,MATCH($B197,$B$34:$B$165,0),16)),"",INDEX($A$34:$T$165,MATCH($B197,$B$34:$B$165,0),16))</f>
        <v/>
      </c>
      <c r="Q197" s="30" t="str">
        <f>IF(ISNA(INDEX($A$34:$T$165,MATCH($B197,$B$34:$B$165,0),17)),"",INDEX($A$34:$T$165,MATCH($B197,$B$34:$B$165,0),17))</f>
        <v/>
      </c>
      <c r="R197" s="30" t="str">
        <f>IF(ISNA(INDEX($A$34:$T$165,MATCH($B197,$B$34:$B$165,0),18)),"",INDEX($A$34:$T$165,MATCH($B197,$B$34:$B$165,0),18))</f>
        <v/>
      </c>
      <c r="S197" s="30" t="str">
        <f>IF(ISNA(INDEX($A$34:$T$165,MATCH($B197,$B$34:$B$165,0),19)),"",INDEX($A$34:$T$165,MATCH($B197,$B$34:$B$165,0),19))</f>
        <v/>
      </c>
      <c r="T197" s="21" t="s">
        <v>36</v>
      </c>
    </row>
    <row r="198" spans="1:20" x14ac:dyDescent="0.2">
      <c r="A198" s="22" t="s">
        <v>24</v>
      </c>
      <c r="B198" s="161"/>
      <c r="C198" s="161"/>
      <c r="D198" s="161"/>
      <c r="E198" s="161"/>
      <c r="F198" s="161"/>
      <c r="G198" s="161"/>
      <c r="H198" s="161"/>
      <c r="I198" s="161"/>
      <c r="J198" s="24">
        <f>SUM(J176:J181)</f>
        <v>40</v>
      </c>
      <c r="K198" s="24">
        <f t="shared" ref="K198:P198" si="73">SUM(K176:K181)</f>
        <v>10</v>
      </c>
      <c r="L198" s="24">
        <f t="shared" si="73"/>
        <v>3</v>
      </c>
      <c r="M198" s="24">
        <f t="shared" si="73"/>
        <v>12</v>
      </c>
      <c r="N198" s="24">
        <f t="shared" si="73"/>
        <v>25</v>
      </c>
      <c r="O198" s="24">
        <f t="shared" si="73"/>
        <v>45</v>
      </c>
      <c r="P198" s="24">
        <f t="shared" si="73"/>
        <v>70</v>
      </c>
      <c r="Q198" s="22">
        <f>COUNTIF(Q176:Q181,"E")</f>
        <v>5</v>
      </c>
      <c r="R198" s="22">
        <f>COUNTIF(R176:R181,"C")</f>
        <v>0</v>
      </c>
      <c r="S198" s="22">
        <f>COUNTIF(S176:S181,"VP")</f>
        <v>0</v>
      </c>
      <c r="T198" s="23"/>
    </row>
    <row r="199" spans="1:20" ht="27" customHeight="1" x14ac:dyDescent="0.2">
      <c r="A199" s="130" t="s">
        <v>72</v>
      </c>
      <c r="B199" s="131"/>
      <c r="C199" s="131"/>
      <c r="D199" s="131"/>
      <c r="E199" s="131"/>
      <c r="F199" s="131"/>
      <c r="G199" s="131"/>
      <c r="H199" s="131"/>
      <c r="I199" s="132"/>
      <c r="J199" s="24">
        <f>SUM(J192,J198)</f>
        <v>80</v>
      </c>
      <c r="K199" s="24">
        <f t="shared" ref="K199:S199" si="74">SUM(K192,K198)</f>
        <v>20</v>
      </c>
      <c r="L199" s="24">
        <f t="shared" si="74"/>
        <v>6</v>
      </c>
      <c r="M199" s="24">
        <f t="shared" si="74"/>
        <v>24</v>
      </c>
      <c r="N199" s="24">
        <f t="shared" si="74"/>
        <v>50</v>
      </c>
      <c r="O199" s="24">
        <f t="shared" si="74"/>
        <v>90</v>
      </c>
      <c r="P199" s="24">
        <f t="shared" si="74"/>
        <v>140</v>
      </c>
      <c r="Q199" s="24">
        <f t="shared" si="74"/>
        <v>10</v>
      </c>
      <c r="R199" s="24">
        <f t="shared" si="74"/>
        <v>0</v>
      </c>
      <c r="S199" s="24">
        <f t="shared" si="74"/>
        <v>0</v>
      </c>
      <c r="T199" s="29"/>
    </row>
    <row r="200" spans="1:20" x14ac:dyDescent="0.2">
      <c r="A200" s="133" t="s">
        <v>47</v>
      </c>
      <c r="B200" s="134"/>
      <c r="C200" s="134"/>
      <c r="D200" s="134"/>
      <c r="E200" s="134"/>
      <c r="F200" s="134"/>
      <c r="G200" s="134"/>
      <c r="H200" s="134"/>
      <c r="I200" s="134"/>
      <c r="J200" s="135"/>
      <c r="K200" s="24">
        <f>K198*14</f>
        <v>140</v>
      </c>
      <c r="L200" s="24">
        <f t="shared" ref="L200:P200" si="75">L198*14</f>
        <v>42</v>
      </c>
      <c r="M200" s="24">
        <f t="shared" si="75"/>
        <v>168</v>
      </c>
      <c r="N200" s="24">
        <f t="shared" si="75"/>
        <v>350</v>
      </c>
      <c r="O200" s="24">
        <f t="shared" si="75"/>
        <v>630</v>
      </c>
      <c r="P200" s="24">
        <f t="shared" si="75"/>
        <v>980</v>
      </c>
      <c r="Q200" s="139"/>
      <c r="R200" s="140"/>
      <c r="S200" s="140"/>
      <c r="T200" s="141"/>
    </row>
    <row r="201" spans="1:20" x14ac:dyDescent="0.2">
      <c r="A201" s="136"/>
      <c r="B201" s="137"/>
      <c r="C201" s="137"/>
      <c r="D201" s="137"/>
      <c r="E201" s="137"/>
      <c r="F201" s="137"/>
      <c r="G201" s="137"/>
      <c r="H201" s="137"/>
      <c r="I201" s="137"/>
      <c r="J201" s="138"/>
      <c r="K201" s="145">
        <f>SUM(K200:M200)</f>
        <v>350</v>
      </c>
      <c r="L201" s="146"/>
      <c r="M201" s="147"/>
      <c r="N201" s="148">
        <f>SUM(N200:O200)</f>
        <v>980</v>
      </c>
      <c r="O201" s="149"/>
      <c r="P201" s="150"/>
      <c r="Q201" s="142"/>
      <c r="R201" s="143"/>
      <c r="S201" s="143"/>
      <c r="T201" s="144"/>
    </row>
    <row r="204" spans="1:20" ht="28.5" customHeight="1" x14ac:dyDescent="0.2">
      <c r="A204" s="115" t="s">
        <v>89</v>
      </c>
      <c r="B204" s="174"/>
      <c r="C204" s="174"/>
      <c r="D204" s="174"/>
      <c r="E204" s="174"/>
      <c r="F204" s="174"/>
      <c r="G204" s="174"/>
      <c r="H204" s="174"/>
      <c r="I204" s="174"/>
      <c r="J204" s="174"/>
      <c r="K204" s="174"/>
      <c r="L204" s="174"/>
      <c r="M204" s="174"/>
      <c r="N204" s="174"/>
      <c r="O204" s="174"/>
      <c r="P204" s="174"/>
      <c r="Q204" s="174"/>
      <c r="R204" s="174"/>
      <c r="S204" s="174"/>
      <c r="T204" s="174"/>
    </row>
    <row r="205" spans="1:20" ht="27.75" customHeight="1" x14ac:dyDescent="0.2">
      <c r="A205" s="161" t="s">
        <v>26</v>
      </c>
      <c r="B205" s="161" t="s">
        <v>25</v>
      </c>
      <c r="C205" s="161"/>
      <c r="D205" s="161"/>
      <c r="E205" s="161"/>
      <c r="F205" s="161"/>
      <c r="G205" s="161"/>
      <c r="H205" s="161"/>
      <c r="I205" s="161"/>
      <c r="J205" s="94" t="s">
        <v>39</v>
      </c>
      <c r="K205" s="94" t="s">
        <v>23</v>
      </c>
      <c r="L205" s="94"/>
      <c r="M205" s="94"/>
      <c r="N205" s="94" t="s">
        <v>40</v>
      </c>
      <c r="O205" s="94"/>
      <c r="P205" s="94"/>
      <c r="Q205" s="94" t="s">
        <v>22</v>
      </c>
      <c r="R205" s="94"/>
      <c r="S205" s="94"/>
      <c r="T205" s="94" t="s">
        <v>21</v>
      </c>
    </row>
    <row r="206" spans="1:20" ht="16.5" customHeight="1" x14ac:dyDescent="0.2">
      <c r="A206" s="161"/>
      <c r="B206" s="161"/>
      <c r="C206" s="161"/>
      <c r="D206" s="161"/>
      <c r="E206" s="161"/>
      <c r="F206" s="161"/>
      <c r="G206" s="161"/>
      <c r="H206" s="161"/>
      <c r="I206" s="161"/>
      <c r="J206" s="94"/>
      <c r="K206" s="31" t="s">
        <v>27</v>
      </c>
      <c r="L206" s="31" t="s">
        <v>28</v>
      </c>
      <c r="M206" s="31" t="s">
        <v>29</v>
      </c>
      <c r="N206" s="31" t="s">
        <v>33</v>
      </c>
      <c r="O206" s="31" t="s">
        <v>7</v>
      </c>
      <c r="P206" s="31" t="s">
        <v>30</v>
      </c>
      <c r="Q206" s="31" t="s">
        <v>31</v>
      </c>
      <c r="R206" s="31" t="s">
        <v>27</v>
      </c>
      <c r="S206" s="31" t="s">
        <v>32</v>
      </c>
      <c r="T206" s="94"/>
    </row>
    <row r="207" spans="1:20" ht="17.25" customHeight="1" x14ac:dyDescent="0.2">
      <c r="A207" s="95" t="s">
        <v>66</v>
      </c>
      <c r="B207" s="158"/>
      <c r="C207" s="158"/>
      <c r="D207" s="158"/>
      <c r="E207" s="158"/>
      <c r="F207" s="158"/>
      <c r="G207" s="158"/>
      <c r="H207" s="158"/>
      <c r="I207" s="158"/>
      <c r="J207" s="158"/>
      <c r="K207" s="158"/>
      <c r="L207" s="158"/>
      <c r="M207" s="158"/>
      <c r="N207" s="158"/>
      <c r="O207" s="158"/>
      <c r="P207" s="158"/>
      <c r="Q207" s="158"/>
      <c r="R207" s="158"/>
      <c r="S207" s="158"/>
      <c r="T207" s="96"/>
    </row>
    <row r="208" spans="1:20" x14ac:dyDescent="0.2">
      <c r="A208" s="34" t="str">
        <f>IF(ISNA(INDEX($A$34:$T$165,MATCH($B208,$B$34:$B$165,0),1)),"",INDEX($A$34:$T$165,MATCH($B208,$B$34:$B$165,0),1))</f>
        <v>MMX9914</v>
      </c>
      <c r="B208" s="173" t="s">
        <v>146</v>
      </c>
      <c r="C208" s="173"/>
      <c r="D208" s="173"/>
      <c r="E208" s="173"/>
      <c r="F208" s="173"/>
      <c r="G208" s="173"/>
      <c r="H208" s="173"/>
      <c r="I208" s="173"/>
      <c r="J208" s="20">
        <f t="shared" ref="J208:J219" si="76">IF(ISNA(INDEX($A$34:$T$165,MATCH($B208,$B$34:$B$165,0),10)),"",INDEX($A$34:$T$165,MATCH($B208,$B$34:$B$165,0),10))</f>
        <v>7</v>
      </c>
      <c r="K208" s="20">
        <f t="shared" ref="K208:K219" si="77">IF(ISNA(INDEX($A$34:$T$165,MATCH($B208,$B$34:$B$165,0),11)),"",INDEX($A$34:$T$165,MATCH($B208,$B$34:$B$165,0),11))</f>
        <v>2</v>
      </c>
      <c r="L208" s="20">
        <f t="shared" ref="L208:L219" si="78">IF(ISNA(INDEX($A$34:$T$165,MATCH($B208,$B$34:$B$165,0),12)),"",INDEX($A$34:$T$165,MATCH($B208,$B$34:$B$165,0),12))</f>
        <v>1</v>
      </c>
      <c r="M208" s="20">
        <f t="shared" ref="M208:M219" si="79">IF(ISNA(INDEX($A$34:$T$165,MATCH($B208,$B$34:$B$165,0),13)),"",INDEX($A$34:$T$165,MATCH($B208,$B$34:$B$165,0),13))</f>
        <v>2</v>
      </c>
      <c r="N208" s="20">
        <f t="shared" ref="N208:N219" si="80">IF(ISNA(INDEX($A$34:$T$165,MATCH($B208,$B$34:$B$165,0),14)),"",INDEX($A$34:$T$165,MATCH($B208,$B$34:$B$165,0),14))</f>
        <v>5</v>
      </c>
      <c r="O208" s="20">
        <f t="shared" ref="O208:O219" si="81">IF(ISNA(INDEX($A$34:$T$165,MATCH($B208,$B$34:$B$165,0),15)),"",INDEX($A$34:$T$165,MATCH($B208,$B$34:$B$165,0),15))</f>
        <v>8</v>
      </c>
      <c r="P208" s="20">
        <f t="shared" ref="P208:P219" si="82">IF(ISNA(INDEX($A$34:$T$165,MATCH($B208,$B$34:$B$165,0),16)),"",INDEX($A$34:$T$165,MATCH($B208,$B$34:$B$165,0),16))</f>
        <v>13</v>
      </c>
      <c r="Q208" s="30" t="str">
        <f t="shared" ref="Q208:Q219" si="83">IF(ISNA(INDEX($A$34:$T$165,MATCH($B208,$B$34:$B$165,0),17)),"",INDEX($A$34:$T$165,MATCH($B208,$B$34:$B$165,0),17))</f>
        <v>E</v>
      </c>
      <c r="R208" s="30">
        <f t="shared" ref="R208:R219" si="84">IF(ISNA(INDEX($A$34:$T$165,MATCH($B208,$B$34:$B$165,0),18)),"",INDEX($A$34:$T$165,MATCH($B208,$B$34:$B$165,0),18))</f>
        <v>0</v>
      </c>
      <c r="S208" s="30">
        <f t="shared" ref="S208:S219" si="85">IF(ISNA(INDEX($A$34:$T$165,MATCH($B208,$B$34:$B$165,0),19)),"",INDEX($A$34:$T$165,MATCH($B208,$B$34:$B$165,0),19))</f>
        <v>0</v>
      </c>
      <c r="T208" s="21" t="s">
        <v>37</v>
      </c>
    </row>
    <row r="209" spans="1:20" ht="25.5" customHeight="1" x14ac:dyDescent="0.2">
      <c r="A209" s="34" t="str">
        <f>IF(ISNA(INDEX($A$34:$T$165,MATCH($B209,$B$34:$B$165,0),1)),"",INDEX($A$34:$T$165,MATCH($B209,$B$34:$B$165,0),1))</f>
        <v>MMX9915</v>
      </c>
      <c r="B209" s="173" t="s">
        <v>147</v>
      </c>
      <c r="C209" s="173"/>
      <c r="D209" s="173"/>
      <c r="E209" s="173"/>
      <c r="F209" s="173"/>
      <c r="G209" s="173"/>
      <c r="H209" s="173"/>
      <c r="I209" s="173"/>
      <c r="J209" s="20">
        <f t="shared" si="76"/>
        <v>7</v>
      </c>
      <c r="K209" s="20">
        <f t="shared" si="77"/>
        <v>2</v>
      </c>
      <c r="L209" s="20">
        <f t="shared" si="78"/>
        <v>1</v>
      </c>
      <c r="M209" s="20">
        <f t="shared" si="79"/>
        <v>2</v>
      </c>
      <c r="N209" s="20">
        <f t="shared" si="80"/>
        <v>5</v>
      </c>
      <c r="O209" s="20">
        <f t="shared" si="81"/>
        <v>8</v>
      </c>
      <c r="P209" s="20">
        <f t="shared" si="82"/>
        <v>13</v>
      </c>
      <c r="Q209" s="30" t="str">
        <f t="shared" si="83"/>
        <v>E</v>
      </c>
      <c r="R209" s="30">
        <f t="shared" si="84"/>
        <v>0</v>
      </c>
      <c r="S209" s="30">
        <f t="shared" si="85"/>
        <v>0</v>
      </c>
      <c r="T209" s="21" t="s">
        <v>37</v>
      </c>
    </row>
    <row r="210" spans="1:20" ht="18.75" customHeight="1" x14ac:dyDescent="0.2">
      <c r="A210" s="34" t="str">
        <f>IF(ISNA(INDEX($A$34:$T$165,MATCH($B210,$B$34:$B$165,0),1)),"",INDEX($A$34:$T$165,MATCH($B210,$B$34:$B$165,0),1))</f>
        <v>MMX9913</v>
      </c>
      <c r="B210" s="173" t="s">
        <v>148</v>
      </c>
      <c r="C210" s="173"/>
      <c r="D210" s="173"/>
      <c r="E210" s="173"/>
      <c r="F210" s="173"/>
      <c r="G210" s="173"/>
      <c r="H210" s="173"/>
      <c r="I210" s="173"/>
      <c r="J210" s="20">
        <f t="shared" si="76"/>
        <v>8</v>
      </c>
      <c r="K210" s="20">
        <f t="shared" si="77"/>
        <v>2</v>
      </c>
      <c r="L210" s="20">
        <f t="shared" si="78"/>
        <v>1</v>
      </c>
      <c r="M210" s="20">
        <f t="shared" si="79"/>
        <v>2</v>
      </c>
      <c r="N210" s="20">
        <f t="shared" si="80"/>
        <v>5</v>
      </c>
      <c r="O210" s="20">
        <f t="shared" si="81"/>
        <v>9</v>
      </c>
      <c r="P210" s="20">
        <f t="shared" si="82"/>
        <v>14</v>
      </c>
      <c r="Q210" s="30" t="str">
        <f t="shared" si="83"/>
        <v>E</v>
      </c>
      <c r="R210" s="30">
        <f t="shared" si="84"/>
        <v>0</v>
      </c>
      <c r="S210" s="30">
        <f t="shared" si="85"/>
        <v>0</v>
      </c>
      <c r="T210" s="21" t="s">
        <v>37</v>
      </c>
    </row>
    <row r="211" spans="1:20" ht="54" customHeight="1" x14ac:dyDescent="0.2">
      <c r="A211" s="34" t="s">
        <v>143</v>
      </c>
      <c r="B211" s="170" t="s">
        <v>181</v>
      </c>
      <c r="C211" s="171"/>
      <c r="D211" s="171"/>
      <c r="E211" s="171"/>
      <c r="F211" s="171"/>
      <c r="G211" s="171"/>
      <c r="H211" s="171"/>
      <c r="I211" s="172"/>
      <c r="J211" s="20">
        <f t="shared" si="76"/>
        <v>6</v>
      </c>
      <c r="K211" s="20">
        <f t="shared" si="77"/>
        <v>2</v>
      </c>
      <c r="L211" s="20">
        <f t="shared" si="78"/>
        <v>1</v>
      </c>
      <c r="M211" s="20">
        <f t="shared" si="79"/>
        <v>2</v>
      </c>
      <c r="N211" s="20">
        <f t="shared" si="80"/>
        <v>5</v>
      </c>
      <c r="O211" s="20">
        <f t="shared" si="81"/>
        <v>6</v>
      </c>
      <c r="P211" s="20">
        <f t="shared" si="82"/>
        <v>11</v>
      </c>
      <c r="Q211" s="30" t="str">
        <f t="shared" si="83"/>
        <v>E</v>
      </c>
      <c r="R211" s="30">
        <f t="shared" si="84"/>
        <v>0</v>
      </c>
      <c r="S211" s="30">
        <f t="shared" si="85"/>
        <v>0</v>
      </c>
      <c r="T211" s="21" t="s">
        <v>37</v>
      </c>
    </row>
    <row r="212" spans="1:20" x14ac:dyDescent="0.2">
      <c r="A212" s="34" t="str">
        <f t="shared" ref="A212:A219" si="86">IF(ISNA(INDEX($A$34:$T$165,MATCH($B212,$B$34:$B$165,0),1)),"",INDEX($A$34:$T$165,MATCH($B212,$B$34:$B$165,0),1))</f>
        <v>MMX9911</v>
      </c>
      <c r="B212" s="173" t="s">
        <v>162</v>
      </c>
      <c r="C212" s="173"/>
      <c r="D212" s="173"/>
      <c r="E212" s="173"/>
      <c r="F212" s="173"/>
      <c r="G212" s="173"/>
      <c r="H212" s="173"/>
      <c r="I212" s="173"/>
      <c r="J212" s="20">
        <f t="shared" si="76"/>
        <v>7</v>
      </c>
      <c r="K212" s="20">
        <f t="shared" si="77"/>
        <v>2</v>
      </c>
      <c r="L212" s="20">
        <f t="shared" si="78"/>
        <v>1</v>
      </c>
      <c r="M212" s="20">
        <f t="shared" si="79"/>
        <v>2</v>
      </c>
      <c r="N212" s="20">
        <f t="shared" si="80"/>
        <v>5</v>
      </c>
      <c r="O212" s="20">
        <f t="shared" si="81"/>
        <v>8</v>
      </c>
      <c r="P212" s="20">
        <f t="shared" si="82"/>
        <v>13</v>
      </c>
      <c r="Q212" s="30" t="str">
        <f t="shared" si="83"/>
        <v>E</v>
      </c>
      <c r="R212" s="30">
        <f t="shared" si="84"/>
        <v>0</v>
      </c>
      <c r="S212" s="30">
        <f t="shared" si="85"/>
        <v>0</v>
      </c>
      <c r="T212" s="21" t="s">
        <v>37</v>
      </c>
    </row>
    <row r="213" spans="1:20" x14ac:dyDescent="0.2">
      <c r="A213" s="34" t="str">
        <f t="shared" si="86"/>
        <v>MMX9912</v>
      </c>
      <c r="B213" s="173" t="s">
        <v>163</v>
      </c>
      <c r="C213" s="173"/>
      <c r="D213" s="173"/>
      <c r="E213" s="173"/>
      <c r="F213" s="173"/>
      <c r="G213" s="173"/>
      <c r="H213" s="173"/>
      <c r="I213" s="173"/>
      <c r="J213" s="20">
        <f t="shared" si="76"/>
        <v>7</v>
      </c>
      <c r="K213" s="20">
        <f t="shared" si="77"/>
        <v>2</v>
      </c>
      <c r="L213" s="20">
        <f t="shared" si="78"/>
        <v>1</v>
      </c>
      <c r="M213" s="20">
        <f t="shared" si="79"/>
        <v>2</v>
      </c>
      <c r="N213" s="20">
        <f t="shared" si="80"/>
        <v>5</v>
      </c>
      <c r="O213" s="20">
        <f t="shared" si="81"/>
        <v>8</v>
      </c>
      <c r="P213" s="20">
        <f t="shared" si="82"/>
        <v>13</v>
      </c>
      <c r="Q213" s="30" t="str">
        <f t="shared" si="83"/>
        <v>E</v>
      </c>
      <c r="R213" s="30">
        <f t="shared" si="84"/>
        <v>0</v>
      </c>
      <c r="S213" s="30">
        <f t="shared" si="85"/>
        <v>0</v>
      </c>
      <c r="T213" s="21" t="s">
        <v>37</v>
      </c>
    </row>
    <row r="214" spans="1:20" hidden="1" x14ac:dyDescent="0.2">
      <c r="A214" s="34" t="str">
        <f t="shared" si="86"/>
        <v/>
      </c>
      <c r="B214" s="157"/>
      <c r="C214" s="157"/>
      <c r="D214" s="157"/>
      <c r="E214" s="157"/>
      <c r="F214" s="157"/>
      <c r="G214" s="157"/>
      <c r="H214" s="157"/>
      <c r="I214" s="157"/>
      <c r="J214" s="20" t="str">
        <f t="shared" si="76"/>
        <v/>
      </c>
      <c r="K214" s="20" t="str">
        <f t="shared" si="77"/>
        <v/>
      </c>
      <c r="L214" s="20" t="str">
        <f t="shared" si="78"/>
        <v/>
      </c>
      <c r="M214" s="20" t="str">
        <f t="shared" si="79"/>
        <v/>
      </c>
      <c r="N214" s="20" t="str">
        <f t="shared" si="80"/>
        <v/>
      </c>
      <c r="O214" s="20" t="str">
        <f t="shared" si="81"/>
        <v/>
      </c>
      <c r="P214" s="20" t="str">
        <f t="shared" si="82"/>
        <v/>
      </c>
      <c r="Q214" s="30" t="str">
        <f t="shared" si="83"/>
        <v/>
      </c>
      <c r="R214" s="30" t="str">
        <f t="shared" si="84"/>
        <v/>
      </c>
      <c r="S214" s="30" t="str">
        <f t="shared" si="85"/>
        <v/>
      </c>
      <c r="T214" s="21" t="s">
        <v>37</v>
      </c>
    </row>
    <row r="215" spans="1:20" hidden="1" x14ac:dyDescent="0.2">
      <c r="A215" s="34" t="str">
        <f t="shared" si="86"/>
        <v/>
      </c>
      <c r="B215" s="157"/>
      <c r="C215" s="157"/>
      <c r="D215" s="157"/>
      <c r="E215" s="157"/>
      <c r="F215" s="157"/>
      <c r="G215" s="157"/>
      <c r="H215" s="157"/>
      <c r="I215" s="157"/>
      <c r="J215" s="20" t="str">
        <f t="shared" si="76"/>
        <v/>
      </c>
      <c r="K215" s="20" t="str">
        <f t="shared" si="77"/>
        <v/>
      </c>
      <c r="L215" s="20" t="str">
        <f t="shared" si="78"/>
        <v/>
      </c>
      <c r="M215" s="20" t="str">
        <f t="shared" si="79"/>
        <v/>
      </c>
      <c r="N215" s="20" t="str">
        <f t="shared" si="80"/>
        <v/>
      </c>
      <c r="O215" s="20" t="str">
        <f t="shared" si="81"/>
        <v/>
      </c>
      <c r="P215" s="20" t="str">
        <f t="shared" si="82"/>
        <v/>
      </c>
      <c r="Q215" s="30" t="str">
        <f t="shared" si="83"/>
        <v/>
      </c>
      <c r="R215" s="30" t="str">
        <f t="shared" si="84"/>
        <v/>
      </c>
      <c r="S215" s="30" t="str">
        <f t="shared" si="85"/>
        <v/>
      </c>
      <c r="T215" s="21" t="s">
        <v>37</v>
      </c>
    </row>
    <row r="216" spans="1:20" hidden="1" x14ac:dyDescent="0.2">
      <c r="A216" s="34" t="str">
        <f t="shared" si="86"/>
        <v/>
      </c>
      <c r="B216" s="157"/>
      <c r="C216" s="157"/>
      <c r="D216" s="157"/>
      <c r="E216" s="157"/>
      <c r="F216" s="157"/>
      <c r="G216" s="157"/>
      <c r="H216" s="157"/>
      <c r="I216" s="157"/>
      <c r="J216" s="20" t="str">
        <f t="shared" si="76"/>
        <v/>
      </c>
      <c r="K216" s="20" t="str">
        <f t="shared" si="77"/>
        <v/>
      </c>
      <c r="L216" s="20" t="str">
        <f t="shared" si="78"/>
        <v/>
      </c>
      <c r="M216" s="20" t="str">
        <f t="shared" si="79"/>
        <v/>
      </c>
      <c r="N216" s="20" t="str">
        <f t="shared" si="80"/>
        <v/>
      </c>
      <c r="O216" s="20" t="str">
        <f t="shared" si="81"/>
        <v/>
      </c>
      <c r="P216" s="20" t="str">
        <f t="shared" si="82"/>
        <v/>
      </c>
      <c r="Q216" s="30" t="str">
        <f t="shared" si="83"/>
        <v/>
      </c>
      <c r="R216" s="30" t="str">
        <f t="shared" si="84"/>
        <v/>
      </c>
      <c r="S216" s="30" t="str">
        <f t="shared" si="85"/>
        <v/>
      </c>
      <c r="T216" s="21" t="s">
        <v>37</v>
      </c>
    </row>
    <row r="217" spans="1:20" hidden="1" x14ac:dyDescent="0.2">
      <c r="A217" s="34" t="str">
        <f t="shared" si="86"/>
        <v/>
      </c>
      <c r="B217" s="157"/>
      <c r="C217" s="157"/>
      <c r="D217" s="157"/>
      <c r="E217" s="157"/>
      <c r="F217" s="157"/>
      <c r="G217" s="157"/>
      <c r="H217" s="157"/>
      <c r="I217" s="157"/>
      <c r="J217" s="20" t="str">
        <f t="shared" si="76"/>
        <v/>
      </c>
      <c r="K217" s="20" t="str">
        <f t="shared" si="77"/>
        <v/>
      </c>
      <c r="L217" s="20" t="str">
        <f t="shared" si="78"/>
        <v/>
      </c>
      <c r="M217" s="20" t="str">
        <f t="shared" si="79"/>
        <v/>
      </c>
      <c r="N217" s="20" t="str">
        <f t="shared" si="80"/>
        <v/>
      </c>
      <c r="O217" s="20" t="str">
        <f t="shared" si="81"/>
        <v/>
      </c>
      <c r="P217" s="20" t="str">
        <f t="shared" si="82"/>
        <v/>
      </c>
      <c r="Q217" s="30" t="str">
        <f t="shared" si="83"/>
        <v/>
      </c>
      <c r="R217" s="30" t="str">
        <f t="shared" si="84"/>
        <v/>
      </c>
      <c r="S217" s="30" t="str">
        <f t="shared" si="85"/>
        <v/>
      </c>
      <c r="T217" s="21" t="s">
        <v>37</v>
      </c>
    </row>
    <row r="218" spans="1:20" hidden="1" x14ac:dyDescent="0.2">
      <c r="A218" s="34" t="str">
        <f t="shared" si="86"/>
        <v/>
      </c>
      <c r="B218" s="157"/>
      <c r="C218" s="157"/>
      <c r="D218" s="157"/>
      <c r="E218" s="157"/>
      <c r="F218" s="157"/>
      <c r="G218" s="157"/>
      <c r="H218" s="157"/>
      <c r="I218" s="157"/>
      <c r="J218" s="20" t="str">
        <f t="shared" si="76"/>
        <v/>
      </c>
      <c r="K218" s="20" t="str">
        <f t="shared" si="77"/>
        <v/>
      </c>
      <c r="L218" s="20" t="str">
        <f t="shared" si="78"/>
        <v/>
      </c>
      <c r="M218" s="20" t="str">
        <f t="shared" si="79"/>
        <v/>
      </c>
      <c r="N218" s="20" t="str">
        <f t="shared" si="80"/>
        <v/>
      </c>
      <c r="O218" s="20" t="str">
        <f t="shared" si="81"/>
        <v/>
      </c>
      <c r="P218" s="20" t="str">
        <f t="shared" si="82"/>
        <v/>
      </c>
      <c r="Q218" s="30" t="str">
        <f t="shared" si="83"/>
        <v/>
      </c>
      <c r="R218" s="30" t="str">
        <f t="shared" si="84"/>
        <v/>
      </c>
      <c r="S218" s="30" t="str">
        <f t="shared" si="85"/>
        <v/>
      </c>
      <c r="T218" s="21" t="s">
        <v>37</v>
      </c>
    </row>
    <row r="219" spans="1:20" hidden="1" x14ac:dyDescent="0.2">
      <c r="A219" s="34" t="str">
        <f t="shared" si="86"/>
        <v/>
      </c>
      <c r="B219" s="157"/>
      <c r="C219" s="157"/>
      <c r="D219" s="157"/>
      <c r="E219" s="157"/>
      <c r="F219" s="157"/>
      <c r="G219" s="157"/>
      <c r="H219" s="157"/>
      <c r="I219" s="157"/>
      <c r="J219" s="20" t="str">
        <f t="shared" si="76"/>
        <v/>
      </c>
      <c r="K219" s="20" t="str">
        <f t="shared" si="77"/>
        <v/>
      </c>
      <c r="L219" s="20" t="str">
        <f t="shared" si="78"/>
        <v/>
      </c>
      <c r="M219" s="20" t="str">
        <f t="shared" si="79"/>
        <v/>
      </c>
      <c r="N219" s="20" t="str">
        <f t="shared" si="80"/>
        <v/>
      </c>
      <c r="O219" s="20" t="str">
        <f t="shared" si="81"/>
        <v/>
      </c>
      <c r="P219" s="20" t="str">
        <f t="shared" si="82"/>
        <v/>
      </c>
      <c r="Q219" s="30" t="str">
        <f t="shared" si="83"/>
        <v/>
      </c>
      <c r="R219" s="30" t="str">
        <f t="shared" si="84"/>
        <v/>
      </c>
      <c r="S219" s="30" t="str">
        <f t="shared" si="85"/>
        <v/>
      </c>
      <c r="T219" s="21" t="s">
        <v>37</v>
      </c>
    </row>
    <row r="220" spans="1:20" x14ac:dyDescent="0.2">
      <c r="A220" s="22" t="s">
        <v>24</v>
      </c>
      <c r="B220" s="163"/>
      <c r="C220" s="164"/>
      <c r="D220" s="164"/>
      <c r="E220" s="164"/>
      <c r="F220" s="164"/>
      <c r="G220" s="164"/>
      <c r="H220" s="164"/>
      <c r="I220" s="165"/>
      <c r="J220" s="24">
        <f>SUM(J208:J219)</f>
        <v>42</v>
      </c>
      <c r="K220" s="24">
        <f t="shared" ref="K220:P220" si="87">SUM(K208:K219)</f>
        <v>12</v>
      </c>
      <c r="L220" s="24">
        <f t="shared" si="87"/>
        <v>6</v>
      </c>
      <c r="M220" s="24">
        <f t="shared" si="87"/>
        <v>12</v>
      </c>
      <c r="N220" s="24">
        <f t="shared" si="87"/>
        <v>30</v>
      </c>
      <c r="O220" s="24">
        <f t="shared" si="87"/>
        <v>47</v>
      </c>
      <c r="P220" s="24">
        <f t="shared" si="87"/>
        <v>77</v>
      </c>
      <c r="Q220" s="22">
        <f>COUNTIF(Q208:Q219,"E")</f>
        <v>6</v>
      </c>
      <c r="R220" s="22">
        <f>COUNTIF(R208:R219,"C")</f>
        <v>0</v>
      </c>
      <c r="S220" s="22">
        <f>COUNTIF(S208:S219,"VP")</f>
        <v>0</v>
      </c>
      <c r="T220" s="19"/>
    </row>
    <row r="221" spans="1:20" ht="18.75" customHeight="1" x14ac:dyDescent="0.2">
      <c r="A221" s="95" t="s">
        <v>67</v>
      </c>
      <c r="B221" s="158"/>
      <c r="C221" s="158"/>
      <c r="D221" s="158"/>
      <c r="E221" s="158"/>
      <c r="F221" s="158"/>
      <c r="G221" s="158"/>
      <c r="H221" s="158"/>
      <c r="I221" s="158"/>
      <c r="J221" s="158"/>
      <c r="K221" s="158"/>
      <c r="L221" s="158"/>
      <c r="M221" s="158"/>
      <c r="N221" s="158"/>
      <c r="O221" s="158"/>
      <c r="P221" s="158"/>
      <c r="Q221" s="158"/>
      <c r="R221" s="158"/>
      <c r="S221" s="158"/>
      <c r="T221" s="96"/>
    </row>
    <row r="222" spans="1:20" ht="54.75" customHeight="1" x14ac:dyDescent="0.2">
      <c r="A222" s="34" t="str">
        <f>IF(ISNA(INDEX($A$34:$T$165,MATCH($B222,$B$34:$B$165,0),1)),"",INDEX($A$34:$T$165,MATCH($B222,$B$34:$B$165,0),1))</f>
        <v>MMM8149</v>
      </c>
      <c r="B222" s="173" t="s">
        <v>178</v>
      </c>
      <c r="C222" s="173"/>
      <c r="D222" s="173"/>
      <c r="E222" s="173"/>
      <c r="F222" s="173"/>
      <c r="G222" s="173"/>
      <c r="H222" s="173"/>
      <c r="I222" s="173"/>
      <c r="J222" s="20">
        <f>IF(ISNA(INDEX($A$34:$T$165,MATCH($B222,$B$34:$B$165,0),10)),"",INDEX($A$34:$T$165,MATCH($B222,$B$34:$B$165,0),10))</f>
        <v>4</v>
      </c>
      <c r="K222" s="20">
        <f>IF(ISNA(INDEX($A$34:$T$165,MATCH($B222,$B$34:$B$165,0),11)),"",INDEX($A$34:$T$165,MATCH($B222,$B$34:$B$165,0),11))</f>
        <v>0</v>
      </c>
      <c r="L222" s="20">
        <f>IF(ISNA(INDEX($A$34:$T$165,MATCH($B222,$B$34:$B$165,0),12)),"",INDEX($A$34:$T$165,MATCH($B222,$B$34:$B$165,0),12))</f>
        <v>0</v>
      </c>
      <c r="M222" s="20">
        <f>IF(ISNA(INDEX($A$34:$T$165,MATCH($B222,$B$34:$B$165,0),13)),"",INDEX($A$34:$T$165,MATCH($B222,$B$34:$B$165,0),13))</f>
        <v>2</v>
      </c>
      <c r="N222" s="20">
        <f>IF(ISNA(INDEX($A$34:$T$165,MATCH($B222,$B$34:$B$165,0),14)),"",INDEX($A$34:$T$165,MATCH($B222,$B$34:$B$165,0),14))</f>
        <v>2</v>
      </c>
      <c r="O222" s="20">
        <f>IF(ISNA(INDEX($A$34:$T$165,MATCH($B222,$B$34:$B$165,0),15)),"",INDEX($A$34:$T$165,MATCH($B222,$B$34:$B$165,0),15))</f>
        <v>6</v>
      </c>
      <c r="P222" s="20">
        <f>IF(ISNA(INDEX($A$34:$T$165,MATCH($B222,$B$34:$B$165,0),16)),"",INDEX($A$34:$T$165,MATCH($B222,$B$34:$B$165,0),16))</f>
        <v>8</v>
      </c>
      <c r="Q222" s="30" t="str">
        <f>IF(ISNA(INDEX($A$34:$T$165,MATCH($B222,$B$34:$B$165,0),17)),"",INDEX($A$34:$T$165,MATCH($B222,$B$34:$B$165,0),17))</f>
        <v>E</v>
      </c>
      <c r="R222" s="30">
        <f>IF(ISNA(INDEX($A$34:$T$165,MATCH($B222,$B$34:$B$165,0),18)),"",INDEX($A$34:$T$165,MATCH($B222,$B$34:$B$165,0),18))</f>
        <v>0</v>
      </c>
      <c r="S222" s="30">
        <f>IF(ISNA(INDEX($A$34:$T$165,MATCH($B222,$B$34:$B$165,0),19)),"",INDEX($A$34:$T$165,MATCH($B222,$B$34:$B$165,0),19))</f>
        <v>0</v>
      </c>
      <c r="T222" s="21" t="s">
        <v>37</v>
      </c>
    </row>
    <row r="223" spans="1:20" ht="27" customHeight="1" x14ac:dyDescent="0.2">
      <c r="A223" s="34" t="str">
        <f>IF(ISNA(INDEX($A$34:$T$165,MATCH($B223,$B$34:$B$165,0),1)),"",INDEX($A$34:$T$165,MATCH($B223,$B$34:$B$165,0),1))</f>
        <v>MMX9916</v>
      </c>
      <c r="B223" s="170" t="s">
        <v>182</v>
      </c>
      <c r="C223" s="171"/>
      <c r="D223" s="171"/>
      <c r="E223" s="171"/>
      <c r="F223" s="171"/>
      <c r="G223" s="171"/>
      <c r="H223" s="171"/>
      <c r="I223" s="172"/>
      <c r="J223" s="20">
        <f>IF(ISNA(INDEX($A$34:$T$165,MATCH($B223,$B$34:$B$165,0),10)),"",INDEX($A$34:$T$165,MATCH($B223,$B$34:$B$165,0),10))</f>
        <v>22</v>
      </c>
      <c r="K223" s="20">
        <f>IF(ISNA(INDEX($A$34:$T$165,MATCH($B223,$B$34:$B$165,0),11)),"",INDEX($A$34:$T$165,MATCH($B223,$B$34:$B$165,0),11))</f>
        <v>0</v>
      </c>
      <c r="L223" s="20">
        <f>IF(ISNA(INDEX($A$34:$T$165,MATCH($B223,$B$34:$B$165,0),12)),"",INDEX($A$34:$T$165,MATCH($B223,$B$34:$B$165,0),12))</f>
        <v>0</v>
      </c>
      <c r="M223" s="20">
        <f>IF(ISNA(INDEX($A$34:$T$165,MATCH($B223,$B$34:$B$165,0),13)),"",INDEX($A$34:$T$165,MATCH($B223,$B$34:$B$165,0),13))</f>
        <v>20</v>
      </c>
      <c r="N223" s="20">
        <f>IF(ISNA(INDEX($A$34:$T$165,MATCH($B223,$B$34:$B$165,0),14)),"",INDEX($A$34:$T$165,MATCH($B223,$B$34:$B$165,0),14))</f>
        <v>20</v>
      </c>
      <c r="O223" s="20">
        <f>IF(ISNA(INDEX($A$34:$T$165,MATCH($B223,$B$34:$B$165,0),15)),"",INDEX($A$34:$T$165,MATCH($B223,$B$34:$B$165,0),15))</f>
        <v>26</v>
      </c>
      <c r="P223" s="20">
        <f>IF(ISNA(INDEX($A$34:$T$165,MATCH($B223,$B$34:$B$165,0),16)),"",INDEX($A$34:$T$165,MATCH($B223,$B$34:$B$165,0),16))</f>
        <v>46</v>
      </c>
      <c r="Q223" s="30">
        <f>IF(ISNA(INDEX($A$34:$T$165,MATCH($B223,$B$34:$B$165,0),17)),"",INDEX($A$34:$T$165,MATCH($B223,$B$34:$B$165,0),17))</f>
        <v>0</v>
      </c>
      <c r="R223" s="30">
        <f>IF(ISNA(INDEX($A$34:$T$165,MATCH($B223,$B$34:$B$165,0),18)),"",INDEX($A$34:$T$165,MATCH($B223,$B$34:$B$165,0),18))</f>
        <v>0</v>
      </c>
      <c r="S223" s="30" t="str">
        <f>IF(ISNA(INDEX($A$34:$T$165,MATCH($B223,$B$34:$B$165,0),19)),"",INDEX($A$34:$T$165,MATCH($B223,$B$34:$B$165,0),19))</f>
        <v>VP</v>
      </c>
      <c r="T223" s="21" t="s">
        <v>37</v>
      </c>
    </row>
    <row r="224" spans="1:20" ht="38.25" customHeight="1" x14ac:dyDescent="0.2">
      <c r="A224" s="34" t="str">
        <f>IF(ISNA(INDEX($A$34:$T$165,MATCH($B224,$B$34:$B$165,0),1)),"",INDEX($A$34:$T$165,MATCH($B224,$B$34:$B$165,0),1))</f>
        <v>MMM3402</v>
      </c>
      <c r="B224" s="173" t="s">
        <v>164</v>
      </c>
      <c r="C224" s="173"/>
      <c r="D224" s="173"/>
      <c r="E224" s="173"/>
      <c r="F224" s="173"/>
      <c r="G224" s="173"/>
      <c r="H224" s="173"/>
      <c r="I224" s="173"/>
      <c r="J224" s="20">
        <f>IF(ISNA(INDEX($A$34:$T$165,MATCH($B224,$B$34:$B$165,0),10)),"",INDEX($A$34:$T$165,MATCH($B224,$B$34:$B$165,0),10))</f>
        <v>4</v>
      </c>
      <c r="K224" s="20">
        <f>IF(ISNA(INDEX($A$34:$T$165,MATCH($B224,$B$34:$B$165,0),11)),"",INDEX($A$34:$T$165,MATCH($B224,$B$34:$B$165,0),11))</f>
        <v>0</v>
      </c>
      <c r="L224" s="20">
        <f>IF(ISNA(INDEX($A$34:$T$165,MATCH($B224,$B$34:$B$165,0),12)),"",INDEX($A$34:$T$165,MATCH($B224,$B$34:$B$165,0),12))</f>
        <v>0</v>
      </c>
      <c r="M224" s="20">
        <f>IF(ISNA(INDEX($A$34:$T$165,MATCH($B224,$B$34:$B$165,0),13)),"",INDEX($A$34:$T$165,MATCH($B224,$B$34:$B$165,0),13))</f>
        <v>2</v>
      </c>
      <c r="N224" s="20">
        <f>IF(ISNA(INDEX($A$34:$T$165,MATCH($B224,$B$34:$B$165,0),14)),"",INDEX($A$34:$T$165,MATCH($B224,$B$34:$B$165,0),14))</f>
        <v>2</v>
      </c>
      <c r="O224" s="20">
        <f>IF(ISNA(INDEX($A$34:$T$165,MATCH($B224,$B$34:$B$165,0),15)),"",INDEX($A$34:$T$165,MATCH($B224,$B$34:$B$165,0),15))</f>
        <v>6</v>
      </c>
      <c r="P224" s="20">
        <f>IF(ISNA(INDEX($A$34:$T$165,MATCH($B224,$B$34:$B$165,0),16)),"",INDEX($A$34:$T$165,MATCH($B224,$B$34:$B$165,0),16))</f>
        <v>8</v>
      </c>
      <c r="Q224" s="30" t="str">
        <f>IF(ISNA(INDEX($A$34:$T$165,MATCH($B224,$B$34:$B$165,0),17)),"",INDEX($A$34:$T$165,MATCH($B224,$B$34:$B$165,0),17))</f>
        <v>E</v>
      </c>
      <c r="R224" s="30">
        <f>IF(ISNA(INDEX($A$34:$T$165,MATCH($B224,$B$34:$B$165,0),18)),"",INDEX($A$34:$T$165,MATCH($B224,$B$34:$B$165,0),18))</f>
        <v>0</v>
      </c>
      <c r="S224" s="30">
        <f>IF(ISNA(INDEX($A$34:$T$165,MATCH($B224,$B$34:$B$165,0),19)),"",INDEX($A$34:$T$165,MATCH($B224,$B$34:$B$165,0),19))</f>
        <v>0</v>
      </c>
      <c r="T224" s="21" t="s">
        <v>37</v>
      </c>
    </row>
    <row r="225" spans="1:20" hidden="1" x14ac:dyDescent="0.2">
      <c r="A225" s="34" t="str">
        <f>IF(ISNA(INDEX($A$34:$T$165,MATCH($B225,$B$34:$B$165,0),1)),"",INDEX($A$34:$T$165,MATCH($B225,$B$34:$B$165,0),1))</f>
        <v/>
      </c>
      <c r="B225" s="157"/>
      <c r="C225" s="157"/>
      <c r="D225" s="157"/>
      <c r="E225" s="157"/>
      <c r="F225" s="157"/>
      <c r="G225" s="157"/>
      <c r="H225" s="157"/>
      <c r="I225" s="157"/>
      <c r="J225" s="20" t="str">
        <f>IF(ISNA(INDEX($A$34:$T$165,MATCH($B225,$B$34:$B$165,0),10)),"",INDEX($A$34:$T$165,MATCH($B225,$B$34:$B$165,0),10))</f>
        <v/>
      </c>
      <c r="K225" s="20" t="str">
        <f>IF(ISNA(INDEX($A$34:$T$165,MATCH($B225,$B$34:$B$165,0),11)),"",INDEX($A$34:$T$165,MATCH($B225,$B$34:$B$165,0),11))</f>
        <v/>
      </c>
      <c r="L225" s="20" t="str">
        <f>IF(ISNA(INDEX($A$34:$T$165,MATCH($B225,$B$34:$B$165,0),12)),"",INDEX($A$34:$T$165,MATCH($B225,$B$34:$B$165,0),12))</f>
        <v/>
      </c>
      <c r="M225" s="20" t="str">
        <f>IF(ISNA(INDEX($A$34:$T$165,MATCH($B225,$B$34:$B$165,0),13)),"",INDEX($A$34:$T$165,MATCH($B225,$B$34:$B$165,0),13))</f>
        <v/>
      </c>
      <c r="N225" s="20" t="str">
        <f>IF(ISNA(INDEX($A$34:$T$165,MATCH($B225,$B$34:$B$165,0),14)),"",INDEX($A$34:$T$165,MATCH($B225,$B$34:$B$165,0),14))</f>
        <v/>
      </c>
      <c r="O225" s="20" t="str">
        <f>IF(ISNA(INDEX($A$34:$T$165,MATCH($B225,$B$34:$B$165,0),15)),"",INDEX($A$34:$T$165,MATCH($B225,$B$34:$B$165,0),15))</f>
        <v/>
      </c>
      <c r="P225" s="20" t="str">
        <f>IF(ISNA(INDEX($A$34:$T$165,MATCH($B225,$B$34:$B$165,0),16)),"",INDEX($A$34:$T$165,MATCH($B225,$B$34:$B$165,0),16))</f>
        <v/>
      </c>
      <c r="Q225" s="30" t="str">
        <f>IF(ISNA(INDEX($A$34:$T$165,MATCH($B225,$B$34:$B$165,0),17)),"",INDEX($A$34:$T$165,MATCH($B225,$B$34:$B$165,0),17))</f>
        <v/>
      </c>
      <c r="R225" s="30" t="str">
        <f>IF(ISNA(INDEX($A$34:$T$165,MATCH($B225,$B$34:$B$165,0),18)),"",INDEX($A$34:$T$165,MATCH($B225,$B$34:$B$165,0),18))</f>
        <v/>
      </c>
      <c r="S225" s="30" t="str">
        <f>IF(ISNA(INDEX($A$34:$T$165,MATCH($B225,$B$34:$B$165,0),19)),"",INDEX($A$34:$T$165,MATCH($B225,$B$34:$B$165,0),19))</f>
        <v/>
      </c>
      <c r="T225" s="21" t="s">
        <v>37</v>
      </c>
    </row>
    <row r="226" spans="1:20" x14ac:dyDescent="0.2">
      <c r="A226" s="22" t="s">
        <v>24</v>
      </c>
      <c r="B226" s="161"/>
      <c r="C226" s="161"/>
      <c r="D226" s="161"/>
      <c r="E226" s="161"/>
      <c r="F226" s="161"/>
      <c r="G226" s="161"/>
      <c r="H226" s="161"/>
      <c r="I226" s="161"/>
      <c r="J226" s="24">
        <f t="shared" ref="J226:P226" si="88">SUM(J222:J225)</f>
        <v>30</v>
      </c>
      <c r="K226" s="24">
        <f t="shared" si="88"/>
        <v>0</v>
      </c>
      <c r="L226" s="24">
        <f t="shared" si="88"/>
        <v>0</v>
      </c>
      <c r="M226" s="24">
        <f t="shared" si="88"/>
        <v>24</v>
      </c>
      <c r="N226" s="24">
        <f t="shared" si="88"/>
        <v>24</v>
      </c>
      <c r="O226" s="24">
        <f t="shared" si="88"/>
        <v>38</v>
      </c>
      <c r="P226" s="24">
        <f t="shared" si="88"/>
        <v>62</v>
      </c>
      <c r="Q226" s="22">
        <f>COUNTIF(Q222:Q225,"E")</f>
        <v>2</v>
      </c>
      <c r="R226" s="22">
        <f>COUNTIF(R222:R225,"C")</f>
        <v>0</v>
      </c>
      <c r="S226" s="22">
        <f>COUNTIF(S222:S225,"VP")</f>
        <v>1</v>
      </c>
      <c r="T226" s="23"/>
    </row>
    <row r="227" spans="1:20" ht="30.75" customHeight="1" x14ac:dyDescent="0.2">
      <c r="A227" s="130" t="s">
        <v>72</v>
      </c>
      <c r="B227" s="131"/>
      <c r="C227" s="131"/>
      <c r="D227" s="131"/>
      <c r="E227" s="131"/>
      <c r="F227" s="131"/>
      <c r="G227" s="131"/>
      <c r="H227" s="131"/>
      <c r="I227" s="132"/>
      <c r="J227" s="24">
        <f>SUM(J220,J226)</f>
        <v>72</v>
      </c>
      <c r="K227" s="24">
        <f t="shared" ref="K227:S227" si="89">SUM(K220,K226)</f>
        <v>12</v>
      </c>
      <c r="L227" s="24">
        <f t="shared" si="89"/>
        <v>6</v>
      </c>
      <c r="M227" s="24">
        <f t="shared" si="89"/>
        <v>36</v>
      </c>
      <c r="N227" s="24">
        <f t="shared" si="89"/>
        <v>54</v>
      </c>
      <c r="O227" s="24">
        <f t="shared" si="89"/>
        <v>85</v>
      </c>
      <c r="P227" s="24">
        <f t="shared" si="89"/>
        <v>139</v>
      </c>
      <c r="Q227" s="24">
        <f t="shared" si="89"/>
        <v>8</v>
      </c>
      <c r="R227" s="24">
        <f t="shared" si="89"/>
        <v>0</v>
      </c>
      <c r="S227" s="24">
        <f t="shared" si="89"/>
        <v>1</v>
      </c>
      <c r="T227" s="29"/>
    </row>
    <row r="228" spans="1:20" ht="15.75" customHeight="1" x14ac:dyDescent="0.2">
      <c r="A228" s="133" t="s">
        <v>47</v>
      </c>
      <c r="B228" s="134"/>
      <c r="C228" s="134"/>
      <c r="D228" s="134"/>
      <c r="E228" s="134"/>
      <c r="F228" s="134"/>
      <c r="G228" s="134"/>
      <c r="H228" s="134"/>
      <c r="I228" s="134"/>
      <c r="J228" s="135"/>
      <c r="K228" s="24">
        <f>K220*14+K226*12</f>
        <v>168</v>
      </c>
      <c r="L228" s="24">
        <f t="shared" ref="L228:P228" si="90">L220*14+L226*12</f>
        <v>84</v>
      </c>
      <c r="M228" s="24">
        <f t="shared" si="90"/>
        <v>456</v>
      </c>
      <c r="N228" s="24">
        <f t="shared" si="90"/>
        <v>708</v>
      </c>
      <c r="O228" s="24">
        <f t="shared" si="90"/>
        <v>1114</v>
      </c>
      <c r="P228" s="24">
        <f t="shared" si="90"/>
        <v>1822</v>
      </c>
      <c r="Q228" s="139"/>
      <c r="R228" s="140"/>
      <c r="S228" s="140"/>
      <c r="T228" s="141"/>
    </row>
    <row r="229" spans="1:20" ht="17.25" customHeight="1" x14ac:dyDescent="0.2">
      <c r="A229" s="136"/>
      <c r="B229" s="137"/>
      <c r="C229" s="137"/>
      <c r="D229" s="137"/>
      <c r="E229" s="137"/>
      <c r="F229" s="137"/>
      <c r="G229" s="137"/>
      <c r="H229" s="137"/>
      <c r="I229" s="137"/>
      <c r="J229" s="138"/>
      <c r="K229" s="145">
        <f>SUM(K228:M228)</f>
        <v>708</v>
      </c>
      <c r="L229" s="146"/>
      <c r="M229" s="147"/>
      <c r="N229" s="148">
        <f>SUM(N228:O228)</f>
        <v>1822</v>
      </c>
      <c r="O229" s="149"/>
      <c r="P229" s="150"/>
      <c r="Q229" s="142"/>
      <c r="R229" s="143"/>
      <c r="S229" s="143"/>
      <c r="T229" s="144"/>
    </row>
    <row r="230" spans="1:20" ht="8.25" customHeight="1" x14ac:dyDescent="0.2"/>
    <row r="231" spans="1:20" x14ac:dyDescent="0.2">
      <c r="B231" s="2"/>
      <c r="C231" s="2"/>
      <c r="D231" s="2"/>
      <c r="E231" s="2"/>
      <c r="F231" s="2"/>
      <c r="G231" s="2"/>
      <c r="M231" s="8"/>
      <c r="N231" s="8"/>
      <c r="O231" s="8"/>
      <c r="P231" s="8"/>
      <c r="Q231" s="8"/>
      <c r="R231" s="8"/>
      <c r="S231" s="8"/>
    </row>
    <row r="232" spans="1:20" hidden="1" x14ac:dyDescent="0.2">
      <c r="B232" s="8"/>
      <c r="C232" s="8"/>
      <c r="D232" s="8"/>
      <c r="E232" s="8"/>
      <c r="F232" s="8"/>
      <c r="G232" s="8"/>
      <c r="H232" s="17"/>
      <c r="I232" s="17"/>
      <c r="J232" s="17"/>
      <c r="M232" s="8"/>
      <c r="N232" s="8"/>
      <c r="O232" s="8"/>
      <c r="P232" s="8"/>
      <c r="Q232" s="8"/>
      <c r="R232" s="8"/>
      <c r="S232" s="8"/>
    </row>
    <row r="233" spans="1:20" ht="12.75" hidden="1" customHeight="1" x14ac:dyDescent="0.2"/>
    <row r="234" spans="1:20" ht="23.25" hidden="1" customHeight="1" x14ac:dyDescent="0.2">
      <c r="A234" s="161" t="s">
        <v>71</v>
      </c>
      <c r="B234" s="169"/>
      <c r="C234" s="169"/>
      <c r="D234" s="169"/>
      <c r="E234" s="169"/>
      <c r="F234" s="169"/>
      <c r="G234" s="169"/>
      <c r="H234" s="169"/>
      <c r="I234" s="169"/>
      <c r="J234" s="169"/>
      <c r="K234" s="169"/>
      <c r="L234" s="169"/>
      <c r="M234" s="169"/>
      <c r="N234" s="169"/>
      <c r="O234" s="169"/>
      <c r="P234" s="169"/>
      <c r="Q234" s="169"/>
      <c r="R234" s="169"/>
      <c r="S234" s="169"/>
      <c r="T234" s="169"/>
    </row>
    <row r="235" spans="1:20" ht="26.25" hidden="1" customHeight="1" x14ac:dyDescent="0.2">
      <c r="A235" s="161" t="s">
        <v>26</v>
      </c>
      <c r="B235" s="161" t="s">
        <v>25</v>
      </c>
      <c r="C235" s="161"/>
      <c r="D235" s="161"/>
      <c r="E235" s="161"/>
      <c r="F235" s="161"/>
      <c r="G235" s="161"/>
      <c r="H235" s="161"/>
      <c r="I235" s="161"/>
      <c r="J235" s="94" t="s">
        <v>39</v>
      </c>
      <c r="K235" s="94" t="s">
        <v>23</v>
      </c>
      <c r="L235" s="94"/>
      <c r="M235" s="94"/>
      <c r="N235" s="94" t="s">
        <v>40</v>
      </c>
      <c r="O235" s="94"/>
      <c r="P235" s="94"/>
      <c r="Q235" s="94" t="s">
        <v>22</v>
      </c>
      <c r="R235" s="94"/>
      <c r="S235" s="94"/>
      <c r="T235" s="94" t="s">
        <v>21</v>
      </c>
    </row>
    <row r="236" spans="1:20" hidden="1" x14ac:dyDescent="0.2">
      <c r="A236" s="161"/>
      <c r="B236" s="161"/>
      <c r="C236" s="161"/>
      <c r="D236" s="161"/>
      <c r="E236" s="161"/>
      <c r="F236" s="161"/>
      <c r="G236" s="161"/>
      <c r="H236" s="161"/>
      <c r="I236" s="161"/>
      <c r="J236" s="94"/>
      <c r="K236" s="31" t="s">
        <v>27</v>
      </c>
      <c r="L236" s="31" t="s">
        <v>28</v>
      </c>
      <c r="M236" s="31" t="s">
        <v>29</v>
      </c>
      <c r="N236" s="31" t="s">
        <v>33</v>
      </c>
      <c r="O236" s="31" t="s">
        <v>7</v>
      </c>
      <c r="P236" s="31" t="s">
        <v>30</v>
      </c>
      <c r="Q236" s="31" t="s">
        <v>31</v>
      </c>
      <c r="R236" s="31" t="s">
        <v>27</v>
      </c>
      <c r="S236" s="31" t="s">
        <v>32</v>
      </c>
      <c r="T236" s="94"/>
    </row>
    <row r="237" spans="1:20" ht="18.75" hidden="1" customHeight="1" x14ac:dyDescent="0.2">
      <c r="A237" s="95" t="s">
        <v>66</v>
      </c>
      <c r="B237" s="158"/>
      <c r="C237" s="158"/>
      <c r="D237" s="158"/>
      <c r="E237" s="158"/>
      <c r="F237" s="158"/>
      <c r="G237" s="158"/>
      <c r="H237" s="158"/>
      <c r="I237" s="158"/>
      <c r="J237" s="158"/>
      <c r="K237" s="158"/>
      <c r="L237" s="158"/>
      <c r="M237" s="158"/>
      <c r="N237" s="158"/>
      <c r="O237" s="158"/>
      <c r="P237" s="158"/>
      <c r="Q237" s="158"/>
      <c r="R237" s="158"/>
      <c r="S237" s="158"/>
      <c r="T237" s="96"/>
    </row>
    <row r="238" spans="1:20" hidden="1" x14ac:dyDescent="0.2">
      <c r="A238" s="60"/>
      <c r="B238" s="61"/>
      <c r="C238" s="58"/>
      <c r="D238" s="58"/>
      <c r="E238" s="58"/>
      <c r="F238" s="58"/>
      <c r="G238" s="58"/>
      <c r="H238" s="58"/>
      <c r="I238" s="59"/>
      <c r="J238" s="52"/>
      <c r="K238" s="52"/>
      <c r="L238" s="52"/>
      <c r="M238" s="11"/>
      <c r="N238" s="57"/>
      <c r="O238" s="20"/>
      <c r="P238" s="20"/>
      <c r="Q238" s="25"/>
      <c r="R238" s="11"/>
      <c r="S238" s="26"/>
      <c r="T238" s="11" t="s">
        <v>38</v>
      </c>
    </row>
    <row r="239" spans="1:20" hidden="1" x14ac:dyDescent="0.2">
      <c r="A239" s="34" t="str">
        <f t="shared" ref="A239:A253" si="91">IF(ISNA(INDEX($A$34:$T$165,MATCH($B239,$B$34:$B$165,0),1)),"",INDEX($A$34:$T$165,MATCH($B239,$B$34:$B$165,0),1))</f>
        <v/>
      </c>
      <c r="B239" s="157"/>
      <c r="C239" s="157"/>
      <c r="D239" s="157"/>
      <c r="E239" s="157"/>
      <c r="F239" s="157"/>
      <c r="G239" s="157"/>
      <c r="H239" s="157"/>
      <c r="I239" s="157"/>
      <c r="J239" s="20" t="str">
        <f t="shared" ref="J239:J253" si="92">IF(ISNA(INDEX($A$34:$T$165,MATCH($B239,$B$34:$B$165,0),10)),"",INDEX($A$34:$T$165,MATCH($B239,$B$34:$B$165,0),10))</f>
        <v/>
      </c>
      <c r="K239" s="20" t="str">
        <f t="shared" ref="K239:K253" si="93">IF(ISNA(INDEX($A$34:$T$165,MATCH($B239,$B$34:$B$165,0),11)),"",INDEX($A$34:$T$165,MATCH($B239,$B$34:$B$165,0),11))</f>
        <v/>
      </c>
      <c r="L239" s="20" t="str">
        <f t="shared" ref="L239:L253" si="94">IF(ISNA(INDEX($A$34:$T$165,MATCH($B239,$B$34:$B$165,0),12)),"",INDEX($A$34:$T$165,MATCH($B239,$B$34:$B$165,0),12))</f>
        <v/>
      </c>
      <c r="M239" s="20" t="str">
        <f t="shared" ref="M239:M253" si="95">IF(ISNA(INDEX($A$34:$T$165,MATCH($B239,$B$34:$B$165,0),13)),"",INDEX($A$34:$T$165,MATCH($B239,$B$34:$B$165,0),13))</f>
        <v/>
      </c>
      <c r="N239" s="20" t="str">
        <f t="shared" ref="N239:N253" si="96">IF(ISNA(INDEX($A$34:$T$165,MATCH($B239,$B$34:$B$165,0),14)),"",INDEX($A$34:$T$165,MATCH($B239,$B$34:$B$165,0),14))</f>
        <v/>
      </c>
      <c r="O239" s="20" t="str">
        <f t="shared" ref="O239:O253" si="97">IF(ISNA(INDEX($A$34:$T$165,MATCH($B239,$B$34:$B$165,0),15)),"",INDEX($A$34:$T$165,MATCH($B239,$B$34:$B$165,0),15))</f>
        <v/>
      </c>
      <c r="P239" s="20" t="str">
        <f t="shared" ref="P239:P253" si="98">IF(ISNA(INDEX($A$34:$T$165,MATCH($B239,$B$34:$B$165,0),16)),"",INDEX($A$34:$T$165,MATCH($B239,$B$34:$B$165,0),16))</f>
        <v/>
      </c>
      <c r="Q239" s="30" t="str">
        <f t="shared" ref="Q239:Q253" si="99">IF(ISNA(INDEX($A$34:$T$165,MATCH($B239,$B$34:$B$165,0),17)),"",INDEX($A$34:$T$165,MATCH($B239,$B$34:$B$165,0),17))</f>
        <v/>
      </c>
      <c r="R239" s="30" t="str">
        <f t="shared" ref="R239:R253" si="100">IF(ISNA(INDEX($A$34:$T$165,MATCH($B239,$B$34:$B$165,0),18)),"",INDEX($A$34:$T$165,MATCH($B239,$B$34:$B$165,0),18))</f>
        <v/>
      </c>
      <c r="S239" s="30" t="str">
        <f t="shared" ref="S239:S253" si="101">IF(ISNA(INDEX($A$34:$T$165,MATCH($B239,$B$34:$B$165,0),19)),"",INDEX($A$34:$T$165,MATCH($B239,$B$34:$B$165,0),19))</f>
        <v/>
      </c>
      <c r="T239" s="19" t="s">
        <v>38</v>
      </c>
    </row>
    <row r="240" spans="1:20" hidden="1" x14ac:dyDescent="0.2">
      <c r="A240" s="34" t="str">
        <f t="shared" si="91"/>
        <v/>
      </c>
      <c r="B240" s="157"/>
      <c r="C240" s="157"/>
      <c r="D240" s="157"/>
      <c r="E240" s="157"/>
      <c r="F240" s="157"/>
      <c r="G240" s="157"/>
      <c r="H240" s="157"/>
      <c r="I240" s="157"/>
      <c r="J240" s="20" t="str">
        <f t="shared" si="92"/>
        <v/>
      </c>
      <c r="K240" s="20" t="str">
        <f t="shared" si="93"/>
        <v/>
      </c>
      <c r="L240" s="20" t="str">
        <f t="shared" si="94"/>
        <v/>
      </c>
      <c r="M240" s="20" t="str">
        <f t="shared" si="95"/>
        <v/>
      </c>
      <c r="N240" s="20" t="str">
        <f t="shared" si="96"/>
        <v/>
      </c>
      <c r="O240" s="20" t="str">
        <f t="shared" si="97"/>
        <v/>
      </c>
      <c r="P240" s="20" t="str">
        <f t="shared" si="98"/>
        <v/>
      </c>
      <c r="Q240" s="30" t="str">
        <f t="shared" si="99"/>
        <v/>
      </c>
      <c r="R240" s="30" t="str">
        <f t="shared" si="100"/>
        <v/>
      </c>
      <c r="S240" s="30" t="str">
        <f t="shared" si="101"/>
        <v/>
      </c>
      <c r="T240" s="19" t="s">
        <v>38</v>
      </c>
    </row>
    <row r="241" spans="1:20" hidden="1" x14ac:dyDescent="0.2">
      <c r="A241" s="34" t="str">
        <f t="shared" si="91"/>
        <v/>
      </c>
      <c r="B241" s="157"/>
      <c r="C241" s="157"/>
      <c r="D241" s="157"/>
      <c r="E241" s="157"/>
      <c r="F241" s="157"/>
      <c r="G241" s="157"/>
      <c r="H241" s="157"/>
      <c r="I241" s="157"/>
      <c r="J241" s="20" t="str">
        <f t="shared" si="92"/>
        <v/>
      </c>
      <c r="K241" s="20" t="str">
        <f t="shared" si="93"/>
        <v/>
      </c>
      <c r="L241" s="20" t="str">
        <f t="shared" si="94"/>
        <v/>
      </c>
      <c r="M241" s="20" t="str">
        <f t="shared" si="95"/>
        <v/>
      </c>
      <c r="N241" s="20" t="str">
        <f t="shared" si="96"/>
        <v/>
      </c>
      <c r="O241" s="20" t="str">
        <f t="shared" si="97"/>
        <v/>
      </c>
      <c r="P241" s="20" t="str">
        <f t="shared" si="98"/>
        <v/>
      </c>
      <c r="Q241" s="30" t="str">
        <f t="shared" si="99"/>
        <v/>
      </c>
      <c r="R241" s="30" t="str">
        <f t="shared" si="100"/>
        <v/>
      </c>
      <c r="S241" s="30" t="str">
        <f t="shared" si="101"/>
        <v/>
      </c>
      <c r="T241" s="19" t="s">
        <v>38</v>
      </c>
    </row>
    <row r="242" spans="1:20" hidden="1" x14ac:dyDescent="0.2">
      <c r="A242" s="34" t="str">
        <f t="shared" si="91"/>
        <v/>
      </c>
      <c r="B242" s="157"/>
      <c r="C242" s="157"/>
      <c r="D242" s="157"/>
      <c r="E242" s="157"/>
      <c r="F242" s="157"/>
      <c r="G242" s="157"/>
      <c r="H242" s="157"/>
      <c r="I242" s="157"/>
      <c r="J242" s="20" t="str">
        <f t="shared" si="92"/>
        <v/>
      </c>
      <c r="K242" s="20" t="str">
        <f t="shared" si="93"/>
        <v/>
      </c>
      <c r="L242" s="20" t="str">
        <f t="shared" si="94"/>
        <v/>
      </c>
      <c r="M242" s="20" t="str">
        <f t="shared" si="95"/>
        <v/>
      </c>
      <c r="N242" s="20" t="str">
        <f t="shared" si="96"/>
        <v/>
      </c>
      <c r="O242" s="20" t="str">
        <f t="shared" si="97"/>
        <v/>
      </c>
      <c r="P242" s="20" t="str">
        <f t="shared" si="98"/>
        <v/>
      </c>
      <c r="Q242" s="30" t="str">
        <f t="shared" si="99"/>
        <v/>
      </c>
      <c r="R242" s="30" t="str">
        <f t="shared" si="100"/>
        <v/>
      </c>
      <c r="S242" s="30" t="str">
        <f t="shared" si="101"/>
        <v/>
      </c>
      <c r="T242" s="19" t="s">
        <v>38</v>
      </c>
    </row>
    <row r="243" spans="1:20" hidden="1" x14ac:dyDescent="0.2">
      <c r="A243" s="34" t="str">
        <f t="shared" si="91"/>
        <v/>
      </c>
      <c r="B243" s="157"/>
      <c r="C243" s="157"/>
      <c r="D243" s="157"/>
      <c r="E243" s="157"/>
      <c r="F243" s="157"/>
      <c r="G243" s="157"/>
      <c r="H243" s="157"/>
      <c r="I243" s="157"/>
      <c r="J243" s="20" t="str">
        <f t="shared" si="92"/>
        <v/>
      </c>
      <c r="K243" s="20" t="str">
        <f t="shared" si="93"/>
        <v/>
      </c>
      <c r="L243" s="20" t="str">
        <f t="shared" si="94"/>
        <v/>
      </c>
      <c r="M243" s="20" t="str">
        <f t="shared" si="95"/>
        <v/>
      </c>
      <c r="N243" s="20" t="str">
        <f t="shared" si="96"/>
        <v/>
      </c>
      <c r="O243" s="20" t="str">
        <f t="shared" si="97"/>
        <v/>
      </c>
      <c r="P243" s="20" t="str">
        <f t="shared" si="98"/>
        <v/>
      </c>
      <c r="Q243" s="30" t="str">
        <f t="shared" si="99"/>
        <v/>
      </c>
      <c r="R243" s="30" t="str">
        <f t="shared" si="100"/>
        <v/>
      </c>
      <c r="S243" s="30" t="str">
        <f t="shared" si="101"/>
        <v/>
      </c>
      <c r="T243" s="19" t="s">
        <v>38</v>
      </c>
    </row>
    <row r="244" spans="1:20" hidden="1" x14ac:dyDescent="0.2">
      <c r="A244" s="34" t="str">
        <f t="shared" si="91"/>
        <v/>
      </c>
      <c r="B244" s="157"/>
      <c r="C244" s="157"/>
      <c r="D244" s="157"/>
      <c r="E244" s="157"/>
      <c r="F244" s="157"/>
      <c r="G244" s="157"/>
      <c r="H244" s="157"/>
      <c r="I244" s="157"/>
      <c r="J244" s="20" t="str">
        <f t="shared" si="92"/>
        <v/>
      </c>
      <c r="K244" s="20" t="str">
        <f t="shared" si="93"/>
        <v/>
      </c>
      <c r="L244" s="20" t="str">
        <f t="shared" si="94"/>
        <v/>
      </c>
      <c r="M244" s="20" t="str">
        <f t="shared" si="95"/>
        <v/>
      </c>
      <c r="N244" s="20" t="str">
        <f t="shared" si="96"/>
        <v/>
      </c>
      <c r="O244" s="20" t="str">
        <f t="shared" si="97"/>
        <v/>
      </c>
      <c r="P244" s="20" t="str">
        <f t="shared" si="98"/>
        <v/>
      </c>
      <c r="Q244" s="30" t="str">
        <f t="shared" si="99"/>
        <v/>
      </c>
      <c r="R244" s="30" t="str">
        <f t="shared" si="100"/>
        <v/>
      </c>
      <c r="S244" s="30" t="str">
        <f t="shared" si="101"/>
        <v/>
      </c>
      <c r="T244" s="19" t="s">
        <v>38</v>
      </c>
    </row>
    <row r="245" spans="1:20" hidden="1" x14ac:dyDescent="0.2">
      <c r="A245" s="34" t="str">
        <f t="shared" si="91"/>
        <v/>
      </c>
      <c r="B245" s="157"/>
      <c r="C245" s="157"/>
      <c r="D245" s="157"/>
      <c r="E245" s="157"/>
      <c r="F245" s="157"/>
      <c r="G245" s="157"/>
      <c r="H245" s="157"/>
      <c r="I245" s="157"/>
      <c r="J245" s="20" t="str">
        <f t="shared" si="92"/>
        <v/>
      </c>
      <c r="K245" s="20" t="str">
        <f t="shared" si="93"/>
        <v/>
      </c>
      <c r="L245" s="20" t="str">
        <f t="shared" si="94"/>
        <v/>
      </c>
      <c r="M245" s="20" t="str">
        <f t="shared" si="95"/>
        <v/>
      </c>
      <c r="N245" s="20" t="str">
        <f t="shared" si="96"/>
        <v/>
      </c>
      <c r="O245" s="20" t="str">
        <f t="shared" si="97"/>
        <v/>
      </c>
      <c r="P245" s="20" t="str">
        <f t="shared" si="98"/>
        <v/>
      </c>
      <c r="Q245" s="30" t="str">
        <f t="shared" si="99"/>
        <v/>
      </c>
      <c r="R245" s="30" t="str">
        <f t="shared" si="100"/>
        <v/>
      </c>
      <c r="S245" s="30" t="str">
        <f t="shared" si="101"/>
        <v/>
      </c>
      <c r="T245" s="19" t="s">
        <v>38</v>
      </c>
    </row>
    <row r="246" spans="1:20" hidden="1" x14ac:dyDescent="0.2">
      <c r="A246" s="34" t="str">
        <f t="shared" si="91"/>
        <v/>
      </c>
      <c r="B246" s="157"/>
      <c r="C246" s="157"/>
      <c r="D246" s="157"/>
      <c r="E246" s="157"/>
      <c r="F246" s="157"/>
      <c r="G246" s="157"/>
      <c r="H246" s="157"/>
      <c r="I246" s="157"/>
      <c r="J246" s="20" t="str">
        <f t="shared" si="92"/>
        <v/>
      </c>
      <c r="K246" s="20" t="str">
        <f t="shared" si="93"/>
        <v/>
      </c>
      <c r="L246" s="20" t="str">
        <f t="shared" si="94"/>
        <v/>
      </c>
      <c r="M246" s="20" t="str">
        <f t="shared" si="95"/>
        <v/>
      </c>
      <c r="N246" s="20" t="str">
        <f t="shared" si="96"/>
        <v/>
      </c>
      <c r="O246" s="20" t="str">
        <f t="shared" si="97"/>
        <v/>
      </c>
      <c r="P246" s="20" t="str">
        <f t="shared" si="98"/>
        <v/>
      </c>
      <c r="Q246" s="30" t="str">
        <f t="shared" si="99"/>
        <v/>
      </c>
      <c r="R246" s="30" t="str">
        <f t="shared" si="100"/>
        <v/>
      </c>
      <c r="S246" s="30" t="str">
        <f t="shared" si="101"/>
        <v/>
      </c>
      <c r="T246" s="19" t="s">
        <v>38</v>
      </c>
    </row>
    <row r="247" spans="1:20" hidden="1" x14ac:dyDescent="0.2">
      <c r="A247" s="34" t="str">
        <f t="shared" si="91"/>
        <v/>
      </c>
      <c r="B247" s="157"/>
      <c r="C247" s="157"/>
      <c r="D247" s="157"/>
      <c r="E247" s="157"/>
      <c r="F247" s="157"/>
      <c r="G247" s="157"/>
      <c r="H247" s="157"/>
      <c r="I247" s="157"/>
      <c r="J247" s="20" t="str">
        <f t="shared" si="92"/>
        <v/>
      </c>
      <c r="K247" s="20" t="str">
        <f t="shared" si="93"/>
        <v/>
      </c>
      <c r="L247" s="20" t="str">
        <f t="shared" si="94"/>
        <v/>
      </c>
      <c r="M247" s="20" t="str">
        <f t="shared" si="95"/>
        <v/>
      </c>
      <c r="N247" s="20" t="str">
        <f t="shared" si="96"/>
        <v/>
      </c>
      <c r="O247" s="20" t="str">
        <f t="shared" si="97"/>
        <v/>
      </c>
      <c r="P247" s="20" t="str">
        <f t="shared" si="98"/>
        <v/>
      </c>
      <c r="Q247" s="30" t="str">
        <f t="shared" si="99"/>
        <v/>
      </c>
      <c r="R247" s="30" t="str">
        <f t="shared" si="100"/>
        <v/>
      </c>
      <c r="S247" s="30" t="str">
        <f t="shared" si="101"/>
        <v/>
      </c>
      <c r="T247" s="19" t="s">
        <v>38</v>
      </c>
    </row>
    <row r="248" spans="1:20" hidden="1" x14ac:dyDescent="0.2">
      <c r="A248" s="34" t="str">
        <f t="shared" si="91"/>
        <v/>
      </c>
      <c r="B248" s="157"/>
      <c r="C248" s="157"/>
      <c r="D248" s="157"/>
      <c r="E248" s="157"/>
      <c r="F248" s="157"/>
      <c r="G248" s="157"/>
      <c r="H248" s="157"/>
      <c r="I248" s="157"/>
      <c r="J248" s="20" t="str">
        <f t="shared" si="92"/>
        <v/>
      </c>
      <c r="K248" s="20" t="str">
        <f t="shared" si="93"/>
        <v/>
      </c>
      <c r="L248" s="20" t="str">
        <f t="shared" si="94"/>
        <v/>
      </c>
      <c r="M248" s="20" t="str">
        <f t="shared" si="95"/>
        <v/>
      </c>
      <c r="N248" s="20" t="str">
        <f t="shared" si="96"/>
        <v/>
      </c>
      <c r="O248" s="20" t="str">
        <f t="shared" si="97"/>
        <v/>
      </c>
      <c r="P248" s="20" t="str">
        <f t="shared" si="98"/>
        <v/>
      </c>
      <c r="Q248" s="30" t="str">
        <f t="shared" si="99"/>
        <v/>
      </c>
      <c r="R248" s="30" t="str">
        <f t="shared" si="100"/>
        <v/>
      </c>
      <c r="S248" s="30" t="str">
        <f t="shared" si="101"/>
        <v/>
      </c>
      <c r="T248" s="19" t="s">
        <v>38</v>
      </c>
    </row>
    <row r="249" spans="1:20" hidden="1" x14ac:dyDescent="0.2">
      <c r="A249" s="34" t="str">
        <f t="shared" si="91"/>
        <v/>
      </c>
      <c r="B249" s="157"/>
      <c r="C249" s="157"/>
      <c r="D249" s="157"/>
      <c r="E249" s="157"/>
      <c r="F249" s="157"/>
      <c r="G249" s="157"/>
      <c r="H249" s="157"/>
      <c r="I249" s="157"/>
      <c r="J249" s="20" t="str">
        <f t="shared" si="92"/>
        <v/>
      </c>
      <c r="K249" s="20" t="str">
        <f t="shared" si="93"/>
        <v/>
      </c>
      <c r="L249" s="20" t="str">
        <f t="shared" si="94"/>
        <v/>
      </c>
      <c r="M249" s="20" t="str">
        <f t="shared" si="95"/>
        <v/>
      </c>
      <c r="N249" s="20" t="str">
        <f t="shared" si="96"/>
        <v/>
      </c>
      <c r="O249" s="20" t="str">
        <f t="shared" si="97"/>
        <v/>
      </c>
      <c r="P249" s="20" t="str">
        <f t="shared" si="98"/>
        <v/>
      </c>
      <c r="Q249" s="30" t="str">
        <f t="shared" si="99"/>
        <v/>
      </c>
      <c r="R249" s="30" t="str">
        <f t="shared" si="100"/>
        <v/>
      </c>
      <c r="S249" s="30" t="str">
        <f t="shared" si="101"/>
        <v/>
      </c>
      <c r="T249" s="19" t="s">
        <v>38</v>
      </c>
    </row>
    <row r="250" spans="1:20" hidden="1" x14ac:dyDescent="0.2">
      <c r="A250" s="34" t="str">
        <f t="shared" si="91"/>
        <v/>
      </c>
      <c r="B250" s="157"/>
      <c r="C250" s="157"/>
      <c r="D250" s="157"/>
      <c r="E250" s="157"/>
      <c r="F250" s="157"/>
      <c r="G250" s="157"/>
      <c r="H250" s="157"/>
      <c r="I250" s="157"/>
      <c r="J250" s="20" t="str">
        <f t="shared" si="92"/>
        <v/>
      </c>
      <c r="K250" s="20" t="str">
        <f t="shared" si="93"/>
        <v/>
      </c>
      <c r="L250" s="20" t="str">
        <f t="shared" si="94"/>
        <v/>
      </c>
      <c r="M250" s="20" t="str">
        <f t="shared" si="95"/>
        <v/>
      </c>
      <c r="N250" s="20" t="str">
        <f t="shared" si="96"/>
        <v/>
      </c>
      <c r="O250" s="20" t="str">
        <f t="shared" si="97"/>
        <v/>
      </c>
      <c r="P250" s="20" t="str">
        <f t="shared" si="98"/>
        <v/>
      </c>
      <c r="Q250" s="30" t="str">
        <f t="shared" si="99"/>
        <v/>
      </c>
      <c r="R250" s="30" t="str">
        <f t="shared" si="100"/>
        <v/>
      </c>
      <c r="S250" s="30" t="str">
        <f t="shared" si="101"/>
        <v/>
      </c>
      <c r="T250" s="19" t="s">
        <v>38</v>
      </c>
    </row>
    <row r="251" spans="1:20" hidden="1" x14ac:dyDescent="0.2">
      <c r="A251" s="34" t="str">
        <f t="shared" si="91"/>
        <v/>
      </c>
      <c r="B251" s="157"/>
      <c r="C251" s="157"/>
      <c r="D251" s="157"/>
      <c r="E251" s="157"/>
      <c r="F251" s="157"/>
      <c r="G251" s="157"/>
      <c r="H251" s="157"/>
      <c r="I251" s="157"/>
      <c r="J251" s="20" t="str">
        <f t="shared" si="92"/>
        <v/>
      </c>
      <c r="K251" s="20" t="str">
        <f t="shared" si="93"/>
        <v/>
      </c>
      <c r="L251" s="20" t="str">
        <f t="shared" si="94"/>
        <v/>
      </c>
      <c r="M251" s="20" t="str">
        <f t="shared" si="95"/>
        <v/>
      </c>
      <c r="N251" s="20" t="str">
        <f t="shared" si="96"/>
        <v/>
      </c>
      <c r="O251" s="20" t="str">
        <f t="shared" si="97"/>
        <v/>
      </c>
      <c r="P251" s="20" t="str">
        <f t="shared" si="98"/>
        <v/>
      </c>
      <c r="Q251" s="30" t="str">
        <f t="shared" si="99"/>
        <v/>
      </c>
      <c r="R251" s="30" t="str">
        <f t="shared" si="100"/>
        <v/>
      </c>
      <c r="S251" s="30" t="str">
        <f t="shared" si="101"/>
        <v/>
      </c>
      <c r="T251" s="19" t="s">
        <v>38</v>
      </c>
    </row>
    <row r="252" spans="1:20" hidden="1" x14ac:dyDescent="0.2">
      <c r="A252" s="34" t="str">
        <f t="shared" si="91"/>
        <v/>
      </c>
      <c r="B252" s="157"/>
      <c r="C252" s="157"/>
      <c r="D252" s="157"/>
      <c r="E252" s="157"/>
      <c r="F252" s="157"/>
      <c r="G252" s="157"/>
      <c r="H252" s="157"/>
      <c r="I252" s="157"/>
      <c r="J252" s="20" t="str">
        <f t="shared" si="92"/>
        <v/>
      </c>
      <c r="K252" s="20" t="str">
        <f t="shared" si="93"/>
        <v/>
      </c>
      <c r="L252" s="20" t="str">
        <f t="shared" si="94"/>
        <v/>
      </c>
      <c r="M252" s="20" t="str">
        <f t="shared" si="95"/>
        <v/>
      </c>
      <c r="N252" s="20" t="str">
        <f t="shared" si="96"/>
        <v/>
      </c>
      <c r="O252" s="20" t="str">
        <f t="shared" si="97"/>
        <v/>
      </c>
      <c r="P252" s="20" t="str">
        <f t="shared" si="98"/>
        <v/>
      </c>
      <c r="Q252" s="30" t="str">
        <f t="shared" si="99"/>
        <v/>
      </c>
      <c r="R252" s="30" t="str">
        <f t="shared" si="100"/>
        <v/>
      </c>
      <c r="S252" s="30" t="str">
        <f t="shared" si="101"/>
        <v/>
      </c>
      <c r="T252" s="19" t="s">
        <v>38</v>
      </c>
    </row>
    <row r="253" spans="1:20" hidden="1" x14ac:dyDescent="0.2">
      <c r="A253" s="34" t="str">
        <f t="shared" si="91"/>
        <v/>
      </c>
      <c r="B253" s="157"/>
      <c r="C253" s="157"/>
      <c r="D253" s="157"/>
      <c r="E253" s="157"/>
      <c r="F253" s="157"/>
      <c r="G253" s="157"/>
      <c r="H253" s="157"/>
      <c r="I253" s="157"/>
      <c r="J253" s="20" t="str">
        <f t="shared" si="92"/>
        <v/>
      </c>
      <c r="K253" s="20" t="str">
        <f t="shared" si="93"/>
        <v/>
      </c>
      <c r="L253" s="20" t="str">
        <f t="shared" si="94"/>
        <v/>
      </c>
      <c r="M253" s="20" t="str">
        <f t="shared" si="95"/>
        <v/>
      </c>
      <c r="N253" s="20" t="str">
        <f t="shared" si="96"/>
        <v/>
      </c>
      <c r="O253" s="20" t="str">
        <f t="shared" si="97"/>
        <v/>
      </c>
      <c r="P253" s="20" t="str">
        <f t="shared" si="98"/>
        <v/>
      </c>
      <c r="Q253" s="30" t="str">
        <f t="shared" si="99"/>
        <v/>
      </c>
      <c r="R253" s="30" t="str">
        <f t="shared" si="100"/>
        <v/>
      </c>
      <c r="S253" s="30" t="str">
        <f t="shared" si="101"/>
        <v/>
      </c>
      <c r="T253" s="19" t="s">
        <v>38</v>
      </c>
    </row>
    <row r="254" spans="1:20" hidden="1" x14ac:dyDescent="0.2">
      <c r="A254" s="22" t="s">
        <v>24</v>
      </c>
      <c r="B254" s="163"/>
      <c r="C254" s="164"/>
      <c r="D254" s="164"/>
      <c r="E254" s="164"/>
      <c r="F254" s="164"/>
      <c r="G254" s="164"/>
      <c r="H254" s="164"/>
      <c r="I254" s="165"/>
      <c r="J254" s="24">
        <f t="shared" ref="J254:P254" si="102">SUM(J238:J253)</f>
        <v>0</v>
      </c>
      <c r="K254" s="24">
        <f t="shared" si="102"/>
        <v>0</v>
      </c>
      <c r="L254" s="24">
        <f t="shared" si="102"/>
        <v>0</v>
      </c>
      <c r="M254" s="24">
        <f t="shared" si="102"/>
        <v>0</v>
      </c>
      <c r="N254" s="24">
        <f t="shared" si="102"/>
        <v>0</v>
      </c>
      <c r="O254" s="24">
        <f t="shared" si="102"/>
        <v>0</v>
      </c>
      <c r="P254" s="24">
        <f t="shared" si="102"/>
        <v>0</v>
      </c>
      <c r="Q254" s="22">
        <f>COUNTIF(Q238:Q253,"E")</f>
        <v>0</v>
      </c>
      <c r="R254" s="22">
        <f>COUNTIF(R238:R253,"C")</f>
        <v>0</v>
      </c>
      <c r="S254" s="22">
        <f>COUNTIF(S238:S253,"VP")</f>
        <v>0</v>
      </c>
      <c r="T254" s="19"/>
    </row>
    <row r="255" spans="1:20" ht="18" hidden="1" customHeight="1" x14ac:dyDescent="0.2">
      <c r="A255" s="95" t="s">
        <v>68</v>
      </c>
      <c r="B255" s="158"/>
      <c r="C255" s="158"/>
      <c r="D255" s="158"/>
      <c r="E255" s="158"/>
      <c r="F255" s="158"/>
      <c r="G255" s="158"/>
      <c r="H255" s="158"/>
      <c r="I255" s="158"/>
      <c r="J255" s="158"/>
      <c r="K255" s="158"/>
      <c r="L255" s="158"/>
      <c r="M255" s="158"/>
      <c r="N255" s="158"/>
      <c r="O255" s="158"/>
      <c r="P255" s="158"/>
      <c r="Q255" s="158"/>
      <c r="R255" s="158"/>
      <c r="S255" s="158"/>
      <c r="T255" s="96"/>
    </row>
    <row r="256" spans="1:20" hidden="1" x14ac:dyDescent="0.2">
      <c r="A256" s="34" t="str">
        <f>IF(ISNA(INDEX($A$34:$T$165,MATCH($B256,$B$34:$B$165,0),1)),"",INDEX($A$34:$T$165,MATCH($B256,$B$34:$B$165,0),1))</f>
        <v/>
      </c>
      <c r="B256" s="157"/>
      <c r="C256" s="157"/>
      <c r="D256" s="157"/>
      <c r="E256" s="157"/>
      <c r="F256" s="157"/>
      <c r="G256" s="157"/>
      <c r="H256" s="157"/>
      <c r="I256" s="157"/>
      <c r="J256" s="20" t="str">
        <f>IF(ISNA(INDEX($A$34:$T$165,MATCH($B256,$B$34:$B$165,0),10)),"",INDEX($A$34:$T$165,MATCH($B256,$B$34:$B$165,0),10))</f>
        <v/>
      </c>
      <c r="K256" s="20" t="str">
        <f>IF(ISNA(INDEX($A$34:$T$165,MATCH($B256,$B$34:$B$165,0),11)),"",INDEX($A$34:$T$165,MATCH($B256,$B$34:$B$165,0),11))</f>
        <v/>
      </c>
      <c r="L256" s="20" t="str">
        <f>IF(ISNA(INDEX($A$34:$T$165,MATCH($B256,$B$34:$B$165,0),12)),"",INDEX($A$34:$T$165,MATCH($B256,$B$34:$B$165,0),12))</f>
        <v/>
      </c>
      <c r="M256" s="20" t="str">
        <f>IF(ISNA(INDEX($A$34:$T$165,MATCH($B256,$B$34:$B$165,0),13)),"",INDEX($A$34:$T$165,MATCH($B256,$B$34:$B$165,0),13))</f>
        <v/>
      </c>
      <c r="N256" s="20" t="str">
        <f>IF(ISNA(INDEX($A$34:$T$165,MATCH($B256,$B$34:$B$165,0),14)),"",INDEX($A$34:$T$165,MATCH($B256,$B$34:$B$165,0),14))</f>
        <v/>
      </c>
      <c r="O256" s="20" t="str">
        <f>IF(ISNA(INDEX($A$34:$T$165,MATCH($B256,$B$34:$B$165,0),15)),"",INDEX($A$34:$T$165,MATCH($B256,$B$34:$B$165,0),15))</f>
        <v/>
      </c>
      <c r="P256" s="20" t="str">
        <f>IF(ISNA(INDEX($A$34:$T$165,MATCH($B256,$B$34:$B$165,0),16)),"",INDEX($A$34:$T$165,MATCH($B256,$B$34:$B$165,0),16))</f>
        <v/>
      </c>
      <c r="Q256" s="30" t="str">
        <f>IF(ISNA(INDEX($A$34:$T$165,MATCH($B256,$B$34:$B$165,0),17)),"",INDEX($A$34:$T$165,MATCH($B256,$B$34:$B$165,0),17))</f>
        <v/>
      </c>
      <c r="R256" s="30" t="str">
        <f>IF(ISNA(INDEX($A$34:$T$165,MATCH($B256,$B$34:$B$165,0),18)),"",INDEX($A$34:$T$165,MATCH($B256,$B$34:$B$165,0),18))</f>
        <v/>
      </c>
      <c r="S256" s="30" t="str">
        <f>IF(ISNA(INDEX($A$34:$T$165,MATCH($B256,$B$34:$B$165,0),19)),"",INDEX($A$34:$T$165,MATCH($B256,$B$34:$B$165,0),19))</f>
        <v/>
      </c>
      <c r="T256" s="19" t="s">
        <v>38</v>
      </c>
    </row>
    <row r="257" spans="1:20" hidden="1" x14ac:dyDescent="0.2">
      <c r="A257" s="34" t="str">
        <f>IF(ISNA(INDEX($A$34:$T$165,MATCH($B257,$B$34:$B$165,0),1)),"",INDEX($A$34:$T$165,MATCH($B257,$B$34:$B$165,0),1))</f>
        <v/>
      </c>
      <c r="B257" s="157"/>
      <c r="C257" s="157"/>
      <c r="D257" s="157"/>
      <c r="E257" s="157"/>
      <c r="F257" s="157"/>
      <c r="G257" s="157"/>
      <c r="H257" s="157"/>
      <c r="I257" s="157"/>
      <c r="J257" s="20" t="str">
        <f>IF(ISNA(INDEX($A$34:$T$165,MATCH($B257,$B$34:$B$165,0),10)),"",INDEX($A$34:$T$165,MATCH($B257,$B$34:$B$165,0),10))</f>
        <v/>
      </c>
      <c r="K257" s="20" t="str">
        <f>IF(ISNA(INDEX($A$34:$T$165,MATCH($B257,$B$34:$B$165,0),11)),"",INDEX($A$34:$T$165,MATCH($B257,$B$34:$B$165,0),11))</f>
        <v/>
      </c>
      <c r="L257" s="20" t="str">
        <f>IF(ISNA(INDEX($A$34:$T$165,MATCH($B257,$B$34:$B$165,0),12)),"",INDEX($A$34:$T$165,MATCH($B257,$B$34:$B$165,0),12))</f>
        <v/>
      </c>
      <c r="M257" s="20" t="str">
        <f>IF(ISNA(INDEX($A$34:$T$165,MATCH($B257,$B$34:$B$165,0),13)),"",INDEX($A$34:$T$165,MATCH($B257,$B$34:$B$165,0),13))</f>
        <v/>
      </c>
      <c r="N257" s="20" t="str">
        <f>IF(ISNA(INDEX($A$34:$T$165,MATCH($B257,$B$34:$B$165,0),14)),"",INDEX($A$34:$T$165,MATCH($B257,$B$34:$B$165,0),14))</f>
        <v/>
      </c>
      <c r="O257" s="20" t="str">
        <f>IF(ISNA(INDEX($A$34:$T$165,MATCH($B257,$B$34:$B$165,0),15)),"",INDEX($A$34:$T$165,MATCH($B257,$B$34:$B$165,0),15))</f>
        <v/>
      </c>
      <c r="P257" s="20" t="str">
        <f>IF(ISNA(INDEX($A$34:$T$165,MATCH($B257,$B$34:$B$165,0),16)),"",INDEX($A$34:$T$165,MATCH($B257,$B$34:$B$165,0),16))</f>
        <v/>
      </c>
      <c r="Q257" s="30" t="str">
        <f>IF(ISNA(INDEX($A$34:$T$165,MATCH($B257,$B$34:$B$165,0),17)),"",INDEX($A$34:$T$165,MATCH($B257,$B$34:$B$165,0),17))</f>
        <v/>
      </c>
      <c r="R257" s="30" t="str">
        <f>IF(ISNA(INDEX($A$34:$T$165,MATCH($B257,$B$34:$B$165,0),18)),"",INDEX($A$34:$T$165,MATCH($B257,$B$34:$B$165,0),18))</f>
        <v/>
      </c>
      <c r="S257" s="30" t="str">
        <f>IF(ISNA(INDEX($A$34:$T$165,MATCH($B257,$B$34:$B$165,0),19)),"",INDEX($A$34:$T$165,MATCH($B257,$B$34:$B$165,0),19))</f>
        <v/>
      </c>
      <c r="T257" s="19" t="s">
        <v>38</v>
      </c>
    </row>
    <row r="258" spans="1:20" hidden="1" x14ac:dyDescent="0.2">
      <c r="A258" s="34" t="str">
        <f>IF(ISNA(INDEX($A$34:$T$165,MATCH($B258,$B$34:$B$165,0),1)),"",INDEX($A$34:$T$165,MATCH($B258,$B$34:$B$165,0),1))</f>
        <v/>
      </c>
      <c r="B258" s="157"/>
      <c r="C258" s="157"/>
      <c r="D258" s="157"/>
      <c r="E258" s="157"/>
      <c r="F258" s="157"/>
      <c r="G258" s="157"/>
      <c r="H258" s="157"/>
      <c r="I258" s="157"/>
      <c r="J258" s="20" t="str">
        <f>IF(ISNA(INDEX($A$34:$T$165,MATCH($B258,$B$34:$B$165,0),10)),"",INDEX($A$34:$T$165,MATCH($B258,$B$34:$B$165,0),10))</f>
        <v/>
      </c>
      <c r="K258" s="20" t="str">
        <f>IF(ISNA(INDEX($A$34:$T$165,MATCH($B258,$B$34:$B$165,0),11)),"",INDEX($A$34:$T$165,MATCH($B258,$B$34:$B$165,0),11))</f>
        <v/>
      </c>
      <c r="L258" s="20" t="str">
        <f>IF(ISNA(INDEX($A$34:$T$165,MATCH($B258,$B$34:$B$165,0),12)),"",INDEX($A$34:$T$165,MATCH($B258,$B$34:$B$165,0),12))</f>
        <v/>
      </c>
      <c r="M258" s="20" t="str">
        <f>IF(ISNA(INDEX($A$34:$T$165,MATCH($B258,$B$34:$B$165,0),13)),"",INDEX($A$34:$T$165,MATCH($B258,$B$34:$B$165,0),13))</f>
        <v/>
      </c>
      <c r="N258" s="20" t="str">
        <f>IF(ISNA(INDEX($A$34:$T$165,MATCH($B258,$B$34:$B$165,0),14)),"",INDEX($A$34:$T$165,MATCH($B258,$B$34:$B$165,0),14))</f>
        <v/>
      </c>
      <c r="O258" s="20" t="str">
        <f>IF(ISNA(INDEX($A$34:$T$165,MATCH($B258,$B$34:$B$165,0),15)),"",INDEX($A$34:$T$165,MATCH($B258,$B$34:$B$165,0),15))</f>
        <v/>
      </c>
      <c r="P258" s="20" t="str">
        <f>IF(ISNA(INDEX($A$34:$T$165,MATCH($B258,$B$34:$B$165,0),16)),"",INDEX($A$34:$T$165,MATCH($B258,$B$34:$B$165,0),16))</f>
        <v/>
      </c>
      <c r="Q258" s="30" t="str">
        <f>IF(ISNA(INDEX($A$34:$T$165,MATCH($B258,$B$34:$B$165,0),17)),"",INDEX($A$34:$T$165,MATCH($B258,$B$34:$B$165,0),17))</f>
        <v/>
      </c>
      <c r="R258" s="30" t="str">
        <f>IF(ISNA(INDEX($A$34:$T$165,MATCH($B258,$B$34:$B$165,0),18)),"",INDEX($A$34:$T$165,MATCH($B258,$B$34:$B$165,0),18))</f>
        <v/>
      </c>
      <c r="S258" s="30" t="str">
        <f>IF(ISNA(INDEX($A$34:$T$165,MATCH($B258,$B$34:$B$165,0),19)),"",INDEX($A$34:$T$165,MATCH($B258,$B$34:$B$165,0),19))</f>
        <v/>
      </c>
      <c r="T258" s="19" t="s">
        <v>38</v>
      </c>
    </row>
    <row r="259" spans="1:20" hidden="1" x14ac:dyDescent="0.2">
      <c r="A259" s="34" t="str">
        <f>IF(ISNA(INDEX($A$34:$T$165,MATCH($B259,$B$34:$B$165,0),1)),"",INDEX($A$34:$T$165,MATCH($B259,$B$34:$B$165,0),1))</f>
        <v/>
      </c>
      <c r="B259" s="157"/>
      <c r="C259" s="157"/>
      <c r="D259" s="157"/>
      <c r="E259" s="157"/>
      <c r="F259" s="157"/>
      <c r="G259" s="157"/>
      <c r="H259" s="157"/>
      <c r="I259" s="157"/>
      <c r="J259" s="20" t="str">
        <f>IF(ISNA(INDEX($A$34:$T$165,MATCH($B259,$B$34:$B$165,0),10)),"",INDEX($A$34:$T$165,MATCH($B259,$B$34:$B$165,0),10))</f>
        <v/>
      </c>
      <c r="K259" s="20" t="str">
        <f>IF(ISNA(INDEX($A$34:$T$165,MATCH($B259,$B$34:$B$165,0),11)),"",INDEX($A$34:$T$165,MATCH($B259,$B$34:$B$165,0),11))</f>
        <v/>
      </c>
      <c r="L259" s="20" t="str">
        <f>IF(ISNA(INDEX($A$34:$T$165,MATCH($B259,$B$34:$B$165,0),12)),"",INDEX($A$34:$T$165,MATCH($B259,$B$34:$B$165,0),12))</f>
        <v/>
      </c>
      <c r="M259" s="20" t="str">
        <f>IF(ISNA(INDEX($A$34:$T$165,MATCH($B259,$B$34:$B$165,0),13)),"",INDEX($A$34:$T$165,MATCH($B259,$B$34:$B$165,0),13))</f>
        <v/>
      </c>
      <c r="N259" s="20" t="str">
        <f>IF(ISNA(INDEX($A$34:$T$165,MATCH($B259,$B$34:$B$165,0),14)),"",INDEX($A$34:$T$165,MATCH($B259,$B$34:$B$165,0),14))</f>
        <v/>
      </c>
      <c r="O259" s="20" t="str">
        <f>IF(ISNA(INDEX($A$34:$T$165,MATCH($B259,$B$34:$B$165,0),15)),"",INDEX($A$34:$T$165,MATCH($B259,$B$34:$B$165,0),15))</f>
        <v/>
      </c>
      <c r="P259" s="20" t="str">
        <f>IF(ISNA(INDEX($A$34:$T$165,MATCH($B259,$B$34:$B$165,0),16)),"",INDEX($A$34:$T$165,MATCH($B259,$B$34:$B$165,0),16))</f>
        <v/>
      </c>
      <c r="Q259" s="30" t="str">
        <f>IF(ISNA(INDEX($A$34:$T$165,MATCH($B259,$B$34:$B$165,0),17)),"",INDEX($A$34:$T$165,MATCH($B259,$B$34:$B$165,0),17))</f>
        <v/>
      </c>
      <c r="R259" s="30" t="str">
        <f>IF(ISNA(INDEX($A$34:$T$165,MATCH($B259,$B$34:$B$165,0),18)),"",INDEX($A$34:$T$165,MATCH($B259,$B$34:$B$165,0),18))</f>
        <v/>
      </c>
      <c r="S259" s="30" t="str">
        <f>IF(ISNA(INDEX($A$34:$T$165,MATCH($B259,$B$34:$B$165,0),19)),"",INDEX($A$34:$T$165,MATCH($B259,$B$34:$B$165,0),19))</f>
        <v/>
      </c>
      <c r="T259" s="19" t="s">
        <v>38</v>
      </c>
    </row>
    <row r="260" spans="1:20" hidden="1" x14ac:dyDescent="0.2">
      <c r="A260" s="22" t="s">
        <v>24</v>
      </c>
      <c r="B260" s="161"/>
      <c r="C260" s="161"/>
      <c r="D260" s="161"/>
      <c r="E260" s="161"/>
      <c r="F260" s="161"/>
      <c r="G260" s="161"/>
      <c r="H260" s="161"/>
      <c r="I260" s="161"/>
      <c r="J260" s="24">
        <f t="shared" ref="J260:P260" si="103">SUM(J256:J259)</f>
        <v>0</v>
      </c>
      <c r="K260" s="24">
        <f t="shared" si="103"/>
        <v>0</v>
      </c>
      <c r="L260" s="24">
        <f t="shared" si="103"/>
        <v>0</v>
      </c>
      <c r="M260" s="24">
        <f t="shared" si="103"/>
        <v>0</v>
      </c>
      <c r="N260" s="24">
        <f t="shared" si="103"/>
        <v>0</v>
      </c>
      <c r="O260" s="24">
        <f t="shared" si="103"/>
        <v>0</v>
      </c>
      <c r="P260" s="24">
        <f t="shared" si="103"/>
        <v>0</v>
      </c>
      <c r="Q260" s="22">
        <f>COUNTIF(Q256:Q259,"E")</f>
        <v>0</v>
      </c>
      <c r="R260" s="22">
        <f>COUNTIF(R256:R259,"C")</f>
        <v>0</v>
      </c>
      <c r="S260" s="22">
        <f>COUNTIF(S256:S259,"VP")</f>
        <v>0</v>
      </c>
      <c r="T260" s="23"/>
    </row>
    <row r="261" spans="1:20" ht="25.5" hidden="1" customHeight="1" x14ac:dyDescent="0.2">
      <c r="A261" s="130" t="s">
        <v>72</v>
      </c>
      <c r="B261" s="131"/>
      <c r="C261" s="131"/>
      <c r="D261" s="131"/>
      <c r="E261" s="131"/>
      <c r="F261" s="131"/>
      <c r="G261" s="131"/>
      <c r="H261" s="131"/>
      <c r="I261" s="132"/>
      <c r="J261" s="24">
        <f t="shared" ref="J261:S261" si="104">SUM(J254,J260)</f>
        <v>0</v>
      </c>
      <c r="K261" s="24">
        <f t="shared" si="104"/>
        <v>0</v>
      </c>
      <c r="L261" s="24">
        <f t="shared" si="104"/>
        <v>0</v>
      </c>
      <c r="M261" s="24">
        <f t="shared" si="104"/>
        <v>0</v>
      </c>
      <c r="N261" s="24">
        <f t="shared" si="104"/>
        <v>0</v>
      </c>
      <c r="O261" s="24">
        <f t="shared" si="104"/>
        <v>0</v>
      </c>
      <c r="P261" s="24">
        <f t="shared" si="104"/>
        <v>0</v>
      </c>
      <c r="Q261" s="24">
        <f t="shared" si="104"/>
        <v>0</v>
      </c>
      <c r="R261" s="24">
        <f t="shared" si="104"/>
        <v>0</v>
      </c>
      <c r="S261" s="24">
        <f t="shared" si="104"/>
        <v>0</v>
      </c>
      <c r="T261" s="29"/>
    </row>
    <row r="262" spans="1:20" ht="13.5" hidden="1" customHeight="1" x14ac:dyDescent="0.2">
      <c r="A262" s="133" t="s">
        <v>47</v>
      </c>
      <c r="B262" s="134"/>
      <c r="C262" s="134"/>
      <c r="D262" s="134"/>
      <c r="E262" s="134"/>
      <c r="F262" s="134"/>
      <c r="G262" s="134"/>
      <c r="H262" s="134"/>
      <c r="I262" s="134"/>
      <c r="J262" s="135"/>
      <c r="K262" s="24">
        <f t="shared" ref="K262:P262" si="105">K254*14+K260*12</f>
        <v>0</v>
      </c>
      <c r="L262" s="24">
        <f t="shared" si="105"/>
        <v>0</v>
      </c>
      <c r="M262" s="24">
        <f t="shared" si="105"/>
        <v>0</v>
      </c>
      <c r="N262" s="24">
        <f t="shared" si="105"/>
        <v>0</v>
      </c>
      <c r="O262" s="24">
        <f t="shared" si="105"/>
        <v>0</v>
      </c>
      <c r="P262" s="24">
        <f t="shared" si="105"/>
        <v>0</v>
      </c>
      <c r="Q262" s="139"/>
      <c r="R262" s="140"/>
      <c r="S262" s="140"/>
      <c r="T262" s="141"/>
    </row>
    <row r="263" spans="1:20" ht="16.5" hidden="1" customHeight="1" x14ac:dyDescent="0.2">
      <c r="A263" s="136"/>
      <c r="B263" s="137"/>
      <c r="C263" s="137"/>
      <c r="D263" s="137"/>
      <c r="E263" s="137"/>
      <c r="F263" s="137"/>
      <c r="G263" s="137"/>
      <c r="H263" s="137"/>
      <c r="I263" s="137"/>
      <c r="J263" s="138"/>
      <c r="K263" s="145">
        <f>SUM(K262:M262)</f>
        <v>0</v>
      </c>
      <c r="L263" s="146"/>
      <c r="M263" s="147"/>
      <c r="N263" s="148">
        <f>SUM(N262:O262)</f>
        <v>0</v>
      </c>
      <c r="O263" s="149"/>
      <c r="P263" s="150"/>
      <c r="Q263" s="142"/>
      <c r="R263" s="143"/>
      <c r="S263" s="143"/>
      <c r="T263" s="144"/>
    </row>
    <row r="264" spans="1:20" ht="8.25" hidden="1" customHeight="1" x14ac:dyDescent="0.2"/>
    <row r="265" spans="1:20" hidden="1" x14ac:dyDescent="0.2">
      <c r="B265" s="2"/>
      <c r="C265" s="2"/>
      <c r="D265" s="2"/>
      <c r="E265" s="2"/>
      <c r="F265" s="2"/>
      <c r="G265" s="2"/>
      <c r="M265" s="8"/>
      <c r="N265" s="8"/>
      <c r="O265" s="8"/>
      <c r="P265" s="8"/>
      <c r="Q265" s="8"/>
      <c r="R265" s="8"/>
      <c r="S265" s="8"/>
    </row>
    <row r="266" spans="1:20" hidden="1" x14ac:dyDescent="0.2">
      <c r="B266" s="8"/>
      <c r="C266" s="8"/>
      <c r="D266" s="8"/>
      <c r="E266" s="8"/>
      <c r="F266" s="8"/>
      <c r="G266" s="8"/>
      <c r="H266" s="17"/>
      <c r="I266" s="17"/>
      <c r="J266" s="17"/>
      <c r="M266" s="8"/>
      <c r="N266" s="8"/>
      <c r="O266" s="8"/>
      <c r="P266" s="8"/>
      <c r="Q266" s="8"/>
      <c r="R266" s="8"/>
      <c r="S266" s="8"/>
    </row>
    <row r="267" spans="1:20" ht="12" hidden="1" customHeight="1" x14ac:dyDescent="0.2"/>
    <row r="268" spans="1:20" ht="22.5" hidden="1" customHeight="1" x14ac:dyDescent="0.2">
      <c r="A268" s="161" t="s">
        <v>90</v>
      </c>
      <c r="B268" s="169"/>
      <c r="C268" s="169"/>
      <c r="D268" s="169"/>
      <c r="E268" s="169"/>
      <c r="F268" s="169"/>
      <c r="G268" s="169"/>
      <c r="H268" s="169"/>
      <c r="I268" s="169"/>
      <c r="J268" s="169"/>
      <c r="K268" s="169"/>
      <c r="L268" s="169"/>
      <c r="M268" s="169"/>
      <c r="N268" s="169"/>
      <c r="O268" s="169"/>
      <c r="P268" s="169"/>
      <c r="Q268" s="169"/>
      <c r="R268" s="169"/>
      <c r="S268" s="169"/>
      <c r="T268" s="169"/>
    </row>
    <row r="269" spans="1:20" ht="25.5" hidden="1" customHeight="1" x14ac:dyDescent="0.2">
      <c r="A269" s="161" t="s">
        <v>26</v>
      </c>
      <c r="B269" s="161" t="s">
        <v>25</v>
      </c>
      <c r="C269" s="161"/>
      <c r="D269" s="161"/>
      <c r="E269" s="161"/>
      <c r="F269" s="161"/>
      <c r="G269" s="161"/>
      <c r="H269" s="161"/>
      <c r="I269" s="161"/>
      <c r="J269" s="94" t="s">
        <v>39</v>
      </c>
      <c r="K269" s="94" t="s">
        <v>23</v>
      </c>
      <c r="L269" s="94"/>
      <c r="M269" s="94"/>
      <c r="N269" s="94" t="s">
        <v>40</v>
      </c>
      <c r="O269" s="94"/>
      <c r="P269" s="94"/>
      <c r="Q269" s="94" t="s">
        <v>22</v>
      </c>
      <c r="R269" s="94"/>
      <c r="S269" s="94"/>
      <c r="T269" s="94" t="s">
        <v>21</v>
      </c>
    </row>
    <row r="270" spans="1:20" ht="18" hidden="1" customHeight="1" x14ac:dyDescent="0.2">
      <c r="A270" s="161"/>
      <c r="B270" s="161"/>
      <c r="C270" s="161"/>
      <c r="D270" s="161"/>
      <c r="E270" s="161"/>
      <c r="F270" s="161"/>
      <c r="G270" s="161"/>
      <c r="H270" s="161"/>
      <c r="I270" s="161"/>
      <c r="J270" s="94"/>
      <c r="K270" s="31" t="s">
        <v>27</v>
      </c>
      <c r="L270" s="31" t="s">
        <v>28</v>
      </c>
      <c r="M270" s="31" t="s">
        <v>29</v>
      </c>
      <c r="N270" s="31" t="s">
        <v>33</v>
      </c>
      <c r="O270" s="31" t="s">
        <v>7</v>
      </c>
      <c r="P270" s="31" t="s">
        <v>30</v>
      </c>
      <c r="Q270" s="31" t="s">
        <v>31</v>
      </c>
      <c r="R270" s="31" t="s">
        <v>27</v>
      </c>
      <c r="S270" s="31" t="s">
        <v>32</v>
      </c>
      <c r="T270" s="94"/>
    </row>
    <row r="271" spans="1:20" ht="19.5" hidden="1" customHeight="1" x14ac:dyDescent="0.2">
      <c r="A271" s="95" t="s">
        <v>66</v>
      </c>
      <c r="B271" s="158"/>
      <c r="C271" s="158"/>
      <c r="D271" s="158"/>
      <c r="E271" s="158"/>
      <c r="F271" s="158"/>
      <c r="G271" s="158"/>
      <c r="H271" s="158"/>
      <c r="I271" s="158"/>
      <c r="J271" s="158"/>
      <c r="K271" s="158"/>
      <c r="L271" s="158"/>
      <c r="M271" s="158"/>
      <c r="N271" s="158"/>
      <c r="O271" s="158"/>
      <c r="P271" s="158"/>
      <c r="Q271" s="158"/>
      <c r="R271" s="158"/>
      <c r="S271" s="158"/>
      <c r="T271" s="96"/>
    </row>
    <row r="272" spans="1:20" hidden="1" x14ac:dyDescent="0.2">
      <c r="A272" s="34" t="str">
        <f t="shared" ref="A272:A288" si="106">IF(ISNA(INDEX($A$34:$T$165,MATCH($B272,$B$34:$B$165,0),1)),"",INDEX($A$34:$T$165,MATCH($B272,$B$34:$B$165,0),1))</f>
        <v/>
      </c>
      <c r="B272" s="157" t="s">
        <v>60</v>
      </c>
      <c r="C272" s="157"/>
      <c r="D272" s="157"/>
      <c r="E272" s="157"/>
      <c r="F272" s="157"/>
      <c r="G272" s="157"/>
      <c r="H272" s="157"/>
      <c r="I272" s="157"/>
      <c r="J272" s="20" t="str">
        <f t="shared" ref="J272:J288" si="107">IF(ISNA(INDEX($A$34:$T$165,MATCH($B272,$B$34:$B$165,0),10)),"",INDEX($A$34:$T$165,MATCH($B272,$B$34:$B$165,0),10))</f>
        <v/>
      </c>
      <c r="K272" s="20" t="str">
        <f t="shared" ref="K272:K288" si="108">IF(ISNA(INDEX($A$34:$T$165,MATCH($B272,$B$34:$B$165,0),11)),"",INDEX($A$34:$T$165,MATCH($B272,$B$34:$B$165,0),11))</f>
        <v/>
      </c>
      <c r="L272" s="20" t="str">
        <f t="shared" ref="L272:L288" si="109">IF(ISNA(INDEX($A$34:$T$165,MATCH($B272,$B$34:$B$165,0),12)),"",INDEX($A$34:$T$165,MATCH($B272,$B$34:$B$165,0),12))</f>
        <v/>
      </c>
      <c r="M272" s="20" t="str">
        <f t="shared" ref="M272:M288" si="110">IF(ISNA(INDEX($A$34:$T$165,MATCH($B272,$B$34:$B$165,0),13)),"",INDEX($A$34:$T$165,MATCH($B272,$B$34:$B$165,0),13))</f>
        <v/>
      </c>
      <c r="N272" s="20" t="str">
        <f t="shared" ref="N272:N288" si="111">IF(ISNA(INDEX($A$34:$T$165,MATCH($B272,$B$34:$B$165,0),14)),"",INDEX($A$34:$T$165,MATCH($B272,$B$34:$B$165,0),14))</f>
        <v/>
      </c>
      <c r="O272" s="20" t="str">
        <f t="shared" ref="O272:O288" si="112">IF(ISNA(INDEX($A$34:$T$165,MATCH($B272,$B$34:$B$165,0),15)),"",INDEX($A$34:$T$165,MATCH($B272,$B$34:$B$165,0),15))</f>
        <v/>
      </c>
      <c r="P272" s="20" t="str">
        <f t="shared" ref="P272:P288" si="113">IF(ISNA(INDEX($A$34:$T$165,MATCH($B272,$B$34:$B$165,0),16)),"",INDEX($A$34:$T$165,MATCH($B272,$B$34:$B$165,0),16))</f>
        <v/>
      </c>
      <c r="Q272" s="30" t="str">
        <f t="shared" ref="Q272:Q288" si="114">IF(ISNA(INDEX($A$34:$T$165,MATCH($B272,$B$34:$B$165,0),17)),"",INDEX($A$34:$T$165,MATCH($B272,$B$34:$B$165,0),17))</f>
        <v/>
      </c>
      <c r="R272" s="30" t="str">
        <f t="shared" ref="R272:R288" si="115">IF(ISNA(INDEX($A$34:$T$165,MATCH($B272,$B$34:$B$165,0),18)),"",INDEX($A$34:$T$165,MATCH($B272,$B$34:$B$165,0),18))</f>
        <v/>
      </c>
      <c r="S272" s="30" t="str">
        <f t="shared" ref="S272:S288" si="116">IF(ISNA(INDEX($A$34:$T$165,MATCH($B272,$B$34:$B$165,0),19)),"",INDEX($A$34:$T$165,MATCH($B272,$B$34:$B$165,0),19))</f>
        <v/>
      </c>
      <c r="T272" s="19" t="s">
        <v>87</v>
      </c>
    </row>
    <row r="273" spans="1:20" hidden="1" x14ac:dyDescent="0.2">
      <c r="A273" s="34" t="str">
        <f t="shared" si="106"/>
        <v/>
      </c>
      <c r="B273" s="157"/>
      <c r="C273" s="157"/>
      <c r="D273" s="157"/>
      <c r="E273" s="157"/>
      <c r="F273" s="157"/>
      <c r="G273" s="157"/>
      <c r="H273" s="157"/>
      <c r="I273" s="157"/>
      <c r="J273" s="20" t="str">
        <f t="shared" si="107"/>
        <v/>
      </c>
      <c r="K273" s="20" t="str">
        <f t="shared" si="108"/>
        <v/>
      </c>
      <c r="L273" s="20" t="str">
        <f t="shared" si="109"/>
        <v/>
      </c>
      <c r="M273" s="20" t="str">
        <f t="shared" si="110"/>
        <v/>
      </c>
      <c r="N273" s="20" t="str">
        <f t="shared" si="111"/>
        <v/>
      </c>
      <c r="O273" s="20" t="str">
        <f t="shared" si="112"/>
        <v/>
      </c>
      <c r="P273" s="20" t="str">
        <f t="shared" si="113"/>
        <v/>
      </c>
      <c r="Q273" s="30" t="str">
        <f t="shared" si="114"/>
        <v/>
      </c>
      <c r="R273" s="30" t="str">
        <f t="shared" si="115"/>
        <v/>
      </c>
      <c r="S273" s="30" t="str">
        <f t="shared" si="116"/>
        <v/>
      </c>
      <c r="T273" s="19" t="s">
        <v>87</v>
      </c>
    </row>
    <row r="274" spans="1:20" hidden="1" x14ac:dyDescent="0.2">
      <c r="A274" s="34" t="str">
        <f t="shared" si="106"/>
        <v/>
      </c>
      <c r="B274" s="157"/>
      <c r="C274" s="157"/>
      <c r="D274" s="157"/>
      <c r="E274" s="157"/>
      <c r="F274" s="157"/>
      <c r="G274" s="157"/>
      <c r="H274" s="157"/>
      <c r="I274" s="157"/>
      <c r="J274" s="20" t="str">
        <f t="shared" si="107"/>
        <v/>
      </c>
      <c r="K274" s="20" t="str">
        <f t="shared" si="108"/>
        <v/>
      </c>
      <c r="L274" s="20" t="str">
        <f t="shared" si="109"/>
        <v/>
      </c>
      <c r="M274" s="20" t="str">
        <f t="shared" si="110"/>
        <v/>
      </c>
      <c r="N274" s="20" t="str">
        <f t="shared" si="111"/>
        <v/>
      </c>
      <c r="O274" s="20" t="str">
        <f t="shared" si="112"/>
        <v/>
      </c>
      <c r="P274" s="20" t="str">
        <f t="shared" si="113"/>
        <v/>
      </c>
      <c r="Q274" s="30" t="str">
        <f t="shared" si="114"/>
        <v/>
      </c>
      <c r="R274" s="30" t="str">
        <f t="shared" si="115"/>
        <v/>
      </c>
      <c r="S274" s="30" t="str">
        <f t="shared" si="116"/>
        <v/>
      </c>
      <c r="T274" s="19" t="s">
        <v>87</v>
      </c>
    </row>
    <row r="275" spans="1:20" hidden="1" x14ac:dyDescent="0.2">
      <c r="A275" s="34" t="str">
        <f t="shared" si="106"/>
        <v/>
      </c>
      <c r="B275" s="157"/>
      <c r="C275" s="157"/>
      <c r="D275" s="157"/>
      <c r="E275" s="157"/>
      <c r="F275" s="157"/>
      <c r="G275" s="157"/>
      <c r="H275" s="157"/>
      <c r="I275" s="157"/>
      <c r="J275" s="20" t="str">
        <f t="shared" si="107"/>
        <v/>
      </c>
      <c r="K275" s="20" t="str">
        <f t="shared" si="108"/>
        <v/>
      </c>
      <c r="L275" s="20" t="str">
        <f t="shared" si="109"/>
        <v/>
      </c>
      <c r="M275" s="20" t="str">
        <f t="shared" si="110"/>
        <v/>
      </c>
      <c r="N275" s="20" t="str">
        <f t="shared" si="111"/>
        <v/>
      </c>
      <c r="O275" s="20" t="str">
        <f t="shared" si="112"/>
        <v/>
      </c>
      <c r="P275" s="20" t="str">
        <f t="shared" si="113"/>
        <v/>
      </c>
      <c r="Q275" s="30" t="str">
        <f t="shared" si="114"/>
        <v/>
      </c>
      <c r="R275" s="30" t="str">
        <f t="shared" si="115"/>
        <v/>
      </c>
      <c r="S275" s="30" t="str">
        <f t="shared" si="116"/>
        <v/>
      </c>
      <c r="T275" s="19" t="s">
        <v>87</v>
      </c>
    </row>
    <row r="276" spans="1:20" hidden="1" x14ac:dyDescent="0.2">
      <c r="A276" s="34" t="str">
        <f t="shared" si="106"/>
        <v/>
      </c>
      <c r="B276" s="157"/>
      <c r="C276" s="157"/>
      <c r="D276" s="157"/>
      <c r="E276" s="157"/>
      <c r="F276" s="157"/>
      <c r="G276" s="157"/>
      <c r="H276" s="157"/>
      <c r="I276" s="157"/>
      <c r="J276" s="20" t="str">
        <f t="shared" si="107"/>
        <v/>
      </c>
      <c r="K276" s="20" t="str">
        <f t="shared" si="108"/>
        <v/>
      </c>
      <c r="L276" s="20" t="str">
        <f t="shared" si="109"/>
        <v/>
      </c>
      <c r="M276" s="20" t="str">
        <f t="shared" si="110"/>
        <v/>
      </c>
      <c r="N276" s="20" t="str">
        <f t="shared" si="111"/>
        <v/>
      </c>
      <c r="O276" s="20" t="str">
        <f t="shared" si="112"/>
        <v/>
      </c>
      <c r="P276" s="20" t="str">
        <f t="shared" si="113"/>
        <v/>
      </c>
      <c r="Q276" s="30" t="str">
        <f t="shared" si="114"/>
        <v/>
      </c>
      <c r="R276" s="30" t="str">
        <f t="shared" si="115"/>
        <v/>
      </c>
      <c r="S276" s="30" t="str">
        <f t="shared" si="116"/>
        <v/>
      </c>
      <c r="T276" s="19" t="s">
        <v>87</v>
      </c>
    </row>
    <row r="277" spans="1:20" hidden="1" x14ac:dyDescent="0.2">
      <c r="A277" s="34" t="str">
        <f t="shared" si="106"/>
        <v/>
      </c>
      <c r="B277" s="157"/>
      <c r="C277" s="157"/>
      <c r="D277" s="157"/>
      <c r="E277" s="157"/>
      <c r="F277" s="157"/>
      <c r="G277" s="157"/>
      <c r="H277" s="157"/>
      <c r="I277" s="157"/>
      <c r="J277" s="20" t="str">
        <f t="shared" si="107"/>
        <v/>
      </c>
      <c r="K277" s="20" t="str">
        <f t="shared" si="108"/>
        <v/>
      </c>
      <c r="L277" s="20" t="str">
        <f t="shared" si="109"/>
        <v/>
      </c>
      <c r="M277" s="20" t="str">
        <f t="shared" si="110"/>
        <v/>
      </c>
      <c r="N277" s="20" t="str">
        <f t="shared" si="111"/>
        <v/>
      </c>
      <c r="O277" s="20" t="str">
        <f t="shared" si="112"/>
        <v/>
      </c>
      <c r="P277" s="20" t="str">
        <f t="shared" si="113"/>
        <v/>
      </c>
      <c r="Q277" s="30" t="str">
        <f t="shared" si="114"/>
        <v/>
      </c>
      <c r="R277" s="30" t="str">
        <f t="shared" si="115"/>
        <v/>
      </c>
      <c r="S277" s="30" t="str">
        <f t="shared" si="116"/>
        <v/>
      </c>
      <c r="T277" s="19" t="s">
        <v>87</v>
      </c>
    </row>
    <row r="278" spans="1:20" hidden="1" x14ac:dyDescent="0.2">
      <c r="A278" s="34" t="str">
        <f t="shared" si="106"/>
        <v/>
      </c>
      <c r="B278" s="157"/>
      <c r="C278" s="157"/>
      <c r="D278" s="157"/>
      <c r="E278" s="157"/>
      <c r="F278" s="157"/>
      <c r="G278" s="157"/>
      <c r="H278" s="157"/>
      <c r="I278" s="157"/>
      <c r="J278" s="20" t="str">
        <f t="shared" si="107"/>
        <v/>
      </c>
      <c r="K278" s="20" t="str">
        <f t="shared" si="108"/>
        <v/>
      </c>
      <c r="L278" s="20" t="str">
        <f t="shared" si="109"/>
        <v/>
      </c>
      <c r="M278" s="20" t="str">
        <f t="shared" si="110"/>
        <v/>
      </c>
      <c r="N278" s="20" t="str">
        <f t="shared" si="111"/>
        <v/>
      </c>
      <c r="O278" s="20" t="str">
        <f t="shared" si="112"/>
        <v/>
      </c>
      <c r="P278" s="20" t="str">
        <f t="shared" si="113"/>
        <v/>
      </c>
      <c r="Q278" s="30" t="str">
        <f t="shared" si="114"/>
        <v/>
      </c>
      <c r="R278" s="30" t="str">
        <f t="shared" si="115"/>
        <v/>
      </c>
      <c r="S278" s="30" t="str">
        <f t="shared" si="116"/>
        <v/>
      </c>
      <c r="T278" s="19" t="s">
        <v>87</v>
      </c>
    </row>
    <row r="279" spans="1:20" hidden="1" x14ac:dyDescent="0.2">
      <c r="A279" s="34" t="str">
        <f t="shared" si="106"/>
        <v/>
      </c>
      <c r="B279" s="157"/>
      <c r="C279" s="157"/>
      <c r="D279" s="157"/>
      <c r="E279" s="157"/>
      <c r="F279" s="157"/>
      <c r="G279" s="157"/>
      <c r="H279" s="157"/>
      <c r="I279" s="157"/>
      <c r="J279" s="20" t="str">
        <f t="shared" si="107"/>
        <v/>
      </c>
      <c r="K279" s="20" t="str">
        <f t="shared" si="108"/>
        <v/>
      </c>
      <c r="L279" s="20" t="str">
        <f t="shared" si="109"/>
        <v/>
      </c>
      <c r="M279" s="20" t="str">
        <f t="shared" si="110"/>
        <v/>
      </c>
      <c r="N279" s="20" t="str">
        <f t="shared" si="111"/>
        <v/>
      </c>
      <c r="O279" s="20" t="str">
        <f t="shared" si="112"/>
        <v/>
      </c>
      <c r="P279" s="20" t="str">
        <f t="shared" si="113"/>
        <v/>
      </c>
      <c r="Q279" s="30" t="str">
        <f t="shared" si="114"/>
        <v/>
      </c>
      <c r="R279" s="30" t="str">
        <f t="shared" si="115"/>
        <v/>
      </c>
      <c r="S279" s="30" t="str">
        <f t="shared" si="116"/>
        <v/>
      </c>
      <c r="T279" s="19" t="s">
        <v>87</v>
      </c>
    </row>
    <row r="280" spans="1:20" hidden="1" x14ac:dyDescent="0.2">
      <c r="A280" s="34" t="str">
        <f t="shared" si="106"/>
        <v/>
      </c>
      <c r="B280" s="157"/>
      <c r="C280" s="157"/>
      <c r="D280" s="157"/>
      <c r="E280" s="157"/>
      <c r="F280" s="157"/>
      <c r="G280" s="157"/>
      <c r="H280" s="157"/>
      <c r="I280" s="157"/>
      <c r="J280" s="20" t="str">
        <f t="shared" si="107"/>
        <v/>
      </c>
      <c r="K280" s="20" t="str">
        <f t="shared" si="108"/>
        <v/>
      </c>
      <c r="L280" s="20" t="str">
        <f t="shared" si="109"/>
        <v/>
      </c>
      <c r="M280" s="20" t="str">
        <f t="shared" si="110"/>
        <v/>
      </c>
      <c r="N280" s="20" t="str">
        <f t="shared" si="111"/>
        <v/>
      </c>
      <c r="O280" s="20" t="str">
        <f t="shared" si="112"/>
        <v/>
      </c>
      <c r="P280" s="20" t="str">
        <f t="shared" si="113"/>
        <v/>
      </c>
      <c r="Q280" s="30" t="str">
        <f t="shared" si="114"/>
        <v/>
      </c>
      <c r="R280" s="30" t="str">
        <f t="shared" si="115"/>
        <v/>
      </c>
      <c r="S280" s="30" t="str">
        <f t="shared" si="116"/>
        <v/>
      </c>
      <c r="T280" s="19" t="s">
        <v>87</v>
      </c>
    </row>
    <row r="281" spans="1:20" hidden="1" x14ac:dyDescent="0.2">
      <c r="A281" s="34" t="str">
        <f t="shared" si="106"/>
        <v/>
      </c>
      <c r="B281" s="157"/>
      <c r="C281" s="157"/>
      <c r="D281" s="157"/>
      <c r="E281" s="157"/>
      <c r="F281" s="157"/>
      <c r="G281" s="157"/>
      <c r="H281" s="157"/>
      <c r="I281" s="157"/>
      <c r="J281" s="20" t="str">
        <f t="shared" si="107"/>
        <v/>
      </c>
      <c r="K281" s="20" t="str">
        <f t="shared" si="108"/>
        <v/>
      </c>
      <c r="L281" s="20" t="str">
        <f t="shared" si="109"/>
        <v/>
      </c>
      <c r="M281" s="20" t="str">
        <f t="shared" si="110"/>
        <v/>
      </c>
      <c r="N281" s="20" t="str">
        <f t="shared" si="111"/>
        <v/>
      </c>
      <c r="O281" s="20" t="str">
        <f t="shared" si="112"/>
        <v/>
      </c>
      <c r="P281" s="20" t="str">
        <f t="shared" si="113"/>
        <v/>
      </c>
      <c r="Q281" s="30" t="str">
        <f t="shared" si="114"/>
        <v/>
      </c>
      <c r="R281" s="30" t="str">
        <f t="shared" si="115"/>
        <v/>
      </c>
      <c r="S281" s="30" t="str">
        <f t="shared" si="116"/>
        <v/>
      </c>
      <c r="T281" s="19" t="s">
        <v>87</v>
      </c>
    </row>
    <row r="282" spans="1:20" hidden="1" x14ac:dyDescent="0.2">
      <c r="A282" s="34" t="str">
        <f t="shared" si="106"/>
        <v/>
      </c>
      <c r="B282" s="157"/>
      <c r="C282" s="157"/>
      <c r="D282" s="157"/>
      <c r="E282" s="157"/>
      <c r="F282" s="157"/>
      <c r="G282" s="157"/>
      <c r="H282" s="157"/>
      <c r="I282" s="157"/>
      <c r="J282" s="20" t="str">
        <f t="shared" si="107"/>
        <v/>
      </c>
      <c r="K282" s="20" t="str">
        <f t="shared" si="108"/>
        <v/>
      </c>
      <c r="L282" s="20" t="str">
        <f t="shared" si="109"/>
        <v/>
      </c>
      <c r="M282" s="20" t="str">
        <f t="shared" si="110"/>
        <v/>
      </c>
      <c r="N282" s="20" t="str">
        <f t="shared" si="111"/>
        <v/>
      </c>
      <c r="O282" s="20" t="str">
        <f t="shared" si="112"/>
        <v/>
      </c>
      <c r="P282" s="20" t="str">
        <f t="shared" si="113"/>
        <v/>
      </c>
      <c r="Q282" s="30" t="str">
        <f t="shared" si="114"/>
        <v/>
      </c>
      <c r="R282" s="30" t="str">
        <f t="shared" si="115"/>
        <v/>
      </c>
      <c r="S282" s="30" t="str">
        <f t="shared" si="116"/>
        <v/>
      </c>
      <c r="T282" s="19" t="s">
        <v>87</v>
      </c>
    </row>
    <row r="283" spans="1:20" hidden="1" x14ac:dyDescent="0.2">
      <c r="A283" s="34" t="str">
        <f t="shared" si="106"/>
        <v/>
      </c>
      <c r="B283" s="157"/>
      <c r="C283" s="157"/>
      <c r="D283" s="157"/>
      <c r="E283" s="157"/>
      <c r="F283" s="157"/>
      <c r="G283" s="157"/>
      <c r="H283" s="157"/>
      <c r="I283" s="157"/>
      <c r="J283" s="20" t="str">
        <f t="shared" si="107"/>
        <v/>
      </c>
      <c r="K283" s="20" t="str">
        <f t="shared" si="108"/>
        <v/>
      </c>
      <c r="L283" s="20" t="str">
        <f t="shared" si="109"/>
        <v/>
      </c>
      <c r="M283" s="20" t="str">
        <f t="shared" si="110"/>
        <v/>
      </c>
      <c r="N283" s="20" t="str">
        <f t="shared" si="111"/>
        <v/>
      </c>
      <c r="O283" s="20" t="str">
        <f t="shared" si="112"/>
        <v/>
      </c>
      <c r="P283" s="20" t="str">
        <f t="shared" si="113"/>
        <v/>
      </c>
      <c r="Q283" s="30" t="str">
        <f t="shared" si="114"/>
        <v/>
      </c>
      <c r="R283" s="30" t="str">
        <f t="shared" si="115"/>
        <v/>
      </c>
      <c r="S283" s="30" t="str">
        <f t="shared" si="116"/>
        <v/>
      </c>
      <c r="T283" s="19" t="s">
        <v>87</v>
      </c>
    </row>
    <row r="284" spans="1:20" hidden="1" x14ac:dyDescent="0.2">
      <c r="A284" s="34" t="str">
        <f t="shared" si="106"/>
        <v/>
      </c>
      <c r="B284" s="157"/>
      <c r="C284" s="157"/>
      <c r="D284" s="157"/>
      <c r="E284" s="157"/>
      <c r="F284" s="157"/>
      <c r="G284" s="157"/>
      <c r="H284" s="157"/>
      <c r="I284" s="157"/>
      <c r="J284" s="20" t="str">
        <f t="shared" si="107"/>
        <v/>
      </c>
      <c r="K284" s="20" t="str">
        <f t="shared" si="108"/>
        <v/>
      </c>
      <c r="L284" s="20" t="str">
        <f t="shared" si="109"/>
        <v/>
      </c>
      <c r="M284" s="20" t="str">
        <f t="shared" si="110"/>
        <v/>
      </c>
      <c r="N284" s="20" t="str">
        <f t="shared" si="111"/>
        <v/>
      </c>
      <c r="O284" s="20" t="str">
        <f t="shared" si="112"/>
        <v/>
      </c>
      <c r="P284" s="20" t="str">
        <f t="shared" si="113"/>
        <v/>
      </c>
      <c r="Q284" s="30" t="str">
        <f t="shared" si="114"/>
        <v/>
      </c>
      <c r="R284" s="30" t="str">
        <f t="shared" si="115"/>
        <v/>
      </c>
      <c r="S284" s="30" t="str">
        <f t="shared" si="116"/>
        <v/>
      </c>
      <c r="T284" s="19" t="s">
        <v>87</v>
      </c>
    </row>
    <row r="285" spans="1:20" hidden="1" x14ac:dyDescent="0.2">
      <c r="A285" s="34" t="str">
        <f t="shared" si="106"/>
        <v/>
      </c>
      <c r="B285" s="157"/>
      <c r="C285" s="157"/>
      <c r="D285" s="157"/>
      <c r="E285" s="157"/>
      <c r="F285" s="157"/>
      <c r="G285" s="157"/>
      <c r="H285" s="157"/>
      <c r="I285" s="157"/>
      <c r="J285" s="20" t="str">
        <f t="shared" si="107"/>
        <v/>
      </c>
      <c r="K285" s="20" t="str">
        <f t="shared" si="108"/>
        <v/>
      </c>
      <c r="L285" s="20" t="str">
        <f t="shared" si="109"/>
        <v/>
      </c>
      <c r="M285" s="20" t="str">
        <f t="shared" si="110"/>
        <v/>
      </c>
      <c r="N285" s="20" t="str">
        <f t="shared" si="111"/>
        <v/>
      </c>
      <c r="O285" s="20" t="str">
        <f t="shared" si="112"/>
        <v/>
      </c>
      <c r="P285" s="20" t="str">
        <f t="shared" si="113"/>
        <v/>
      </c>
      <c r="Q285" s="30" t="str">
        <f t="shared" si="114"/>
        <v/>
      </c>
      <c r="R285" s="30" t="str">
        <f t="shared" si="115"/>
        <v/>
      </c>
      <c r="S285" s="30" t="str">
        <f t="shared" si="116"/>
        <v/>
      </c>
      <c r="T285" s="19" t="s">
        <v>87</v>
      </c>
    </row>
    <row r="286" spans="1:20" hidden="1" x14ac:dyDescent="0.2">
      <c r="A286" s="34" t="str">
        <f t="shared" si="106"/>
        <v/>
      </c>
      <c r="B286" s="157"/>
      <c r="C286" s="157"/>
      <c r="D286" s="157"/>
      <c r="E286" s="157"/>
      <c r="F286" s="157"/>
      <c r="G286" s="157"/>
      <c r="H286" s="157"/>
      <c r="I286" s="157"/>
      <c r="J286" s="20" t="str">
        <f t="shared" si="107"/>
        <v/>
      </c>
      <c r="K286" s="20" t="str">
        <f t="shared" si="108"/>
        <v/>
      </c>
      <c r="L286" s="20" t="str">
        <f t="shared" si="109"/>
        <v/>
      </c>
      <c r="M286" s="20" t="str">
        <f t="shared" si="110"/>
        <v/>
      </c>
      <c r="N286" s="20" t="str">
        <f t="shared" si="111"/>
        <v/>
      </c>
      <c r="O286" s="20" t="str">
        <f t="shared" si="112"/>
        <v/>
      </c>
      <c r="P286" s="20" t="str">
        <f t="shared" si="113"/>
        <v/>
      </c>
      <c r="Q286" s="30" t="str">
        <f t="shared" si="114"/>
        <v/>
      </c>
      <c r="R286" s="30" t="str">
        <f t="shared" si="115"/>
        <v/>
      </c>
      <c r="S286" s="30" t="str">
        <f t="shared" si="116"/>
        <v/>
      </c>
      <c r="T286" s="19" t="s">
        <v>87</v>
      </c>
    </row>
    <row r="287" spans="1:20" hidden="1" x14ac:dyDescent="0.2">
      <c r="A287" s="34" t="str">
        <f t="shared" si="106"/>
        <v/>
      </c>
      <c r="B287" s="157"/>
      <c r="C287" s="157"/>
      <c r="D287" s="157"/>
      <c r="E287" s="157"/>
      <c r="F287" s="157"/>
      <c r="G287" s="157"/>
      <c r="H287" s="157"/>
      <c r="I287" s="157"/>
      <c r="J287" s="20" t="str">
        <f t="shared" si="107"/>
        <v/>
      </c>
      <c r="K287" s="20" t="str">
        <f t="shared" si="108"/>
        <v/>
      </c>
      <c r="L287" s="20" t="str">
        <f t="shared" si="109"/>
        <v/>
      </c>
      <c r="M287" s="20" t="str">
        <f t="shared" si="110"/>
        <v/>
      </c>
      <c r="N287" s="20" t="str">
        <f t="shared" si="111"/>
        <v/>
      </c>
      <c r="O287" s="20" t="str">
        <f t="shared" si="112"/>
        <v/>
      </c>
      <c r="P287" s="20" t="str">
        <f t="shared" si="113"/>
        <v/>
      </c>
      <c r="Q287" s="30" t="str">
        <f t="shared" si="114"/>
        <v/>
      </c>
      <c r="R287" s="30" t="str">
        <f t="shared" si="115"/>
        <v/>
      </c>
      <c r="S287" s="30" t="str">
        <f t="shared" si="116"/>
        <v/>
      </c>
      <c r="T287" s="19" t="s">
        <v>87</v>
      </c>
    </row>
    <row r="288" spans="1:20" hidden="1" x14ac:dyDescent="0.2">
      <c r="A288" s="34" t="str">
        <f t="shared" si="106"/>
        <v/>
      </c>
      <c r="B288" s="157"/>
      <c r="C288" s="157"/>
      <c r="D288" s="157"/>
      <c r="E288" s="157"/>
      <c r="F288" s="157"/>
      <c r="G288" s="157"/>
      <c r="H288" s="157"/>
      <c r="I288" s="157"/>
      <c r="J288" s="20" t="str">
        <f t="shared" si="107"/>
        <v/>
      </c>
      <c r="K288" s="20" t="str">
        <f t="shared" si="108"/>
        <v/>
      </c>
      <c r="L288" s="20" t="str">
        <f t="shared" si="109"/>
        <v/>
      </c>
      <c r="M288" s="20" t="str">
        <f t="shared" si="110"/>
        <v/>
      </c>
      <c r="N288" s="20" t="str">
        <f t="shared" si="111"/>
        <v/>
      </c>
      <c r="O288" s="20" t="str">
        <f t="shared" si="112"/>
        <v/>
      </c>
      <c r="P288" s="20" t="str">
        <f t="shared" si="113"/>
        <v/>
      </c>
      <c r="Q288" s="30" t="str">
        <f t="shared" si="114"/>
        <v/>
      </c>
      <c r="R288" s="30" t="str">
        <f t="shared" si="115"/>
        <v/>
      </c>
      <c r="S288" s="30" t="str">
        <f t="shared" si="116"/>
        <v/>
      </c>
      <c r="T288" s="19" t="s">
        <v>87</v>
      </c>
    </row>
    <row r="289" spans="1:20" hidden="1" x14ac:dyDescent="0.2">
      <c r="A289" s="22" t="s">
        <v>24</v>
      </c>
      <c r="B289" s="163"/>
      <c r="C289" s="164"/>
      <c r="D289" s="164"/>
      <c r="E289" s="164"/>
      <c r="F289" s="164"/>
      <c r="G289" s="164"/>
      <c r="H289" s="164"/>
      <c r="I289" s="165"/>
      <c r="J289" s="24">
        <f t="shared" ref="J289:P289" si="117">SUM(J272:J288)</f>
        <v>0</v>
      </c>
      <c r="K289" s="24">
        <f t="shared" si="117"/>
        <v>0</v>
      </c>
      <c r="L289" s="24">
        <f t="shared" si="117"/>
        <v>0</v>
      </c>
      <c r="M289" s="24">
        <f t="shared" si="117"/>
        <v>0</v>
      </c>
      <c r="N289" s="24">
        <f t="shared" si="117"/>
        <v>0</v>
      </c>
      <c r="O289" s="24">
        <f t="shared" si="117"/>
        <v>0</v>
      </c>
      <c r="P289" s="24">
        <f t="shared" si="117"/>
        <v>0</v>
      </c>
      <c r="Q289" s="22">
        <f>COUNTIF(Q272:Q288,"E")</f>
        <v>0</v>
      </c>
      <c r="R289" s="22">
        <f>COUNTIF(R272:R288,"C")</f>
        <v>0</v>
      </c>
      <c r="S289" s="22">
        <f>COUNTIF(S272:S288,"VP")</f>
        <v>0</v>
      </c>
      <c r="T289" s="19"/>
    </row>
    <row r="290" spans="1:20" ht="19.5" hidden="1" customHeight="1" x14ac:dyDescent="0.2">
      <c r="A290" s="95" t="s">
        <v>68</v>
      </c>
      <c r="B290" s="158"/>
      <c r="C290" s="158"/>
      <c r="D290" s="158"/>
      <c r="E290" s="158"/>
      <c r="F290" s="158"/>
      <c r="G290" s="158"/>
      <c r="H290" s="158"/>
      <c r="I290" s="158"/>
      <c r="J290" s="158"/>
      <c r="K290" s="158"/>
      <c r="L290" s="158"/>
      <c r="M290" s="158"/>
      <c r="N290" s="158"/>
      <c r="O290" s="158"/>
      <c r="P290" s="158"/>
      <c r="Q290" s="158"/>
      <c r="R290" s="158"/>
      <c r="S290" s="158"/>
      <c r="T290" s="96"/>
    </row>
    <row r="291" spans="1:20" hidden="1" x14ac:dyDescent="0.2">
      <c r="A291" s="34" t="str">
        <f>IF(ISNA(INDEX($A$34:$T$165,MATCH($B291,$B$34:$B$165,0),1)),"",INDEX($A$34:$T$165,MATCH($B291,$B$34:$B$165,0),1))</f>
        <v/>
      </c>
      <c r="B291" s="157"/>
      <c r="C291" s="157"/>
      <c r="D291" s="157"/>
      <c r="E291" s="157"/>
      <c r="F291" s="157"/>
      <c r="G291" s="157"/>
      <c r="H291" s="157"/>
      <c r="I291" s="157"/>
      <c r="J291" s="20" t="str">
        <f>IF(ISNA(INDEX($A$34:$T$165,MATCH($B291,$B$34:$B$165,0),10)),"",INDEX($A$34:$T$165,MATCH($B291,$B$34:$B$165,0),10))</f>
        <v/>
      </c>
      <c r="K291" s="20" t="str">
        <f>IF(ISNA(INDEX($A$34:$T$165,MATCH($B291,$B$34:$B$165,0),11)),"",INDEX($A$34:$T$165,MATCH($B291,$B$34:$B$165,0),11))</f>
        <v/>
      </c>
      <c r="L291" s="20" t="str">
        <f>IF(ISNA(INDEX($A$34:$T$165,MATCH($B291,$B$34:$B$165,0),12)),"",INDEX($A$34:$T$165,MATCH($B291,$B$34:$B$165,0),12))</f>
        <v/>
      </c>
      <c r="M291" s="20" t="str">
        <f>IF(ISNA(INDEX($A$34:$T$165,MATCH($B291,$B$34:$B$165,0),13)),"",INDEX($A$34:$T$165,MATCH($B291,$B$34:$B$165,0),13))</f>
        <v/>
      </c>
      <c r="N291" s="20" t="str">
        <f>IF(ISNA(INDEX($A$34:$T$165,MATCH($B291,$B$34:$B$165,0),14)),"",INDEX($A$34:$T$165,MATCH($B291,$B$34:$B$165,0),14))</f>
        <v/>
      </c>
      <c r="O291" s="20" t="str">
        <f>IF(ISNA(INDEX($A$34:$T$165,MATCH($B291,$B$34:$B$165,0),15)),"",INDEX($A$34:$T$165,MATCH($B291,$B$34:$B$165,0),15))</f>
        <v/>
      </c>
      <c r="P291" s="20" t="str">
        <f>IF(ISNA(INDEX($A$34:$T$165,MATCH($B291,$B$34:$B$165,0),16)),"",INDEX($A$34:$T$165,MATCH($B291,$B$34:$B$165,0),16))</f>
        <v/>
      </c>
      <c r="Q291" s="30" t="str">
        <f>IF(ISNA(INDEX($A$34:$T$165,MATCH($B291,$B$34:$B$165,0),17)),"",INDEX($A$34:$T$165,MATCH($B291,$B$34:$B$165,0),17))</f>
        <v/>
      </c>
      <c r="R291" s="30" t="str">
        <f>IF(ISNA(INDEX($A$34:$T$165,MATCH($B291,$B$34:$B$165,0),18)),"",INDEX($A$34:$T$165,MATCH($B291,$B$34:$B$165,0),18))</f>
        <v/>
      </c>
      <c r="S291" s="30" t="str">
        <f>IF(ISNA(INDEX($A$34:$T$165,MATCH($B291,$B$34:$B$165,0),19)),"",INDEX($A$34:$T$165,MATCH($B291,$B$34:$B$165,0),19))</f>
        <v/>
      </c>
      <c r="T291" s="19" t="s">
        <v>87</v>
      </c>
    </row>
    <row r="292" spans="1:20" hidden="1" x14ac:dyDescent="0.2">
      <c r="A292" s="34" t="str">
        <f>IF(ISNA(INDEX($A$34:$T$165,MATCH($B292,$B$34:$B$165,0),1)),"",INDEX($A$34:$T$165,MATCH($B292,$B$34:$B$165,0),1))</f>
        <v/>
      </c>
      <c r="B292" s="157"/>
      <c r="C292" s="157"/>
      <c r="D292" s="157"/>
      <c r="E292" s="157"/>
      <c r="F292" s="157"/>
      <c r="G292" s="157"/>
      <c r="H292" s="157"/>
      <c r="I292" s="157"/>
      <c r="J292" s="20" t="str">
        <f>IF(ISNA(INDEX($A$34:$T$165,MATCH($B292,$B$34:$B$165,0),10)),"",INDEX($A$34:$T$165,MATCH($B292,$B$34:$B$165,0),10))</f>
        <v/>
      </c>
      <c r="K292" s="20" t="str">
        <f>IF(ISNA(INDEX($A$34:$T$165,MATCH($B292,$B$34:$B$165,0),11)),"",INDEX($A$34:$T$165,MATCH($B292,$B$34:$B$165,0),11))</f>
        <v/>
      </c>
      <c r="L292" s="20" t="str">
        <f>IF(ISNA(INDEX($A$34:$T$165,MATCH($B292,$B$34:$B$165,0),12)),"",INDEX($A$34:$T$165,MATCH($B292,$B$34:$B$165,0),12))</f>
        <v/>
      </c>
      <c r="M292" s="20" t="str">
        <f>IF(ISNA(INDEX($A$34:$T$165,MATCH($B292,$B$34:$B$165,0),13)),"",INDEX($A$34:$T$165,MATCH($B292,$B$34:$B$165,0),13))</f>
        <v/>
      </c>
      <c r="N292" s="20" t="str">
        <f>IF(ISNA(INDEX($A$34:$T$165,MATCH($B292,$B$34:$B$165,0),14)),"",INDEX($A$34:$T$165,MATCH($B292,$B$34:$B$165,0),14))</f>
        <v/>
      </c>
      <c r="O292" s="20" t="str">
        <f>IF(ISNA(INDEX($A$34:$T$165,MATCH($B292,$B$34:$B$165,0),15)),"",INDEX($A$34:$T$165,MATCH($B292,$B$34:$B$165,0),15))</f>
        <v/>
      </c>
      <c r="P292" s="20" t="str">
        <f>IF(ISNA(INDEX($A$34:$T$165,MATCH($B292,$B$34:$B$165,0),16)),"",INDEX($A$34:$T$165,MATCH($B292,$B$34:$B$165,0),16))</f>
        <v/>
      </c>
      <c r="Q292" s="30" t="str">
        <f>IF(ISNA(INDEX($A$34:$T$165,MATCH($B292,$B$34:$B$165,0),17)),"",INDEX($A$34:$T$165,MATCH($B292,$B$34:$B$165,0),17))</f>
        <v/>
      </c>
      <c r="R292" s="30" t="str">
        <f>IF(ISNA(INDEX($A$34:$T$165,MATCH($B292,$B$34:$B$165,0),18)),"",INDEX($A$34:$T$165,MATCH($B292,$B$34:$B$165,0),18))</f>
        <v/>
      </c>
      <c r="S292" s="30" t="str">
        <f>IF(ISNA(INDEX($A$34:$T$165,MATCH($B292,$B$34:$B$165,0),19)),"",INDEX($A$34:$T$165,MATCH($B292,$B$34:$B$165,0),19))</f>
        <v/>
      </c>
      <c r="T292" s="19" t="s">
        <v>87</v>
      </c>
    </row>
    <row r="293" spans="1:20" hidden="1" x14ac:dyDescent="0.2">
      <c r="A293" s="34" t="str">
        <f>IF(ISNA(INDEX($A$34:$T$165,MATCH($B293,$B$34:$B$165,0),1)),"",INDEX($A$34:$T$165,MATCH($B293,$B$34:$B$165,0),1))</f>
        <v/>
      </c>
      <c r="B293" s="157"/>
      <c r="C293" s="157"/>
      <c r="D293" s="157"/>
      <c r="E293" s="157"/>
      <c r="F293" s="157"/>
      <c r="G293" s="157"/>
      <c r="H293" s="157"/>
      <c r="I293" s="157"/>
      <c r="J293" s="20" t="str">
        <f>IF(ISNA(INDEX($A$34:$T$165,MATCH($B293,$B$34:$B$165,0),10)),"",INDEX($A$34:$T$165,MATCH($B293,$B$34:$B$165,0),10))</f>
        <v/>
      </c>
      <c r="K293" s="20" t="str">
        <f>IF(ISNA(INDEX($A$34:$T$165,MATCH($B293,$B$34:$B$165,0),11)),"",INDEX($A$34:$T$165,MATCH($B293,$B$34:$B$165,0),11))</f>
        <v/>
      </c>
      <c r="L293" s="20" t="str">
        <f>IF(ISNA(INDEX($A$34:$T$165,MATCH($B293,$B$34:$B$165,0),12)),"",INDEX($A$34:$T$165,MATCH($B293,$B$34:$B$165,0),12))</f>
        <v/>
      </c>
      <c r="M293" s="20" t="str">
        <f>IF(ISNA(INDEX($A$34:$T$165,MATCH($B293,$B$34:$B$165,0),13)),"",INDEX($A$34:$T$165,MATCH($B293,$B$34:$B$165,0),13))</f>
        <v/>
      </c>
      <c r="N293" s="20" t="str">
        <f>IF(ISNA(INDEX($A$34:$T$165,MATCH($B293,$B$34:$B$165,0),14)),"",INDEX($A$34:$T$165,MATCH($B293,$B$34:$B$165,0),14))</f>
        <v/>
      </c>
      <c r="O293" s="20" t="str">
        <f>IF(ISNA(INDEX($A$34:$T$165,MATCH($B293,$B$34:$B$165,0),15)),"",INDEX($A$34:$T$165,MATCH($B293,$B$34:$B$165,0),15))</f>
        <v/>
      </c>
      <c r="P293" s="20" t="str">
        <f>IF(ISNA(INDEX($A$34:$T$165,MATCH($B293,$B$34:$B$165,0),16)),"",INDEX($A$34:$T$165,MATCH($B293,$B$34:$B$165,0),16))</f>
        <v/>
      </c>
      <c r="Q293" s="30" t="str">
        <f>IF(ISNA(INDEX($A$34:$T$165,MATCH($B293,$B$34:$B$165,0),17)),"",INDEX($A$34:$T$165,MATCH($B293,$B$34:$B$165,0),17))</f>
        <v/>
      </c>
      <c r="R293" s="30" t="str">
        <f>IF(ISNA(INDEX($A$34:$T$165,MATCH($B293,$B$34:$B$165,0),18)),"",INDEX($A$34:$T$165,MATCH($B293,$B$34:$B$165,0),18))</f>
        <v/>
      </c>
      <c r="S293" s="30" t="str">
        <f>IF(ISNA(INDEX($A$34:$T$165,MATCH($B293,$B$34:$B$165,0),19)),"",INDEX($A$34:$T$165,MATCH($B293,$B$34:$B$165,0),19))</f>
        <v/>
      </c>
      <c r="T293" s="19" t="s">
        <v>87</v>
      </c>
    </row>
    <row r="294" spans="1:20" hidden="1" x14ac:dyDescent="0.2">
      <c r="A294" s="34" t="str">
        <f>IF(ISNA(INDEX($A$34:$T$165,MATCH($B294,$B$34:$B$165,0),1)),"",INDEX($A$34:$T$165,MATCH($B294,$B$34:$B$165,0),1))</f>
        <v/>
      </c>
      <c r="B294" s="157"/>
      <c r="C294" s="157"/>
      <c r="D294" s="157"/>
      <c r="E294" s="157"/>
      <c r="F294" s="157"/>
      <c r="G294" s="157"/>
      <c r="H294" s="157"/>
      <c r="I294" s="157"/>
      <c r="J294" s="20" t="str">
        <f>IF(ISNA(INDEX($A$34:$T$165,MATCH($B294,$B$34:$B$165,0),10)),"",INDEX($A$34:$T$165,MATCH($B294,$B$34:$B$165,0),10))</f>
        <v/>
      </c>
      <c r="K294" s="20" t="str">
        <f>IF(ISNA(INDEX($A$34:$T$165,MATCH($B294,$B$34:$B$165,0),11)),"",INDEX($A$34:$T$165,MATCH($B294,$B$34:$B$165,0),11))</f>
        <v/>
      </c>
      <c r="L294" s="20" t="str">
        <f>IF(ISNA(INDEX($A$34:$T$165,MATCH($B294,$B$34:$B$165,0),12)),"",INDEX($A$34:$T$165,MATCH($B294,$B$34:$B$165,0),12))</f>
        <v/>
      </c>
      <c r="M294" s="20" t="str">
        <f>IF(ISNA(INDEX($A$34:$T$165,MATCH($B294,$B$34:$B$165,0),13)),"",INDEX($A$34:$T$165,MATCH($B294,$B$34:$B$165,0),13))</f>
        <v/>
      </c>
      <c r="N294" s="20" t="str">
        <f>IF(ISNA(INDEX($A$34:$T$165,MATCH($B294,$B$34:$B$165,0),14)),"",INDEX($A$34:$T$165,MATCH($B294,$B$34:$B$165,0),14))</f>
        <v/>
      </c>
      <c r="O294" s="20" t="str">
        <f>IF(ISNA(INDEX($A$34:$T$165,MATCH($B294,$B$34:$B$165,0),15)),"",INDEX($A$34:$T$165,MATCH($B294,$B$34:$B$165,0),15))</f>
        <v/>
      </c>
      <c r="P294" s="20" t="str">
        <f>IF(ISNA(INDEX($A$34:$T$165,MATCH($B294,$B$34:$B$165,0),16)),"",INDEX($A$34:$T$165,MATCH($B294,$B$34:$B$165,0),16))</f>
        <v/>
      </c>
      <c r="Q294" s="30" t="str">
        <f>IF(ISNA(INDEX($A$34:$T$165,MATCH($B294,$B$34:$B$165,0),17)),"",INDEX($A$34:$T$165,MATCH($B294,$B$34:$B$165,0),17))</f>
        <v/>
      </c>
      <c r="R294" s="30" t="str">
        <f>IF(ISNA(INDEX($A$34:$T$165,MATCH($B294,$B$34:$B$165,0),18)),"",INDEX($A$34:$T$165,MATCH($B294,$B$34:$B$165,0),18))</f>
        <v/>
      </c>
      <c r="S294" s="30" t="str">
        <f>IF(ISNA(INDEX($A$34:$T$165,MATCH($B294,$B$34:$B$165,0),19)),"",INDEX($A$34:$T$165,MATCH($B294,$B$34:$B$165,0),19))</f>
        <v/>
      </c>
      <c r="T294" s="19" t="s">
        <v>87</v>
      </c>
    </row>
    <row r="295" spans="1:20" hidden="1" x14ac:dyDescent="0.2">
      <c r="A295" s="22" t="s">
        <v>24</v>
      </c>
      <c r="B295" s="161"/>
      <c r="C295" s="161"/>
      <c r="D295" s="161"/>
      <c r="E295" s="161"/>
      <c r="F295" s="161"/>
      <c r="G295" s="161"/>
      <c r="H295" s="161"/>
      <c r="I295" s="161"/>
      <c r="J295" s="24">
        <f t="shared" ref="J295:P295" si="118">SUM(J291:J294)</f>
        <v>0</v>
      </c>
      <c r="K295" s="24">
        <f t="shared" si="118"/>
        <v>0</v>
      </c>
      <c r="L295" s="24">
        <f t="shared" si="118"/>
        <v>0</v>
      </c>
      <c r="M295" s="24">
        <f t="shared" si="118"/>
        <v>0</v>
      </c>
      <c r="N295" s="24">
        <f t="shared" si="118"/>
        <v>0</v>
      </c>
      <c r="O295" s="24">
        <f t="shared" si="118"/>
        <v>0</v>
      </c>
      <c r="P295" s="24">
        <f t="shared" si="118"/>
        <v>0</v>
      </c>
      <c r="Q295" s="22">
        <f>COUNTIF(Q291:Q294,"E")</f>
        <v>0</v>
      </c>
      <c r="R295" s="22">
        <f>COUNTIF(R291:R294,"C")</f>
        <v>0</v>
      </c>
      <c r="S295" s="22">
        <f>COUNTIF(S291:S294,"VP")</f>
        <v>0</v>
      </c>
      <c r="T295" s="23"/>
    </row>
    <row r="296" spans="1:20" ht="27.75" hidden="1" customHeight="1" x14ac:dyDescent="0.2">
      <c r="A296" s="130" t="s">
        <v>72</v>
      </c>
      <c r="B296" s="131"/>
      <c r="C296" s="131"/>
      <c r="D296" s="131"/>
      <c r="E296" s="131"/>
      <c r="F296" s="131"/>
      <c r="G296" s="131"/>
      <c r="H296" s="131"/>
      <c r="I296" s="132"/>
      <c r="J296" s="24">
        <f t="shared" ref="J296:S296" si="119">SUM(J289,J295)</f>
        <v>0</v>
      </c>
      <c r="K296" s="24">
        <f t="shared" si="119"/>
        <v>0</v>
      </c>
      <c r="L296" s="24">
        <f t="shared" si="119"/>
        <v>0</v>
      </c>
      <c r="M296" s="24">
        <f t="shared" si="119"/>
        <v>0</v>
      </c>
      <c r="N296" s="24">
        <f t="shared" si="119"/>
        <v>0</v>
      </c>
      <c r="O296" s="24">
        <f t="shared" si="119"/>
        <v>0</v>
      </c>
      <c r="P296" s="24">
        <f t="shared" si="119"/>
        <v>0</v>
      </c>
      <c r="Q296" s="24">
        <f t="shared" si="119"/>
        <v>0</v>
      </c>
      <c r="R296" s="24">
        <f t="shared" si="119"/>
        <v>0</v>
      </c>
      <c r="S296" s="24">
        <f t="shared" si="119"/>
        <v>0</v>
      </c>
      <c r="T296" s="29"/>
    </row>
    <row r="297" spans="1:20" ht="17.25" hidden="1" customHeight="1" x14ac:dyDescent="0.2">
      <c r="A297" s="133" t="s">
        <v>47</v>
      </c>
      <c r="B297" s="134"/>
      <c r="C297" s="134"/>
      <c r="D297" s="134"/>
      <c r="E297" s="134"/>
      <c r="F297" s="134"/>
      <c r="G297" s="134"/>
      <c r="H297" s="134"/>
      <c r="I297" s="134"/>
      <c r="J297" s="135"/>
      <c r="K297" s="24">
        <f t="shared" ref="K297:P297" si="120">K289*14+K295*12</f>
        <v>0</v>
      </c>
      <c r="L297" s="24">
        <f t="shared" si="120"/>
        <v>0</v>
      </c>
      <c r="M297" s="24">
        <f t="shared" si="120"/>
        <v>0</v>
      </c>
      <c r="N297" s="24">
        <f t="shared" si="120"/>
        <v>0</v>
      </c>
      <c r="O297" s="24">
        <f t="shared" si="120"/>
        <v>0</v>
      </c>
      <c r="P297" s="24">
        <f t="shared" si="120"/>
        <v>0</v>
      </c>
      <c r="Q297" s="139"/>
      <c r="R297" s="140"/>
      <c r="S297" s="140"/>
      <c r="T297" s="141"/>
    </row>
    <row r="298" spans="1:20" hidden="1" x14ac:dyDescent="0.2">
      <c r="A298" s="136"/>
      <c r="B298" s="137"/>
      <c r="C298" s="137"/>
      <c r="D298" s="137"/>
      <c r="E298" s="137"/>
      <c r="F298" s="137"/>
      <c r="G298" s="137"/>
      <c r="H298" s="137"/>
      <c r="I298" s="137"/>
      <c r="J298" s="138"/>
      <c r="K298" s="145">
        <f>SUM(K297:M297)</f>
        <v>0</v>
      </c>
      <c r="L298" s="146"/>
      <c r="M298" s="147"/>
      <c r="N298" s="148">
        <f>SUM(N297:O297)</f>
        <v>0</v>
      </c>
      <c r="O298" s="149"/>
      <c r="P298" s="150"/>
      <c r="Q298" s="142"/>
      <c r="R298" s="143"/>
      <c r="S298" s="143"/>
      <c r="T298" s="144"/>
    </row>
    <row r="299" spans="1:20" ht="8.25" hidden="1" customHeight="1" x14ac:dyDescent="0.2"/>
    <row r="300" spans="1:20" hidden="1" x14ac:dyDescent="0.2">
      <c r="B300" s="8"/>
      <c r="C300" s="8"/>
      <c r="D300" s="8"/>
      <c r="E300" s="8"/>
      <c r="F300" s="8"/>
      <c r="G300" s="8"/>
      <c r="H300" s="17"/>
      <c r="I300" s="17"/>
      <c r="J300" s="17"/>
      <c r="M300" s="8"/>
      <c r="N300" s="8"/>
      <c r="O300" s="8"/>
      <c r="P300" s="8"/>
      <c r="Q300" s="8"/>
      <c r="R300" s="8"/>
      <c r="S300" s="8"/>
    </row>
    <row r="301" spans="1:20" hidden="1" x14ac:dyDescent="0.2"/>
    <row r="302" spans="1:20" ht="26.25" hidden="1" customHeight="1" x14ac:dyDescent="0.2">
      <c r="A302" s="94" t="s">
        <v>91</v>
      </c>
      <c r="B302" s="169"/>
      <c r="C302" s="169"/>
      <c r="D302" s="169"/>
      <c r="E302" s="169"/>
      <c r="F302" s="169"/>
      <c r="G302" s="169"/>
      <c r="H302" s="169"/>
      <c r="I302" s="169"/>
      <c r="J302" s="169"/>
      <c r="K302" s="169"/>
      <c r="L302" s="169"/>
      <c r="M302" s="169"/>
      <c r="N302" s="169"/>
      <c r="O302" s="169"/>
      <c r="P302" s="169"/>
      <c r="Q302" s="169"/>
      <c r="R302" s="169"/>
      <c r="S302" s="169"/>
      <c r="T302" s="169"/>
    </row>
    <row r="303" spans="1:20" ht="27" hidden="1" customHeight="1" x14ac:dyDescent="0.2">
      <c r="A303" s="159" t="s">
        <v>26</v>
      </c>
      <c r="B303" s="161" t="s">
        <v>25</v>
      </c>
      <c r="C303" s="161"/>
      <c r="D303" s="161"/>
      <c r="E303" s="161"/>
      <c r="F303" s="161"/>
      <c r="G303" s="161"/>
      <c r="H303" s="161"/>
      <c r="I303" s="161"/>
      <c r="J303" s="94" t="s">
        <v>39</v>
      </c>
      <c r="K303" s="94" t="s">
        <v>23</v>
      </c>
      <c r="L303" s="94"/>
      <c r="M303" s="94"/>
      <c r="N303" s="94" t="s">
        <v>40</v>
      </c>
      <c r="O303" s="94"/>
      <c r="P303" s="94"/>
      <c r="Q303" s="94" t="s">
        <v>22</v>
      </c>
      <c r="R303" s="94"/>
      <c r="S303" s="94"/>
      <c r="T303" s="94" t="s">
        <v>21</v>
      </c>
    </row>
    <row r="304" spans="1:20" ht="18" hidden="1" customHeight="1" x14ac:dyDescent="0.2">
      <c r="A304" s="160"/>
      <c r="B304" s="161"/>
      <c r="C304" s="161"/>
      <c r="D304" s="161"/>
      <c r="E304" s="161"/>
      <c r="F304" s="161"/>
      <c r="G304" s="161"/>
      <c r="H304" s="161"/>
      <c r="I304" s="161"/>
      <c r="J304" s="94"/>
      <c r="K304" s="31" t="s">
        <v>27</v>
      </c>
      <c r="L304" s="31" t="s">
        <v>28</v>
      </c>
      <c r="M304" s="31" t="s">
        <v>29</v>
      </c>
      <c r="N304" s="31" t="s">
        <v>33</v>
      </c>
      <c r="O304" s="31" t="s">
        <v>7</v>
      </c>
      <c r="P304" s="31" t="s">
        <v>30</v>
      </c>
      <c r="Q304" s="31" t="s">
        <v>31</v>
      </c>
      <c r="R304" s="31" t="s">
        <v>27</v>
      </c>
      <c r="S304" s="31" t="s">
        <v>32</v>
      </c>
      <c r="T304" s="94"/>
    </row>
    <row r="305" spans="1:20" hidden="1" x14ac:dyDescent="0.2">
      <c r="A305" s="95" t="s">
        <v>66</v>
      </c>
      <c r="B305" s="158"/>
      <c r="C305" s="158"/>
      <c r="D305" s="158"/>
      <c r="E305" s="158"/>
      <c r="F305" s="158"/>
      <c r="G305" s="158"/>
      <c r="H305" s="158"/>
      <c r="I305" s="158"/>
      <c r="J305" s="158"/>
      <c r="K305" s="158"/>
      <c r="L305" s="158"/>
      <c r="M305" s="158"/>
      <c r="N305" s="158"/>
      <c r="O305" s="158"/>
      <c r="P305" s="158"/>
      <c r="Q305" s="158"/>
      <c r="R305" s="158"/>
      <c r="S305" s="158"/>
      <c r="T305" s="96"/>
    </row>
    <row r="306" spans="1:20" hidden="1" x14ac:dyDescent="0.2">
      <c r="A306" s="34" t="str">
        <f t="shared" ref="A306:A322" si="121">IF(ISNA(INDEX($A$34:$T$165,MATCH($B306,$B$34:$B$165,0),1)),"",INDEX($A$34:$T$165,MATCH($B306,$B$34:$B$165,0),1))</f>
        <v/>
      </c>
      <c r="B306" s="157"/>
      <c r="C306" s="157"/>
      <c r="D306" s="157"/>
      <c r="E306" s="157"/>
      <c r="F306" s="157"/>
      <c r="G306" s="157"/>
      <c r="H306" s="157"/>
      <c r="I306" s="157"/>
      <c r="J306" s="20" t="str">
        <f t="shared" ref="J306:J322" si="122">IF(ISNA(INDEX($A$34:$T$165,MATCH($B306,$B$34:$B$165,0),10)),"",INDEX($A$34:$T$165,MATCH($B306,$B$34:$B$165,0),10))</f>
        <v/>
      </c>
      <c r="K306" s="20" t="str">
        <f t="shared" ref="K306:K322" si="123">IF(ISNA(INDEX($A$34:$T$165,MATCH($B306,$B$34:$B$165,0),11)),"",INDEX($A$34:$T$165,MATCH($B306,$B$34:$B$165,0),11))</f>
        <v/>
      </c>
      <c r="L306" s="20" t="str">
        <f t="shared" ref="L306:L322" si="124">IF(ISNA(INDEX($A$34:$T$165,MATCH($B306,$B$34:$B$165,0),12)),"",INDEX($A$34:$T$165,MATCH($B306,$B$34:$B$165,0),12))</f>
        <v/>
      </c>
      <c r="M306" s="20" t="str">
        <f t="shared" ref="M306:M322" si="125">IF(ISNA(INDEX($A$34:$T$165,MATCH($B306,$B$34:$B$165,0),13)),"",INDEX($A$34:$T$165,MATCH($B306,$B$34:$B$165,0),13))</f>
        <v/>
      </c>
      <c r="N306" s="20" t="str">
        <f t="shared" ref="N306:N322" si="126">IF(ISNA(INDEX($A$34:$T$165,MATCH($B306,$B$34:$B$165,0),14)),"",INDEX($A$34:$T$165,MATCH($B306,$B$34:$B$165,0),14))</f>
        <v/>
      </c>
      <c r="O306" s="20" t="str">
        <f t="shared" ref="O306:O322" si="127">IF(ISNA(INDEX($A$34:$T$165,MATCH($B306,$B$34:$B$165,0),15)),"",INDEX($A$34:$T$165,MATCH($B306,$B$34:$B$165,0),15))</f>
        <v/>
      </c>
      <c r="P306" s="20" t="str">
        <f t="shared" ref="P306:P322" si="128">IF(ISNA(INDEX($A$34:$T$165,MATCH($B306,$B$34:$B$165,0),16)),"",INDEX($A$34:$T$165,MATCH($B306,$B$34:$B$165,0),16))</f>
        <v/>
      </c>
      <c r="Q306" s="30" t="str">
        <f t="shared" ref="Q306:Q322" si="129">IF(ISNA(INDEX($A$34:$T$165,MATCH($B306,$B$34:$B$165,0),17)),"",INDEX($A$34:$T$165,MATCH($B306,$B$34:$B$165,0),17))</f>
        <v/>
      </c>
      <c r="R306" s="30" t="str">
        <f t="shared" ref="R306:R322" si="130">IF(ISNA(INDEX($A$34:$T$165,MATCH($B306,$B$34:$B$165,0),18)),"",INDEX($A$34:$T$165,MATCH($B306,$B$34:$B$165,0),18))</f>
        <v/>
      </c>
      <c r="S306" s="30" t="str">
        <f t="shared" ref="S306:S322" si="131">IF(ISNA(INDEX($A$34:$T$165,MATCH($B306,$B$34:$B$165,0),19)),"",INDEX($A$34:$T$165,MATCH($B306,$B$34:$B$165,0),19))</f>
        <v/>
      </c>
      <c r="T306" s="19" t="s">
        <v>88</v>
      </c>
    </row>
    <row r="307" spans="1:20" hidden="1" x14ac:dyDescent="0.2">
      <c r="A307" s="34" t="str">
        <f t="shared" si="121"/>
        <v/>
      </c>
      <c r="B307" s="157"/>
      <c r="C307" s="157"/>
      <c r="D307" s="157"/>
      <c r="E307" s="157"/>
      <c r="F307" s="157"/>
      <c r="G307" s="157"/>
      <c r="H307" s="157"/>
      <c r="I307" s="157"/>
      <c r="J307" s="20" t="str">
        <f t="shared" si="122"/>
        <v/>
      </c>
      <c r="K307" s="20" t="str">
        <f t="shared" si="123"/>
        <v/>
      </c>
      <c r="L307" s="20" t="str">
        <f t="shared" si="124"/>
        <v/>
      </c>
      <c r="M307" s="20" t="str">
        <f t="shared" si="125"/>
        <v/>
      </c>
      <c r="N307" s="20" t="str">
        <f t="shared" si="126"/>
        <v/>
      </c>
      <c r="O307" s="20" t="str">
        <f t="shared" si="127"/>
        <v/>
      </c>
      <c r="P307" s="20" t="str">
        <f t="shared" si="128"/>
        <v/>
      </c>
      <c r="Q307" s="30" t="str">
        <f t="shared" si="129"/>
        <v/>
      </c>
      <c r="R307" s="30" t="str">
        <f t="shared" si="130"/>
        <v/>
      </c>
      <c r="S307" s="30" t="str">
        <f t="shared" si="131"/>
        <v/>
      </c>
      <c r="T307" s="19" t="s">
        <v>88</v>
      </c>
    </row>
    <row r="308" spans="1:20" hidden="1" x14ac:dyDescent="0.2">
      <c r="A308" s="34" t="str">
        <f t="shared" si="121"/>
        <v/>
      </c>
      <c r="B308" s="157"/>
      <c r="C308" s="157"/>
      <c r="D308" s="157"/>
      <c r="E308" s="157"/>
      <c r="F308" s="157"/>
      <c r="G308" s="157"/>
      <c r="H308" s="157"/>
      <c r="I308" s="157"/>
      <c r="J308" s="20" t="str">
        <f t="shared" si="122"/>
        <v/>
      </c>
      <c r="K308" s="20" t="str">
        <f t="shared" si="123"/>
        <v/>
      </c>
      <c r="L308" s="20" t="str">
        <f t="shared" si="124"/>
        <v/>
      </c>
      <c r="M308" s="20" t="str">
        <f t="shared" si="125"/>
        <v/>
      </c>
      <c r="N308" s="20" t="str">
        <f t="shared" si="126"/>
        <v/>
      </c>
      <c r="O308" s="20" t="str">
        <f t="shared" si="127"/>
        <v/>
      </c>
      <c r="P308" s="20" t="str">
        <f t="shared" si="128"/>
        <v/>
      </c>
      <c r="Q308" s="30" t="str">
        <f t="shared" si="129"/>
        <v/>
      </c>
      <c r="R308" s="30" t="str">
        <f t="shared" si="130"/>
        <v/>
      </c>
      <c r="S308" s="30" t="str">
        <f t="shared" si="131"/>
        <v/>
      </c>
      <c r="T308" s="19" t="s">
        <v>88</v>
      </c>
    </row>
    <row r="309" spans="1:20" hidden="1" x14ac:dyDescent="0.2">
      <c r="A309" s="34" t="str">
        <f t="shared" si="121"/>
        <v/>
      </c>
      <c r="B309" s="157"/>
      <c r="C309" s="157"/>
      <c r="D309" s="157"/>
      <c r="E309" s="157"/>
      <c r="F309" s="157"/>
      <c r="G309" s="157"/>
      <c r="H309" s="157"/>
      <c r="I309" s="157"/>
      <c r="J309" s="20" t="str">
        <f t="shared" si="122"/>
        <v/>
      </c>
      <c r="K309" s="20" t="str">
        <f t="shared" si="123"/>
        <v/>
      </c>
      <c r="L309" s="20" t="str">
        <f t="shared" si="124"/>
        <v/>
      </c>
      <c r="M309" s="20" t="str">
        <f t="shared" si="125"/>
        <v/>
      </c>
      <c r="N309" s="20" t="str">
        <f t="shared" si="126"/>
        <v/>
      </c>
      <c r="O309" s="20" t="str">
        <f t="shared" si="127"/>
        <v/>
      </c>
      <c r="P309" s="20" t="str">
        <f t="shared" si="128"/>
        <v/>
      </c>
      <c r="Q309" s="30" t="str">
        <f t="shared" si="129"/>
        <v/>
      </c>
      <c r="R309" s="30" t="str">
        <f t="shared" si="130"/>
        <v/>
      </c>
      <c r="S309" s="30" t="str">
        <f t="shared" si="131"/>
        <v/>
      </c>
      <c r="T309" s="19" t="s">
        <v>88</v>
      </c>
    </row>
    <row r="310" spans="1:20" hidden="1" x14ac:dyDescent="0.2">
      <c r="A310" s="34" t="str">
        <f t="shared" si="121"/>
        <v/>
      </c>
      <c r="B310" s="157"/>
      <c r="C310" s="157"/>
      <c r="D310" s="157"/>
      <c r="E310" s="157"/>
      <c r="F310" s="157"/>
      <c r="G310" s="157"/>
      <c r="H310" s="157"/>
      <c r="I310" s="157"/>
      <c r="J310" s="20" t="str">
        <f t="shared" si="122"/>
        <v/>
      </c>
      <c r="K310" s="20" t="str">
        <f t="shared" si="123"/>
        <v/>
      </c>
      <c r="L310" s="20" t="str">
        <f t="shared" si="124"/>
        <v/>
      </c>
      <c r="M310" s="20" t="str">
        <f t="shared" si="125"/>
        <v/>
      </c>
      <c r="N310" s="20" t="str">
        <f t="shared" si="126"/>
        <v/>
      </c>
      <c r="O310" s="20" t="str">
        <f t="shared" si="127"/>
        <v/>
      </c>
      <c r="P310" s="20" t="str">
        <f t="shared" si="128"/>
        <v/>
      </c>
      <c r="Q310" s="30" t="str">
        <f t="shared" si="129"/>
        <v/>
      </c>
      <c r="R310" s="30" t="str">
        <f t="shared" si="130"/>
        <v/>
      </c>
      <c r="S310" s="30" t="str">
        <f t="shared" si="131"/>
        <v/>
      </c>
      <c r="T310" s="19" t="s">
        <v>88</v>
      </c>
    </row>
    <row r="311" spans="1:20" hidden="1" x14ac:dyDescent="0.2">
      <c r="A311" s="34" t="str">
        <f t="shared" si="121"/>
        <v/>
      </c>
      <c r="B311" s="157"/>
      <c r="C311" s="157"/>
      <c r="D311" s="157"/>
      <c r="E311" s="157"/>
      <c r="F311" s="157"/>
      <c r="G311" s="157"/>
      <c r="H311" s="157"/>
      <c r="I311" s="157"/>
      <c r="J311" s="20" t="str">
        <f t="shared" si="122"/>
        <v/>
      </c>
      <c r="K311" s="20" t="str">
        <f t="shared" si="123"/>
        <v/>
      </c>
      <c r="L311" s="20" t="str">
        <f t="shared" si="124"/>
        <v/>
      </c>
      <c r="M311" s="20" t="str">
        <f t="shared" si="125"/>
        <v/>
      </c>
      <c r="N311" s="20" t="str">
        <f t="shared" si="126"/>
        <v/>
      </c>
      <c r="O311" s="20" t="str">
        <f t="shared" si="127"/>
        <v/>
      </c>
      <c r="P311" s="20" t="str">
        <f t="shared" si="128"/>
        <v/>
      </c>
      <c r="Q311" s="30" t="str">
        <f t="shared" si="129"/>
        <v/>
      </c>
      <c r="R311" s="30" t="str">
        <f t="shared" si="130"/>
        <v/>
      </c>
      <c r="S311" s="30" t="str">
        <f t="shared" si="131"/>
        <v/>
      </c>
      <c r="T311" s="19" t="s">
        <v>88</v>
      </c>
    </row>
    <row r="312" spans="1:20" hidden="1" x14ac:dyDescent="0.2">
      <c r="A312" s="34" t="str">
        <f t="shared" si="121"/>
        <v/>
      </c>
      <c r="B312" s="157"/>
      <c r="C312" s="157"/>
      <c r="D312" s="157"/>
      <c r="E312" s="157"/>
      <c r="F312" s="157"/>
      <c r="G312" s="157"/>
      <c r="H312" s="157"/>
      <c r="I312" s="157"/>
      <c r="J312" s="20" t="str">
        <f t="shared" si="122"/>
        <v/>
      </c>
      <c r="K312" s="20" t="str">
        <f t="shared" si="123"/>
        <v/>
      </c>
      <c r="L312" s="20" t="str">
        <f t="shared" si="124"/>
        <v/>
      </c>
      <c r="M312" s="20" t="str">
        <f t="shared" si="125"/>
        <v/>
      </c>
      <c r="N312" s="20" t="str">
        <f t="shared" si="126"/>
        <v/>
      </c>
      <c r="O312" s="20" t="str">
        <f t="shared" si="127"/>
        <v/>
      </c>
      <c r="P312" s="20" t="str">
        <f t="shared" si="128"/>
        <v/>
      </c>
      <c r="Q312" s="30" t="str">
        <f t="shared" si="129"/>
        <v/>
      </c>
      <c r="R312" s="30" t="str">
        <f t="shared" si="130"/>
        <v/>
      </c>
      <c r="S312" s="30" t="str">
        <f t="shared" si="131"/>
        <v/>
      </c>
      <c r="T312" s="19" t="s">
        <v>88</v>
      </c>
    </row>
    <row r="313" spans="1:20" hidden="1" x14ac:dyDescent="0.2">
      <c r="A313" s="34" t="str">
        <f t="shared" si="121"/>
        <v/>
      </c>
      <c r="B313" s="157"/>
      <c r="C313" s="157"/>
      <c r="D313" s="157"/>
      <c r="E313" s="157"/>
      <c r="F313" s="157"/>
      <c r="G313" s="157"/>
      <c r="H313" s="157"/>
      <c r="I313" s="157"/>
      <c r="J313" s="20" t="str">
        <f t="shared" si="122"/>
        <v/>
      </c>
      <c r="K313" s="20" t="str">
        <f t="shared" si="123"/>
        <v/>
      </c>
      <c r="L313" s="20" t="str">
        <f t="shared" si="124"/>
        <v/>
      </c>
      <c r="M313" s="20" t="str">
        <f t="shared" si="125"/>
        <v/>
      </c>
      <c r="N313" s="20" t="str">
        <f t="shared" si="126"/>
        <v/>
      </c>
      <c r="O313" s="20" t="str">
        <f t="shared" si="127"/>
        <v/>
      </c>
      <c r="P313" s="20" t="str">
        <f t="shared" si="128"/>
        <v/>
      </c>
      <c r="Q313" s="30" t="str">
        <f t="shared" si="129"/>
        <v/>
      </c>
      <c r="R313" s="30" t="str">
        <f t="shared" si="130"/>
        <v/>
      </c>
      <c r="S313" s="30" t="str">
        <f t="shared" si="131"/>
        <v/>
      </c>
      <c r="T313" s="19" t="s">
        <v>88</v>
      </c>
    </row>
    <row r="314" spans="1:20" hidden="1" x14ac:dyDescent="0.2">
      <c r="A314" s="34" t="str">
        <f t="shared" si="121"/>
        <v/>
      </c>
      <c r="B314" s="157"/>
      <c r="C314" s="157"/>
      <c r="D314" s="157"/>
      <c r="E314" s="157"/>
      <c r="F314" s="157"/>
      <c r="G314" s="157"/>
      <c r="H314" s="157"/>
      <c r="I314" s="157"/>
      <c r="J314" s="20" t="str">
        <f t="shared" si="122"/>
        <v/>
      </c>
      <c r="K314" s="20" t="str">
        <f t="shared" si="123"/>
        <v/>
      </c>
      <c r="L314" s="20" t="str">
        <f t="shared" si="124"/>
        <v/>
      </c>
      <c r="M314" s="20" t="str">
        <f t="shared" si="125"/>
        <v/>
      </c>
      <c r="N314" s="20" t="str">
        <f t="shared" si="126"/>
        <v/>
      </c>
      <c r="O314" s="20" t="str">
        <f t="shared" si="127"/>
        <v/>
      </c>
      <c r="P314" s="20" t="str">
        <f t="shared" si="128"/>
        <v/>
      </c>
      <c r="Q314" s="30" t="str">
        <f t="shared" si="129"/>
        <v/>
      </c>
      <c r="R314" s="30" t="str">
        <f t="shared" si="130"/>
        <v/>
      </c>
      <c r="S314" s="30" t="str">
        <f t="shared" si="131"/>
        <v/>
      </c>
      <c r="T314" s="19" t="s">
        <v>88</v>
      </c>
    </row>
    <row r="315" spans="1:20" hidden="1" x14ac:dyDescent="0.2">
      <c r="A315" s="34" t="str">
        <f t="shared" si="121"/>
        <v/>
      </c>
      <c r="B315" s="157"/>
      <c r="C315" s="157"/>
      <c r="D315" s="157"/>
      <c r="E315" s="157"/>
      <c r="F315" s="157"/>
      <c r="G315" s="157"/>
      <c r="H315" s="157"/>
      <c r="I315" s="157"/>
      <c r="J315" s="20" t="str">
        <f t="shared" si="122"/>
        <v/>
      </c>
      <c r="K315" s="20" t="str">
        <f t="shared" si="123"/>
        <v/>
      </c>
      <c r="L315" s="20" t="str">
        <f t="shared" si="124"/>
        <v/>
      </c>
      <c r="M315" s="20" t="str">
        <f t="shared" si="125"/>
        <v/>
      </c>
      <c r="N315" s="20" t="str">
        <f t="shared" si="126"/>
        <v/>
      </c>
      <c r="O315" s="20" t="str">
        <f t="shared" si="127"/>
        <v/>
      </c>
      <c r="P315" s="20" t="str">
        <f t="shared" si="128"/>
        <v/>
      </c>
      <c r="Q315" s="30" t="str">
        <f t="shared" si="129"/>
        <v/>
      </c>
      <c r="R315" s="30" t="str">
        <f t="shared" si="130"/>
        <v/>
      </c>
      <c r="S315" s="30" t="str">
        <f t="shared" si="131"/>
        <v/>
      </c>
      <c r="T315" s="19" t="s">
        <v>88</v>
      </c>
    </row>
    <row r="316" spans="1:20" hidden="1" x14ac:dyDescent="0.2">
      <c r="A316" s="34" t="str">
        <f t="shared" si="121"/>
        <v/>
      </c>
      <c r="B316" s="157"/>
      <c r="C316" s="157"/>
      <c r="D316" s="157"/>
      <c r="E316" s="157"/>
      <c r="F316" s="157"/>
      <c r="G316" s="157"/>
      <c r="H316" s="157"/>
      <c r="I316" s="157"/>
      <c r="J316" s="20" t="str">
        <f t="shared" si="122"/>
        <v/>
      </c>
      <c r="K316" s="20" t="str">
        <f t="shared" si="123"/>
        <v/>
      </c>
      <c r="L316" s="20" t="str">
        <f t="shared" si="124"/>
        <v/>
      </c>
      <c r="M316" s="20" t="str">
        <f t="shared" si="125"/>
        <v/>
      </c>
      <c r="N316" s="20" t="str">
        <f t="shared" si="126"/>
        <v/>
      </c>
      <c r="O316" s="20" t="str">
        <f t="shared" si="127"/>
        <v/>
      </c>
      <c r="P316" s="20" t="str">
        <f t="shared" si="128"/>
        <v/>
      </c>
      <c r="Q316" s="30" t="str">
        <f t="shared" si="129"/>
        <v/>
      </c>
      <c r="R316" s="30" t="str">
        <f t="shared" si="130"/>
        <v/>
      </c>
      <c r="S316" s="30" t="str">
        <f t="shared" si="131"/>
        <v/>
      </c>
      <c r="T316" s="19" t="s">
        <v>88</v>
      </c>
    </row>
    <row r="317" spans="1:20" hidden="1" x14ac:dyDescent="0.2">
      <c r="A317" s="34" t="str">
        <f t="shared" si="121"/>
        <v/>
      </c>
      <c r="B317" s="157"/>
      <c r="C317" s="157"/>
      <c r="D317" s="157"/>
      <c r="E317" s="157"/>
      <c r="F317" s="157"/>
      <c r="G317" s="157"/>
      <c r="H317" s="157"/>
      <c r="I317" s="157"/>
      <c r="J317" s="20" t="str">
        <f t="shared" si="122"/>
        <v/>
      </c>
      <c r="K317" s="20" t="str">
        <f t="shared" si="123"/>
        <v/>
      </c>
      <c r="L317" s="20" t="str">
        <f t="shared" si="124"/>
        <v/>
      </c>
      <c r="M317" s="20" t="str">
        <f t="shared" si="125"/>
        <v/>
      </c>
      <c r="N317" s="20" t="str">
        <f t="shared" si="126"/>
        <v/>
      </c>
      <c r="O317" s="20" t="str">
        <f t="shared" si="127"/>
        <v/>
      </c>
      <c r="P317" s="20" t="str">
        <f t="shared" si="128"/>
        <v/>
      </c>
      <c r="Q317" s="30" t="str">
        <f t="shared" si="129"/>
        <v/>
      </c>
      <c r="R317" s="30" t="str">
        <f t="shared" si="130"/>
        <v/>
      </c>
      <c r="S317" s="30" t="str">
        <f t="shared" si="131"/>
        <v/>
      </c>
      <c r="T317" s="19" t="s">
        <v>88</v>
      </c>
    </row>
    <row r="318" spans="1:20" hidden="1" x14ac:dyDescent="0.2">
      <c r="A318" s="34" t="str">
        <f t="shared" si="121"/>
        <v/>
      </c>
      <c r="B318" s="157"/>
      <c r="C318" s="157"/>
      <c r="D318" s="157"/>
      <c r="E318" s="157"/>
      <c r="F318" s="157"/>
      <c r="G318" s="157"/>
      <c r="H318" s="157"/>
      <c r="I318" s="157"/>
      <c r="J318" s="20" t="str">
        <f t="shared" si="122"/>
        <v/>
      </c>
      <c r="K318" s="20" t="str">
        <f t="shared" si="123"/>
        <v/>
      </c>
      <c r="L318" s="20" t="str">
        <f t="shared" si="124"/>
        <v/>
      </c>
      <c r="M318" s="20" t="str">
        <f t="shared" si="125"/>
        <v/>
      </c>
      <c r="N318" s="20" t="str">
        <f t="shared" si="126"/>
        <v/>
      </c>
      <c r="O318" s="20" t="str">
        <f t="shared" si="127"/>
        <v/>
      </c>
      <c r="P318" s="20" t="str">
        <f t="shared" si="128"/>
        <v/>
      </c>
      <c r="Q318" s="30" t="str">
        <f t="shared" si="129"/>
        <v/>
      </c>
      <c r="R318" s="30" t="str">
        <f t="shared" si="130"/>
        <v/>
      </c>
      <c r="S318" s="30" t="str">
        <f t="shared" si="131"/>
        <v/>
      </c>
      <c r="T318" s="19" t="s">
        <v>88</v>
      </c>
    </row>
    <row r="319" spans="1:20" hidden="1" x14ac:dyDescent="0.2">
      <c r="A319" s="34" t="str">
        <f t="shared" si="121"/>
        <v/>
      </c>
      <c r="B319" s="166"/>
      <c r="C319" s="167"/>
      <c r="D319" s="167"/>
      <c r="E319" s="167"/>
      <c r="F319" s="167"/>
      <c r="G319" s="167"/>
      <c r="H319" s="167"/>
      <c r="I319" s="168"/>
      <c r="J319" s="20" t="str">
        <f t="shared" si="122"/>
        <v/>
      </c>
      <c r="K319" s="20" t="str">
        <f t="shared" si="123"/>
        <v/>
      </c>
      <c r="L319" s="20" t="str">
        <f t="shared" si="124"/>
        <v/>
      </c>
      <c r="M319" s="20" t="str">
        <f t="shared" si="125"/>
        <v/>
      </c>
      <c r="N319" s="20" t="str">
        <f t="shared" si="126"/>
        <v/>
      </c>
      <c r="O319" s="20" t="str">
        <f t="shared" si="127"/>
        <v/>
      </c>
      <c r="P319" s="20" t="str">
        <f t="shared" si="128"/>
        <v/>
      </c>
      <c r="Q319" s="30" t="str">
        <f t="shared" si="129"/>
        <v/>
      </c>
      <c r="R319" s="30" t="str">
        <f t="shared" si="130"/>
        <v/>
      </c>
      <c r="S319" s="30" t="str">
        <f t="shared" si="131"/>
        <v/>
      </c>
      <c r="T319" s="19" t="s">
        <v>88</v>
      </c>
    </row>
    <row r="320" spans="1:20" hidden="1" x14ac:dyDescent="0.2">
      <c r="A320" s="34" t="str">
        <f t="shared" si="121"/>
        <v/>
      </c>
      <c r="B320" s="157"/>
      <c r="C320" s="157"/>
      <c r="D320" s="157"/>
      <c r="E320" s="157"/>
      <c r="F320" s="157"/>
      <c r="G320" s="157"/>
      <c r="H320" s="157"/>
      <c r="I320" s="157"/>
      <c r="J320" s="20" t="str">
        <f t="shared" si="122"/>
        <v/>
      </c>
      <c r="K320" s="20" t="str">
        <f t="shared" si="123"/>
        <v/>
      </c>
      <c r="L320" s="20" t="str">
        <f t="shared" si="124"/>
        <v/>
      </c>
      <c r="M320" s="20" t="str">
        <f t="shared" si="125"/>
        <v/>
      </c>
      <c r="N320" s="20" t="str">
        <f t="shared" si="126"/>
        <v/>
      </c>
      <c r="O320" s="20" t="str">
        <f t="shared" si="127"/>
        <v/>
      </c>
      <c r="P320" s="20" t="str">
        <f t="shared" si="128"/>
        <v/>
      </c>
      <c r="Q320" s="30" t="str">
        <f t="shared" si="129"/>
        <v/>
      </c>
      <c r="R320" s="30" t="str">
        <f t="shared" si="130"/>
        <v/>
      </c>
      <c r="S320" s="30" t="str">
        <f t="shared" si="131"/>
        <v/>
      </c>
      <c r="T320" s="19" t="s">
        <v>88</v>
      </c>
    </row>
    <row r="321" spans="1:20" hidden="1" x14ac:dyDescent="0.2">
      <c r="A321" s="34" t="str">
        <f t="shared" si="121"/>
        <v/>
      </c>
      <c r="B321" s="157"/>
      <c r="C321" s="157"/>
      <c r="D321" s="157"/>
      <c r="E321" s="157"/>
      <c r="F321" s="157"/>
      <c r="G321" s="157"/>
      <c r="H321" s="157"/>
      <c r="I321" s="157"/>
      <c r="J321" s="20" t="str">
        <f t="shared" si="122"/>
        <v/>
      </c>
      <c r="K321" s="20" t="str">
        <f t="shared" si="123"/>
        <v/>
      </c>
      <c r="L321" s="20" t="str">
        <f t="shared" si="124"/>
        <v/>
      </c>
      <c r="M321" s="20" t="str">
        <f t="shared" si="125"/>
        <v/>
      </c>
      <c r="N321" s="20" t="str">
        <f t="shared" si="126"/>
        <v/>
      </c>
      <c r="O321" s="20" t="str">
        <f t="shared" si="127"/>
        <v/>
      </c>
      <c r="P321" s="20" t="str">
        <f t="shared" si="128"/>
        <v/>
      </c>
      <c r="Q321" s="30" t="str">
        <f t="shared" si="129"/>
        <v/>
      </c>
      <c r="R321" s="30" t="str">
        <f t="shared" si="130"/>
        <v/>
      </c>
      <c r="S321" s="30" t="str">
        <f t="shared" si="131"/>
        <v/>
      </c>
      <c r="T321" s="19" t="s">
        <v>88</v>
      </c>
    </row>
    <row r="322" spans="1:20" hidden="1" x14ac:dyDescent="0.2">
      <c r="A322" s="34" t="str">
        <f t="shared" si="121"/>
        <v/>
      </c>
      <c r="B322" s="157"/>
      <c r="C322" s="157"/>
      <c r="D322" s="157"/>
      <c r="E322" s="157"/>
      <c r="F322" s="157"/>
      <c r="G322" s="157"/>
      <c r="H322" s="157"/>
      <c r="I322" s="157"/>
      <c r="J322" s="20" t="str">
        <f t="shared" si="122"/>
        <v/>
      </c>
      <c r="K322" s="20" t="str">
        <f t="shared" si="123"/>
        <v/>
      </c>
      <c r="L322" s="20" t="str">
        <f t="shared" si="124"/>
        <v/>
      </c>
      <c r="M322" s="20" t="str">
        <f t="shared" si="125"/>
        <v/>
      </c>
      <c r="N322" s="20" t="str">
        <f t="shared" si="126"/>
        <v/>
      </c>
      <c r="O322" s="20" t="str">
        <f t="shared" si="127"/>
        <v/>
      </c>
      <c r="P322" s="20" t="str">
        <f t="shared" si="128"/>
        <v/>
      </c>
      <c r="Q322" s="30" t="str">
        <f t="shared" si="129"/>
        <v/>
      </c>
      <c r="R322" s="30" t="str">
        <f t="shared" si="130"/>
        <v/>
      </c>
      <c r="S322" s="30" t="str">
        <f t="shared" si="131"/>
        <v/>
      </c>
      <c r="T322" s="19" t="s">
        <v>88</v>
      </c>
    </row>
    <row r="323" spans="1:20" hidden="1" x14ac:dyDescent="0.2">
      <c r="A323" s="22" t="s">
        <v>24</v>
      </c>
      <c r="B323" s="163"/>
      <c r="C323" s="164"/>
      <c r="D323" s="164"/>
      <c r="E323" s="164"/>
      <c r="F323" s="164"/>
      <c r="G323" s="164"/>
      <c r="H323" s="164"/>
      <c r="I323" s="165"/>
      <c r="J323" s="24">
        <f t="shared" ref="J323:P323" si="132">SUM(J306:J322)</f>
        <v>0</v>
      </c>
      <c r="K323" s="24">
        <f t="shared" si="132"/>
        <v>0</v>
      </c>
      <c r="L323" s="24">
        <f t="shared" si="132"/>
        <v>0</v>
      </c>
      <c r="M323" s="24">
        <f t="shared" si="132"/>
        <v>0</v>
      </c>
      <c r="N323" s="24">
        <f t="shared" si="132"/>
        <v>0</v>
      </c>
      <c r="O323" s="24">
        <f t="shared" si="132"/>
        <v>0</v>
      </c>
      <c r="P323" s="24">
        <f t="shared" si="132"/>
        <v>0</v>
      </c>
      <c r="Q323" s="22">
        <f>COUNTIF(Q306:Q322,"E")</f>
        <v>0</v>
      </c>
      <c r="R323" s="22">
        <f>COUNTIF(R306:R322,"C")</f>
        <v>0</v>
      </c>
      <c r="S323" s="22">
        <f>COUNTIF(S306:S322,"VP")</f>
        <v>0</v>
      </c>
      <c r="T323" s="19"/>
    </row>
    <row r="324" spans="1:20" hidden="1" x14ac:dyDescent="0.2">
      <c r="A324" s="95" t="s">
        <v>68</v>
      </c>
      <c r="B324" s="158"/>
      <c r="C324" s="158"/>
      <c r="D324" s="158"/>
      <c r="E324" s="158"/>
      <c r="F324" s="158"/>
      <c r="G324" s="158"/>
      <c r="H324" s="158"/>
      <c r="I324" s="158"/>
      <c r="J324" s="158"/>
      <c r="K324" s="158"/>
      <c r="L324" s="158"/>
      <c r="M324" s="158"/>
      <c r="N324" s="158"/>
      <c r="O324" s="158"/>
      <c r="P324" s="158"/>
      <c r="Q324" s="158"/>
      <c r="R324" s="158"/>
      <c r="S324" s="158"/>
      <c r="T324" s="96"/>
    </row>
    <row r="325" spans="1:20" hidden="1" x14ac:dyDescent="0.2">
      <c r="A325" s="34" t="str">
        <f>IF(ISNA(INDEX($A$34:$T$165,MATCH($B325,$B$34:$B$165,0),1)),"",INDEX($A$34:$T$165,MATCH($B325,$B$34:$B$165,0),1))</f>
        <v/>
      </c>
      <c r="B325" s="157"/>
      <c r="C325" s="157"/>
      <c r="D325" s="157"/>
      <c r="E325" s="157"/>
      <c r="F325" s="157"/>
      <c r="G325" s="157"/>
      <c r="H325" s="157"/>
      <c r="I325" s="157"/>
      <c r="J325" s="20" t="str">
        <f>IF(ISNA(INDEX($A$34:$T$165,MATCH($B325,$B$34:$B$165,0),10)),"",INDEX($A$34:$T$165,MATCH($B325,$B$34:$B$165,0),10))</f>
        <v/>
      </c>
      <c r="K325" s="20" t="str">
        <f>IF(ISNA(INDEX($A$34:$T$165,MATCH($B325,$B$34:$B$165,0),11)),"",INDEX($A$34:$T$165,MATCH($B325,$B$34:$B$165,0),11))</f>
        <v/>
      </c>
      <c r="L325" s="20" t="str">
        <f>IF(ISNA(INDEX($A$34:$T$165,MATCH($B325,$B$34:$B$165,0),12)),"",INDEX($A$34:$T$165,MATCH($B325,$B$34:$B$165,0),12))</f>
        <v/>
      </c>
      <c r="M325" s="20" t="str">
        <f>IF(ISNA(INDEX($A$34:$T$165,MATCH($B325,$B$34:$B$165,0),13)),"",INDEX($A$34:$T$165,MATCH($B325,$B$34:$B$165,0),13))</f>
        <v/>
      </c>
      <c r="N325" s="20" t="str">
        <f>IF(ISNA(INDEX($A$34:$T$165,MATCH($B325,$B$34:$B$165,0),14)),"",INDEX($A$34:$T$165,MATCH($B325,$B$34:$B$165,0),14))</f>
        <v/>
      </c>
      <c r="O325" s="20" t="str">
        <f>IF(ISNA(INDEX($A$34:$T$165,MATCH($B325,$B$34:$B$165,0),15)),"",INDEX($A$34:$T$165,MATCH($B325,$B$34:$B$165,0),15))</f>
        <v/>
      </c>
      <c r="P325" s="20" t="str">
        <f>IF(ISNA(INDEX($A$34:$T$165,MATCH($B325,$B$34:$B$165,0),16)),"",INDEX($A$34:$T$165,MATCH($B325,$B$34:$B$165,0),16))</f>
        <v/>
      </c>
      <c r="Q325" s="30" t="str">
        <f>IF(ISNA(INDEX($A$34:$T$165,MATCH($B325,$B$34:$B$165,0),17)),"",INDEX($A$34:$T$165,MATCH($B325,$B$34:$B$165,0),17))</f>
        <v/>
      </c>
      <c r="R325" s="30" t="str">
        <f>IF(ISNA(INDEX($A$34:$T$165,MATCH($B325,$B$34:$B$165,0),18)),"",INDEX($A$34:$T$165,MATCH($B325,$B$34:$B$165,0),18))</f>
        <v/>
      </c>
      <c r="S325" s="30" t="str">
        <f>IF(ISNA(INDEX($A$34:$T$165,MATCH($B325,$B$34:$B$165,0),19)),"",INDEX($A$34:$T$165,MATCH($B325,$B$34:$B$165,0),19))</f>
        <v/>
      </c>
      <c r="T325" s="19" t="s">
        <v>88</v>
      </c>
    </row>
    <row r="326" spans="1:20" hidden="1" x14ac:dyDescent="0.2">
      <c r="A326" s="34" t="str">
        <f>IF(ISNA(INDEX($A$34:$T$165,MATCH($B326,$B$34:$B$165,0),1)),"",INDEX($A$34:$T$165,MATCH($B326,$B$34:$B$165,0),1))</f>
        <v/>
      </c>
      <c r="B326" s="157"/>
      <c r="C326" s="157"/>
      <c r="D326" s="157"/>
      <c r="E326" s="157"/>
      <c r="F326" s="157"/>
      <c r="G326" s="157"/>
      <c r="H326" s="157"/>
      <c r="I326" s="157"/>
      <c r="J326" s="20" t="str">
        <f>IF(ISNA(INDEX($A$34:$T$165,MATCH($B326,$B$34:$B$165,0),10)),"",INDEX($A$34:$T$165,MATCH($B326,$B$34:$B$165,0),10))</f>
        <v/>
      </c>
      <c r="K326" s="20" t="str">
        <f>IF(ISNA(INDEX($A$34:$T$165,MATCH($B326,$B$34:$B$165,0),11)),"",INDEX($A$34:$T$165,MATCH($B326,$B$34:$B$165,0),11))</f>
        <v/>
      </c>
      <c r="L326" s="20" t="str">
        <f>IF(ISNA(INDEX($A$34:$T$165,MATCH($B326,$B$34:$B$165,0),12)),"",INDEX($A$34:$T$165,MATCH($B326,$B$34:$B$165,0),12))</f>
        <v/>
      </c>
      <c r="M326" s="20" t="str">
        <f>IF(ISNA(INDEX($A$34:$T$165,MATCH($B326,$B$34:$B$165,0),13)),"",INDEX($A$34:$T$165,MATCH($B326,$B$34:$B$165,0),13))</f>
        <v/>
      </c>
      <c r="N326" s="20" t="str">
        <f>IF(ISNA(INDEX($A$34:$T$165,MATCH($B326,$B$34:$B$165,0),14)),"",INDEX($A$34:$T$165,MATCH($B326,$B$34:$B$165,0),14))</f>
        <v/>
      </c>
      <c r="O326" s="20" t="str">
        <f>IF(ISNA(INDEX($A$34:$T$165,MATCH($B326,$B$34:$B$165,0),15)),"",INDEX($A$34:$T$165,MATCH($B326,$B$34:$B$165,0),15))</f>
        <v/>
      </c>
      <c r="P326" s="20" t="str">
        <f>IF(ISNA(INDEX($A$34:$T$165,MATCH($B326,$B$34:$B$165,0),16)),"",INDEX($A$34:$T$165,MATCH($B326,$B$34:$B$165,0),16))</f>
        <v/>
      </c>
      <c r="Q326" s="30" t="str">
        <f>IF(ISNA(INDEX($A$34:$T$165,MATCH($B326,$B$34:$B$165,0),17)),"",INDEX($A$34:$T$165,MATCH($B326,$B$34:$B$165,0),17))</f>
        <v/>
      </c>
      <c r="R326" s="30" t="str">
        <f>IF(ISNA(INDEX($A$34:$T$165,MATCH($B326,$B$34:$B$165,0),18)),"",INDEX($A$34:$T$165,MATCH($B326,$B$34:$B$165,0),18))</f>
        <v/>
      </c>
      <c r="S326" s="30" t="str">
        <f>IF(ISNA(INDEX($A$34:$T$165,MATCH($B326,$B$34:$B$165,0),19)),"",INDEX($A$34:$T$165,MATCH($B326,$B$34:$B$165,0),19))</f>
        <v/>
      </c>
      <c r="T326" s="19" t="s">
        <v>88</v>
      </c>
    </row>
    <row r="327" spans="1:20" hidden="1" x14ac:dyDescent="0.2">
      <c r="A327" s="34" t="str">
        <f>IF(ISNA(INDEX($A$34:$T$165,MATCH($B327,$B$34:$B$165,0),1)),"",INDEX($A$34:$T$165,MATCH($B327,$B$34:$B$165,0),1))</f>
        <v/>
      </c>
      <c r="B327" s="157"/>
      <c r="C327" s="157"/>
      <c r="D327" s="157"/>
      <c r="E327" s="157"/>
      <c r="F327" s="157"/>
      <c r="G327" s="157"/>
      <c r="H327" s="157"/>
      <c r="I327" s="157"/>
      <c r="J327" s="20" t="str">
        <f>IF(ISNA(INDEX($A$34:$T$165,MATCH($B327,$B$34:$B$165,0),10)),"",INDEX($A$34:$T$165,MATCH($B327,$B$34:$B$165,0),10))</f>
        <v/>
      </c>
      <c r="K327" s="20" t="str">
        <f>IF(ISNA(INDEX($A$34:$T$165,MATCH($B327,$B$34:$B$165,0),11)),"",INDEX($A$34:$T$165,MATCH($B327,$B$34:$B$165,0),11))</f>
        <v/>
      </c>
      <c r="L327" s="20" t="str">
        <f>IF(ISNA(INDEX($A$34:$T$165,MATCH($B327,$B$34:$B$165,0),12)),"",INDEX($A$34:$T$165,MATCH($B327,$B$34:$B$165,0),12))</f>
        <v/>
      </c>
      <c r="M327" s="20" t="str">
        <f>IF(ISNA(INDEX($A$34:$T$165,MATCH($B327,$B$34:$B$165,0),13)),"",INDEX($A$34:$T$165,MATCH($B327,$B$34:$B$165,0),13))</f>
        <v/>
      </c>
      <c r="N327" s="20" t="str">
        <f>IF(ISNA(INDEX($A$34:$T$165,MATCH($B327,$B$34:$B$165,0),14)),"",INDEX($A$34:$T$165,MATCH($B327,$B$34:$B$165,0),14))</f>
        <v/>
      </c>
      <c r="O327" s="20" t="str">
        <f>IF(ISNA(INDEX($A$34:$T$165,MATCH($B327,$B$34:$B$165,0),15)),"",INDEX($A$34:$T$165,MATCH($B327,$B$34:$B$165,0),15))</f>
        <v/>
      </c>
      <c r="P327" s="20" t="str">
        <f>IF(ISNA(INDEX($A$34:$T$165,MATCH($B327,$B$34:$B$165,0),16)),"",INDEX($A$34:$T$165,MATCH($B327,$B$34:$B$165,0),16))</f>
        <v/>
      </c>
      <c r="Q327" s="30" t="str">
        <f>IF(ISNA(INDEX($A$34:$T$165,MATCH($B327,$B$34:$B$165,0),17)),"",INDEX($A$34:$T$165,MATCH($B327,$B$34:$B$165,0),17))</f>
        <v/>
      </c>
      <c r="R327" s="30" t="str">
        <f>IF(ISNA(INDEX($A$34:$T$165,MATCH($B327,$B$34:$B$165,0),18)),"",INDEX($A$34:$T$165,MATCH($B327,$B$34:$B$165,0),18))</f>
        <v/>
      </c>
      <c r="S327" s="30" t="str">
        <f>IF(ISNA(INDEX($A$34:$T$165,MATCH($B327,$B$34:$B$165,0),19)),"",INDEX($A$34:$T$165,MATCH($B327,$B$34:$B$165,0),19))</f>
        <v/>
      </c>
      <c r="T327" s="19" t="s">
        <v>88</v>
      </c>
    </row>
    <row r="328" spans="1:20" hidden="1" x14ac:dyDescent="0.2">
      <c r="A328" s="34" t="str">
        <f>IF(ISNA(INDEX($A$34:$T$165,MATCH($B328,$B$34:$B$165,0),1)),"",INDEX($A$34:$T$165,MATCH($B328,$B$34:$B$165,0),1))</f>
        <v/>
      </c>
      <c r="B328" s="157"/>
      <c r="C328" s="157"/>
      <c r="D328" s="157"/>
      <c r="E328" s="157"/>
      <c r="F328" s="157"/>
      <c r="G328" s="157"/>
      <c r="H328" s="157"/>
      <c r="I328" s="157"/>
      <c r="J328" s="20" t="str">
        <f>IF(ISNA(INDEX($A$34:$T$165,MATCH($B328,$B$34:$B$165,0),10)),"",INDEX($A$34:$T$165,MATCH($B328,$B$34:$B$165,0),10))</f>
        <v/>
      </c>
      <c r="K328" s="20" t="str">
        <f>IF(ISNA(INDEX($A$34:$T$165,MATCH($B328,$B$34:$B$165,0),11)),"",INDEX($A$34:$T$165,MATCH($B328,$B$34:$B$165,0),11))</f>
        <v/>
      </c>
      <c r="L328" s="20" t="str">
        <f>IF(ISNA(INDEX($A$34:$T$165,MATCH($B328,$B$34:$B$165,0),12)),"",INDEX($A$34:$T$165,MATCH($B328,$B$34:$B$165,0),12))</f>
        <v/>
      </c>
      <c r="M328" s="20" t="str">
        <f>IF(ISNA(INDEX($A$34:$T$165,MATCH($B328,$B$34:$B$165,0),13)),"",INDEX($A$34:$T$165,MATCH($B328,$B$34:$B$165,0),13))</f>
        <v/>
      </c>
      <c r="N328" s="20" t="str">
        <f>IF(ISNA(INDEX($A$34:$T$165,MATCH($B328,$B$34:$B$165,0),14)),"",INDEX($A$34:$T$165,MATCH($B328,$B$34:$B$165,0),14))</f>
        <v/>
      </c>
      <c r="O328" s="20" t="str">
        <f>IF(ISNA(INDEX($A$34:$T$165,MATCH($B328,$B$34:$B$165,0),15)),"",INDEX($A$34:$T$165,MATCH($B328,$B$34:$B$165,0),15))</f>
        <v/>
      </c>
      <c r="P328" s="20" t="str">
        <f>IF(ISNA(INDEX($A$34:$T$165,MATCH($B328,$B$34:$B$165,0),16)),"",INDEX($A$34:$T$165,MATCH($B328,$B$34:$B$165,0),16))</f>
        <v/>
      </c>
      <c r="Q328" s="30" t="str">
        <f>IF(ISNA(INDEX($A$34:$T$165,MATCH($B328,$B$34:$B$165,0),17)),"",INDEX($A$34:$T$165,MATCH($B328,$B$34:$B$165,0),17))</f>
        <v/>
      </c>
      <c r="R328" s="30" t="str">
        <f>IF(ISNA(INDEX($A$34:$T$165,MATCH($B328,$B$34:$B$165,0),18)),"",INDEX($A$34:$T$165,MATCH($B328,$B$34:$B$165,0),18))</f>
        <v/>
      </c>
      <c r="S328" s="30" t="str">
        <f>IF(ISNA(INDEX($A$34:$T$165,MATCH($B328,$B$34:$B$165,0),19)),"",INDEX($A$34:$T$165,MATCH($B328,$B$34:$B$165,0),19))</f>
        <v/>
      </c>
      <c r="T328" s="19" t="s">
        <v>88</v>
      </c>
    </row>
    <row r="329" spans="1:20" hidden="1" x14ac:dyDescent="0.2">
      <c r="A329" s="22" t="s">
        <v>24</v>
      </c>
      <c r="B329" s="161"/>
      <c r="C329" s="161"/>
      <c r="D329" s="161"/>
      <c r="E329" s="161"/>
      <c r="F329" s="161"/>
      <c r="G329" s="161"/>
      <c r="H329" s="161"/>
      <c r="I329" s="161"/>
      <c r="J329" s="24">
        <f t="shared" ref="J329:P329" si="133">SUM(J325:J328)</f>
        <v>0</v>
      </c>
      <c r="K329" s="24">
        <f t="shared" si="133"/>
        <v>0</v>
      </c>
      <c r="L329" s="24">
        <f t="shared" si="133"/>
        <v>0</v>
      </c>
      <c r="M329" s="24">
        <f t="shared" si="133"/>
        <v>0</v>
      </c>
      <c r="N329" s="24">
        <f t="shared" si="133"/>
        <v>0</v>
      </c>
      <c r="O329" s="24">
        <f t="shared" si="133"/>
        <v>0</v>
      </c>
      <c r="P329" s="24">
        <f t="shared" si="133"/>
        <v>0</v>
      </c>
      <c r="Q329" s="22">
        <f>COUNTIF(Q325:Q328,"E")</f>
        <v>0</v>
      </c>
      <c r="R329" s="22">
        <f>COUNTIF(R325:R328,"C")</f>
        <v>0</v>
      </c>
      <c r="S329" s="22">
        <f>COUNTIF(S325:S328,"VP")</f>
        <v>0</v>
      </c>
      <c r="T329" s="23"/>
    </row>
    <row r="330" spans="1:20" ht="28.5" hidden="1" customHeight="1" x14ac:dyDescent="0.2">
      <c r="A330" s="130" t="s">
        <v>72</v>
      </c>
      <c r="B330" s="131"/>
      <c r="C330" s="131"/>
      <c r="D330" s="131"/>
      <c r="E330" s="131"/>
      <c r="F330" s="131"/>
      <c r="G330" s="131"/>
      <c r="H330" s="131"/>
      <c r="I330" s="132"/>
      <c r="J330" s="24">
        <f t="shared" ref="J330:S330" si="134">SUM(J323,J329)</f>
        <v>0</v>
      </c>
      <c r="K330" s="24">
        <f t="shared" si="134"/>
        <v>0</v>
      </c>
      <c r="L330" s="24">
        <f t="shared" si="134"/>
        <v>0</v>
      </c>
      <c r="M330" s="24">
        <f t="shared" si="134"/>
        <v>0</v>
      </c>
      <c r="N330" s="24">
        <f t="shared" si="134"/>
        <v>0</v>
      </c>
      <c r="O330" s="24">
        <f t="shared" si="134"/>
        <v>0</v>
      </c>
      <c r="P330" s="24">
        <f t="shared" si="134"/>
        <v>0</v>
      </c>
      <c r="Q330" s="24">
        <f t="shared" si="134"/>
        <v>0</v>
      </c>
      <c r="R330" s="24">
        <f t="shared" si="134"/>
        <v>0</v>
      </c>
      <c r="S330" s="24">
        <f t="shared" si="134"/>
        <v>0</v>
      </c>
      <c r="T330" s="29"/>
    </row>
    <row r="331" spans="1:20" hidden="1" x14ac:dyDescent="0.2">
      <c r="A331" s="133" t="s">
        <v>47</v>
      </c>
      <c r="B331" s="134"/>
      <c r="C331" s="134"/>
      <c r="D331" s="134"/>
      <c r="E331" s="134"/>
      <c r="F331" s="134"/>
      <c r="G331" s="134"/>
      <c r="H331" s="134"/>
      <c r="I331" s="134"/>
      <c r="J331" s="135"/>
      <c r="K331" s="24">
        <f t="shared" ref="K331:P331" si="135">K323*14+K329*12</f>
        <v>0</v>
      </c>
      <c r="L331" s="24">
        <f t="shared" si="135"/>
        <v>0</v>
      </c>
      <c r="M331" s="24">
        <f t="shared" si="135"/>
        <v>0</v>
      </c>
      <c r="N331" s="24">
        <f t="shared" si="135"/>
        <v>0</v>
      </c>
      <c r="O331" s="24">
        <f t="shared" si="135"/>
        <v>0</v>
      </c>
      <c r="P331" s="24">
        <f t="shared" si="135"/>
        <v>0</v>
      </c>
      <c r="Q331" s="139"/>
      <c r="R331" s="140"/>
      <c r="S331" s="140"/>
      <c r="T331" s="141"/>
    </row>
    <row r="332" spans="1:20" hidden="1" x14ac:dyDescent="0.2">
      <c r="A332" s="136"/>
      <c r="B332" s="137"/>
      <c r="C332" s="137"/>
      <c r="D332" s="137"/>
      <c r="E332" s="137"/>
      <c r="F332" s="137"/>
      <c r="G332" s="137"/>
      <c r="H332" s="137"/>
      <c r="I332" s="137"/>
      <c r="J332" s="138"/>
      <c r="K332" s="145">
        <f>SUM(K331:M331)</f>
        <v>0</v>
      </c>
      <c r="L332" s="146"/>
      <c r="M332" s="147"/>
      <c r="N332" s="148">
        <f>SUM(N331:O331)</f>
        <v>0</v>
      </c>
      <c r="O332" s="149"/>
      <c r="P332" s="150"/>
      <c r="Q332" s="142"/>
      <c r="R332" s="143"/>
      <c r="S332" s="143"/>
      <c r="T332" s="144"/>
    </row>
    <row r="333" spans="1:20" hidden="1" x14ac:dyDescent="0.2"/>
    <row r="334" spans="1:20" hidden="1" x14ac:dyDescent="0.2">
      <c r="B334" s="2"/>
      <c r="C334" s="2"/>
      <c r="D334" s="2"/>
      <c r="E334" s="2"/>
      <c r="F334" s="2"/>
      <c r="G334" s="2"/>
      <c r="M334" s="8"/>
      <c r="N334" s="8"/>
      <c r="O334" s="8"/>
      <c r="P334" s="8"/>
      <c r="Q334" s="8"/>
      <c r="R334" s="8"/>
      <c r="S334" s="8"/>
    </row>
    <row r="335" spans="1:20" hidden="1" x14ac:dyDescent="0.2">
      <c r="B335" s="8"/>
      <c r="C335" s="8"/>
      <c r="D335" s="8"/>
      <c r="E335" s="8"/>
      <c r="F335" s="8"/>
      <c r="G335" s="8"/>
      <c r="H335" s="17"/>
      <c r="I335" s="17"/>
      <c r="J335" s="17"/>
      <c r="M335" s="8"/>
      <c r="N335" s="8"/>
      <c r="O335" s="8"/>
      <c r="P335" s="8"/>
      <c r="Q335" s="8"/>
      <c r="R335" s="8"/>
      <c r="S335" s="8"/>
    </row>
    <row r="337" spans="1:20" x14ac:dyDescent="0.2">
      <c r="A337" s="162" t="s">
        <v>59</v>
      </c>
      <c r="B337" s="162"/>
    </row>
    <row r="338" spans="1:20" x14ac:dyDescent="0.2">
      <c r="A338" s="119" t="s">
        <v>26</v>
      </c>
      <c r="B338" s="121" t="s">
        <v>51</v>
      </c>
      <c r="C338" s="122"/>
      <c r="D338" s="122"/>
      <c r="E338" s="122"/>
      <c r="F338" s="122"/>
      <c r="G338" s="123"/>
      <c r="H338" s="121" t="s">
        <v>54</v>
      </c>
      <c r="I338" s="123"/>
      <c r="J338" s="91" t="s">
        <v>55</v>
      </c>
      <c r="K338" s="92"/>
      <c r="L338" s="92"/>
      <c r="M338" s="92"/>
      <c r="N338" s="92"/>
      <c r="O338" s="93"/>
      <c r="P338" s="121" t="s">
        <v>46</v>
      </c>
      <c r="Q338" s="123"/>
      <c r="R338" s="91" t="s">
        <v>56</v>
      </c>
      <c r="S338" s="92"/>
      <c r="T338" s="93"/>
    </row>
    <row r="339" spans="1:20" x14ac:dyDescent="0.2">
      <c r="A339" s="120"/>
      <c r="B339" s="124"/>
      <c r="C339" s="125"/>
      <c r="D339" s="125"/>
      <c r="E339" s="125"/>
      <c r="F339" s="125"/>
      <c r="G339" s="126"/>
      <c r="H339" s="124"/>
      <c r="I339" s="126"/>
      <c r="J339" s="91" t="s">
        <v>33</v>
      </c>
      <c r="K339" s="93"/>
      <c r="L339" s="91" t="s">
        <v>7</v>
      </c>
      <c r="M339" s="93"/>
      <c r="N339" s="91" t="s">
        <v>30</v>
      </c>
      <c r="O339" s="93"/>
      <c r="P339" s="124"/>
      <c r="Q339" s="126"/>
      <c r="R339" s="42" t="s">
        <v>57</v>
      </c>
      <c r="S339" s="91" t="s">
        <v>58</v>
      </c>
      <c r="T339" s="93"/>
    </row>
    <row r="340" spans="1:20" x14ac:dyDescent="0.2">
      <c r="A340" s="42">
        <v>1</v>
      </c>
      <c r="B340" s="91" t="s">
        <v>52</v>
      </c>
      <c r="C340" s="92"/>
      <c r="D340" s="92"/>
      <c r="E340" s="92"/>
      <c r="F340" s="92"/>
      <c r="G340" s="93"/>
      <c r="H340" s="101">
        <f>J340</f>
        <v>538</v>
      </c>
      <c r="I340" s="101"/>
      <c r="J340" s="102">
        <f>SUM((N41+N57+N74)*14+(N90*12)-J341)</f>
        <v>538</v>
      </c>
      <c r="K340" s="103"/>
      <c r="L340" s="102">
        <f>SUM((O41+O57+O74)*14+(O90*12)-L341)</f>
        <v>984</v>
      </c>
      <c r="M340" s="103"/>
      <c r="N340" s="104">
        <f>SUM(J340:M340)</f>
        <v>1522</v>
      </c>
      <c r="O340" s="105"/>
      <c r="P340" s="106">
        <f>H340/H342</f>
        <v>0.47695035460992907</v>
      </c>
      <c r="Q340" s="107"/>
      <c r="R340" s="43">
        <f>J41+J57-R341</f>
        <v>38</v>
      </c>
      <c r="S340" s="108">
        <f>J74+J90-S341</f>
        <v>24</v>
      </c>
      <c r="T340" s="109"/>
    </row>
    <row r="341" spans="1:20" x14ac:dyDescent="0.2">
      <c r="A341" s="42">
        <v>2</v>
      </c>
      <c r="B341" s="91" t="s">
        <v>53</v>
      </c>
      <c r="C341" s="92"/>
      <c r="D341" s="92"/>
      <c r="E341" s="92"/>
      <c r="F341" s="92"/>
      <c r="G341" s="93"/>
      <c r="H341" s="101">
        <f>J341</f>
        <v>590</v>
      </c>
      <c r="I341" s="101"/>
      <c r="J341" s="110">
        <f>N133</f>
        <v>590</v>
      </c>
      <c r="K341" s="111"/>
      <c r="L341" s="110">
        <f>O133</f>
        <v>886</v>
      </c>
      <c r="M341" s="111"/>
      <c r="N341" s="112">
        <f>SUM(J341:M341)</f>
        <v>1476</v>
      </c>
      <c r="O341" s="105"/>
      <c r="P341" s="106">
        <f>H341/H342</f>
        <v>0.52304964539007093</v>
      </c>
      <c r="Q341" s="107"/>
      <c r="R341" s="18">
        <v>22</v>
      </c>
      <c r="S341" s="113">
        <v>36</v>
      </c>
      <c r="T341" s="114"/>
    </row>
    <row r="342" spans="1:20" x14ac:dyDescent="0.2">
      <c r="A342" s="91" t="s">
        <v>24</v>
      </c>
      <c r="B342" s="92"/>
      <c r="C342" s="92"/>
      <c r="D342" s="92"/>
      <c r="E342" s="92"/>
      <c r="F342" s="92"/>
      <c r="G342" s="93"/>
      <c r="H342" s="94">
        <f>SUM(H340:I341)</f>
        <v>1128</v>
      </c>
      <c r="I342" s="94"/>
      <c r="J342" s="94">
        <f>SUM(J340:K341)</f>
        <v>1128</v>
      </c>
      <c r="K342" s="94"/>
      <c r="L342" s="95">
        <f>SUM(L340:M341)</f>
        <v>1870</v>
      </c>
      <c r="M342" s="96"/>
      <c r="N342" s="95">
        <f>SUM(N340:O341)</f>
        <v>2998</v>
      </c>
      <c r="O342" s="96"/>
      <c r="P342" s="97">
        <f>SUM(P340:Q341)</f>
        <v>1</v>
      </c>
      <c r="Q342" s="98"/>
      <c r="R342" s="44">
        <f>SUM(R340:R341)</f>
        <v>60</v>
      </c>
      <c r="S342" s="99">
        <f>SUM(S340:T341)</f>
        <v>60</v>
      </c>
      <c r="T342" s="100"/>
    </row>
    <row r="343" spans="1:20" s="56" customFormat="1" x14ac:dyDescent="0.2">
      <c r="A343" s="68"/>
      <c r="B343" s="68"/>
      <c r="C343" s="68"/>
      <c r="D343" s="68"/>
      <c r="E343" s="68"/>
      <c r="F343" s="68"/>
      <c r="G343" s="68"/>
      <c r="H343" s="69"/>
      <c r="I343" s="69"/>
      <c r="J343" s="69"/>
      <c r="K343" s="69"/>
      <c r="L343" s="70"/>
      <c r="M343" s="70"/>
      <c r="N343" s="70"/>
      <c r="O343" s="70"/>
      <c r="P343" s="71"/>
      <c r="Q343" s="71"/>
      <c r="R343" s="72"/>
      <c r="S343" s="72"/>
      <c r="T343" s="72"/>
    </row>
    <row r="344" spans="1:20" s="56" customFormat="1" x14ac:dyDescent="0.2">
      <c r="A344" s="190" t="s">
        <v>79</v>
      </c>
      <c r="B344" s="190"/>
      <c r="C344" s="190"/>
      <c r="D344" s="190"/>
      <c r="E344" s="190"/>
      <c r="F344" s="190"/>
      <c r="G344" s="190"/>
      <c r="H344" s="190"/>
      <c r="I344" s="190"/>
      <c r="J344" s="190"/>
      <c r="K344" s="190"/>
      <c r="L344" s="190"/>
      <c r="M344" s="190"/>
      <c r="N344" s="190"/>
      <c r="O344" s="190"/>
      <c r="P344" s="190"/>
      <c r="Q344" s="190"/>
      <c r="R344" s="190"/>
      <c r="S344" s="190"/>
      <c r="T344" s="190"/>
    </row>
    <row r="346" spans="1:20" x14ac:dyDescent="0.2">
      <c r="A346" s="212" t="s">
        <v>73</v>
      </c>
      <c r="B346" s="212"/>
      <c r="C346" s="212"/>
      <c r="D346" s="212"/>
      <c r="E346" s="212"/>
      <c r="F346" s="212"/>
      <c r="G346" s="212"/>
      <c r="H346" s="212"/>
      <c r="I346" s="212"/>
      <c r="J346" s="212"/>
      <c r="K346" s="212"/>
      <c r="L346" s="212"/>
      <c r="M346" s="212"/>
      <c r="N346" s="212"/>
      <c r="O346" s="212"/>
      <c r="P346" s="212"/>
      <c r="Q346" s="212"/>
      <c r="R346" s="212"/>
      <c r="S346" s="212"/>
      <c r="T346" s="212"/>
    </row>
    <row r="347" spans="1:20" x14ac:dyDescent="0.2">
      <c r="A347" s="212" t="s">
        <v>26</v>
      </c>
      <c r="B347" s="212" t="s">
        <v>25</v>
      </c>
      <c r="C347" s="212"/>
      <c r="D347" s="212"/>
      <c r="E347" s="212"/>
      <c r="F347" s="212"/>
      <c r="G347" s="212"/>
      <c r="H347" s="212"/>
      <c r="I347" s="212"/>
      <c r="J347" s="115" t="s">
        <v>39</v>
      </c>
      <c r="K347" s="115" t="s">
        <v>23</v>
      </c>
      <c r="L347" s="115"/>
      <c r="M347" s="115"/>
      <c r="N347" s="115" t="s">
        <v>40</v>
      </c>
      <c r="O347" s="189"/>
      <c r="P347" s="189"/>
      <c r="Q347" s="115" t="s">
        <v>22</v>
      </c>
      <c r="R347" s="115"/>
      <c r="S347" s="115"/>
      <c r="T347" s="115" t="s">
        <v>21</v>
      </c>
    </row>
    <row r="348" spans="1:20" ht="12.75" customHeight="1" x14ac:dyDescent="0.2">
      <c r="A348" s="212"/>
      <c r="B348" s="212"/>
      <c r="C348" s="212"/>
      <c r="D348" s="212"/>
      <c r="E348" s="212"/>
      <c r="F348" s="212"/>
      <c r="G348" s="212"/>
      <c r="H348" s="212"/>
      <c r="I348" s="212"/>
      <c r="J348" s="115"/>
      <c r="K348" s="55" t="s">
        <v>27</v>
      </c>
      <c r="L348" s="55" t="s">
        <v>28</v>
      </c>
      <c r="M348" s="55" t="s">
        <v>29</v>
      </c>
      <c r="N348" s="55" t="s">
        <v>33</v>
      </c>
      <c r="O348" s="55" t="s">
        <v>7</v>
      </c>
      <c r="P348" s="55" t="s">
        <v>30</v>
      </c>
      <c r="Q348" s="55" t="s">
        <v>31</v>
      </c>
      <c r="R348" s="55" t="s">
        <v>27</v>
      </c>
      <c r="S348" s="55" t="s">
        <v>32</v>
      </c>
      <c r="T348" s="115"/>
    </row>
    <row r="349" spans="1:20" ht="27.75" customHeight="1" x14ac:dyDescent="0.2">
      <c r="A349" s="265" t="s">
        <v>74</v>
      </c>
      <c r="B349" s="265"/>
      <c r="C349" s="265"/>
      <c r="D349" s="265"/>
      <c r="E349" s="265"/>
      <c r="F349" s="265"/>
      <c r="G349" s="265"/>
      <c r="H349" s="265"/>
      <c r="I349" s="265"/>
      <c r="J349" s="265"/>
      <c r="K349" s="265"/>
      <c r="L349" s="265"/>
      <c r="M349" s="265"/>
      <c r="N349" s="265"/>
      <c r="O349" s="265"/>
      <c r="P349" s="265"/>
      <c r="Q349" s="265"/>
      <c r="R349" s="265"/>
      <c r="S349" s="265"/>
      <c r="T349" s="265"/>
    </row>
    <row r="350" spans="1:20" ht="42" customHeight="1" x14ac:dyDescent="0.2">
      <c r="A350" s="73" t="s">
        <v>160</v>
      </c>
      <c r="B350" s="266" t="s">
        <v>156</v>
      </c>
      <c r="C350" s="266"/>
      <c r="D350" s="266"/>
      <c r="E350" s="266"/>
      <c r="F350" s="266"/>
      <c r="G350" s="266"/>
      <c r="H350" s="266"/>
      <c r="I350" s="266"/>
      <c r="J350" s="46">
        <v>5</v>
      </c>
      <c r="K350" s="46">
        <v>2</v>
      </c>
      <c r="L350" s="46">
        <v>1</v>
      </c>
      <c r="M350" s="46">
        <v>0</v>
      </c>
      <c r="N350" s="63">
        <f>K350+L350+M350</f>
        <v>3</v>
      </c>
      <c r="O350" s="63">
        <f>P350-N350</f>
        <v>6</v>
      </c>
      <c r="P350" s="63">
        <f>ROUND(PRODUCT(J350,25)/14,0)</f>
        <v>9</v>
      </c>
      <c r="Q350" s="46" t="s">
        <v>31</v>
      </c>
      <c r="R350" s="46"/>
      <c r="S350" s="46"/>
      <c r="T350" s="46" t="s">
        <v>36</v>
      </c>
    </row>
    <row r="351" spans="1:20" ht="47.25" customHeight="1" x14ac:dyDescent="0.2">
      <c r="A351" s="73" t="s">
        <v>159</v>
      </c>
      <c r="B351" s="266" t="s">
        <v>155</v>
      </c>
      <c r="C351" s="266"/>
      <c r="D351" s="266"/>
      <c r="E351" s="266"/>
      <c r="F351" s="266"/>
      <c r="G351" s="266"/>
      <c r="H351" s="266"/>
      <c r="I351" s="266"/>
      <c r="J351" s="46">
        <v>5</v>
      </c>
      <c r="K351" s="46">
        <v>2</v>
      </c>
      <c r="L351" s="46">
        <v>1</v>
      </c>
      <c r="M351" s="46">
        <v>0</v>
      </c>
      <c r="N351" s="63">
        <f>K351+L351+M351</f>
        <v>3</v>
      </c>
      <c r="O351" s="63">
        <f>P351-N351</f>
        <v>6</v>
      </c>
      <c r="P351" s="63">
        <f>ROUND(PRODUCT(J351,25)/14,0)</f>
        <v>9</v>
      </c>
      <c r="Q351" s="46" t="s">
        <v>31</v>
      </c>
      <c r="R351" s="46"/>
      <c r="S351" s="46"/>
      <c r="T351" s="46" t="s">
        <v>36</v>
      </c>
    </row>
    <row r="352" spans="1:20" s="47" customFormat="1" x14ac:dyDescent="0.2">
      <c r="A352" s="88" t="s">
        <v>75</v>
      </c>
      <c r="B352" s="89"/>
      <c r="C352" s="89"/>
      <c r="D352" s="89"/>
      <c r="E352" s="89"/>
      <c r="F352" s="89"/>
      <c r="G352" s="89"/>
      <c r="H352" s="89"/>
      <c r="I352" s="89"/>
      <c r="J352" s="89"/>
      <c r="K352" s="89"/>
      <c r="L352" s="89"/>
      <c r="M352" s="89"/>
      <c r="N352" s="89"/>
      <c r="O352" s="89"/>
      <c r="P352" s="89"/>
      <c r="Q352" s="89"/>
      <c r="R352" s="89"/>
      <c r="S352" s="89"/>
      <c r="T352" s="90"/>
    </row>
    <row r="353" spans="1:20" ht="78.75" customHeight="1" x14ac:dyDescent="0.2">
      <c r="A353" s="73" t="s">
        <v>158</v>
      </c>
      <c r="B353" s="85" t="s">
        <v>154</v>
      </c>
      <c r="C353" s="86"/>
      <c r="D353" s="86"/>
      <c r="E353" s="86"/>
      <c r="F353" s="86"/>
      <c r="G353" s="86"/>
      <c r="H353" s="86"/>
      <c r="I353" s="87"/>
      <c r="J353" s="46">
        <v>5</v>
      </c>
      <c r="K353" s="46">
        <v>2</v>
      </c>
      <c r="L353" s="46">
        <v>1</v>
      </c>
      <c r="M353" s="46">
        <v>0</v>
      </c>
      <c r="N353" s="63">
        <f>K353+L353+M353</f>
        <v>3</v>
      </c>
      <c r="O353" s="63">
        <f>P353-N353</f>
        <v>6</v>
      </c>
      <c r="P353" s="63">
        <f>ROUND(PRODUCT(J353,25)/14,0)</f>
        <v>9</v>
      </c>
      <c r="Q353" s="46" t="s">
        <v>31</v>
      </c>
      <c r="R353" s="46"/>
      <c r="S353" s="46"/>
      <c r="T353" s="46" t="s">
        <v>80</v>
      </c>
    </row>
    <row r="354" spans="1:20" x14ac:dyDescent="0.2">
      <c r="A354" s="73" t="s">
        <v>157</v>
      </c>
      <c r="B354" s="85" t="s">
        <v>153</v>
      </c>
      <c r="C354" s="86"/>
      <c r="D354" s="86"/>
      <c r="E354" s="86"/>
      <c r="F354" s="86"/>
      <c r="G354" s="86"/>
      <c r="H354" s="86"/>
      <c r="I354" s="87"/>
      <c r="J354" s="46">
        <v>5</v>
      </c>
      <c r="K354" s="46">
        <v>1</v>
      </c>
      <c r="L354" s="46">
        <v>2</v>
      </c>
      <c r="M354" s="46">
        <v>0</v>
      </c>
      <c r="N354" s="63">
        <f>K354+L354+M354</f>
        <v>3</v>
      </c>
      <c r="O354" s="63">
        <f>P354-N354</f>
        <v>6</v>
      </c>
      <c r="P354" s="63">
        <f>ROUND(PRODUCT(J354,25)/14,0)</f>
        <v>9</v>
      </c>
      <c r="Q354" s="46" t="s">
        <v>31</v>
      </c>
      <c r="R354" s="46"/>
      <c r="S354" s="46"/>
      <c r="T354" s="46" t="s">
        <v>81</v>
      </c>
    </row>
    <row r="355" spans="1:20" ht="36" customHeight="1" x14ac:dyDescent="0.2">
      <c r="A355" s="88" t="s">
        <v>76</v>
      </c>
      <c r="B355" s="89"/>
      <c r="C355" s="89"/>
      <c r="D355" s="89"/>
      <c r="E355" s="89"/>
      <c r="F355" s="89"/>
      <c r="G355" s="89"/>
      <c r="H355" s="89"/>
      <c r="I355" s="89"/>
      <c r="J355" s="89"/>
      <c r="K355" s="89"/>
      <c r="L355" s="89"/>
      <c r="M355" s="89"/>
      <c r="N355" s="89"/>
      <c r="O355" s="89"/>
      <c r="P355" s="89"/>
      <c r="Q355" s="89"/>
      <c r="R355" s="89"/>
      <c r="S355" s="89"/>
      <c r="T355" s="90"/>
    </row>
    <row r="356" spans="1:20" s="47" customFormat="1" ht="72" customHeight="1" x14ac:dyDescent="0.2">
      <c r="A356" s="73" t="s">
        <v>151</v>
      </c>
      <c r="B356" s="85" t="s">
        <v>152</v>
      </c>
      <c r="C356" s="86"/>
      <c r="D356" s="86"/>
      <c r="E356" s="86"/>
      <c r="F356" s="86"/>
      <c r="G356" s="86"/>
      <c r="H356" s="86"/>
      <c r="I356" s="87"/>
      <c r="J356" s="46">
        <v>5</v>
      </c>
      <c r="K356" s="46">
        <v>0</v>
      </c>
      <c r="L356" s="46">
        <v>0</v>
      </c>
      <c r="M356" s="46">
        <v>3</v>
      </c>
      <c r="N356" s="63">
        <f>K356+L356+M356</f>
        <v>3</v>
      </c>
      <c r="O356" s="63">
        <f>P356-N356</f>
        <v>6</v>
      </c>
      <c r="P356" s="63">
        <f>ROUND(PRODUCT(J356,25)/14,0)</f>
        <v>9</v>
      </c>
      <c r="Q356" s="46"/>
      <c r="R356" s="46" t="s">
        <v>27</v>
      </c>
      <c r="S356" s="46"/>
      <c r="T356" s="46" t="s">
        <v>80</v>
      </c>
    </row>
    <row r="357" spans="1:20" ht="33" customHeight="1" x14ac:dyDescent="0.2">
      <c r="A357" s="73" t="s">
        <v>150</v>
      </c>
      <c r="B357" s="85" t="s">
        <v>141</v>
      </c>
      <c r="C357" s="86"/>
      <c r="D357" s="86"/>
      <c r="E357" s="86"/>
      <c r="F357" s="86"/>
      <c r="G357" s="86"/>
      <c r="H357" s="86"/>
      <c r="I357" s="87"/>
      <c r="J357" s="46">
        <v>5</v>
      </c>
      <c r="K357" s="46">
        <v>1</v>
      </c>
      <c r="L357" s="46">
        <v>2</v>
      </c>
      <c r="M357" s="46">
        <v>0</v>
      </c>
      <c r="N357" s="63">
        <f>K357+L357+M357</f>
        <v>3</v>
      </c>
      <c r="O357" s="63">
        <f>P357-N357</f>
        <v>6</v>
      </c>
      <c r="P357" s="63">
        <f>ROUND(PRODUCT(J357,25)/14,0)</f>
        <v>9</v>
      </c>
      <c r="Q357" s="46" t="s">
        <v>31</v>
      </c>
      <c r="R357" s="46"/>
      <c r="S357" s="46"/>
      <c r="T357" s="46" t="s">
        <v>81</v>
      </c>
    </row>
    <row r="358" spans="1:20" s="47" customFormat="1" ht="29.25" customHeight="1" x14ac:dyDescent="0.2">
      <c r="A358" s="244" t="s">
        <v>77</v>
      </c>
      <c r="B358" s="245"/>
      <c r="C358" s="245"/>
      <c r="D358" s="245"/>
      <c r="E358" s="245"/>
      <c r="F358" s="245"/>
      <c r="G358" s="245"/>
      <c r="H358" s="245"/>
      <c r="I358" s="245"/>
      <c r="J358" s="245"/>
      <c r="K358" s="245"/>
      <c r="L358" s="245"/>
      <c r="M358" s="245"/>
      <c r="N358" s="245"/>
      <c r="O358" s="245"/>
      <c r="P358" s="245"/>
      <c r="Q358" s="245"/>
      <c r="R358" s="245"/>
      <c r="S358" s="245"/>
      <c r="T358" s="246"/>
    </row>
    <row r="359" spans="1:20" ht="31.5" customHeight="1" x14ac:dyDescent="0.2">
      <c r="A359" s="62"/>
      <c r="B359" s="85" t="s">
        <v>142</v>
      </c>
      <c r="C359" s="86"/>
      <c r="D359" s="86"/>
      <c r="E359" s="86"/>
      <c r="F359" s="86"/>
      <c r="G359" s="86"/>
      <c r="H359" s="86"/>
      <c r="I359" s="87"/>
      <c r="J359" s="46">
        <v>5</v>
      </c>
      <c r="K359" s="46"/>
      <c r="L359" s="46"/>
      <c r="M359" s="46"/>
      <c r="N359" s="63"/>
      <c r="O359" s="63"/>
      <c r="P359" s="63"/>
      <c r="Q359" s="46"/>
      <c r="R359" s="46"/>
      <c r="S359" s="46"/>
      <c r="T359" s="64"/>
    </row>
    <row r="360" spans="1:20" x14ac:dyDescent="0.2">
      <c r="A360" s="247" t="s">
        <v>72</v>
      </c>
      <c r="B360" s="248"/>
      <c r="C360" s="248"/>
      <c r="D360" s="248"/>
      <c r="E360" s="248"/>
      <c r="F360" s="248"/>
      <c r="G360" s="248"/>
      <c r="H360" s="248"/>
      <c r="I360" s="249"/>
      <c r="J360" s="65">
        <f>SUM(J350:J351,J353:J354,J356:J357,J359)</f>
        <v>35</v>
      </c>
      <c r="K360" s="65">
        <f t="shared" ref="K360:P360" si="136">SUM(K350:K351,K353:K354,K356:K357,K359)</f>
        <v>8</v>
      </c>
      <c r="L360" s="65">
        <f t="shared" si="136"/>
        <v>7</v>
      </c>
      <c r="M360" s="65">
        <f t="shared" si="136"/>
        <v>3</v>
      </c>
      <c r="N360" s="65">
        <f t="shared" si="136"/>
        <v>18</v>
      </c>
      <c r="O360" s="65">
        <f t="shared" si="136"/>
        <v>36</v>
      </c>
      <c r="P360" s="65">
        <f t="shared" si="136"/>
        <v>54</v>
      </c>
      <c r="Q360" s="66">
        <f>COUNTIF(Q350:Q351,"E")+COUNTIF(Q353:Q354,"E")+COUNTIF(Q356:Q357,"E")+COUNTIF(Q359,"E")</f>
        <v>5</v>
      </c>
      <c r="R360" s="66">
        <f>COUNTIF(R350:R351,"C")+COUNTIF(R353:R354,"C")+COUNTIF(R356:R357,"C")+COUNTIF(R359,"C")</f>
        <v>1</v>
      </c>
      <c r="S360" s="66">
        <f>COUNTIF(S350:S351,"VP")+COUNTIF(S353:S354,"VP")+COUNTIF(S356:S357,"VP")+COUNTIF(S359,"VP")</f>
        <v>0</v>
      </c>
      <c r="T360" s="67"/>
    </row>
    <row r="361" spans="1:20" s="75" customFormat="1" x14ac:dyDescent="0.2">
      <c r="A361" s="76"/>
      <c r="B361" s="77"/>
      <c r="C361" s="77"/>
      <c r="D361" s="77"/>
      <c r="E361" s="77"/>
      <c r="F361" s="77"/>
      <c r="G361" s="77"/>
      <c r="H361" s="77"/>
      <c r="I361" s="77"/>
      <c r="J361" s="79"/>
      <c r="K361" s="65"/>
      <c r="L361" s="65"/>
      <c r="M361" s="65"/>
      <c r="N361" s="65"/>
      <c r="O361" s="65"/>
      <c r="P361" s="65"/>
      <c r="Q361" s="80"/>
      <c r="R361" s="81"/>
      <c r="S361" s="81"/>
      <c r="T361" s="82"/>
    </row>
    <row r="362" spans="1:20" s="75" customFormat="1" x14ac:dyDescent="0.2">
      <c r="A362" s="76"/>
      <c r="B362" s="77"/>
      <c r="C362" s="77"/>
      <c r="D362" s="77"/>
      <c r="E362" s="77"/>
      <c r="F362" s="77"/>
      <c r="G362" s="77"/>
      <c r="H362" s="77"/>
      <c r="I362" s="77"/>
      <c r="J362" s="79"/>
      <c r="K362" s="65"/>
      <c r="L362" s="65"/>
      <c r="M362" s="65"/>
      <c r="N362" s="65"/>
      <c r="O362" s="65"/>
      <c r="P362" s="65"/>
      <c r="Q362" s="80"/>
      <c r="R362" s="81"/>
      <c r="S362" s="81"/>
      <c r="T362" s="82"/>
    </row>
    <row r="363" spans="1:20" ht="18.75" customHeight="1" x14ac:dyDescent="0.2">
      <c r="A363" s="250" t="s">
        <v>47</v>
      </c>
      <c r="B363" s="251"/>
      <c r="C363" s="251"/>
      <c r="D363" s="251"/>
      <c r="E363" s="251"/>
      <c r="F363" s="251"/>
      <c r="G363" s="251"/>
      <c r="H363" s="251"/>
      <c r="I363" s="251"/>
      <c r="J363" s="252"/>
      <c r="K363" s="65">
        <f>SUM(K350:K351,K353:K354,K356:K357)*14</f>
        <v>112</v>
      </c>
      <c r="L363" s="65">
        <f t="shared" ref="L363:P363" si="137">SUM(L350:L351,L353:L354,L356:L357)*14</f>
        <v>98</v>
      </c>
      <c r="M363" s="65">
        <f t="shared" si="137"/>
        <v>42</v>
      </c>
      <c r="N363" s="65">
        <f t="shared" si="137"/>
        <v>252</v>
      </c>
      <c r="O363" s="65">
        <f t="shared" si="137"/>
        <v>504</v>
      </c>
      <c r="P363" s="65">
        <f t="shared" si="137"/>
        <v>756</v>
      </c>
      <c r="Q363" s="256"/>
      <c r="R363" s="257"/>
      <c r="S363" s="257"/>
      <c r="T363" s="258"/>
    </row>
    <row r="364" spans="1:20" ht="20.25" customHeight="1" x14ac:dyDescent="0.2">
      <c r="A364" s="253"/>
      <c r="B364" s="254"/>
      <c r="C364" s="254"/>
      <c r="D364" s="254"/>
      <c r="E364" s="254"/>
      <c r="F364" s="254"/>
      <c r="G364" s="254"/>
      <c r="H364" s="254"/>
      <c r="I364" s="254"/>
      <c r="J364" s="255"/>
      <c r="K364" s="262">
        <f>SUM(K363:M363)</f>
        <v>252</v>
      </c>
      <c r="L364" s="263"/>
      <c r="M364" s="264"/>
      <c r="N364" s="262">
        <f>SUM(N363:O363)</f>
        <v>756</v>
      </c>
      <c r="O364" s="263"/>
      <c r="P364" s="264"/>
      <c r="Q364" s="259"/>
      <c r="R364" s="260"/>
      <c r="S364" s="260"/>
      <c r="T364" s="261"/>
    </row>
    <row r="365" spans="1:20" ht="20.25" customHeight="1" x14ac:dyDescent="0.2">
      <c r="A365" s="56"/>
      <c r="B365" s="56"/>
      <c r="C365" s="56"/>
      <c r="D365" s="56"/>
      <c r="E365" s="56"/>
      <c r="F365" s="56"/>
      <c r="G365" s="56"/>
      <c r="H365" s="56"/>
      <c r="I365" s="56"/>
      <c r="J365" s="56"/>
      <c r="K365" s="56"/>
      <c r="L365" s="56"/>
      <c r="M365" s="56"/>
      <c r="N365" s="56"/>
      <c r="O365" s="56"/>
      <c r="P365" s="56"/>
      <c r="Q365" s="56"/>
      <c r="R365" s="56"/>
      <c r="S365" s="56"/>
      <c r="T365" s="56"/>
    </row>
    <row r="366" spans="1:20" ht="20.25" customHeight="1" x14ac:dyDescent="0.2">
      <c r="A366" s="83" t="s">
        <v>82</v>
      </c>
      <c r="B366" s="83"/>
      <c r="C366" s="83"/>
      <c r="D366" s="83"/>
      <c r="E366" s="83"/>
      <c r="F366" s="83"/>
      <c r="G366" s="83"/>
      <c r="H366" s="83"/>
      <c r="I366" s="83"/>
      <c r="J366" s="83"/>
      <c r="K366" s="83"/>
      <c r="L366" s="83"/>
      <c r="M366" s="83"/>
      <c r="N366" s="83"/>
      <c r="O366" s="83"/>
      <c r="P366" s="83"/>
      <c r="Q366" s="83"/>
      <c r="R366" s="83"/>
      <c r="S366" s="83"/>
      <c r="T366" s="83"/>
    </row>
    <row r="367" spans="1:20" x14ac:dyDescent="0.2">
      <c r="A367" s="83" t="s">
        <v>83</v>
      </c>
      <c r="B367" s="83"/>
      <c r="C367" s="83"/>
      <c r="D367" s="83"/>
      <c r="E367" s="83"/>
      <c r="F367" s="83"/>
      <c r="G367" s="83"/>
      <c r="H367" s="83"/>
      <c r="I367" s="83"/>
      <c r="J367" s="83"/>
      <c r="K367" s="83"/>
      <c r="L367" s="83"/>
      <c r="M367" s="83"/>
      <c r="N367" s="83"/>
      <c r="O367" s="83"/>
      <c r="P367" s="83"/>
      <c r="Q367" s="83"/>
      <c r="R367" s="83"/>
      <c r="S367" s="83"/>
      <c r="T367" s="83"/>
    </row>
    <row r="368" spans="1:20" x14ac:dyDescent="0.2">
      <c r="A368" s="83" t="s">
        <v>84</v>
      </c>
      <c r="B368" s="83"/>
      <c r="C368" s="83"/>
      <c r="D368" s="83"/>
      <c r="E368" s="83"/>
      <c r="F368" s="83"/>
      <c r="G368" s="83"/>
      <c r="H368" s="83"/>
      <c r="I368" s="83"/>
      <c r="J368" s="83"/>
      <c r="K368" s="83"/>
      <c r="L368" s="83"/>
      <c r="M368" s="83"/>
      <c r="N368" s="83"/>
      <c r="O368" s="83"/>
      <c r="P368" s="83"/>
      <c r="Q368" s="83"/>
      <c r="R368" s="83"/>
      <c r="S368" s="83"/>
      <c r="T368" s="83"/>
    </row>
    <row r="369" spans="1:20" x14ac:dyDescent="0.2">
      <c r="A369" s="83"/>
      <c r="B369" s="83"/>
      <c r="C369" s="83"/>
      <c r="D369" s="83"/>
      <c r="E369" s="83"/>
      <c r="F369" s="83"/>
      <c r="G369" s="83"/>
      <c r="H369" s="83"/>
      <c r="I369" s="83"/>
      <c r="J369" s="83"/>
      <c r="K369" s="83"/>
      <c r="L369" s="83"/>
      <c r="M369" s="83"/>
      <c r="N369" s="83"/>
      <c r="O369" s="83"/>
      <c r="P369" s="83"/>
      <c r="Q369" s="83"/>
      <c r="R369" s="83"/>
      <c r="S369" s="83"/>
      <c r="T369" s="83"/>
    </row>
    <row r="370" spans="1:20" x14ac:dyDescent="0.2">
      <c r="A370" s="83"/>
      <c r="B370" s="83"/>
      <c r="C370" s="83"/>
      <c r="D370" s="83"/>
      <c r="E370" s="83"/>
      <c r="F370" s="83"/>
      <c r="G370" s="83"/>
      <c r="H370" s="83"/>
      <c r="I370" s="83"/>
      <c r="J370" s="83"/>
      <c r="K370" s="83"/>
      <c r="L370" s="83"/>
      <c r="M370" s="83"/>
      <c r="N370" s="83"/>
      <c r="O370" s="83"/>
      <c r="P370" s="83"/>
      <c r="Q370" s="83"/>
      <c r="R370" s="83"/>
      <c r="S370" s="83"/>
      <c r="T370" s="83"/>
    </row>
  </sheetData>
  <sheetProtection formatCells="0" formatRows="0" insertRows="0"/>
  <mergeCells count="453">
    <mergeCell ref="B118:I118"/>
    <mergeCell ref="B119:I119"/>
    <mergeCell ref="A367:T367"/>
    <mergeCell ref="A344:T344"/>
    <mergeCell ref="A355:T355"/>
    <mergeCell ref="B357:I357"/>
    <mergeCell ref="A358:T358"/>
    <mergeCell ref="A360:I360"/>
    <mergeCell ref="A363:J364"/>
    <mergeCell ref="Q363:T364"/>
    <mergeCell ref="K364:M364"/>
    <mergeCell ref="N364:P364"/>
    <mergeCell ref="A366:T366"/>
    <mergeCell ref="A346:T346"/>
    <mergeCell ref="A347:A348"/>
    <mergeCell ref="B347:I348"/>
    <mergeCell ref="J347:J348"/>
    <mergeCell ref="K347:M347"/>
    <mergeCell ref="N347:P347"/>
    <mergeCell ref="Q347:S347"/>
    <mergeCell ref="T347:T348"/>
    <mergeCell ref="A349:T349"/>
    <mergeCell ref="B350:I350"/>
    <mergeCell ref="B351:I351"/>
    <mergeCell ref="B80:I80"/>
    <mergeCell ref="B81:I81"/>
    <mergeCell ref="A105:T105"/>
    <mergeCell ref="B108:I108"/>
    <mergeCell ref="B109:I109"/>
    <mergeCell ref="B99:I99"/>
    <mergeCell ref="B100:I100"/>
    <mergeCell ref="B106:I106"/>
    <mergeCell ref="B107:I107"/>
    <mergeCell ref="B102:I102"/>
    <mergeCell ref="B101:I101"/>
    <mergeCell ref="B103:I103"/>
    <mergeCell ref="N96:P96"/>
    <mergeCell ref="B46:I46"/>
    <mergeCell ref="B47:I47"/>
    <mergeCell ref="B48:I48"/>
    <mergeCell ref="B49:I49"/>
    <mergeCell ref="B63:I63"/>
    <mergeCell ref="B64:I64"/>
    <mergeCell ref="B65:I65"/>
    <mergeCell ref="B66:I66"/>
    <mergeCell ref="B79:I79"/>
    <mergeCell ref="A60:T60"/>
    <mergeCell ref="J61:J62"/>
    <mergeCell ref="K61:M61"/>
    <mergeCell ref="B57:I57"/>
    <mergeCell ref="B52:I52"/>
    <mergeCell ref="B53:I53"/>
    <mergeCell ref="B51:I51"/>
    <mergeCell ref="A77:A78"/>
    <mergeCell ref="B54:I54"/>
    <mergeCell ref="B55:I55"/>
    <mergeCell ref="T77:T78"/>
    <mergeCell ref="K77:M77"/>
    <mergeCell ref="N77:P77"/>
    <mergeCell ref="Q77:S77"/>
    <mergeCell ref="Q173:S173"/>
    <mergeCell ref="B177:I177"/>
    <mergeCell ref="B178:I178"/>
    <mergeCell ref="B179:I179"/>
    <mergeCell ref="B176:I176"/>
    <mergeCell ref="A175:T175"/>
    <mergeCell ref="T173:T174"/>
    <mergeCell ref="B180:I180"/>
    <mergeCell ref="B195:I195"/>
    <mergeCell ref="K173:M173"/>
    <mergeCell ref="N173:P173"/>
    <mergeCell ref="B181:I181"/>
    <mergeCell ref="B182:I182"/>
    <mergeCell ref="B183:I183"/>
    <mergeCell ref="B184:I184"/>
    <mergeCell ref="B185:I185"/>
    <mergeCell ref="B186:I186"/>
    <mergeCell ref="B187:I187"/>
    <mergeCell ref="B188:I188"/>
    <mergeCell ref="B189:I189"/>
    <mergeCell ref="A125:T125"/>
    <mergeCell ref="B104:I104"/>
    <mergeCell ref="B115:I115"/>
    <mergeCell ref="B124:I124"/>
    <mergeCell ref="B123:I123"/>
    <mergeCell ref="A98:T98"/>
    <mergeCell ref="A110:T110"/>
    <mergeCell ref="B192:I192"/>
    <mergeCell ref="B151:I151"/>
    <mergeCell ref="A172:T172"/>
    <mergeCell ref="A171:T171"/>
    <mergeCell ref="B131:I131"/>
    <mergeCell ref="B112:I112"/>
    <mergeCell ref="B113:I113"/>
    <mergeCell ref="B120:I120"/>
    <mergeCell ref="B126:I126"/>
    <mergeCell ref="B127:I127"/>
    <mergeCell ref="B128:I128"/>
    <mergeCell ref="A129:T129"/>
    <mergeCell ref="B130:I130"/>
    <mergeCell ref="B114:I114"/>
    <mergeCell ref="B121:I121"/>
    <mergeCell ref="A117:T117"/>
    <mergeCell ref="B116:I116"/>
    <mergeCell ref="B35:I36"/>
    <mergeCell ref="M17:T17"/>
    <mergeCell ref="M18:T18"/>
    <mergeCell ref="M13:T13"/>
    <mergeCell ref="M16:T16"/>
    <mergeCell ref="A11:K11"/>
    <mergeCell ref="A12:K12"/>
    <mergeCell ref="A173:A174"/>
    <mergeCell ref="B173:I174"/>
    <mergeCell ref="J173:J174"/>
    <mergeCell ref="B150:I150"/>
    <mergeCell ref="N61:P61"/>
    <mergeCell ref="Q61:S61"/>
    <mergeCell ref="T61:T62"/>
    <mergeCell ref="B85:I85"/>
    <mergeCell ref="B86:I86"/>
    <mergeCell ref="B89:I89"/>
    <mergeCell ref="B87:I87"/>
    <mergeCell ref="B82:I82"/>
    <mergeCell ref="B83:I83"/>
    <mergeCell ref="B84:I84"/>
    <mergeCell ref="A61:A62"/>
    <mergeCell ref="B61:I62"/>
    <mergeCell ref="A95:T95"/>
    <mergeCell ref="I26:K26"/>
    <mergeCell ref="B26:C26"/>
    <mergeCell ref="H26:H27"/>
    <mergeCell ref="A25:G25"/>
    <mergeCell ref="G26:G27"/>
    <mergeCell ref="A13:K13"/>
    <mergeCell ref="A14:K14"/>
    <mergeCell ref="A16:K16"/>
    <mergeCell ref="M25:T30"/>
    <mergeCell ref="T35:T36"/>
    <mergeCell ref="N35:P35"/>
    <mergeCell ref="K35:M35"/>
    <mergeCell ref="O5:Q5"/>
    <mergeCell ref="O6:Q6"/>
    <mergeCell ref="O3:Q3"/>
    <mergeCell ref="O4:Q4"/>
    <mergeCell ref="M4:N4"/>
    <mergeCell ref="A10:K10"/>
    <mergeCell ref="M6:N6"/>
    <mergeCell ref="A7:K7"/>
    <mergeCell ref="A8:K8"/>
    <mergeCell ref="A9:K9"/>
    <mergeCell ref="R3:T3"/>
    <mergeCell ref="R4:T4"/>
    <mergeCell ref="R5:T5"/>
    <mergeCell ref="M15:T15"/>
    <mergeCell ref="R6:T6"/>
    <mergeCell ref="M8:T11"/>
    <mergeCell ref="A15:K15"/>
    <mergeCell ref="J35:J36"/>
    <mergeCell ref="A34:T34"/>
    <mergeCell ref="A20:K23"/>
    <mergeCell ref="M21:T23"/>
    <mergeCell ref="B41:I41"/>
    <mergeCell ref="B56:I56"/>
    <mergeCell ref="B44:I45"/>
    <mergeCell ref="B50:I50"/>
    <mergeCell ref="B37:I37"/>
    <mergeCell ref="B38:I38"/>
    <mergeCell ref="B39:I39"/>
    <mergeCell ref="A6:K6"/>
    <mergeCell ref="J96:J97"/>
    <mergeCell ref="K96:M96"/>
    <mergeCell ref="A96:A97"/>
    <mergeCell ref="B90:I90"/>
    <mergeCell ref="B88:I88"/>
    <mergeCell ref="B71:I71"/>
    <mergeCell ref="B69:I69"/>
    <mergeCell ref="B70:I70"/>
    <mergeCell ref="B74:I74"/>
    <mergeCell ref="B77:I78"/>
    <mergeCell ref="B72:I72"/>
    <mergeCell ref="B67:I67"/>
    <mergeCell ref="B68:I68"/>
    <mergeCell ref="B73:I73"/>
    <mergeCell ref="A76:T76"/>
    <mergeCell ref="J77:J78"/>
    <mergeCell ref="A1:K1"/>
    <mergeCell ref="A3:K3"/>
    <mergeCell ref="K44:M44"/>
    <mergeCell ref="M19:T19"/>
    <mergeCell ref="M1:T1"/>
    <mergeCell ref="M14:T14"/>
    <mergeCell ref="A4:K5"/>
    <mergeCell ref="A32:T32"/>
    <mergeCell ref="A19:K19"/>
    <mergeCell ref="A17:K17"/>
    <mergeCell ref="M3:N3"/>
    <mergeCell ref="M5:N5"/>
    <mergeCell ref="D26:F26"/>
    <mergeCell ref="A18:K18"/>
    <mergeCell ref="N44:P44"/>
    <mergeCell ref="Q44:S44"/>
    <mergeCell ref="T44:T45"/>
    <mergeCell ref="Q35:S35"/>
    <mergeCell ref="A43:T43"/>
    <mergeCell ref="J44:J45"/>
    <mergeCell ref="A44:A45"/>
    <mergeCell ref="A35:A36"/>
    <mergeCell ref="B40:I40"/>
    <mergeCell ref="A2:K2"/>
    <mergeCell ref="B111:I111"/>
    <mergeCell ref="B149:I149"/>
    <mergeCell ref="B148:I148"/>
    <mergeCell ref="B122:I122"/>
    <mergeCell ref="B145:I145"/>
    <mergeCell ref="B142:I142"/>
    <mergeCell ref="Q96:S96"/>
    <mergeCell ref="K134:M134"/>
    <mergeCell ref="N134:P134"/>
    <mergeCell ref="Q133:T134"/>
    <mergeCell ref="A132:I132"/>
    <mergeCell ref="A133:J134"/>
    <mergeCell ref="T96:T97"/>
    <mergeCell ref="B96:I97"/>
    <mergeCell ref="B141:I141"/>
    <mergeCell ref="A146:T146"/>
    <mergeCell ref="A137:T137"/>
    <mergeCell ref="A138:A139"/>
    <mergeCell ref="B138:I139"/>
    <mergeCell ref="J138:J139"/>
    <mergeCell ref="K138:M138"/>
    <mergeCell ref="B147:I147"/>
    <mergeCell ref="B144:I144"/>
    <mergeCell ref="N138:P138"/>
    <mergeCell ref="A204:T204"/>
    <mergeCell ref="A207:T207"/>
    <mergeCell ref="B208:I208"/>
    <mergeCell ref="B190:I190"/>
    <mergeCell ref="B191:I191"/>
    <mergeCell ref="B194:I194"/>
    <mergeCell ref="A205:A206"/>
    <mergeCell ref="B205:I206"/>
    <mergeCell ref="B196:I196"/>
    <mergeCell ref="A193:T193"/>
    <mergeCell ref="J205:J206"/>
    <mergeCell ref="K205:M205"/>
    <mergeCell ref="T205:T206"/>
    <mergeCell ref="N205:P205"/>
    <mergeCell ref="A200:J201"/>
    <mergeCell ref="Q200:T201"/>
    <mergeCell ref="N201:P201"/>
    <mergeCell ref="K201:M201"/>
    <mergeCell ref="A199:I199"/>
    <mergeCell ref="B198:I198"/>
    <mergeCell ref="B197:I197"/>
    <mergeCell ref="B225:I225"/>
    <mergeCell ref="B226:I226"/>
    <mergeCell ref="A227:I227"/>
    <mergeCell ref="Q205:S205"/>
    <mergeCell ref="B223:I223"/>
    <mergeCell ref="B224:I224"/>
    <mergeCell ref="B212:I212"/>
    <mergeCell ref="B213:I213"/>
    <mergeCell ref="B220:I220"/>
    <mergeCell ref="A221:T221"/>
    <mergeCell ref="B222:I222"/>
    <mergeCell ref="B218:I218"/>
    <mergeCell ref="B219:I219"/>
    <mergeCell ref="B209:I209"/>
    <mergeCell ref="B217:I217"/>
    <mergeCell ref="B210:I210"/>
    <mergeCell ref="B211:I211"/>
    <mergeCell ref="B214:I214"/>
    <mergeCell ref="B215:I215"/>
    <mergeCell ref="B216:I216"/>
    <mergeCell ref="A237:T237"/>
    <mergeCell ref="B253:I253"/>
    <mergeCell ref="B254:I254"/>
    <mergeCell ref="A255:T255"/>
    <mergeCell ref="B239:I239"/>
    <mergeCell ref="A228:J229"/>
    <mergeCell ref="A235:A236"/>
    <mergeCell ref="A234:T234"/>
    <mergeCell ref="J235:J236"/>
    <mergeCell ref="K235:M235"/>
    <mergeCell ref="N235:P235"/>
    <mergeCell ref="Q228:T229"/>
    <mergeCell ref="K229:M229"/>
    <mergeCell ref="N229:P229"/>
    <mergeCell ref="B235:I236"/>
    <mergeCell ref="Q235:S235"/>
    <mergeCell ref="T235:T236"/>
    <mergeCell ref="B258:I258"/>
    <mergeCell ref="B259:I259"/>
    <mergeCell ref="B260:I260"/>
    <mergeCell ref="B256:I256"/>
    <mergeCell ref="A261:I261"/>
    <mergeCell ref="K263:M263"/>
    <mergeCell ref="N263:P263"/>
    <mergeCell ref="B241:I241"/>
    <mergeCell ref="B240:I240"/>
    <mergeCell ref="B257:I257"/>
    <mergeCell ref="B252:I252"/>
    <mergeCell ref="B244:I244"/>
    <mergeCell ref="B246:I246"/>
    <mergeCell ref="B247:I247"/>
    <mergeCell ref="B248:I248"/>
    <mergeCell ref="B245:I245"/>
    <mergeCell ref="B249:I249"/>
    <mergeCell ref="B250:I250"/>
    <mergeCell ref="B251:I251"/>
    <mergeCell ref="B242:I242"/>
    <mergeCell ref="B243:I243"/>
    <mergeCell ref="A268:T268"/>
    <mergeCell ref="A262:J263"/>
    <mergeCell ref="Q262:T263"/>
    <mergeCell ref="N269:P269"/>
    <mergeCell ref="A271:T271"/>
    <mergeCell ref="B272:I272"/>
    <mergeCell ref="B273:I273"/>
    <mergeCell ref="B274:I274"/>
    <mergeCell ref="Q269:S269"/>
    <mergeCell ref="A269:A270"/>
    <mergeCell ref="B269:I270"/>
    <mergeCell ref="J269:J270"/>
    <mergeCell ref="K269:M269"/>
    <mergeCell ref="N298:P298"/>
    <mergeCell ref="B287:I287"/>
    <mergeCell ref="B288:I288"/>
    <mergeCell ref="B289:I289"/>
    <mergeCell ref="A290:T290"/>
    <mergeCell ref="B293:I293"/>
    <mergeCell ref="B294:I294"/>
    <mergeCell ref="B295:I295"/>
    <mergeCell ref="T269:T270"/>
    <mergeCell ref="B279:I279"/>
    <mergeCell ref="B280:I280"/>
    <mergeCell ref="B281:I281"/>
    <mergeCell ref="B282:I282"/>
    <mergeCell ref="B292:I292"/>
    <mergeCell ref="B275:I275"/>
    <mergeCell ref="B276:I276"/>
    <mergeCell ref="B277:I277"/>
    <mergeCell ref="B278:I278"/>
    <mergeCell ref="B283:I283"/>
    <mergeCell ref="B284:I284"/>
    <mergeCell ref="B285:I285"/>
    <mergeCell ref="B286:I286"/>
    <mergeCell ref="A296:I296"/>
    <mergeCell ref="A297:J298"/>
    <mergeCell ref="B291:I291"/>
    <mergeCell ref="A337:B337"/>
    <mergeCell ref="B314:I314"/>
    <mergeCell ref="B315:I315"/>
    <mergeCell ref="B316:I316"/>
    <mergeCell ref="B320:I320"/>
    <mergeCell ref="B321:I321"/>
    <mergeCell ref="B322:I322"/>
    <mergeCell ref="B325:I325"/>
    <mergeCell ref="B326:I326"/>
    <mergeCell ref="B327:I327"/>
    <mergeCell ref="B328:I328"/>
    <mergeCell ref="B323:I323"/>
    <mergeCell ref="B329:I329"/>
    <mergeCell ref="A330:I330"/>
    <mergeCell ref="A331:J332"/>
    <mergeCell ref="B317:I317"/>
    <mergeCell ref="B318:I318"/>
    <mergeCell ref="B319:I319"/>
    <mergeCell ref="A302:T302"/>
    <mergeCell ref="Q297:T298"/>
    <mergeCell ref="K298:M298"/>
    <mergeCell ref="Q331:T332"/>
    <mergeCell ref="B312:I312"/>
    <mergeCell ref="B313:I313"/>
    <mergeCell ref="Q303:S303"/>
    <mergeCell ref="B311:I311"/>
    <mergeCell ref="K332:M332"/>
    <mergeCell ref="N332:P332"/>
    <mergeCell ref="A324:T324"/>
    <mergeCell ref="B309:I309"/>
    <mergeCell ref="B310:I310"/>
    <mergeCell ref="A305:T305"/>
    <mergeCell ref="A303:A304"/>
    <mergeCell ref="B303:I304"/>
    <mergeCell ref="J303:J304"/>
    <mergeCell ref="K303:M303"/>
    <mergeCell ref="N303:P303"/>
    <mergeCell ref="T303:T304"/>
    <mergeCell ref="B306:I306"/>
    <mergeCell ref="B307:I307"/>
    <mergeCell ref="B308:I308"/>
    <mergeCell ref="B162:I162"/>
    <mergeCell ref="A159:T159"/>
    <mergeCell ref="B160:I160"/>
    <mergeCell ref="B155:I155"/>
    <mergeCell ref="B163:I163"/>
    <mergeCell ref="B164:I164"/>
    <mergeCell ref="B165:I165"/>
    <mergeCell ref="B153:I153"/>
    <mergeCell ref="B154:I154"/>
    <mergeCell ref="Q138:S138"/>
    <mergeCell ref="T138:T139"/>
    <mergeCell ref="A140:T140"/>
    <mergeCell ref="A338:A339"/>
    <mergeCell ref="B338:G339"/>
    <mergeCell ref="H338:I339"/>
    <mergeCell ref="J338:O338"/>
    <mergeCell ref="P338:Q339"/>
    <mergeCell ref="R338:T338"/>
    <mergeCell ref="J339:K339"/>
    <mergeCell ref="L339:M339"/>
    <mergeCell ref="N339:O339"/>
    <mergeCell ref="S339:T339"/>
    <mergeCell ref="A152:T152"/>
    <mergeCell ref="A166:I166"/>
    <mergeCell ref="A167:J168"/>
    <mergeCell ref="Q167:T168"/>
    <mergeCell ref="K168:M168"/>
    <mergeCell ref="N168:P168"/>
    <mergeCell ref="B143:I143"/>
    <mergeCell ref="B156:I156"/>
    <mergeCell ref="B157:I157"/>
    <mergeCell ref="B158:I158"/>
    <mergeCell ref="B161:I161"/>
    <mergeCell ref="A342:G342"/>
    <mergeCell ref="H342:I342"/>
    <mergeCell ref="J342:K342"/>
    <mergeCell ref="L342:M342"/>
    <mergeCell ref="N342:O342"/>
    <mergeCell ref="P342:Q342"/>
    <mergeCell ref="S342:T342"/>
    <mergeCell ref="B340:G340"/>
    <mergeCell ref="H340:I340"/>
    <mergeCell ref="J340:K340"/>
    <mergeCell ref="L340:M340"/>
    <mergeCell ref="N340:O340"/>
    <mergeCell ref="P340:Q340"/>
    <mergeCell ref="S340:T340"/>
    <mergeCell ref="B341:G341"/>
    <mergeCell ref="H341:I341"/>
    <mergeCell ref="J341:K341"/>
    <mergeCell ref="L341:M341"/>
    <mergeCell ref="N341:O341"/>
    <mergeCell ref="P341:Q341"/>
    <mergeCell ref="S341:T341"/>
    <mergeCell ref="A368:T368"/>
    <mergeCell ref="A369:T369"/>
    <mergeCell ref="A370:T370"/>
    <mergeCell ref="B359:I359"/>
    <mergeCell ref="B356:I356"/>
    <mergeCell ref="B353:I353"/>
    <mergeCell ref="A352:T352"/>
    <mergeCell ref="B354:I354"/>
  </mergeCells>
  <phoneticPr fontId="6" type="noConversion"/>
  <dataValidations disablePrompts="1" count="9">
    <dataValidation type="list" allowBlank="1" showInputMessage="1" showErrorMessage="1" sqref="R147:R151 R37:R40 R238 R46:R56 R79:R89 R153:R158 R111:R116 R63:R73 R106:R109 R141:R145 R160:R165 R118:R124 R99:R104 R126:R128 R130:R131">
      <formula1>$R$36</formula1>
    </dataValidation>
    <dataValidation type="list" allowBlank="1" showInputMessage="1" showErrorMessage="1" sqref="Q147:Q151 Q37:Q40 Q238 Q46:Q56 Q79:Q89 Q153:Q158 Q111:Q116 Q63:Q73 Q106:Q109 Q141:Q145 Q160:Q165 Q118:Q124 Q99:Q104 Q126:Q128 Q130:Q131">
      <formula1>$Q$36</formula1>
    </dataValidation>
    <dataValidation type="list" allowBlank="1" showInputMessage="1" showErrorMessage="1" sqref="S46:S56 S37:S40 S238 S111:S116 S79:S89 S153:S158 S118:S124 S106:S109 S141:S145 S147:S151 S160:S165 S63:S73 S99:S104 S126:S128 S130:S131">
      <formula1>$S$36</formula1>
    </dataValidation>
    <dataValidation type="list" allowBlank="1" showInputMessage="1" showErrorMessage="1" sqref="T176:T191 T37:T40 T238:T253 T194:T197 T256:T259 T79:T89 T272:T288 T291:T294 T306:T322 T325:T328 T160:T165 T222:T225 T46:T56 T147:T151 T153:T158 T111:T116 T118:T124 T63:T73 T106:T109 T141:T145 T99:T104 T126:T128 T130:T131 T208:T219">
      <formula1>$O$33:$S$33</formula1>
    </dataValidation>
    <dataValidation type="list" allowBlank="1" showInputMessage="1" showErrorMessage="1" sqref="T220 T192 T254 T289 T323">
      <formula1>$P$33:$S$33</formula1>
    </dataValidation>
    <dataValidation type="list" allowBlank="1" showInputMessage="1" showErrorMessage="1" sqref="B176:I191 B224:I225 B222:I222 B208:I210 B194:I197 B212:I219 B325:I328 B256:I259 B272:I288 B291:I294 B306:I322 B239:I253">
      <formula1>$B$35:$B$165</formula1>
    </dataValidation>
    <dataValidation type="list" allowBlank="1" showInputMessage="1" showErrorMessage="1" sqref="S353:S354 S359 S350:S351 S356:S357">
      <formula1>$S$38</formula1>
    </dataValidation>
    <dataValidation type="list" allowBlank="1" showInputMessage="1" showErrorMessage="1" sqref="Q353:Q354 Q359 Q350:Q351 Q356:Q357">
      <formula1>$Q$38</formula1>
    </dataValidation>
    <dataValidation type="list" allowBlank="1" showInputMessage="1" showErrorMessage="1" sqref="R353:R354 R359 R350:R351 R356:R357">
      <formula1>$R$38</formula1>
    </dataValidation>
  </dataValidations>
  <pageMargins left="0.7" right="0.7" top="0.75" bottom="0.75" header="0.3" footer="0.3"/>
  <pageSetup paperSize="9" orientation="landscape" r:id="rId1"/>
  <headerFooter>
    <oddHeader>&amp;C
&amp;R&amp;P</oddHeader>
    <oddFooter>&amp;LRECTOR,
Acad.Prof.univ.dr. Ioan Aurel POP&amp;CDECAN,
Prof.univ.dr. Adrian Petrusel&amp;R                                           DIRECTOR DE DEPARTAMENT,
Conf. univ. dr. ANDRÁS Szilárd-Károly</oddFooter>
  </headerFooter>
  <ignoredErrors>
    <ignoredError sqref="Q4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6"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B8CD848C23F374E82F1C501FC5202DB" ma:contentTypeVersion="0" ma:contentTypeDescription="Create a new document." ma:contentTypeScope="" ma:versionID="cd50e582d94784a96fe3f6a5afb63be3">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D54E7A1D-D733-4215-B5BA-4564572BE767}">
  <ds:schemaRefs>
    <ds:schemaRef ds:uri="http://schemas.microsoft.com/sharepoint/v3/contenttype/forms"/>
  </ds:schemaRefs>
</ds:datastoreItem>
</file>

<file path=customXml/itemProps2.xml><?xml version="1.0" encoding="utf-8"?>
<ds:datastoreItem xmlns:ds="http://schemas.openxmlformats.org/officeDocument/2006/customXml" ds:itemID="{AA47E3DA-5698-49A4-92EA-B6C4521E51D0}">
  <ds:schemaRefs>
    <ds:schemaRef ds:uri="http://purl.org/dc/elements/1.1/"/>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purl.org/dc/dcmitype/"/>
    <ds:schemaRef ds:uri="http://www.w3.org/XML/1998/namespace"/>
  </ds:schemaRefs>
</ds:datastoreItem>
</file>

<file path=customXml/itemProps3.xml><?xml version="1.0" encoding="utf-8"?>
<ds:datastoreItem xmlns:ds="http://schemas.openxmlformats.org/officeDocument/2006/customXml" ds:itemID="{A06E73D1-1D2F-4165-AE3C-0DA4687C7C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Gelu</dc:creator>
  <cp:lastModifiedBy>Liliana Pop</cp:lastModifiedBy>
  <cp:lastPrinted>2020-03-30T07:55:59Z</cp:lastPrinted>
  <dcterms:created xsi:type="dcterms:W3CDTF">2013-06-27T08:19:59Z</dcterms:created>
  <dcterms:modified xsi:type="dcterms:W3CDTF">2020-04-14T07:06:56Z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0x010100FB8CD848C23F374E82F1C501FC5202DB</vt:lpwstr>
  </property>
</Properties>
</file>