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sers\Ady\Decanat\Planuri de invatamant\Planuri de invatamant 2019-2020\Master\Finale2\"/>
    </mc:Choice>
  </mc:AlternateContent>
  <xr:revisionPtr revIDLastSave="0" documentId="13_ncr:1_{43F8F591-0523-466C-BE4F-B2FD4405A91B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" i="1" l="1"/>
  <c r="V81" i="1" l="1"/>
  <c r="M254" i="1" l="1"/>
  <c r="M253" i="1"/>
  <c r="L253" i="1"/>
  <c r="O250" i="1"/>
  <c r="O249" i="1"/>
  <c r="O247" i="1"/>
  <c r="O246" i="1"/>
  <c r="O243" i="1"/>
  <c r="T219" i="1"/>
  <c r="S219" i="1"/>
  <c r="R219" i="1"/>
  <c r="Q219" i="1"/>
  <c r="P219" i="1"/>
  <c r="O219" i="1"/>
  <c r="N219" i="1"/>
  <c r="M219" i="1"/>
  <c r="M223" i="1" s="1"/>
  <c r="L219" i="1"/>
  <c r="K219" i="1"/>
  <c r="J219" i="1"/>
  <c r="J201" i="1"/>
  <c r="K201" i="1"/>
  <c r="L201" i="1"/>
  <c r="M201" i="1"/>
  <c r="N201" i="1"/>
  <c r="R201" i="1"/>
  <c r="S201" i="1"/>
  <c r="T201" i="1"/>
  <c r="J202" i="1"/>
  <c r="K202" i="1"/>
  <c r="L202" i="1"/>
  <c r="M202" i="1"/>
  <c r="N202" i="1"/>
  <c r="R202" i="1"/>
  <c r="S202" i="1"/>
  <c r="T202" i="1"/>
  <c r="J203" i="1"/>
  <c r="K203" i="1"/>
  <c r="L203" i="1"/>
  <c r="M203" i="1"/>
  <c r="N203" i="1"/>
  <c r="R203" i="1"/>
  <c r="S203" i="1"/>
  <c r="T203" i="1"/>
  <c r="J204" i="1"/>
  <c r="K204" i="1"/>
  <c r="L204" i="1"/>
  <c r="M204" i="1"/>
  <c r="N204" i="1"/>
  <c r="O204" i="1"/>
  <c r="P204" i="1"/>
  <c r="Q204" i="1"/>
  <c r="R204" i="1"/>
  <c r="S204" i="1"/>
  <c r="T204" i="1"/>
  <c r="J205" i="1"/>
  <c r="K205" i="1"/>
  <c r="L205" i="1"/>
  <c r="M205" i="1"/>
  <c r="N205" i="1"/>
  <c r="O205" i="1"/>
  <c r="P205" i="1"/>
  <c r="Q205" i="1"/>
  <c r="R205" i="1"/>
  <c r="S205" i="1"/>
  <c r="T205" i="1"/>
  <c r="J206" i="1"/>
  <c r="K206" i="1"/>
  <c r="L206" i="1"/>
  <c r="M206" i="1"/>
  <c r="N206" i="1"/>
  <c r="O206" i="1"/>
  <c r="P206" i="1"/>
  <c r="Q206" i="1"/>
  <c r="R206" i="1"/>
  <c r="S206" i="1"/>
  <c r="T206" i="1"/>
  <c r="J207" i="1"/>
  <c r="K207" i="1"/>
  <c r="L207" i="1"/>
  <c r="M207" i="1"/>
  <c r="N207" i="1"/>
  <c r="O207" i="1"/>
  <c r="P207" i="1"/>
  <c r="Q207" i="1"/>
  <c r="R207" i="1"/>
  <c r="S207" i="1"/>
  <c r="T207" i="1"/>
  <c r="J208" i="1"/>
  <c r="K208" i="1"/>
  <c r="L208" i="1"/>
  <c r="M208" i="1"/>
  <c r="N208" i="1"/>
  <c r="O208" i="1"/>
  <c r="P208" i="1"/>
  <c r="Q208" i="1"/>
  <c r="R208" i="1"/>
  <c r="S208" i="1"/>
  <c r="T208" i="1"/>
  <c r="J209" i="1"/>
  <c r="K209" i="1"/>
  <c r="L209" i="1"/>
  <c r="M209" i="1"/>
  <c r="N209" i="1"/>
  <c r="O209" i="1"/>
  <c r="P209" i="1"/>
  <c r="Q209" i="1"/>
  <c r="R209" i="1"/>
  <c r="S209" i="1"/>
  <c r="T209" i="1"/>
  <c r="J210" i="1"/>
  <c r="K210" i="1"/>
  <c r="L210" i="1"/>
  <c r="M210" i="1"/>
  <c r="N210" i="1"/>
  <c r="O210" i="1"/>
  <c r="P210" i="1"/>
  <c r="Q210" i="1"/>
  <c r="R210" i="1"/>
  <c r="S210" i="1"/>
  <c r="T210" i="1"/>
  <c r="J211" i="1"/>
  <c r="K211" i="1"/>
  <c r="L211" i="1"/>
  <c r="M211" i="1"/>
  <c r="N211" i="1"/>
  <c r="O211" i="1"/>
  <c r="P211" i="1"/>
  <c r="Q211" i="1"/>
  <c r="R211" i="1"/>
  <c r="S211" i="1"/>
  <c r="T211" i="1"/>
  <c r="J212" i="1"/>
  <c r="K212" i="1"/>
  <c r="L212" i="1"/>
  <c r="M212" i="1"/>
  <c r="N212" i="1"/>
  <c r="O212" i="1"/>
  <c r="P212" i="1"/>
  <c r="Q212" i="1"/>
  <c r="R212" i="1"/>
  <c r="S212" i="1"/>
  <c r="T212" i="1"/>
  <c r="J213" i="1"/>
  <c r="K213" i="1"/>
  <c r="L213" i="1"/>
  <c r="M213" i="1"/>
  <c r="N213" i="1"/>
  <c r="O213" i="1"/>
  <c r="P213" i="1"/>
  <c r="Q213" i="1"/>
  <c r="R213" i="1"/>
  <c r="S213" i="1"/>
  <c r="T213" i="1"/>
  <c r="J214" i="1"/>
  <c r="K214" i="1"/>
  <c r="L214" i="1"/>
  <c r="M214" i="1"/>
  <c r="N214" i="1"/>
  <c r="O214" i="1"/>
  <c r="P214" i="1"/>
  <c r="Q214" i="1"/>
  <c r="R214" i="1"/>
  <c r="S214" i="1"/>
  <c r="T214" i="1"/>
  <c r="J215" i="1"/>
  <c r="K215" i="1"/>
  <c r="L215" i="1"/>
  <c r="M215" i="1"/>
  <c r="N215" i="1"/>
  <c r="O215" i="1"/>
  <c r="P215" i="1"/>
  <c r="Q215" i="1"/>
  <c r="R215" i="1"/>
  <c r="S215" i="1"/>
  <c r="T215" i="1"/>
  <c r="J216" i="1"/>
  <c r="K216" i="1"/>
  <c r="L216" i="1"/>
  <c r="M216" i="1"/>
  <c r="N216" i="1"/>
  <c r="O216" i="1"/>
  <c r="P216" i="1"/>
  <c r="Q216" i="1"/>
  <c r="R216" i="1"/>
  <c r="S216" i="1"/>
  <c r="T216" i="1"/>
  <c r="T200" i="1"/>
  <c r="S200" i="1"/>
  <c r="R200" i="1"/>
  <c r="N200" i="1"/>
  <c r="M200" i="1"/>
  <c r="L200" i="1"/>
  <c r="K200" i="1"/>
  <c r="J200" i="1"/>
  <c r="J188" i="1"/>
  <c r="K188" i="1"/>
  <c r="L188" i="1"/>
  <c r="M188" i="1"/>
  <c r="N188" i="1"/>
  <c r="R188" i="1"/>
  <c r="S188" i="1"/>
  <c r="T188" i="1"/>
  <c r="J189" i="1"/>
  <c r="K189" i="1"/>
  <c r="L189" i="1"/>
  <c r="M189" i="1"/>
  <c r="N189" i="1"/>
  <c r="R189" i="1"/>
  <c r="S189" i="1"/>
  <c r="T189" i="1"/>
  <c r="J190" i="1"/>
  <c r="K190" i="1"/>
  <c r="L190" i="1"/>
  <c r="M190" i="1"/>
  <c r="N190" i="1"/>
  <c r="O190" i="1"/>
  <c r="P190" i="1"/>
  <c r="Q190" i="1"/>
  <c r="R190" i="1"/>
  <c r="S190" i="1"/>
  <c r="T190" i="1"/>
  <c r="T187" i="1"/>
  <c r="S187" i="1"/>
  <c r="R187" i="1"/>
  <c r="N187" i="1"/>
  <c r="M187" i="1"/>
  <c r="L187" i="1"/>
  <c r="K187" i="1"/>
  <c r="K191" i="1" s="1"/>
  <c r="J187" i="1"/>
  <c r="J171" i="1"/>
  <c r="K171" i="1"/>
  <c r="L171" i="1"/>
  <c r="M171" i="1"/>
  <c r="N171" i="1"/>
  <c r="R171" i="1"/>
  <c r="S171" i="1"/>
  <c r="T171" i="1"/>
  <c r="J172" i="1"/>
  <c r="K172" i="1"/>
  <c r="L172" i="1"/>
  <c r="M172" i="1"/>
  <c r="N172" i="1"/>
  <c r="R172" i="1"/>
  <c r="S172" i="1"/>
  <c r="T172" i="1"/>
  <c r="J173" i="1"/>
  <c r="K173" i="1"/>
  <c r="L173" i="1"/>
  <c r="M173" i="1"/>
  <c r="N173" i="1"/>
  <c r="R173" i="1"/>
  <c r="S173" i="1"/>
  <c r="T173" i="1"/>
  <c r="J174" i="1"/>
  <c r="K174" i="1"/>
  <c r="L174" i="1"/>
  <c r="M174" i="1"/>
  <c r="N174" i="1"/>
  <c r="O174" i="1"/>
  <c r="P174" i="1"/>
  <c r="Q174" i="1"/>
  <c r="R174" i="1"/>
  <c r="S174" i="1"/>
  <c r="T174" i="1"/>
  <c r="J175" i="1"/>
  <c r="K175" i="1"/>
  <c r="L175" i="1"/>
  <c r="M175" i="1"/>
  <c r="N175" i="1"/>
  <c r="R175" i="1"/>
  <c r="S175" i="1"/>
  <c r="T175" i="1"/>
  <c r="J176" i="1"/>
  <c r="K176" i="1"/>
  <c r="L176" i="1"/>
  <c r="M176" i="1"/>
  <c r="N176" i="1"/>
  <c r="O176" i="1"/>
  <c r="P176" i="1"/>
  <c r="Q176" i="1"/>
  <c r="R176" i="1"/>
  <c r="S176" i="1"/>
  <c r="T176" i="1"/>
  <c r="J177" i="1"/>
  <c r="K177" i="1"/>
  <c r="L177" i="1"/>
  <c r="M177" i="1"/>
  <c r="N177" i="1"/>
  <c r="O177" i="1"/>
  <c r="P177" i="1"/>
  <c r="Q177" i="1"/>
  <c r="R177" i="1"/>
  <c r="S177" i="1"/>
  <c r="T177" i="1"/>
  <c r="J178" i="1"/>
  <c r="K178" i="1"/>
  <c r="L178" i="1"/>
  <c r="M178" i="1"/>
  <c r="N178" i="1"/>
  <c r="O178" i="1"/>
  <c r="P178" i="1"/>
  <c r="Q178" i="1"/>
  <c r="R178" i="1"/>
  <c r="S178" i="1"/>
  <c r="T178" i="1"/>
  <c r="J179" i="1"/>
  <c r="K179" i="1"/>
  <c r="L179" i="1"/>
  <c r="M179" i="1"/>
  <c r="N179" i="1"/>
  <c r="O179" i="1"/>
  <c r="P179" i="1"/>
  <c r="Q179" i="1"/>
  <c r="R179" i="1"/>
  <c r="S179" i="1"/>
  <c r="T179" i="1"/>
  <c r="J180" i="1"/>
  <c r="K180" i="1"/>
  <c r="L180" i="1"/>
  <c r="M180" i="1"/>
  <c r="N180" i="1"/>
  <c r="O180" i="1"/>
  <c r="P180" i="1"/>
  <c r="Q180" i="1"/>
  <c r="R180" i="1"/>
  <c r="S180" i="1"/>
  <c r="T180" i="1"/>
  <c r="J181" i="1"/>
  <c r="K181" i="1"/>
  <c r="L181" i="1"/>
  <c r="M181" i="1"/>
  <c r="N181" i="1"/>
  <c r="O181" i="1"/>
  <c r="P181" i="1"/>
  <c r="Q181" i="1"/>
  <c r="R181" i="1"/>
  <c r="S181" i="1"/>
  <c r="T181" i="1"/>
  <c r="J182" i="1"/>
  <c r="K182" i="1"/>
  <c r="L182" i="1"/>
  <c r="M182" i="1"/>
  <c r="N182" i="1"/>
  <c r="O182" i="1"/>
  <c r="P182" i="1"/>
  <c r="Q182" i="1"/>
  <c r="R182" i="1"/>
  <c r="S182" i="1"/>
  <c r="T182" i="1"/>
  <c r="J183" i="1"/>
  <c r="K183" i="1"/>
  <c r="L183" i="1"/>
  <c r="M183" i="1"/>
  <c r="N183" i="1"/>
  <c r="O183" i="1"/>
  <c r="P183" i="1"/>
  <c r="Q183" i="1"/>
  <c r="R183" i="1"/>
  <c r="S183" i="1"/>
  <c r="T183" i="1"/>
  <c r="J184" i="1"/>
  <c r="K184" i="1"/>
  <c r="L184" i="1"/>
  <c r="M184" i="1"/>
  <c r="N184" i="1"/>
  <c r="O184" i="1"/>
  <c r="P184" i="1"/>
  <c r="Q184" i="1"/>
  <c r="R184" i="1"/>
  <c r="S184" i="1"/>
  <c r="T184" i="1"/>
  <c r="T170" i="1"/>
  <c r="S170" i="1"/>
  <c r="R170" i="1"/>
  <c r="N170" i="1"/>
  <c r="M170" i="1"/>
  <c r="L170" i="1"/>
  <c r="K170" i="1"/>
  <c r="J170" i="1"/>
  <c r="J158" i="1"/>
  <c r="K158" i="1"/>
  <c r="L158" i="1"/>
  <c r="M158" i="1"/>
  <c r="N158" i="1"/>
  <c r="O158" i="1"/>
  <c r="P158" i="1"/>
  <c r="Q158" i="1"/>
  <c r="R158" i="1"/>
  <c r="S158" i="1"/>
  <c r="T158" i="1"/>
  <c r="J159" i="1"/>
  <c r="K159" i="1"/>
  <c r="L159" i="1"/>
  <c r="M159" i="1"/>
  <c r="N159" i="1"/>
  <c r="O159" i="1"/>
  <c r="P159" i="1"/>
  <c r="Q159" i="1"/>
  <c r="R159" i="1"/>
  <c r="S159" i="1"/>
  <c r="T159" i="1"/>
  <c r="J160" i="1"/>
  <c r="K160" i="1"/>
  <c r="L160" i="1"/>
  <c r="M160" i="1"/>
  <c r="N160" i="1"/>
  <c r="O160" i="1"/>
  <c r="P160" i="1"/>
  <c r="Q160" i="1"/>
  <c r="R160" i="1"/>
  <c r="S160" i="1"/>
  <c r="T160" i="1"/>
  <c r="T157" i="1"/>
  <c r="S157" i="1"/>
  <c r="R157" i="1"/>
  <c r="N157" i="1"/>
  <c r="M157" i="1"/>
  <c r="L157" i="1"/>
  <c r="K157" i="1"/>
  <c r="J157" i="1"/>
  <c r="J140" i="1"/>
  <c r="K140" i="1"/>
  <c r="L140" i="1"/>
  <c r="M140" i="1"/>
  <c r="N140" i="1"/>
  <c r="R140" i="1"/>
  <c r="S140" i="1"/>
  <c r="T140" i="1"/>
  <c r="J141" i="1"/>
  <c r="K141" i="1"/>
  <c r="L141" i="1"/>
  <c r="M141" i="1"/>
  <c r="N141" i="1"/>
  <c r="R141" i="1"/>
  <c r="S141" i="1"/>
  <c r="T141" i="1"/>
  <c r="J142" i="1"/>
  <c r="K142" i="1"/>
  <c r="L142" i="1"/>
  <c r="M142" i="1"/>
  <c r="N142" i="1"/>
  <c r="R142" i="1"/>
  <c r="S142" i="1"/>
  <c r="T142" i="1"/>
  <c r="J143" i="1"/>
  <c r="K143" i="1"/>
  <c r="L143" i="1"/>
  <c r="M143" i="1"/>
  <c r="N143" i="1"/>
  <c r="R143" i="1"/>
  <c r="S143" i="1"/>
  <c r="T143" i="1"/>
  <c r="J144" i="1"/>
  <c r="K144" i="1"/>
  <c r="L144" i="1"/>
  <c r="M144" i="1"/>
  <c r="N144" i="1"/>
  <c r="R144" i="1"/>
  <c r="S144" i="1"/>
  <c r="T144" i="1"/>
  <c r="J145" i="1"/>
  <c r="K145" i="1"/>
  <c r="L145" i="1"/>
  <c r="M145" i="1"/>
  <c r="N145" i="1"/>
  <c r="R145" i="1"/>
  <c r="S145" i="1"/>
  <c r="T145" i="1"/>
  <c r="J146" i="1"/>
  <c r="K146" i="1"/>
  <c r="L146" i="1"/>
  <c r="M146" i="1"/>
  <c r="N146" i="1"/>
  <c r="O146" i="1"/>
  <c r="P146" i="1"/>
  <c r="Q146" i="1"/>
  <c r="R146" i="1"/>
  <c r="S146" i="1"/>
  <c r="T146" i="1"/>
  <c r="J147" i="1"/>
  <c r="K147" i="1"/>
  <c r="L147" i="1"/>
  <c r="M147" i="1"/>
  <c r="N147" i="1"/>
  <c r="O147" i="1"/>
  <c r="P147" i="1"/>
  <c r="Q147" i="1"/>
  <c r="R147" i="1"/>
  <c r="S147" i="1"/>
  <c r="T147" i="1"/>
  <c r="J148" i="1"/>
  <c r="K148" i="1"/>
  <c r="L148" i="1"/>
  <c r="M148" i="1"/>
  <c r="N148" i="1"/>
  <c r="O148" i="1"/>
  <c r="P148" i="1"/>
  <c r="Q148" i="1"/>
  <c r="R148" i="1"/>
  <c r="S148" i="1"/>
  <c r="T148" i="1"/>
  <c r="J149" i="1"/>
  <c r="K149" i="1"/>
  <c r="L149" i="1"/>
  <c r="M149" i="1"/>
  <c r="N149" i="1"/>
  <c r="O149" i="1"/>
  <c r="P149" i="1"/>
  <c r="Q149" i="1"/>
  <c r="R149" i="1"/>
  <c r="S149" i="1"/>
  <c r="T149" i="1"/>
  <c r="J150" i="1"/>
  <c r="K150" i="1"/>
  <c r="L150" i="1"/>
  <c r="M150" i="1"/>
  <c r="N150" i="1"/>
  <c r="O150" i="1"/>
  <c r="P150" i="1"/>
  <c r="Q150" i="1"/>
  <c r="R150" i="1"/>
  <c r="S150" i="1"/>
  <c r="T150" i="1"/>
  <c r="J151" i="1"/>
  <c r="K151" i="1"/>
  <c r="L151" i="1"/>
  <c r="M151" i="1"/>
  <c r="N151" i="1"/>
  <c r="O151" i="1"/>
  <c r="P151" i="1"/>
  <c r="Q151" i="1"/>
  <c r="R151" i="1"/>
  <c r="S151" i="1"/>
  <c r="T151" i="1"/>
  <c r="J152" i="1"/>
  <c r="K152" i="1"/>
  <c r="L152" i="1"/>
  <c r="M152" i="1"/>
  <c r="N152" i="1"/>
  <c r="O152" i="1"/>
  <c r="P152" i="1"/>
  <c r="Q152" i="1"/>
  <c r="R152" i="1"/>
  <c r="S152" i="1"/>
  <c r="T152" i="1"/>
  <c r="J153" i="1"/>
  <c r="K153" i="1"/>
  <c r="L153" i="1"/>
  <c r="M153" i="1"/>
  <c r="N153" i="1"/>
  <c r="O153" i="1"/>
  <c r="P153" i="1"/>
  <c r="Q153" i="1"/>
  <c r="R153" i="1"/>
  <c r="S153" i="1"/>
  <c r="T153" i="1"/>
  <c r="J154" i="1"/>
  <c r="K154" i="1"/>
  <c r="L154" i="1"/>
  <c r="M154" i="1"/>
  <c r="N154" i="1"/>
  <c r="O154" i="1"/>
  <c r="P154" i="1"/>
  <c r="Q154" i="1"/>
  <c r="R154" i="1"/>
  <c r="S154" i="1"/>
  <c r="T154" i="1"/>
  <c r="T139" i="1"/>
  <c r="S139" i="1"/>
  <c r="R139" i="1"/>
  <c r="N139" i="1"/>
  <c r="M139" i="1"/>
  <c r="M128" i="1"/>
  <c r="M127" i="1"/>
  <c r="L127" i="1"/>
  <c r="O122" i="1"/>
  <c r="O123" i="1"/>
  <c r="O124" i="1"/>
  <c r="O125" i="1"/>
  <c r="O126" i="1"/>
  <c r="O121" i="1"/>
  <c r="O115" i="1"/>
  <c r="O116" i="1"/>
  <c r="O117" i="1"/>
  <c r="O118" i="1"/>
  <c r="O119" i="1"/>
  <c r="O114" i="1"/>
  <c r="O108" i="1"/>
  <c r="O109" i="1"/>
  <c r="O110" i="1"/>
  <c r="O111" i="1"/>
  <c r="O112" i="1"/>
  <c r="O107" i="1"/>
  <c r="O101" i="1"/>
  <c r="O102" i="1"/>
  <c r="O103" i="1"/>
  <c r="O104" i="1"/>
  <c r="O105" i="1"/>
  <c r="O100" i="1"/>
  <c r="M93" i="1"/>
  <c r="O83" i="1"/>
  <c r="O84" i="1"/>
  <c r="O188" i="1" s="1"/>
  <c r="O189" i="1"/>
  <c r="O85" i="1"/>
  <c r="O203" i="1" s="1"/>
  <c r="O86" i="1"/>
  <c r="O87" i="1"/>
  <c r="O88" i="1"/>
  <c r="O89" i="1"/>
  <c r="O90" i="1"/>
  <c r="O91" i="1"/>
  <c r="O92" i="1"/>
  <c r="O82" i="1"/>
  <c r="O157" i="1" s="1"/>
  <c r="M78" i="1"/>
  <c r="O68" i="1"/>
  <c r="O69" i="1"/>
  <c r="O145" i="1" s="1"/>
  <c r="O70" i="1"/>
  <c r="O171" i="1" s="1"/>
  <c r="O173" i="1"/>
  <c r="O71" i="1"/>
  <c r="O72" i="1"/>
  <c r="O73" i="1"/>
  <c r="O74" i="1"/>
  <c r="O75" i="1"/>
  <c r="O76" i="1"/>
  <c r="O77" i="1"/>
  <c r="O67" i="1"/>
  <c r="O201" i="1" s="1"/>
  <c r="M63" i="1"/>
  <c r="O53" i="1"/>
  <c r="O172" i="1" s="1"/>
  <c r="O54" i="1"/>
  <c r="O187" i="1" s="1"/>
  <c r="O55" i="1"/>
  <c r="O56" i="1"/>
  <c r="O57" i="1"/>
  <c r="O58" i="1"/>
  <c r="O59" i="1"/>
  <c r="O60" i="1"/>
  <c r="O61" i="1"/>
  <c r="O62" i="1"/>
  <c r="O52" i="1"/>
  <c r="O144" i="1" s="1"/>
  <c r="O38" i="1"/>
  <c r="O39" i="1"/>
  <c r="O141" i="1" s="1"/>
  <c r="O40" i="1"/>
  <c r="O41" i="1"/>
  <c r="O143" i="1" s="1"/>
  <c r="O42" i="1"/>
  <c r="O43" i="1"/>
  <c r="O44" i="1"/>
  <c r="O45" i="1"/>
  <c r="O46" i="1"/>
  <c r="O47" i="1"/>
  <c r="O37" i="1"/>
  <c r="M48" i="1"/>
  <c r="O202" i="1"/>
  <c r="O140" i="1"/>
  <c r="O139" i="1"/>
  <c r="V6" i="1"/>
  <c r="V5" i="1"/>
  <c r="V4" i="1"/>
  <c r="V3" i="1"/>
  <c r="Q82" i="1"/>
  <c r="U93" i="1"/>
  <c r="J127" i="1"/>
  <c r="U78" i="1"/>
  <c r="U63" i="1"/>
  <c r="U48" i="1"/>
  <c r="N254" i="1"/>
  <c r="L254" i="1"/>
  <c r="K254" i="1"/>
  <c r="T253" i="1"/>
  <c r="S253" i="1"/>
  <c r="R253" i="1"/>
  <c r="N253" i="1"/>
  <c r="K253" i="1"/>
  <c r="J253" i="1"/>
  <c r="Q249" i="1"/>
  <c r="P249" i="1" s="1"/>
  <c r="Q243" i="1"/>
  <c r="Q247" i="1"/>
  <c r="P247" i="1" s="1"/>
  <c r="Q250" i="1"/>
  <c r="Q246" i="1"/>
  <c r="P246" i="1" s="1"/>
  <c r="Q244" i="1"/>
  <c r="O244" i="1"/>
  <c r="V29" i="1"/>
  <c r="V28" i="1"/>
  <c r="N128" i="1"/>
  <c r="L128" i="1"/>
  <c r="K128" i="1"/>
  <c r="T127" i="1"/>
  <c r="S127" i="1"/>
  <c r="R127" i="1"/>
  <c r="N127" i="1"/>
  <c r="K127" i="1"/>
  <c r="Q122" i="1"/>
  <c r="Q121" i="1"/>
  <c r="Q109" i="1"/>
  <c r="Q108" i="1"/>
  <c r="Q104" i="1"/>
  <c r="Q103" i="1"/>
  <c r="Q102" i="1"/>
  <c r="Q92" i="1"/>
  <c r="Q91" i="1"/>
  <c r="P91" i="1" s="1"/>
  <c r="Q90" i="1"/>
  <c r="Q89" i="1"/>
  <c r="Q88" i="1"/>
  <c r="Q87" i="1"/>
  <c r="Q86" i="1"/>
  <c r="Q85" i="1"/>
  <c r="Q175" i="1" s="1"/>
  <c r="Q84" i="1"/>
  <c r="Q189" i="1" s="1"/>
  <c r="Q83" i="1"/>
  <c r="Q47" i="1"/>
  <c r="Q62" i="1"/>
  <c r="T222" i="1"/>
  <c r="S222" i="1"/>
  <c r="R222" i="1"/>
  <c r="Q222" i="1"/>
  <c r="P222" i="1"/>
  <c r="O222" i="1"/>
  <c r="N222" i="1"/>
  <c r="L222" i="1"/>
  <c r="K222" i="1"/>
  <c r="J222" i="1"/>
  <c r="A222" i="1"/>
  <c r="T221" i="1"/>
  <c r="S221" i="1"/>
  <c r="R221" i="1"/>
  <c r="Q221" i="1"/>
  <c r="P221" i="1"/>
  <c r="O221" i="1"/>
  <c r="N221" i="1"/>
  <c r="L221" i="1"/>
  <c r="K221" i="1"/>
  <c r="J221" i="1"/>
  <c r="A221" i="1"/>
  <c r="T220" i="1"/>
  <c r="S220" i="1"/>
  <c r="R220" i="1"/>
  <c r="N220" i="1"/>
  <c r="L220" i="1"/>
  <c r="K220" i="1"/>
  <c r="J220" i="1"/>
  <c r="A220" i="1"/>
  <c r="A219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0" i="1"/>
  <c r="A189" i="1"/>
  <c r="A188" i="1"/>
  <c r="A187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0" i="1"/>
  <c r="A159" i="1"/>
  <c r="A158" i="1"/>
  <c r="A157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L139" i="1"/>
  <c r="K139" i="1"/>
  <c r="J139" i="1"/>
  <c r="A139" i="1"/>
  <c r="Q40" i="1"/>
  <c r="Q142" i="1" s="1"/>
  <c r="Q107" i="1"/>
  <c r="Q111" i="1"/>
  <c r="P111" i="1" s="1"/>
  <c r="Q105" i="1"/>
  <c r="Q77" i="1"/>
  <c r="Q76" i="1"/>
  <c r="Q75" i="1"/>
  <c r="Q57" i="1"/>
  <c r="Q44" i="1"/>
  <c r="Q56" i="1"/>
  <c r="P56" i="1" s="1"/>
  <c r="Q43" i="1"/>
  <c r="P43" i="1" s="1"/>
  <c r="Q112" i="1"/>
  <c r="Q101" i="1"/>
  <c r="P101" i="1" s="1"/>
  <c r="Q100" i="1"/>
  <c r="P100" i="1" s="1"/>
  <c r="T93" i="1"/>
  <c r="S93" i="1"/>
  <c r="R93" i="1"/>
  <c r="N93" i="1"/>
  <c r="L93" i="1"/>
  <c r="K93" i="1"/>
  <c r="J93" i="1"/>
  <c r="T78" i="1"/>
  <c r="S78" i="1"/>
  <c r="R78" i="1"/>
  <c r="N78" i="1"/>
  <c r="L78" i="1"/>
  <c r="K78" i="1"/>
  <c r="J78" i="1"/>
  <c r="Q74" i="1"/>
  <c r="P74" i="1" s="1"/>
  <c r="Q73" i="1"/>
  <c r="Q72" i="1"/>
  <c r="P72" i="1" s="1"/>
  <c r="Q71" i="1"/>
  <c r="Q70" i="1"/>
  <c r="Q171" i="1" s="1"/>
  <c r="Q173" i="1"/>
  <c r="Q69" i="1"/>
  <c r="Q68" i="1"/>
  <c r="Q67" i="1"/>
  <c r="T63" i="1"/>
  <c r="S63" i="1"/>
  <c r="R63" i="1"/>
  <c r="N63" i="1"/>
  <c r="L63" i="1"/>
  <c r="K63" i="1"/>
  <c r="J63" i="1"/>
  <c r="Q61" i="1"/>
  <c r="Q60" i="1"/>
  <c r="P60" i="1" s="1"/>
  <c r="Q59" i="1"/>
  <c r="P59" i="1" s="1"/>
  <c r="Q58" i="1"/>
  <c r="Q55" i="1"/>
  <c r="Q54" i="1"/>
  <c r="Q202" i="1"/>
  <c r="Q53" i="1"/>
  <c r="Q172" i="1" s="1"/>
  <c r="Q52" i="1"/>
  <c r="Q144" i="1" s="1"/>
  <c r="Q42" i="1"/>
  <c r="K48" i="1"/>
  <c r="Q46" i="1"/>
  <c r="Q45" i="1"/>
  <c r="P45" i="1" s="1"/>
  <c r="Q41" i="1"/>
  <c r="P41" i="1" s="1"/>
  <c r="P143" i="1" s="1"/>
  <c r="Q39" i="1"/>
  <c r="Q38" i="1"/>
  <c r="Q140" i="1" s="1"/>
  <c r="T48" i="1"/>
  <c r="S48" i="1"/>
  <c r="R48" i="1"/>
  <c r="Q37" i="1"/>
  <c r="Q139" i="1" s="1"/>
  <c r="N48" i="1"/>
  <c r="L48" i="1"/>
  <c r="J48" i="1"/>
  <c r="P173" i="1"/>
  <c r="O220" i="1"/>
  <c r="P87" i="1"/>
  <c r="P105" i="1"/>
  <c r="Q220" i="1"/>
  <c r="P68" i="1"/>
  <c r="P202" i="1" s="1"/>
  <c r="P220" i="1"/>
  <c r="P250" i="1" l="1"/>
  <c r="P70" i="1"/>
  <c r="P44" i="1"/>
  <c r="P77" i="1"/>
  <c r="P86" i="1"/>
  <c r="P90" i="1"/>
  <c r="P121" i="1"/>
  <c r="O254" i="1"/>
  <c r="P84" i="1"/>
  <c r="P189" i="1" s="1"/>
  <c r="P73" i="1"/>
  <c r="P52" i="1"/>
  <c r="P144" i="1" s="1"/>
  <c r="V78" i="1"/>
  <c r="P83" i="1"/>
  <c r="P104" i="1"/>
  <c r="K255" i="1"/>
  <c r="O253" i="1"/>
  <c r="Q188" i="1"/>
  <c r="P69" i="1"/>
  <c r="P145" i="1" s="1"/>
  <c r="P61" i="1"/>
  <c r="P243" i="1"/>
  <c r="P82" i="1"/>
  <c r="P157" i="1" s="1"/>
  <c r="P161" i="1" s="1"/>
  <c r="P76" i="1"/>
  <c r="P39" i="1"/>
  <c r="P141" i="1" s="1"/>
  <c r="S231" i="1"/>
  <c r="S233" i="1" s="1"/>
  <c r="P47" i="1"/>
  <c r="P102" i="1"/>
  <c r="Q253" i="1"/>
  <c r="Q143" i="1"/>
  <c r="P103" i="1"/>
  <c r="O200" i="1"/>
  <c r="O217" i="1" s="1"/>
  <c r="P244" i="1"/>
  <c r="P109" i="1"/>
  <c r="Q254" i="1"/>
  <c r="O142" i="1"/>
  <c r="P57" i="1"/>
  <c r="V48" i="1"/>
  <c r="P112" i="1"/>
  <c r="P122" i="1"/>
  <c r="P71" i="1"/>
  <c r="P92" i="1"/>
  <c r="P88" i="1"/>
  <c r="P62" i="1"/>
  <c r="P54" i="1"/>
  <c r="Q187" i="1"/>
  <c r="Q157" i="1"/>
  <c r="Q161" i="1" s="1"/>
  <c r="Q203" i="1"/>
  <c r="P171" i="1"/>
  <c r="Q141" i="1"/>
  <c r="Q170" i="1"/>
  <c r="Q185" i="1" s="1"/>
  <c r="Q200" i="1"/>
  <c r="O170" i="1"/>
  <c r="Q145" i="1"/>
  <c r="M191" i="1"/>
  <c r="P58" i="1"/>
  <c r="P46" i="1"/>
  <c r="Q201" i="1"/>
  <c r="P75" i="1"/>
  <c r="Q48" i="1"/>
  <c r="P55" i="1"/>
  <c r="Q78" i="1"/>
  <c r="P42" i="1"/>
  <c r="P37" i="1"/>
  <c r="P139" i="1" s="1"/>
  <c r="P67" i="1"/>
  <c r="P201" i="1" s="1"/>
  <c r="P53" i="1"/>
  <c r="P172" i="1" s="1"/>
  <c r="Q128" i="1"/>
  <c r="O48" i="1"/>
  <c r="P38" i="1"/>
  <c r="P140" i="1" s="1"/>
  <c r="O78" i="1"/>
  <c r="P107" i="1"/>
  <c r="K129" i="1"/>
  <c r="K217" i="1"/>
  <c r="J191" i="1"/>
  <c r="N191" i="1"/>
  <c r="P108" i="1"/>
  <c r="R191" i="1"/>
  <c r="O127" i="1"/>
  <c r="O128" i="1"/>
  <c r="Q127" i="1"/>
  <c r="N185" i="1"/>
  <c r="P89" i="1"/>
  <c r="T231" i="1"/>
  <c r="T233" i="1" s="1"/>
  <c r="V93" i="1"/>
  <c r="Q93" i="1"/>
  <c r="M161" i="1"/>
  <c r="O93" i="1"/>
  <c r="O175" i="1"/>
  <c r="P85" i="1"/>
  <c r="P203" i="1" s="1"/>
  <c r="V63" i="1"/>
  <c r="Q63" i="1"/>
  <c r="O63" i="1"/>
  <c r="S217" i="1"/>
  <c r="L223" i="1"/>
  <c r="O191" i="1"/>
  <c r="K161" i="1"/>
  <c r="T161" i="1"/>
  <c r="L161" i="1"/>
  <c r="N223" i="1"/>
  <c r="K223" i="1"/>
  <c r="S223" i="1"/>
  <c r="T223" i="1"/>
  <c r="O155" i="1"/>
  <c r="M155" i="1"/>
  <c r="O161" i="1"/>
  <c r="R161" i="1"/>
  <c r="J161" i="1"/>
  <c r="R185" i="1"/>
  <c r="T191" i="1"/>
  <c r="P223" i="1"/>
  <c r="K155" i="1"/>
  <c r="L185" i="1"/>
  <c r="R223" i="1"/>
  <c r="T155" i="1"/>
  <c r="S161" i="1"/>
  <c r="N161" i="1"/>
  <c r="K185" i="1"/>
  <c r="K192" i="1" s="1"/>
  <c r="R217" i="1"/>
  <c r="N155" i="1"/>
  <c r="J155" i="1"/>
  <c r="S155" i="1"/>
  <c r="L155" i="1"/>
  <c r="J185" i="1"/>
  <c r="T185" i="1"/>
  <c r="M185" i="1"/>
  <c r="S191" i="1"/>
  <c r="L191" i="1"/>
  <c r="M217" i="1"/>
  <c r="M225" i="1" s="1"/>
  <c r="T217" i="1"/>
  <c r="L217" i="1"/>
  <c r="N217" i="1"/>
  <c r="J217" i="1"/>
  <c r="R155" i="1"/>
  <c r="S185" i="1"/>
  <c r="J223" i="1"/>
  <c r="Q223" i="1"/>
  <c r="O223" i="1"/>
  <c r="P40" i="1"/>
  <c r="Q191" i="1" l="1"/>
  <c r="Q193" i="1" s="1"/>
  <c r="P63" i="1"/>
  <c r="P188" i="1"/>
  <c r="P254" i="1"/>
  <c r="O255" i="1" s="1"/>
  <c r="P128" i="1"/>
  <c r="L232" i="1" s="1"/>
  <c r="P253" i="1"/>
  <c r="M162" i="1"/>
  <c r="O185" i="1"/>
  <c r="O192" i="1" s="1"/>
  <c r="Q217" i="1"/>
  <c r="Q225" i="1" s="1"/>
  <c r="M193" i="1"/>
  <c r="Q155" i="1"/>
  <c r="Q163" i="1" s="1"/>
  <c r="N192" i="1"/>
  <c r="P200" i="1"/>
  <c r="P217" i="1" s="1"/>
  <c r="P225" i="1" s="1"/>
  <c r="P142" i="1"/>
  <c r="P155" i="1" s="1"/>
  <c r="P163" i="1" s="1"/>
  <c r="P187" i="1"/>
  <c r="P191" i="1" s="1"/>
  <c r="P170" i="1"/>
  <c r="K224" i="1"/>
  <c r="P78" i="1"/>
  <c r="P127" i="1"/>
  <c r="M163" i="1"/>
  <c r="L224" i="1"/>
  <c r="R192" i="1"/>
  <c r="J192" i="1"/>
  <c r="N193" i="1"/>
  <c r="L163" i="1"/>
  <c r="S224" i="1"/>
  <c r="J232" i="1"/>
  <c r="J231" i="1" s="1"/>
  <c r="O129" i="1"/>
  <c r="L192" i="1"/>
  <c r="P93" i="1"/>
  <c r="P175" i="1"/>
  <c r="T162" i="1"/>
  <c r="N163" i="1"/>
  <c r="S192" i="1"/>
  <c r="L225" i="1"/>
  <c r="S162" i="1"/>
  <c r="N225" i="1"/>
  <c r="K193" i="1"/>
  <c r="R162" i="1"/>
  <c r="N224" i="1"/>
  <c r="T192" i="1"/>
  <c r="K162" i="1"/>
  <c r="K225" i="1"/>
  <c r="O163" i="1"/>
  <c r="K163" i="1"/>
  <c r="N162" i="1"/>
  <c r="R224" i="1"/>
  <c r="O224" i="1"/>
  <c r="J162" i="1"/>
  <c r="M224" i="1"/>
  <c r="O162" i="1"/>
  <c r="M192" i="1"/>
  <c r="L162" i="1"/>
  <c r="L193" i="1"/>
  <c r="T224" i="1"/>
  <c r="O225" i="1"/>
  <c r="J224" i="1"/>
  <c r="P48" i="1"/>
  <c r="Q192" i="1" l="1"/>
  <c r="O193" i="1"/>
  <c r="P185" i="1"/>
  <c r="P192" i="1" s="1"/>
  <c r="P224" i="1"/>
  <c r="Q224" i="1"/>
  <c r="Q162" i="1"/>
  <c r="P162" i="1"/>
  <c r="O164" i="1"/>
  <c r="L231" i="1"/>
  <c r="L233" i="1" s="1"/>
  <c r="K164" i="1"/>
  <c r="J233" i="1"/>
  <c r="H231" i="1"/>
  <c r="K194" i="1"/>
  <c r="O232" i="1"/>
  <c r="V232" i="1" s="1"/>
  <c r="H232" i="1"/>
  <c r="P193" i="1"/>
  <c r="O194" i="1" s="1"/>
  <c r="K226" i="1"/>
  <c r="O226" i="1"/>
  <c r="O231" i="1" l="1"/>
  <c r="O233" i="1" s="1"/>
  <c r="H233" i="1"/>
  <c r="Q232" i="1" s="1"/>
  <c r="Q231" i="1" l="1"/>
  <c r="Q233" i="1" s="1"/>
</calcChain>
</file>

<file path=xl/sharedStrings.xml><?xml version="1.0" encoding="utf-8"?>
<sst xmlns="http://schemas.openxmlformats.org/spreadsheetml/2006/main" count="942" uniqueCount="168">
  <si>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</si>
  <si>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</si>
  <si>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</si>
  <si>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</si>
  <si>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</si>
  <si>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</si>
  <si>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</si>
  <si>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</si>
  <si>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</si>
  <si>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</si>
  <si>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</si>
  <si>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</si>
  <si>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</si>
  <si>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</si>
  <si>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</si>
  <si>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</si>
  <si>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</si>
  <si>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</si>
  <si>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</si>
  <si>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</si>
  <si>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</si>
  <si>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</si>
  <si>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</si>
  <si>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</si>
  <si>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</si>
  <si>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</si>
  <si>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</si>
  <si>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</si>
  <si>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</si>
  <si>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</si>
  <si>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</si>
  <si>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</si>
  <si>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</si>
  <si>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</si>
  <si>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</si>
  <si>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</si>
  <si>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</si>
  <si>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</si>
  <si>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</si>
  <si>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</si>
  <si>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</si>
  <si>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</si>
  <si>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</si>
  <si>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</si>
  <si>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</si>
  <si>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</si>
  <si>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</si>
  <si>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 xml:space="preserve">TOTAL ORE FIZICE / TOTAL ORE ALOCATE STUDIULUI </t>
  </si>
  <si>
    <t xml:space="preserve">Anexă la Planul de Învățământ specializarea / programul de studiu: 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</si>
  <si>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</si>
  <si>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</si>
  <si>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</si>
  <si>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</si>
  <si>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</si>
  <si>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</si>
  <si>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</si>
  <si>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</si>
  <si>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</si>
  <si>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</si>
  <si>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</si>
  <si>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</si>
  <si>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</si>
  <si>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</si>
  <si>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</si>
  <si>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</si>
  <si>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</si>
  <si>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DISCIPLINE COMPLEMENTARE (DC)</t>
  </si>
  <si>
    <t>XND 1101</t>
  </si>
  <si>
    <t>XND 1102</t>
  </si>
  <si>
    <t>XND 1203</t>
  </si>
  <si>
    <t>XND 1204</t>
  </si>
  <si>
    <t>Examen de absolvire: Nivelul II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</si>
  <si>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</si>
  <si>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</si>
  <si>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</si>
  <si>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</si>
  <si>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</si>
  <si>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</si>
  <si>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MODUL PEDAGOCIC - Nivelul II: 30 de credite ECTS  + 5 credite ECTS aferente examenului de absolvire</t>
  </si>
  <si>
    <t>Psihopedagogia adolescenţilor, tinerilor şi adulţilor</t>
  </si>
  <si>
    <t>Proiectarea şi managementul programelor educaţionale</t>
  </si>
  <si>
    <t>DP</t>
  </si>
  <si>
    <t>DO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</si>
  <si>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</si>
  <si>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</si>
  <si>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</si>
  <si>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</si>
  <si>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</si>
  <si>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t>Verificați standardele specifice domeniului dumneavoastră pentru a evita incongruențele.</t>
  </si>
  <si>
    <t>ÎN TOATE TABELELE DIN ACEASTĂ MACHETĂ, TREBUIE SĂ INTRODUCEȚI  DATE NUMAI ÎN CELULELE MARCATE CU GALBEN</t>
  </si>
  <si>
    <t>Tabelele/rândurile necompletate se șterg sau se ascund (dacă afectează formulele) HIDE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</si>
  <si>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</si>
  <si>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Didactica domeniului şi dezvoltăriI în didactica specialităţii (învăţământ liceal, postliceal, universitar)</t>
  </si>
  <si>
    <t>Disciplină opțională 1</t>
  </si>
  <si>
    <t>Disciplină opțională 2</t>
  </si>
  <si>
    <t>Titlul absolventului: MASTER</t>
  </si>
  <si>
    <t>DA</t>
  </si>
  <si>
    <t>DSIN</t>
  </si>
  <si>
    <t>DISCIPLINE DE SPECIALITATE  (DS)</t>
  </si>
  <si>
    <t>L</t>
  </si>
  <si>
    <t>P</t>
  </si>
  <si>
    <t>FACULTATEA DE MATEMATICĂ ȘI INFORMATICĂ</t>
  </si>
  <si>
    <t>Domeniul: Informatică</t>
  </si>
  <si>
    <t>În contul a cel mult o disciplină opţională generală, studentul are dreptul să aleagă o disciplină de la alte specializări ale facultăţilor din Universitatea „Babeş-Bolyai”, respectând condiționările din planurile de învățământ ale respectivelor specializări.</t>
  </si>
  <si>
    <t>(*)</t>
  </si>
  <si>
    <r>
      <t xml:space="preserve">(*) </t>
    </r>
    <r>
      <rPr>
        <sz val="10"/>
        <color indexed="8"/>
        <rFont val="Times New Roman"/>
        <family val="1"/>
      </rPr>
      <t>Disciplina "Practică în specialitate" este planificată a se desfășura în semestrul 4 și are 20 credite.</t>
    </r>
  </si>
  <si>
    <t>Metodologia cercetării ştiinţifice de informatică</t>
  </si>
  <si>
    <t>Practică în specialitate</t>
  </si>
  <si>
    <t>Elaborarea lucrării de disertaţie</t>
  </si>
  <si>
    <t>MME8059</t>
  </si>
  <si>
    <r>
      <rPr>
        <b/>
        <sz val="10"/>
        <color indexed="8"/>
        <rFont val="Times New Roman"/>
        <family val="1"/>
      </rPr>
      <t xml:space="preserve">    99 </t>
    </r>
    <r>
      <rPr>
        <sz val="10"/>
        <color indexed="8"/>
        <rFont val="Times New Roman"/>
        <family val="1"/>
      </rPr>
      <t>de credite la disciplinele obligatorii;</t>
    </r>
  </si>
  <si>
    <r>
      <rPr>
        <b/>
        <sz val="10"/>
        <color indexed="8"/>
        <rFont val="Times New Roman"/>
        <family val="1"/>
      </rPr>
      <t xml:space="preserve">   </t>
    </r>
    <r>
      <rPr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 xml:space="preserve">21 </t>
    </r>
    <r>
      <rPr>
        <sz val="10"/>
        <color indexed="8"/>
        <rFont val="Times New Roman"/>
        <family val="1"/>
      </rPr>
      <t>de credite la disciplinele opţionale;</t>
    </r>
  </si>
  <si>
    <t>Curs opţional 1</t>
  </si>
  <si>
    <t>Curs opţional 2</t>
  </si>
  <si>
    <t>Curs opţional 3</t>
  </si>
  <si>
    <t>Limba de predare: română</t>
  </si>
  <si>
    <t>Specializarea/Programul de studiu: Informatică didactică</t>
  </si>
  <si>
    <t>Sem. 2: Se alege  o disciplină din pachetul: MMX9931</t>
  </si>
  <si>
    <t>Sem. 3: Se alege  o disciplină din pachetul: MMX9932</t>
  </si>
  <si>
    <t>Sem. 3: Se alege  o disciplină din pachetul: MMX9933</t>
  </si>
  <si>
    <t>MMR8098</t>
  </si>
  <si>
    <t xml:space="preserve">Algoritmica si programare (pentru perfectionarea profesorilor) </t>
  </si>
  <si>
    <t>MMR8104</t>
  </si>
  <si>
    <t xml:space="preserve">Programare orientata obiect (pentru perfectionarea profesorilor) </t>
  </si>
  <si>
    <t xml:space="preserve">MMR8099 </t>
  </si>
  <si>
    <t xml:space="preserve">Tehnologia informatiei (pentru perfectionarea profesorilor) </t>
  </si>
  <si>
    <t>MMR9001</t>
  </si>
  <si>
    <t>MMR8101</t>
  </si>
  <si>
    <t xml:space="preserve">Structuri de date si complexitatea algoritmilor (pentru perfectionarea profesorilor) </t>
  </si>
  <si>
    <t>MMR8105</t>
  </si>
  <si>
    <t>Algoritmi din teoria grafurilor (pentru perfectionarea profesorilor)</t>
  </si>
  <si>
    <t>MMX9931</t>
  </si>
  <si>
    <t>MMR8103</t>
  </si>
  <si>
    <t xml:space="preserve">Tehnologia comunicatiilor (pentru perfectionarea profesorilor) </t>
  </si>
  <si>
    <t>MMR8107</t>
  </si>
  <si>
    <t xml:space="preserve">Programarea aplicatiilor Microsoft Office (pentru perfectionarea profesorilor) </t>
  </si>
  <si>
    <t>MMR8102</t>
  </si>
  <si>
    <t xml:space="preserve">Metode si tehnici de programare (pentru perfectionarea profesorilor) </t>
  </si>
  <si>
    <t>MMX9932</t>
  </si>
  <si>
    <t>MMR8100</t>
  </si>
  <si>
    <t xml:space="preserve">Sisteme de gestiune a bazelor de date (pentru perfectionarea profesorilor) </t>
  </si>
  <si>
    <t>MMR9013</t>
  </si>
  <si>
    <t>Proiect de cercetare stiintifica</t>
  </si>
  <si>
    <t>MMX9933</t>
  </si>
  <si>
    <t>CURS OPȚIONAL 3 (An II, Semestrul 4)- (MMX9933)</t>
  </si>
  <si>
    <t>CURS OPȚIONAL 3 (An II, Semestrul 3)- ()</t>
  </si>
  <si>
    <t>CURS OPȚIONAL 1 (An I, Semestrul 2) - (MMX9931)</t>
  </si>
  <si>
    <t>CURS OPȚIONAL 2 (An I, Semestrul 3)- (MMX9932)</t>
  </si>
  <si>
    <t>MME8065</t>
  </si>
  <si>
    <t>Proiectarea sistemelor software</t>
  </si>
  <si>
    <t>Vizualizare științifică a datelor</t>
  </si>
  <si>
    <t>MMR8108</t>
  </si>
  <si>
    <t>Retele de calculatoare (pentru perfectionarea profesorilor)</t>
  </si>
  <si>
    <t>MMR8109</t>
  </si>
  <si>
    <t>Programare Web (pentru perfectionarea profesorilor)</t>
  </si>
  <si>
    <t>MMR8106</t>
  </si>
  <si>
    <t xml:space="preserve">Metode avansate de programare (pentru perfectionarea profesorilor) </t>
  </si>
  <si>
    <t>MME8023</t>
  </si>
  <si>
    <t>Calitatea sistemelor software</t>
  </si>
  <si>
    <t>MMR9012</t>
  </si>
  <si>
    <t>MME3007</t>
  </si>
  <si>
    <t>Modele de optimizare</t>
  </si>
  <si>
    <t>MMR3042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</si>
  <si>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Universitatea Tehnica Viena, Universitatea Alpen-Adria Klagenfurt Austria, Universitatea RWTH Aachen Germania
Planul reflectă recomandările Association of Computing Machinery şi IEEE Computer Society</t>
    </r>
  </si>
  <si>
    <t>Practică pedagogică (în învăţământul liceal, postliceal şi universitar)</t>
  </si>
  <si>
    <t>PLAN DE ÎNVĂŢĂMÂNT  valabil începând din anul universitar 2019-2020</t>
  </si>
  <si>
    <t>1) 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                                      2) Practica de specialitate se desfasoara pe o durata de 192 de ore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</si>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</sst>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;\-0;;@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Calibri"/>
      <family val="2"/>
      <charset val="238"/>
      <scheme val="minor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</font>
    <font>
      <sz val="9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71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/>
    </xf>
    <xf numFmtId="1" fontId="2" fillId="5" borderId="1" xfId="0" applyNumberFormat="1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  <protection locked="0"/>
    </xf>
    <xf numFmtId="1" fontId="10" fillId="5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" fontId="14" fillId="3" borderId="1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9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4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0" fontId="16" fillId="9" borderId="1" xfId="0" applyFont="1" applyFill="1" applyBorder="1" applyAlignment="1" applyProtection="1">
      <alignment horizontal="left" vertical="center"/>
      <protection locked="0"/>
    </xf>
    <xf numFmtId="0" fontId="17" fillId="3" borderId="1" xfId="0" applyFont="1" applyFill="1" applyBorder="1" applyAlignment="1" applyProtection="1">
      <alignment horizontal="left" vertical="center"/>
      <protection locked="0"/>
    </xf>
    <xf numFmtId="1" fontId="17" fillId="3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Protection="1"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1" fontId="1" fillId="5" borderId="2" xfId="0" applyNumberFormat="1" applyFont="1" applyFill="1" applyBorder="1" applyAlignment="1" applyProtection="1">
      <alignment horizontal="left" vertical="center" wrapText="1"/>
      <protection locked="0"/>
    </xf>
    <xf numFmtId="1" fontId="1" fillId="5" borderId="5" xfId="0" applyNumberFormat="1" applyFont="1" applyFill="1" applyBorder="1" applyAlignment="1" applyProtection="1">
      <alignment horizontal="left" vertical="center"/>
      <protection locked="0"/>
    </xf>
    <xf numFmtId="1" fontId="1" fillId="5" borderId="6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/>
    <xf numFmtId="0" fontId="9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5" xfId="0" applyNumberFormat="1" applyFont="1" applyFill="1" applyBorder="1" applyAlignment="1" applyProtection="1">
      <alignment horizontal="center" vertical="center"/>
      <protection locked="0"/>
    </xf>
    <xf numFmtId="1" fontId="2" fillId="5" borderId="6" xfId="0" applyNumberFormat="1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6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5" borderId="11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8" xfId="0" applyFont="1" applyFill="1" applyBorder="1" applyAlignment="1" applyProtection="1">
      <alignment horizontal="left" vertical="center" wrapText="1"/>
    </xf>
    <xf numFmtId="2" fontId="1" fillId="5" borderId="9" xfId="0" applyNumberFormat="1" applyFont="1" applyFill="1" applyBorder="1" applyAlignment="1" applyProtection="1">
      <alignment horizontal="center" vertical="center"/>
    </xf>
    <xf numFmtId="2" fontId="1" fillId="5" borderId="4" xfId="0" applyNumberFormat="1" applyFont="1" applyFill="1" applyBorder="1" applyAlignment="1" applyProtection="1">
      <alignment horizontal="center" vertical="center"/>
    </xf>
    <xf numFmtId="2" fontId="1" fillId="5" borderId="10" xfId="0" applyNumberFormat="1" applyFont="1" applyFill="1" applyBorder="1" applyAlignment="1" applyProtection="1">
      <alignment horizontal="center" vertical="center"/>
    </xf>
    <xf numFmtId="2" fontId="1" fillId="5" borderId="11" xfId="0" applyNumberFormat="1" applyFont="1" applyFill="1" applyBorder="1" applyAlignment="1" applyProtection="1">
      <alignment horizontal="center" vertical="center"/>
    </xf>
    <xf numFmtId="2" fontId="1" fillId="5" borderId="7" xfId="0" applyNumberFormat="1" applyFont="1" applyFill="1" applyBorder="1" applyAlignment="1" applyProtection="1">
      <alignment horizontal="center" vertical="center"/>
    </xf>
    <xf numFmtId="2" fontId="1" fillId="5" borderId="8" xfId="0" applyNumberFormat="1" applyFont="1" applyFill="1" applyBorder="1" applyAlignment="1" applyProtection="1">
      <alignment horizontal="center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1" fontId="2" fillId="5" borderId="5" xfId="0" applyNumberFormat="1" applyFont="1" applyFill="1" applyBorder="1" applyAlignment="1" applyProtection="1">
      <alignment horizontal="center" vertical="center"/>
    </xf>
    <xf numFmtId="1" fontId="2" fillId="5" borderId="6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9" fontId="7" fillId="0" borderId="2" xfId="0" applyNumberFormat="1" applyFont="1" applyBorder="1" applyAlignment="1" applyProtection="1">
      <alignment horizontal="center" vertical="center"/>
    </xf>
    <xf numFmtId="9" fontId="7" fillId="0" borderId="6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8" fillId="0" borderId="2" xfId="0" applyNumberFormat="1" applyFont="1" applyBorder="1" applyAlignment="1" applyProtection="1">
      <alignment horizontal="center"/>
    </xf>
    <xf numFmtId="9" fontId="8" fillId="0" borderId="6" xfId="0" applyNumberFormat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Protection="1">
      <protection locked="0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43" fontId="1" fillId="3" borderId="1" xfId="1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 wrapText="1"/>
      <protection locked="0"/>
    </xf>
    <xf numFmtId="0" fontId="14" fillId="2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2" fillId="8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8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" fillId="8" borderId="0" xfId="0" applyFont="1" applyFill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8" borderId="0" xfId="0" applyFont="1" applyFill="1" applyAlignment="1" applyProtection="1">
      <alignment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1" fontId="14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4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0" borderId="1" xfId="0" applyFont="1" applyBorder="1" applyProtection="1">
      <protection locked="0"/>
    </xf>
    <xf numFmtId="0" fontId="1" fillId="4" borderId="14" xfId="0" applyFont="1" applyFill="1" applyBorder="1" applyAlignment="1" applyProtection="1">
      <alignment wrapText="1"/>
    </xf>
    <xf numFmtId="0" fontId="1" fillId="4" borderId="0" xfId="0" applyFont="1" applyFill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11" fillId="6" borderId="0" xfId="0" applyFont="1" applyFill="1" applyAlignment="1" applyProtection="1">
      <alignment vertical="center" wrapText="1"/>
      <protection locked="0"/>
    </xf>
    <xf numFmtId="0" fontId="12" fillId="6" borderId="0" xfId="0" applyFont="1" applyFill="1" applyAlignment="1">
      <alignment vertical="center" wrapText="1"/>
    </xf>
    <xf numFmtId="0" fontId="12" fillId="0" borderId="0" xfId="0" applyFont="1" applyAlignment="1"/>
    <xf numFmtId="0" fontId="2" fillId="7" borderId="0" xfId="0" applyFont="1" applyFill="1" applyAlignment="1" applyProtection="1">
      <alignment horizontal="left" vertical="top" wrapText="1"/>
      <protection locked="0"/>
    </xf>
    <xf numFmtId="0" fontId="11" fillId="7" borderId="0" xfId="0" applyFont="1" applyFill="1" applyAlignment="1" applyProtection="1">
      <alignment wrapText="1"/>
      <protection locked="0"/>
    </xf>
    <xf numFmtId="0" fontId="0" fillId="7" borderId="0" xfId="0" applyFill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 applyProtection="1">
      <protection locked="0"/>
    </xf>
    <xf numFmtId="0" fontId="0" fillId="0" borderId="0" xfId="0" applyAlignment="1"/>
    <xf numFmtId="0" fontId="2" fillId="5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vertical="center"/>
      <protection locked="0"/>
    </xf>
  </cellXfs>
  <cellStyles count="2">
    <cellStyle name="Comma" xfId="1" builtinId="3"/>
    <cellStyle name="Normal" xfId="0" builtinId="0"/>
  </cellStyles>
  <dxfs count="24"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4"/>
  <sheetViews>
    <sheetView tabSelected="1" topLeftCell="A7" zoomScaleNormal="100" zoomScalePageLayoutView="90" workbookViewId="0">
      <selection activeCell="A20" sqref="A20:K23"/>
    </sheetView>
  </sheetViews>
  <sheetFormatPr defaultColWidth="9.109375" defaultRowHeight="13.2" x14ac:dyDescent="0.25"/>
  <cols>
    <col min="1" max="1" width="9.33203125" style="1" customWidth="1"/>
    <col min="2" max="2" width="7.109375" style="1" customWidth="1"/>
    <col min="3" max="3" width="7.33203125" style="1" customWidth="1"/>
    <col min="4" max="5" width="4.6640625" style="1" customWidth="1"/>
    <col min="6" max="6" width="4.5546875" style="1" customWidth="1"/>
    <col min="7" max="7" width="8.109375" style="1" customWidth="1"/>
    <col min="8" max="8" width="8.33203125" style="1" customWidth="1"/>
    <col min="9" max="9" width="5.88671875" style="1" customWidth="1"/>
    <col min="10" max="10" width="7.33203125" style="1" customWidth="1"/>
    <col min="11" max="11" width="5.6640625" style="1" customWidth="1"/>
    <col min="12" max="12" width="6.109375" style="1" customWidth="1"/>
    <col min="13" max="13" width="6.109375" style="57" customWidth="1"/>
    <col min="14" max="14" width="5.5546875" style="1" customWidth="1"/>
    <col min="15" max="19" width="6" style="1" customWidth="1"/>
    <col min="20" max="20" width="6.109375" style="1" customWidth="1"/>
    <col min="21" max="21" width="9.33203125" style="1" customWidth="1"/>
    <col min="22" max="27" width="9.109375" style="1"/>
    <col min="28" max="28" width="11" style="1" customWidth="1"/>
    <col min="29" max="16384" width="9.109375" style="1"/>
  </cols>
  <sheetData>
    <row r="1" spans="1:29" ht="15.75" customHeight="1" x14ac:dyDescent="0.25">
      <c r="A1" s="205" t="s">
        <v>165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N1" s="208" t="s">
        <v>19</v>
      </c>
      <c r="O1" s="208"/>
      <c r="P1" s="208"/>
      <c r="Q1" s="208"/>
      <c r="R1" s="208"/>
      <c r="S1" s="208"/>
      <c r="T1" s="208"/>
      <c r="U1" s="208"/>
    </row>
    <row r="2" spans="1:29" ht="6.75" customHeight="1" x14ac:dyDescent="0.2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29" ht="39" customHeight="1" x14ac:dyDescent="0.25">
      <c r="A3" s="206" t="s">
        <v>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N3" s="213"/>
      <c r="O3" s="214"/>
      <c r="P3" s="217" t="s">
        <v>34</v>
      </c>
      <c r="Q3" s="218"/>
      <c r="R3" s="219"/>
      <c r="S3" s="217" t="s">
        <v>35</v>
      </c>
      <c r="T3" s="218"/>
      <c r="U3" s="219"/>
      <c r="V3" s="256" t="str">
        <f>IF(P4&gt;=12,"Corect","Trebuie alocate cel puțin 12 de ore pe săptămână")</f>
        <v>Corect</v>
      </c>
      <c r="W3" s="257"/>
      <c r="X3" s="257"/>
      <c r="Y3" s="257"/>
      <c r="Z3" s="1">
        <f>(20+18+16)*14+16*12</f>
        <v>948</v>
      </c>
    </row>
    <row r="4" spans="1:29" ht="17.25" customHeight="1" x14ac:dyDescent="0.25">
      <c r="A4" s="209" t="s">
        <v>101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N4" s="215" t="s">
        <v>14</v>
      </c>
      <c r="O4" s="216"/>
      <c r="P4" s="235">
        <v>20</v>
      </c>
      <c r="Q4" s="236"/>
      <c r="R4" s="237"/>
      <c r="S4" s="220">
        <v>18</v>
      </c>
      <c r="T4" s="221"/>
      <c r="U4" s="222"/>
      <c r="V4" s="256" t="str">
        <f>IF(S4&gt;=12,"Corect","Trebuie alocate cel puțin 12 de ore pe săptămână")</f>
        <v>Corect</v>
      </c>
      <c r="W4" s="257"/>
      <c r="X4" s="257"/>
      <c r="Y4" s="257"/>
    </row>
    <row r="5" spans="1:29" ht="16.5" customHeight="1" x14ac:dyDescent="0.25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N5" s="215" t="s">
        <v>15</v>
      </c>
      <c r="O5" s="216"/>
      <c r="P5" s="235">
        <v>16</v>
      </c>
      <c r="Q5" s="236"/>
      <c r="R5" s="237"/>
      <c r="S5" s="220">
        <v>16</v>
      </c>
      <c r="T5" s="221"/>
      <c r="U5" s="222"/>
      <c r="V5" s="256" t="str">
        <f>IF(P5&gt;=12,"Corect","Trebuie alocate cel puțin 12 de ore pe săptămână")</f>
        <v>Corect</v>
      </c>
      <c r="W5" s="257"/>
      <c r="X5" s="257"/>
      <c r="Y5" s="257"/>
    </row>
    <row r="6" spans="1:29" ht="27.75" customHeight="1" x14ac:dyDescent="0.25">
      <c r="A6" s="234" t="s">
        <v>102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N6" s="239"/>
      <c r="O6" s="239"/>
      <c r="P6" s="238"/>
      <c r="Q6" s="238"/>
      <c r="R6" s="238"/>
      <c r="S6" s="223"/>
      <c r="T6" s="223"/>
      <c r="U6" s="223"/>
      <c r="V6" s="256" t="str">
        <f>IF(S5&gt;=12,"Corect","Trebuie alocate cel puțin 12 de ore pe săptămână")</f>
        <v>Corect</v>
      </c>
      <c r="W6" s="257"/>
      <c r="X6" s="257"/>
      <c r="Y6" s="257"/>
    </row>
    <row r="7" spans="1:29" ht="18" customHeight="1" x14ac:dyDescent="0.25">
      <c r="A7" s="240" t="s">
        <v>116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</row>
    <row r="8" spans="1:29" ht="18.75" customHeight="1" x14ac:dyDescent="0.25">
      <c r="A8" s="225" t="s">
        <v>115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N8" s="224" t="s">
        <v>91</v>
      </c>
      <c r="O8" s="224"/>
      <c r="P8" s="224"/>
      <c r="Q8" s="224"/>
      <c r="R8" s="224"/>
      <c r="S8" s="224"/>
      <c r="T8" s="224"/>
      <c r="U8" s="224"/>
    </row>
    <row r="9" spans="1:29" ht="15" customHeight="1" x14ac:dyDescent="0.25">
      <c r="A9" s="212" t="s">
        <v>95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N9" s="224"/>
      <c r="O9" s="224"/>
      <c r="P9" s="224"/>
      <c r="Q9" s="224"/>
      <c r="R9" s="224"/>
      <c r="S9" s="224"/>
      <c r="T9" s="224"/>
      <c r="U9" s="224"/>
      <c r="V9" s="259" t="s">
        <v>88</v>
      </c>
      <c r="W9" s="260"/>
      <c r="X9" s="260"/>
      <c r="Y9" s="261"/>
      <c r="Z9" s="261"/>
      <c r="AA9" s="261"/>
      <c r="AB9" s="53"/>
    </row>
    <row r="10" spans="1:29" ht="16.5" customHeight="1" x14ac:dyDescent="0.25">
      <c r="A10" s="212" t="s">
        <v>59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N10" s="224"/>
      <c r="O10" s="224"/>
      <c r="P10" s="224"/>
      <c r="Q10" s="224"/>
      <c r="R10" s="224"/>
      <c r="S10" s="224"/>
      <c r="T10" s="224"/>
      <c r="U10" s="224"/>
      <c r="V10" s="260"/>
      <c r="W10" s="260"/>
      <c r="X10" s="260"/>
      <c r="Y10" s="261"/>
      <c r="Z10" s="261"/>
      <c r="AA10" s="261"/>
      <c r="AB10" s="53"/>
    </row>
    <row r="11" spans="1:29" x14ac:dyDescent="0.25">
      <c r="A11" s="212" t="s">
        <v>17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N11" s="224"/>
      <c r="O11" s="224"/>
      <c r="P11" s="224"/>
      <c r="Q11" s="224"/>
      <c r="R11" s="224"/>
      <c r="S11" s="224"/>
      <c r="T11" s="224"/>
      <c r="U11" s="224"/>
      <c r="V11" s="260"/>
      <c r="W11" s="260"/>
      <c r="X11" s="260"/>
      <c r="Y11" s="261"/>
      <c r="Z11" s="261"/>
      <c r="AA11" s="261"/>
      <c r="AB11" s="53"/>
    </row>
    <row r="12" spans="1:29" ht="10.5" customHeight="1" x14ac:dyDescent="0.25">
      <c r="A12" s="212"/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N12" s="2"/>
      <c r="O12" s="2"/>
      <c r="P12" s="2"/>
      <c r="Q12" s="2"/>
      <c r="R12" s="2"/>
      <c r="S12" s="2"/>
      <c r="V12" s="260"/>
      <c r="W12" s="260"/>
      <c r="X12" s="260"/>
      <c r="Y12" s="261"/>
      <c r="Z12" s="261"/>
      <c r="AA12" s="261"/>
      <c r="AB12" s="53"/>
    </row>
    <row r="13" spans="1:29" x14ac:dyDescent="0.25">
      <c r="A13" s="227" t="s">
        <v>64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N13" s="203" t="s">
        <v>20</v>
      </c>
      <c r="O13" s="203"/>
      <c r="P13" s="203"/>
      <c r="Q13" s="203"/>
      <c r="R13" s="203"/>
      <c r="S13" s="203"/>
      <c r="T13" s="203"/>
      <c r="U13" s="203"/>
      <c r="V13" s="53"/>
      <c r="W13" s="53"/>
      <c r="X13" s="53"/>
      <c r="Y13" s="53"/>
      <c r="Z13" s="53"/>
      <c r="AA13" s="53"/>
      <c r="AB13" s="53"/>
    </row>
    <row r="14" spans="1:29" ht="12.75" customHeight="1" x14ac:dyDescent="0.25">
      <c r="A14" s="227" t="s">
        <v>60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N14" s="204" t="s">
        <v>117</v>
      </c>
      <c r="O14" s="204"/>
      <c r="P14" s="204"/>
      <c r="Q14" s="204"/>
      <c r="R14" s="204"/>
      <c r="S14" s="204"/>
      <c r="T14" s="204"/>
      <c r="U14" s="204"/>
      <c r="V14" s="53"/>
      <c r="W14" s="53"/>
      <c r="X14" s="53"/>
      <c r="Y14" s="53"/>
      <c r="Z14" s="53"/>
      <c r="AA14" s="53"/>
      <c r="AB14" s="53"/>
    </row>
    <row r="15" spans="1:29" ht="12.75" customHeight="1" x14ac:dyDescent="0.25">
      <c r="A15" s="225" t="s">
        <v>110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N15" s="204" t="s">
        <v>118</v>
      </c>
      <c r="O15" s="204"/>
      <c r="P15" s="204"/>
      <c r="Q15" s="204"/>
      <c r="R15" s="204"/>
      <c r="S15" s="204"/>
      <c r="T15" s="204"/>
      <c r="U15" s="204"/>
      <c r="V15" s="262" t="s">
        <v>89</v>
      </c>
      <c r="W15" s="262"/>
      <c r="X15" s="262"/>
      <c r="Y15" s="262"/>
      <c r="Z15" s="262"/>
      <c r="AA15" s="262"/>
      <c r="AB15" s="53"/>
    </row>
    <row r="16" spans="1:29" ht="12.75" customHeight="1" x14ac:dyDescent="0.3">
      <c r="A16" s="225" t="s">
        <v>111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N16" s="204" t="s">
        <v>119</v>
      </c>
      <c r="O16" s="204"/>
      <c r="P16" s="204"/>
      <c r="Q16" s="204"/>
      <c r="R16" s="204"/>
      <c r="S16" s="204"/>
      <c r="T16" s="204"/>
      <c r="U16" s="204"/>
      <c r="V16" s="262"/>
      <c r="W16" s="262"/>
      <c r="X16" s="262"/>
      <c r="Y16" s="262"/>
      <c r="Z16" s="262"/>
      <c r="AA16" s="262"/>
      <c r="AB16" s="266"/>
      <c r="AC16" s="267"/>
    </row>
    <row r="17" spans="1:28" ht="12.75" customHeight="1" x14ac:dyDescent="0.25">
      <c r="A17" s="212" t="s">
        <v>1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N17" s="207"/>
      <c r="O17" s="207"/>
      <c r="P17" s="207"/>
      <c r="Q17" s="207"/>
      <c r="R17" s="207"/>
      <c r="S17" s="207"/>
      <c r="T17" s="207"/>
      <c r="U17" s="207"/>
      <c r="V17" s="262"/>
      <c r="W17" s="262"/>
      <c r="X17" s="262"/>
      <c r="Y17" s="262"/>
      <c r="Z17" s="262"/>
      <c r="AA17" s="262"/>
      <c r="AB17" s="53"/>
    </row>
    <row r="18" spans="1:28" ht="14.25" customHeight="1" x14ac:dyDescent="0.25">
      <c r="A18" s="212" t="s">
        <v>65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N18" s="207"/>
      <c r="O18" s="207"/>
      <c r="P18" s="207"/>
      <c r="Q18" s="207"/>
      <c r="R18" s="207"/>
      <c r="S18" s="207"/>
      <c r="T18" s="207"/>
      <c r="U18" s="207"/>
      <c r="V18" s="53"/>
      <c r="W18" s="53"/>
      <c r="X18" s="53"/>
      <c r="Y18" s="53"/>
      <c r="Z18" s="53"/>
      <c r="AA18" s="53"/>
      <c r="AB18" s="53"/>
    </row>
    <row r="19" spans="1:28" x14ac:dyDescent="0.25">
      <c r="A19" s="270" t="s">
        <v>167</v>
      </c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N19" s="207"/>
      <c r="O19" s="207"/>
      <c r="P19" s="207"/>
      <c r="Q19" s="207"/>
      <c r="R19" s="207"/>
      <c r="S19" s="207"/>
      <c r="T19" s="207"/>
      <c r="U19" s="207"/>
      <c r="V19" s="53"/>
      <c r="W19" s="53"/>
      <c r="X19" s="53"/>
      <c r="Y19" s="53"/>
      <c r="Z19" s="53"/>
      <c r="AA19" s="53"/>
      <c r="AB19" s="53"/>
    </row>
    <row r="20" spans="1:28" ht="7.5" customHeight="1" x14ac:dyDescent="0.25">
      <c r="A20" s="269" t="s">
        <v>166</v>
      </c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N20" s="2"/>
      <c r="O20" s="2"/>
      <c r="P20" s="2"/>
      <c r="Q20" s="2"/>
      <c r="R20" s="2"/>
      <c r="S20" s="2"/>
      <c r="V20" s="263" t="s">
        <v>90</v>
      </c>
      <c r="W20" s="264"/>
      <c r="X20" s="264"/>
      <c r="Y20" s="264"/>
      <c r="Z20" s="264"/>
      <c r="AA20" s="264"/>
      <c r="AB20" s="265"/>
    </row>
    <row r="21" spans="1:28" ht="15" customHeight="1" x14ac:dyDescent="0.25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N21" s="83" t="s">
        <v>103</v>
      </c>
      <c r="O21" s="83"/>
      <c r="P21" s="83"/>
      <c r="Q21" s="83"/>
      <c r="R21" s="83"/>
      <c r="S21" s="83"/>
      <c r="T21" s="83"/>
      <c r="U21" s="83"/>
      <c r="V21" s="265"/>
      <c r="W21" s="265"/>
      <c r="X21" s="265"/>
      <c r="Y21" s="265"/>
      <c r="Z21" s="265"/>
      <c r="AA21" s="265"/>
      <c r="AB21" s="265"/>
    </row>
    <row r="22" spans="1:28" ht="15" customHeight="1" x14ac:dyDescent="0.25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N22" s="83"/>
      <c r="O22" s="83"/>
      <c r="P22" s="83"/>
      <c r="Q22" s="83"/>
      <c r="R22" s="83"/>
      <c r="S22" s="83"/>
      <c r="T22" s="83"/>
      <c r="U22" s="83"/>
      <c r="V22" s="265"/>
      <c r="W22" s="265"/>
      <c r="X22" s="265"/>
      <c r="Y22" s="265"/>
      <c r="Z22" s="265"/>
      <c r="AA22" s="265"/>
      <c r="AB22" s="265"/>
    </row>
    <row r="23" spans="1:28" ht="28.8" customHeight="1" x14ac:dyDescent="0.25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N23" s="83"/>
      <c r="O23" s="83"/>
      <c r="P23" s="83"/>
      <c r="Q23" s="83"/>
      <c r="R23" s="83"/>
      <c r="S23" s="83"/>
      <c r="T23" s="83"/>
      <c r="U23" s="83"/>
      <c r="V23" s="265"/>
      <c r="W23" s="265"/>
      <c r="X23" s="265"/>
      <c r="Y23" s="265"/>
      <c r="Z23" s="265"/>
      <c r="AA23" s="265"/>
      <c r="AB23" s="265"/>
    </row>
    <row r="24" spans="1:28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3"/>
      <c r="O24" s="3"/>
      <c r="P24" s="3"/>
      <c r="Q24" s="3"/>
      <c r="R24" s="3"/>
      <c r="S24" s="3"/>
    </row>
    <row r="25" spans="1:28" x14ac:dyDescent="0.25">
      <c r="A25" s="144" t="s">
        <v>16</v>
      </c>
      <c r="B25" s="144"/>
      <c r="C25" s="144"/>
      <c r="D25" s="144"/>
      <c r="E25" s="144"/>
      <c r="F25" s="144"/>
      <c r="G25" s="144"/>
      <c r="N25" s="226" t="s">
        <v>163</v>
      </c>
      <c r="O25" s="226"/>
      <c r="P25" s="226"/>
      <c r="Q25" s="226"/>
      <c r="R25" s="226"/>
      <c r="S25" s="226"/>
      <c r="T25" s="226"/>
      <c r="U25" s="226"/>
    </row>
    <row r="26" spans="1:28" ht="26.25" customHeight="1" x14ac:dyDescent="0.25">
      <c r="A26" s="4"/>
      <c r="B26" s="217" t="s">
        <v>2</v>
      </c>
      <c r="C26" s="219"/>
      <c r="D26" s="217" t="s">
        <v>3</v>
      </c>
      <c r="E26" s="218"/>
      <c r="F26" s="219"/>
      <c r="G26" s="194" t="s">
        <v>18</v>
      </c>
      <c r="H26" s="194" t="s">
        <v>10</v>
      </c>
      <c r="I26" s="217" t="s">
        <v>4</v>
      </c>
      <c r="J26" s="218"/>
      <c r="K26" s="219"/>
      <c r="N26" s="226"/>
      <c r="O26" s="226"/>
      <c r="P26" s="226"/>
      <c r="Q26" s="226"/>
      <c r="R26" s="226"/>
      <c r="S26" s="226"/>
      <c r="T26" s="226"/>
      <c r="U26" s="226"/>
    </row>
    <row r="27" spans="1:28" ht="26.25" customHeight="1" x14ac:dyDescent="0.25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195"/>
      <c r="H27" s="195"/>
      <c r="I27" s="5" t="s">
        <v>11</v>
      </c>
      <c r="J27" s="5" t="s">
        <v>12</v>
      </c>
      <c r="K27" s="5" t="s">
        <v>13</v>
      </c>
      <c r="N27" s="226"/>
      <c r="O27" s="226"/>
      <c r="P27" s="226"/>
      <c r="Q27" s="226"/>
      <c r="R27" s="226"/>
      <c r="S27" s="226"/>
      <c r="T27" s="226"/>
      <c r="U27" s="226"/>
    </row>
    <row r="28" spans="1:28" ht="17.25" customHeight="1" x14ac:dyDescent="0.25">
      <c r="A28" s="6" t="s">
        <v>14</v>
      </c>
      <c r="B28" s="7">
        <v>14</v>
      </c>
      <c r="C28" s="7">
        <v>14</v>
      </c>
      <c r="D28" s="24">
        <v>3</v>
      </c>
      <c r="E28" s="24">
        <v>3</v>
      </c>
      <c r="F28" s="24">
        <v>2</v>
      </c>
      <c r="G28" s="24"/>
      <c r="H28" s="42"/>
      <c r="I28" s="24">
        <v>3</v>
      </c>
      <c r="J28" s="24">
        <v>1</v>
      </c>
      <c r="K28" s="24">
        <v>12</v>
      </c>
      <c r="N28" s="226"/>
      <c r="O28" s="226"/>
      <c r="P28" s="226"/>
      <c r="Q28" s="226"/>
      <c r="R28" s="226"/>
      <c r="S28" s="226"/>
      <c r="T28" s="226"/>
      <c r="U28" s="226"/>
      <c r="V28" s="258" t="str">
        <f>IF(SUM(B28:K28)=52,"Corect","Suma trebuie să fie 52")</f>
        <v>Corect</v>
      </c>
      <c r="W28" s="258"/>
    </row>
    <row r="29" spans="1:28" ht="15" customHeight="1" x14ac:dyDescent="0.25">
      <c r="A29" s="6" t="s">
        <v>15</v>
      </c>
      <c r="B29" s="7">
        <v>14</v>
      </c>
      <c r="C29" s="7">
        <v>12</v>
      </c>
      <c r="D29" s="24">
        <v>3</v>
      </c>
      <c r="E29" s="24">
        <v>3</v>
      </c>
      <c r="F29" s="24">
        <v>2</v>
      </c>
      <c r="G29" s="24">
        <v>2</v>
      </c>
      <c r="H29" s="24" t="s">
        <v>104</v>
      </c>
      <c r="I29" s="24">
        <v>3</v>
      </c>
      <c r="J29" s="24">
        <v>1</v>
      </c>
      <c r="K29" s="24">
        <v>12</v>
      </c>
      <c r="N29" s="226"/>
      <c r="O29" s="226"/>
      <c r="P29" s="226"/>
      <c r="Q29" s="226"/>
      <c r="R29" s="226"/>
      <c r="S29" s="226"/>
      <c r="T29" s="226"/>
      <c r="U29" s="226"/>
      <c r="V29" s="258" t="str">
        <f>IF(SUM(B29:K29)=52,"Corect","Suma trebuie să fie 52")</f>
        <v>Corect</v>
      </c>
      <c r="W29" s="258"/>
    </row>
    <row r="30" spans="1:28" ht="15.75" customHeight="1" x14ac:dyDescent="0.25">
      <c r="A30" s="37" t="s">
        <v>105</v>
      </c>
      <c r="B30" s="35"/>
      <c r="C30" s="35"/>
      <c r="D30" s="35"/>
      <c r="E30" s="35"/>
      <c r="F30" s="35"/>
      <c r="G30" s="35"/>
      <c r="H30" s="35"/>
      <c r="I30" s="35"/>
      <c r="J30" s="35"/>
      <c r="K30" s="38"/>
      <c r="N30" s="226"/>
      <c r="O30" s="226"/>
      <c r="P30" s="226"/>
      <c r="Q30" s="226"/>
      <c r="R30" s="226"/>
      <c r="S30" s="226"/>
      <c r="T30" s="226"/>
      <c r="U30" s="226"/>
    </row>
    <row r="31" spans="1:28" ht="21" customHeight="1" x14ac:dyDescent="0.25">
      <c r="A31" s="36"/>
      <c r="B31" s="36"/>
      <c r="C31" s="36"/>
      <c r="D31" s="36"/>
      <c r="E31" s="36"/>
      <c r="F31" s="36"/>
      <c r="G31" s="36"/>
      <c r="N31" s="226"/>
      <c r="O31" s="226"/>
      <c r="P31" s="226"/>
      <c r="Q31" s="226"/>
      <c r="R31" s="226"/>
      <c r="S31" s="226"/>
      <c r="T31" s="226"/>
      <c r="U31" s="226"/>
    </row>
    <row r="32" spans="1:28" ht="20.25" customHeight="1" x14ac:dyDescent="0.25">
      <c r="A32" s="210" t="s">
        <v>21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</row>
    <row r="33" spans="1:24" ht="20.25" hidden="1" customHeight="1" x14ac:dyDescent="0.25">
      <c r="O33" s="9"/>
      <c r="P33" s="10" t="s">
        <v>36</v>
      </c>
      <c r="Q33" s="10" t="s">
        <v>37</v>
      </c>
      <c r="R33" s="10" t="s">
        <v>38</v>
      </c>
      <c r="S33" s="10" t="s">
        <v>96</v>
      </c>
      <c r="T33" s="10" t="s">
        <v>97</v>
      </c>
      <c r="U33" s="10"/>
    </row>
    <row r="34" spans="1:24" ht="27" customHeight="1" x14ac:dyDescent="0.25">
      <c r="A34" s="108" t="s">
        <v>41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</row>
    <row r="35" spans="1:24" ht="28.5" customHeight="1" x14ac:dyDescent="0.25">
      <c r="A35" s="201" t="s">
        <v>27</v>
      </c>
      <c r="B35" s="228" t="s">
        <v>26</v>
      </c>
      <c r="C35" s="229"/>
      <c r="D35" s="229"/>
      <c r="E35" s="229"/>
      <c r="F35" s="229"/>
      <c r="G35" s="229"/>
      <c r="H35" s="229"/>
      <c r="I35" s="230"/>
      <c r="J35" s="194" t="s">
        <v>39</v>
      </c>
      <c r="K35" s="196" t="s">
        <v>24</v>
      </c>
      <c r="L35" s="197"/>
      <c r="M35" s="197"/>
      <c r="N35" s="198"/>
      <c r="O35" s="196" t="s">
        <v>40</v>
      </c>
      <c r="P35" s="199"/>
      <c r="Q35" s="200"/>
      <c r="R35" s="196" t="s">
        <v>23</v>
      </c>
      <c r="S35" s="197"/>
      <c r="T35" s="198"/>
      <c r="U35" s="233" t="s">
        <v>22</v>
      </c>
    </row>
    <row r="36" spans="1:24" ht="21.75" customHeight="1" x14ac:dyDescent="0.25">
      <c r="A36" s="202"/>
      <c r="B36" s="231"/>
      <c r="C36" s="183"/>
      <c r="D36" s="183"/>
      <c r="E36" s="183"/>
      <c r="F36" s="183"/>
      <c r="G36" s="183"/>
      <c r="H36" s="183"/>
      <c r="I36" s="232"/>
      <c r="J36" s="195"/>
      <c r="K36" s="5" t="s">
        <v>28</v>
      </c>
      <c r="L36" s="5" t="s">
        <v>29</v>
      </c>
      <c r="M36" s="56" t="s">
        <v>99</v>
      </c>
      <c r="N36" s="5" t="s">
        <v>100</v>
      </c>
      <c r="O36" s="5" t="s">
        <v>33</v>
      </c>
      <c r="P36" s="5" t="s">
        <v>7</v>
      </c>
      <c r="Q36" s="5" t="s">
        <v>30</v>
      </c>
      <c r="R36" s="5" t="s">
        <v>31</v>
      </c>
      <c r="S36" s="5" t="s">
        <v>28</v>
      </c>
      <c r="T36" s="5" t="s">
        <v>32</v>
      </c>
      <c r="U36" s="195"/>
    </row>
    <row r="37" spans="1:24" x14ac:dyDescent="0.25">
      <c r="A37" s="73" t="s">
        <v>120</v>
      </c>
      <c r="B37" s="170" t="s">
        <v>121</v>
      </c>
      <c r="C37" s="170"/>
      <c r="D37" s="170"/>
      <c r="E37" s="170"/>
      <c r="F37" s="170"/>
      <c r="G37" s="170"/>
      <c r="H37" s="170"/>
      <c r="I37" s="171"/>
      <c r="J37" s="16">
        <v>7</v>
      </c>
      <c r="K37" s="11">
        <v>2</v>
      </c>
      <c r="L37" s="11">
        <v>1</v>
      </c>
      <c r="M37" s="11">
        <v>0</v>
      </c>
      <c r="N37" s="11">
        <v>1</v>
      </c>
      <c r="O37" s="17">
        <f>K37+L37+N37+M37</f>
        <v>4</v>
      </c>
      <c r="P37" s="18">
        <f>Q37-O37</f>
        <v>9</v>
      </c>
      <c r="Q37" s="18">
        <f t="shared" ref="Q37:Q47" si="0">ROUND(PRODUCT(J37,25)/14,0)</f>
        <v>13</v>
      </c>
      <c r="R37" s="23" t="s">
        <v>31</v>
      </c>
      <c r="S37" s="11"/>
      <c r="T37" s="24"/>
      <c r="U37" s="11" t="s">
        <v>36</v>
      </c>
    </row>
    <row r="38" spans="1:24" x14ac:dyDescent="0.25">
      <c r="A38" s="73" t="s">
        <v>122</v>
      </c>
      <c r="B38" s="170" t="s">
        <v>123</v>
      </c>
      <c r="C38" s="170"/>
      <c r="D38" s="170"/>
      <c r="E38" s="170"/>
      <c r="F38" s="170"/>
      <c r="G38" s="170"/>
      <c r="H38" s="170"/>
      <c r="I38" s="171"/>
      <c r="J38" s="16">
        <v>6</v>
      </c>
      <c r="K38" s="11">
        <v>2</v>
      </c>
      <c r="L38" s="11">
        <v>1</v>
      </c>
      <c r="M38" s="11">
        <v>0</v>
      </c>
      <c r="N38" s="11">
        <v>1</v>
      </c>
      <c r="O38" s="60">
        <f t="shared" ref="O38:O47" si="1">K38+L38+N38+M38</f>
        <v>4</v>
      </c>
      <c r="P38" s="18">
        <f t="shared" ref="P38:P46" si="2">Q38-O38</f>
        <v>7</v>
      </c>
      <c r="Q38" s="18">
        <f t="shared" si="0"/>
        <v>11</v>
      </c>
      <c r="R38" s="23" t="s">
        <v>31</v>
      </c>
      <c r="S38" s="11"/>
      <c r="T38" s="24"/>
      <c r="U38" s="11" t="s">
        <v>36</v>
      </c>
    </row>
    <row r="39" spans="1:24" x14ac:dyDescent="0.25">
      <c r="A39" s="73" t="s">
        <v>124</v>
      </c>
      <c r="B39" s="170" t="s">
        <v>125</v>
      </c>
      <c r="C39" s="170"/>
      <c r="D39" s="170"/>
      <c r="E39" s="170"/>
      <c r="F39" s="170"/>
      <c r="G39" s="170"/>
      <c r="H39" s="170"/>
      <c r="I39" s="171"/>
      <c r="J39" s="16">
        <v>6</v>
      </c>
      <c r="K39" s="11">
        <v>2</v>
      </c>
      <c r="L39" s="11">
        <v>1</v>
      </c>
      <c r="M39" s="11">
        <v>0</v>
      </c>
      <c r="N39" s="11">
        <v>1</v>
      </c>
      <c r="O39" s="60">
        <f t="shared" si="1"/>
        <v>4</v>
      </c>
      <c r="P39" s="18">
        <f t="shared" si="2"/>
        <v>7</v>
      </c>
      <c r="Q39" s="18">
        <f t="shared" si="0"/>
        <v>11</v>
      </c>
      <c r="R39" s="23" t="s">
        <v>31</v>
      </c>
      <c r="S39" s="11"/>
      <c r="T39" s="24"/>
      <c r="U39" s="11" t="s">
        <v>36</v>
      </c>
    </row>
    <row r="40" spans="1:24" x14ac:dyDescent="0.25">
      <c r="A40" s="73" t="s">
        <v>126</v>
      </c>
      <c r="B40" s="247" t="s">
        <v>106</v>
      </c>
      <c r="C40" s="168"/>
      <c r="D40" s="168"/>
      <c r="E40" s="168"/>
      <c r="F40" s="168"/>
      <c r="G40" s="168"/>
      <c r="H40" s="168"/>
      <c r="I40" s="169"/>
      <c r="J40" s="11">
        <v>4</v>
      </c>
      <c r="K40" s="11">
        <v>2</v>
      </c>
      <c r="L40" s="11">
        <v>1</v>
      </c>
      <c r="M40" s="11">
        <v>0</v>
      </c>
      <c r="N40" s="11">
        <v>1</v>
      </c>
      <c r="O40" s="60">
        <f t="shared" si="1"/>
        <v>4</v>
      </c>
      <c r="P40" s="18">
        <f t="shared" si="2"/>
        <v>3</v>
      </c>
      <c r="Q40" s="18">
        <f t="shared" si="0"/>
        <v>7</v>
      </c>
      <c r="R40" s="23"/>
      <c r="S40" s="11" t="s">
        <v>28</v>
      </c>
      <c r="T40" s="24"/>
      <c r="U40" s="11" t="s">
        <v>36</v>
      </c>
    </row>
    <row r="41" spans="1:24" ht="24.6" customHeight="1" x14ac:dyDescent="0.25">
      <c r="A41" s="73" t="s">
        <v>127</v>
      </c>
      <c r="B41" s="170" t="s">
        <v>128</v>
      </c>
      <c r="C41" s="170"/>
      <c r="D41" s="170"/>
      <c r="E41" s="170"/>
      <c r="F41" s="170"/>
      <c r="G41" s="170"/>
      <c r="H41" s="170"/>
      <c r="I41" s="171"/>
      <c r="J41" s="16">
        <v>7</v>
      </c>
      <c r="K41" s="11">
        <v>2</v>
      </c>
      <c r="L41" s="11">
        <v>1</v>
      </c>
      <c r="M41" s="11">
        <v>0</v>
      </c>
      <c r="N41" s="11">
        <v>1</v>
      </c>
      <c r="O41" s="60">
        <f t="shared" si="1"/>
        <v>4</v>
      </c>
      <c r="P41" s="18">
        <f t="shared" si="2"/>
        <v>9</v>
      </c>
      <c r="Q41" s="18">
        <f t="shared" si="0"/>
        <v>13</v>
      </c>
      <c r="R41" s="23" t="s">
        <v>31</v>
      </c>
      <c r="S41" s="11"/>
      <c r="T41" s="24"/>
      <c r="U41" s="11" t="s">
        <v>36</v>
      </c>
    </row>
    <row r="42" spans="1:24" hidden="1" x14ac:dyDescent="0.25">
      <c r="A42" s="30"/>
      <c r="B42" s="176"/>
      <c r="C42" s="177"/>
      <c r="D42" s="177"/>
      <c r="E42" s="177"/>
      <c r="F42" s="177"/>
      <c r="G42" s="177"/>
      <c r="H42" s="177"/>
      <c r="I42" s="178"/>
      <c r="J42" s="11">
        <v>0</v>
      </c>
      <c r="K42" s="11">
        <v>0</v>
      </c>
      <c r="L42" s="11">
        <v>0</v>
      </c>
      <c r="M42" s="11"/>
      <c r="N42" s="11">
        <v>0</v>
      </c>
      <c r="O42" s="60">
        <f t="shared" si="1"/>
        <v>0</v>
      </c>
      <c r="P42" s="18">
        <f t="shared" si="2"/>
        <v>0</v>
      </c>
      <c r="Q42" s="18">
        <f t="shared" si="0"/>
        <v>0</v>
      </c>
      <c r="R42" s="23"/>
      <c r="S42" s="11"/>
      <c r="T42" s="24"/>
      <c r="U42" s="11"/>
    </row>
    <row r="43" spans="1:24" hidden="1" x14ac:dyDescent="0.25">
      <c r="A43" s="30"/>
      <c r="B43" s="176"/>
      <c r="C43" s="177"/>
      <c r="D43" s="177"/>
      <c r="E43" s="177"/>
      <c r="F43" s="177"/>
      <c r="G43" s="177"/>
      <c r="H43" s="177"/>
      <c r="I43" s="178"/>
      <c r="J43" s="11">
        <v>0</v>
      </c>
      <c r="K43" s="11">
        <v>0</v>
      </c>
      <c r="L43" s="11">
        <v>0</v>
      </c>
      <c r="M43" s="11"/>
      <c r="N43" s="11">
        <v>0</v>
      </c>
      <c r="O43" s="60">
        <f t="shared" si="1"/>
        <v>0</v>
      </c>
      <c r="P43" s="18">
        <f>Q43-O43</f>
        <v>0</v>
      </c>
      <c r="Q43" s="18">
        <f t="shared" si="0"/>
        <v>0</v>
      </c>
      <c r="R43" s="23"/>
      <c r="S43" s="11"/>
      <c r="T43" s="24"/>
      <c r="U43" s="11"/>
    </row>
    <row r="44" spans="1:24" hidden="1" x14ac:dyDescent="0.25">
      <c r="A44" s="30"/>
      <c r="B44" s="176"/>
      <c r="C44" s="177"/>
      <c r="D44" s="177"/>
      <c r="E44" s="177"/>
      <c r="F44" s="177"/>
      <c r="G44" s="177"/>
      <c r="H44" s="177"/>
      <c r="I44" s="178"/>
      <c r="J44" s="11">
        <v>0</v>
      </c>
      <c r="K44" s="11">
        <v>0</v>
      </c>
      <c r="L44" s="11">
        <v>0</v>
      </c>
      <c r="M44" s="11"/>
      <c r="N44" s="11">
        <v>0</v>
      </c>
      <c r="O44" s="60">
        <f t="shared" si="1"/>
        <v>0</v>
      </c>
      <c r="P44" s="18">
        <f>Q44-O44</f>
        <v>0</v>
      </c>
      <c r="Q44" s="18">
        <f t="shared" si="0"/>
        <v>0</v>
      </c>
      <c r="R44" s="23"/>
      <c r="S44" s="11"/>
      <c r="T44" s="24"/>
      <c r="U44" s="11"/>
    </row>
    <row r="45" spans="1:24" hidden="1" x14ac:dyDescent="0.25">
      <c r="A45" s="30"/>
      <c r="B45" s="176"/>
      <c r="C45" s="177"/>
      <c r="D45" s="177"/>
      <c r="E45" s="177"/>
      <c r="F45" s="177"/>
      <c r="G45" s="177"/>
      <c r="H45" s="177"/>
      <c r="I45" s="178"/>
      <c r="J45" s="11">
        <v>0</v>
      </c>
      <c r="K45" s="11">
        <v>0</v>
      </c>
      <c r="L45" s="11">
        <v>0</v>
      </c>
      <c r="M45" s="11"/>
      <c r="N45" s="11">
        <v>0</v>
      </c>
      <c r="O45" s="60">
        <f t="shared" si="1"/>
        <v>0</v>
      </c>
      <c r="P45" s="18">
        <f t="shared" si="2"/>
        <v>0</v>
      </c>
      <c r="Q45" s="18">
        <f t="shared" si="0"/>
        <v>0</v>
      </c>
      <c r="R45" s="23"/>
      <c r="S45" s="11"/>
      <c r="T45" s="24"/>
      <c r="U45" s="11"/>
    </row>
    <row r="46" spans="1:24" hidden="1" x14ac:dyDescent="0.25">
      <c r="A46" s="30"/>
      <c r="B46" s="176"/>
      <c r="C46" s="177"/>
      <c r="D46" s="177"/>
      <c r="E46" s="177"/>
      <c r="F46" s="177"/>
      <c r="G46" s="177"/>
      <c r="H46" s="177"/>
      <c r="I46" s="178"/>
      <c r="J46" s="11">
        <v>0</v>
      </c>
      <c r="K46" s="11">
        <v>0</v>
      </c>
      <c r="L46" s="11">
        <v>0</v>
      </c>
      <c r="M46" s="11"/>
      <c r="N46" s="11">
        <v>0</v>
      </c>
      <c r="O46" s="60">
        <f t="shared" si="1"/>
        <v>0</v>
      </c>
      <c r="P46" s="18">
        <f t="shared" si="2"/>
        <v>0</v>
      </c>
      <c r="Q46" s="18">
        <f t="shared" si="0"/>
        <v>0</v>
      </c>
      <c r="R46" s="23"/>
      <c r="S46" s="11"/>
      <c r="T46" s="24"/>
      <c r="U46" s="11"/>
    </row>
    <row r="47" spans="1:24" hidden="1" x14ac:dyDescent="0.25">
      <c r="A47" s="33"/>
      <c r="B47" s="176"/>
      <c r="C47" s="177"/>
      <c r="D47" s="177"/>
      <c r="E47" s="177"/>
      <c r="F47" s="177"/>
      <c r="G47" s="177"/>
      <c r="H47" s="177"/>
      <c r="I47" s="178"/>
      <c r="J47" s="11">
        <v>0</v>
      </c>
      <c r="K47" s="11">
        <v>0</v>
      </c>
      <c r="L47" s="11">
        <v>0</v>
      </c>
      <c r="M47" s="11"/>
      <c r="N47" s="11">
        <v>0</v>
      </c>
      <c r="O47" s="60">
        <f t="shared" si="1"/>
        <v>0</v>
      </c>
      <c r="P47" s="18">
        <f t="shared" ref="P47" si="3">Q47-O47</f>
        <v>0</v>
      </c>
      <c r="Q47" s="18">
        <f t="shared" si="0"/>
        <v>0</v>
      </c>
      <c r="R47" s="23"/>
      <c r="S47" s="11"/>
      <c r="T47" s="24"/>
      <c r="U47" s="11"/>
    </row>
    <row r="48" spans="1:24" x14ac:dyDescent="0.25">
      <c r="A48" s="20" t="s">
        <v>25</v>
      </c>
      <c r="B48" s="113"/>
      <c r="C48" s="114"/>
      <c r="D48" s="114"/>
      <c r="E48" s="114"/>
      <c r="F48" s="114"/>
      <c r="G48" s="114"/>
      <c r="H48" s="114"/>
      <c r="I48" s="115"/>
      <c r="J48" s="20">
        <f t="shared" ref="J48:Q48" si="4">SUM(J37:J47)</f>
        <v>30</v>
      </c>
      <c r="K48" s="20">
        <f t="shared" si="4"/>
        <v>10</v>
      </c>
      <c r="L48" s="20">
        <f t="shared" si="4"/>
        <v>5</v>
      </c>
      <c r="M48" s="58">
        <f t="shared" si="4"/>
        <v>0</v>
      </c>
      <c r="N48" s="20">
        <f t="shared" si="4"/>
        <v>5</v>
      </c>
      <c r="O48" s="20">
        <f t="shared" si="4"/>
        <v>20</v>
      </c>
      <c r="P48" s="20">
        <f t="shared" si="4"/>
        <v>35</v>
      </c>
      <c r="Q48" s="20">
        <f t="shared" si="4"/>
        <v>55</v>
      </c>
      <c r="R48" s="20">
        <f>COUNTIF(R37:R47,"E")</f>
        <v>4</v>
      </c>
      <c r="S48" s="20">
        <f>COUNTIF(S37:S47,"C")</f>
        <v>1</v>
      </c>
      <c r="T48" s="20">
        <f>COUNTIF(T37:T47,"VP")</f>
        <v>0</v>
      </c>
      <c r="U48" s="55">
        <f>COUNTA(U37:U47)</f>
        <v>5</v>
      </c>
      <c r="V48" s="251" t="str">
        <f>IF(R48&gt;=SUM(S48:T48),"Corect","E trebuie să fie cel puțin egal cu C+VP")</f>
        <v>Corect</v>
      </c>
      <c r="W48" s="252"/>
      <c r="X48" s="252"/>
    </row>
    <row r="49" spans="1:24" ht="24.9" customHeight="1" x14ac:dyDescent="0.25">
      <c r="A49" s="108" t="s">
        <v>42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</row>
    <row r="50" spans="1:24" ht="24" customHeight="1" x14ac:dyDescent="0.25">
      <c r="A50" s="201" t="s">
        <v>27</v>
      </c>
      <c r="B50" s="228" t="s">
        <v>26</v>
      </c>
      <c r="C50" s="229"/>
      <c r="D50" s="229"/>
      <c r="E50" s="229"/>
      <c r="F50" s="229"/>
      <c r="G50" s="229"/>
      <c r="H50" s="229"/>
      <c r="I50" s="230"/>
      <c r="J50" s="194" t="s">
        <v>39</v>
      </c>
      <c r="K50" s="196" t="s">
        <v>24</v>
      </c>
      <c r="L50" s="197"/>
      <c r="M50" s="197"/>
      <c r="N50" s="198"/>
      <c r="O50" s="196" t="s">
        <v>40</v>
      </c>
      <c r="P50" s="199"/>
      <c r="Q50" s="200"/>
      <c r="R50" s="196" t="s">
        <v>23</v>
      </c>
      <c r="S50" s="197"/>
      <c r="T50" s="198"/>
      <c r="U50" s="233" t="s">
        <v>22</v>
      </c>
    </row>
    <row r="51" spans="1:24" ht="21.75" customHeight="1" x14ac:dyDescent="0.25">
      <c r="A51" s="202"/>
      <c r="B51" s="231"/>
      <c r="C51" s="183"/>
      <c r="D51" s="183"/>
      <c r="E51" s="183"/>
      <c r="F51" s="183"/>
      <c r="G51" s="183"/>
      <c r="H51" s="183"/>
      <c r="I51" s="232"/>
      <c r="J51" s="195"/>
      <c r="K51" s="5" t="s">
        <v>28</v>
      </c>
      <c r="L51" s="5" t="s">
        <v>29</v>
      </c>
      <c r="M51" s="56" t="s">
        <v>99</v>
      </c>
      <c r="N51" s="5" t="s">
        <v>100</v>
      </c>
      <c r="O51" s="5" t="s">
        <v>33</v>
      </c>
      <c r="P51" s="5" t="s">
        <v>7</v>
      </c>
      <c r="Q51" s="5" t="s">
        <v>30</v>
      </c>
      <c r="R51" s="5" t="s">
        <v>31</v>
      </c>
      <c r="S51" s="5" t="s">
        <v>28</v>
      </c>
      <c r="T51" s="5" t="s">
        <v>32</v>
      </c>
      <c r="U51" s="195"/>
    </row>
    <row r="52" spans="1:24" x14ac:dyDescent="0.25">
      <c r="A52" s="73" t="s">
        <v>129</v>
      </c>
      <c r="B52" s="170" t="s">
        <v>130</v>
      </c>
      <c r="C52" s="170"/>
      <c r="D52" s="170"/>
      <c r="E52" s="170"/>
      <c r="F52" s="170"/>
      <c r="G52" s="170"/>
      <c r="H52" s="170"/>
      <c r="I52" s="171"/>
      <c r="J52" s="16">
        <v>8</v>
      </c>
      <c r="K52" s="11">
        <v>2</v>
      </c>
      <c r="L52" s="11">
        <v>1</v>
      </c>
      <c r="M52" s="11">
        <v>0</v>
      </c>
      <c r="N52" s="11">
        <v>1</v>
      </c>
      <c r="O52" s="17">
        <f>K52+L52+N52+M52</f>
        <v>4</v>
      </c>
      <c r="P52" s="18">
        <f>Q52-O52</f>
        <v>10</v>
      </c>
      <c r="Q52" s="18">
        <f t="shared" ref="Q52:Q62" si="5">ROUND(PRODUCT(J52,25)/14,0)</f>
        <v>14</v>
      </c>
      <c r="R52" s="23" t="s">
        <v>31</v>
      </c>
      <c r="S52" s="11"/>
      <c r="T52" s="24"/>
      <c r="U52" s="11" t="s">
        <v>36</v>
      </c>
    </row>
    <row r="53" spans="1:24" x14ac:dyDescent="0.25">
      <c r="A53" s="73" t="s">
        <v>131</v>
      </c>
      <c r="B53" s="168" t="s">
        <v>112</v>
      </c>
      <c r="C53" s="168"/>
      <c r="D53" s="168"/>
      <c r="E53" s="168"/>
      <c r="F53" s="168"/>
      <c r="G53" s="168"/>
      <c r="H53" s="168"/>
      <c r="I53" s="169"/>
      <c r="J53" s="11">
        <v>7</v>
      </c>
      <c r="K53" s="11">
        <v>2</v>
      </c>
      <c r="L53" s="11">
        <v>1</v>
      </c>
      <c r="M53" s="11">
        <v>0</v>
      </c>
      <c r="N53" s="11">
        <v>1</v>
      </c>
      <c r="O53" s="60">
        <f t="shared" ref="O53:O62" si="6">K53+L53+N53+M53</f>
        <v>4</v>
      </c>
      <c r="P53" s="18">
        <f t="shared" ref="P53:P61" si="7">Q53-O53</f>
        <v>9</v>
      </c>
      <c r="Q53" s="18">
        <f t="shared" si="5"/>
        <v>13</v>
      </c>
      <c r="R53" s="23" t="s">
        <v>31</v>
      </c>
      <c r="S53" s="11"/>
      <c r="T53" s="24"/>
      <c r="U53" s="11" t="s">
        <v>38</v>
      </c>
    </row>
    <row r="54" spans="1:24" x14ac:dyDescent="0.25">
      <c r="A54" s="73" t="s">
        <v>159</v>
      </c>
      <c r="B54" s="176" t="s">
        <v>107</v>
      </c>
      <c r="C54" s="177"/>
      <c r="D54" s="177"/>
      <c r="E54" s="177"/>
      <c r="F54" s="177"/>
      <c r="G54" s="177"/>
      <c r="H54" s="177"/>
      <c r="I54" s="178"/>
      <c r="J54" s="11">
        <v>15</v>
      </c>
      <c r="K54" s="11">
        <v>0</v>
      </c>
      <c r="L54" s="11">
        <v>0</v>
      </c>
      <c r="M54" s="11">
        <v>0</v>
      </c>
      <c r="N54" s="11">
        <v>10</v>
      </c>
      <c r="O54" s="60">
        <f t="shared" si="6"/>
        <v>10</v>
      </c>
      <c r="P54" s="18">
        <f t="shared" si="7"/>
        <v>17</v>
      </c>
      <c r="Q54" s="18">
        <f t="shared" si="5"/>
        <v>27</v>
      </c>
      <c r="R54" s="23"/>
      <c r="S54" s="11" t="s">
        <v>28</v>
      </c>
      <c r="T54" s="24"/>
      <c r="U54" s="11" t="s">
        <v>37</v>
      </c>
    </row>
    <row r="55" spans="1:24" hidden="1" x14ac:dyDescent="0.25">
      <c r="A55" s="68"/>
      <c r="B55" s="176"/>
      <c r="C55" s="177"/>
      <c r="D55" s="177"/>
      <c r="E55" s="177"/>
      <c r="F55" s="177"/>
      <c r="G55" s="177"/>
      <c r="H55" s="177"/>
      <c r="I55" s="178"/>
      <c r="J55" s="69"/>
      <c r="K55" s="69"/>
      <c r="L55" s="69"/>
      <c r="M55" s="69"/>
      <c r="N55" s="69"/>
      <c r="O55" s="60">
        <f t="shared" si="6"/>
        <v>0</v>
      </c>
      <c r="P55" s="18">
        <f t="shared" si="7"/>
        <v>2</v>
      </c>
      <c r="Q55" s="18">
        <f t="shared" si="5"/>
        <v>2</v>
      </c>
      <c r="R55" s="23"/>
      <c r="S55" s="11"/>
      <c r="T55" s="24"/>
      <c r="U55" s="11"/>
    </row>
    <row r="56" spans="1:24" hidden="1" x14ac:dyDescent="0.25">
      <c r="A56" s="30"/>
      <c r="B56" s="176"/>
      <c r="C56" s="177"/>
      <c r="D56" s="177"/>
      <c r="E56" s="177"/>
      <c r="F56" s="177"/>
      <c r="G56" s="177"/>
      <c r="H56" s="177"/>
      <c r="I56" s="178"/>
      <c r="J56" s="11">
        <v>0</v>
      </c>
      <c r="K56" s="11">
        <v>0</v>
      </c>
      <c r="L56" s="11">
        <v>0</v>
      </c>
      <c r="M56" s="11"/>
      <c r="N56" s="11">
        <v>0</v>
      </c>
      <c r="O56" s="60">
        <f t="shared" si="6"/>
        <v>0</v>
      </c>
      <c r="P56" s="18">
        <f>Q56-O56</f>
        <v>0</v>
      </c>
      <c r="Q56" s="18">
        <f t="shared" si="5"/>
        <v>0</v>
      </c>
      <c r="R56" s="23"/>
      <c r="S56" s="11"/>
      <c r="T56" s="24"/>
      <c r="U56" s="11"/>
    </row>
    <row r="57" spans="1:24" hidden="1" x14ac:dyDescent="0.25">
      <c r="A57" s="30"/>
      <c r="B57" s="176"/>
      <c r="C57" s="177"/>
      <c r="D57" s="177"/>
      <c r="E57" s="177"/>
      <c r="F57" s="177"/>
      <c r="G57" s="177"/>
      <c r="H57" s="177"/>
      <c r="I57" s="178"/>
      <c r="J57" s="11">
        <v>0</v>
      </c>
      <c r="K57" s="11">
        <v>0</v>
      </c>
      <c r="L57" s="11">
        <v>0</v>
      </c>
      <c r="M57" s="11"/>
      <c r="N57" s="11">
        <v>0</v>
      </c>
      <c r="O57" s="60">
        <f t="shared" si="6"/>
        <v>0</v>
      </c>
      <c r="P57" s="18">
        <f>Q57-O57</f>
        <v>0</v>
      </c>
      <c r="Q57" s="18">
        <f t="shared" si="5"/>
        <v>0</v>
      </c>
      <c r="R57" s="23"/>
      <c r="S57" s="11"/>
      <c r="T57" s="24"/>
      <c r="U57" s="11"/>
    </row>
    <row r="58" spans="1:24" hidden="1" x14ac:dyDescent="0.25">
      <c r="A58" s="30"/>
      <c r="B58" s="176"/>
      <c r="C58" s="177"/>
      <c r="D58" s="177"/>
      <c r="E58" s="177"/>
      <c r="F58" s="177"/>
      <c r="G58" s="177"/>
      <c r="H58" s="177"/>
      <c r="I58" s="178"/>
      <c r="J58" s="11">
        <v>0</v>
      </c>
      <c r="K58" s="11">
        <v>0</v>
      </c>
      <c r="L58" s="11">
        <v>0</v>
      </c>
      <c r="M58" s="11"/>
      <c r="N58" s="11">
        <v>0</v>
      </c>
      <c r="O58" s="60">
        <f t="shared" si="6"/>
        <v>0</v>
      </c>
      <c r="P58" s="18">
        <f t="shared" si="7"/>
        <v>0</v>
      </c>
      <c r="Q58" s="18">
        <f t="shared" si="5"/>
        <v>0</v>
      </c>
      <c r="R58" s="23"/>
      <c r="S58" s="11"/>
      <c r="T58" s="24"/>
      <c r="U58" s="11"/>
    </row>
    <row r="59" spans="1:24" hidden="1" x14ac:dyDescent="0.25">
      <c r="A59" s="30"/>
      <c r="B59" s="176"/>
      <c r="C59" s="177"/>
      <c r="D59" s="177"/>
      <c r="E59" s="177"/>
      <c r="F59" s="177"/>
      <c r="G59" s="177"/>
      <c r="H59" s="177"/>
      <c r="I59" s="178"/>
      <c r="J59" s="11">
        <v>0</v>
      </c>
      <c r="K59" s="11">
        <v>0</v>
      </c>
      <c r="L59" s="11">
        <v>0</v>
      </c>
      <c r="M59" s="11"/>
      <c r="N59" s="11">
        <v>0</v>
      </c>
      <c r="O59" s="60">
        <f t="shared" si="6"/>
        <v>0</v>
      </c>
      <c r="P59" s="18">
        <f t="shared" si="7"/>
        <v>0</v>
      </c>
      <c r="Q59" s="18">
        <f t="shared" si="5"/>
        <v>0</v>
      </c>
      <c r="R59" s="23"/>
      <c r="S59" s="11"/>
      <c r="T59" s="24"/>
      <c r="U59" s="11"/>
    </row>
    <row r="60" spans="1:24" hidden="1" x14ac:dyDescent="0.25">
      <c r="A60" s="30"/>
      <c r="B60" s="176"/>
      <c r="C60" s="177"/>
      <c r="D60" s="177"/>
      <c r="E60" s="177"/>
      <c r="F60" s="177"/>
      <c r="G60" s="177"/>
      <c r="H60" s="177"/>
      <c r="I60" s="178"/>
      <c r="J60" s="11">
        <v>0</v>
      </c>
      <c r="K60" s="11">
        <v>0</v>
      </c>
      <c r="L60" s="11">
        <v>0</v>
      </c>
      <c r="M60" s="11"/>
      <c r="N60" s="11">
        <v>0</v>
      </c>
      <c r="O60" s="60">
        <f t="shared" si="6"/>
        <v>0</v>
      </c>
      <c r="P60" s="18">
        <f t="shared" si="7"/>
        <v>0</v>
      </c>
      <c r="Q60" s="18">
        <f t="shared" si="5"/>
        <v>0</v>
      </c>
      <c r="R60" s="23"/>
      <c r="S60" s="11"/>
      <c r="T60" s="24"/>
      <c r="U60" s="11"/>
    </row>
    <row r="61" spans="1:24" hidden="1" x14ac:dyDescent="0.25">
      <c r="A61" s="30"/>
      <c r="B61" s="176"/>
      <c r="C61" s="177"/>
      <c r="D61" s="177"/>
      <c r="E61" s="177"/>
      <c r="F61" s="177"/>
      <c r="G61" s="177"/>
      <c r="H61" s="177"/>
      <c r="I61" s="178"/>
      <c r="J61" s="11">
        <v>0</v>
      </c>
      <c r="K61" s="11">
        <v>0</v>
      </c>
      <c r="L61" s="11">
        <v>0</v>
      </c>
      <c r="M61" s="11"/>
      <c r="N61" s="11">
        <v>0</v>
      </c>
      <c r="O61" s="60">
        <f t="shared" si="6"/>
        <v>0</v>
      </c>
      <c r="P61" s="18">
        <f t="shared" si="7"/>
        <v>0</v>
      </c>
      <c r="Q61" s="18">
        <f t="shared" si="5"/>
        <v>0</v>
      </c>
      <c r="R61" s="23"/>
      <c r="S61" s="11"/>
      <c r="T61" s="24"/>
      <c r="U61" s="11"/>
    </row>
    <row r="62" spans="1:24" hidden="1" x14ac:dyDescent="0.25">
      <c r="A62" s="33"/>
      <c r="B62" s="176"/>
      <c r="C62" s="177"/>
      <c r="D62" s="177"/>
      <c r="E62" s="177"/>
      <c r="F62" s="177"/>
      <c r="G62" s="177"/>
      <c r="H62" s="177"/>
      <c r="I62" s="178"/>
      <c r="J62" s="11">
        <v>0</v>
      </c>
      <c r="K62" s="11">
        <v>0</v>
      </c>
      <c r="L62" s="11">
        <v>0</v>
      </c>
      <c r="M62" s="11"/>
      <c r="N62" s="11">
        <v>0</v>
      </c>
      <c r="O62" s="60">
        <f t="shared" si="6"/>
        <v>0</v>
      </c>
      <c r="P62" s="18">
        <f t="shared" ref="P62" si="8">Q62-O62</f>
        <v>0</v>
      </c>
      <c r="Q62" s="18">
        <f t="shared" si="5"/>
        <v>0</v>
      </c>
      <c r="R62" s="23"/>
      <c r="S62" s="11"/>
      <c r="T62" s="24"/>
      <c r="U62" s="11"/>
    </row>
    <row r="63" spans="1:24" x14ac:dyDescent="0.25">
      <c r="A63" s="20" t="s">
        <v>25</v>
      </c>
      <c r="B63" s="113"/>
      <c r="C63" s="114"/>
      <c r="D63" s="114"/>
      <c r="E63" s="114"/>
      <c r="F63" s="114"/>
      <c r="G63" s="114"/>
      <c r="H63" s="114"/>
      <c r="I63" s="115"/>
      <c r="J63" s="20">
        <f t="shared" ref="J63:Q63" si="9">SUM(J52:J62)</f>
        <v>30</v>
      </c>
      <c r="K63" s="20">
        <f t="shared" si="9"/>
        <v>4</v>
      </c>
      <c r="L63" s="20">
        <f t="shared" si="9"/>
        <v>2</v>
      </c>
      <c r="M63" s="58">
        <f t="shared" si="9"/>
        <v>0</v>
      </c>
      <c r="N63" s="20">
        <f t="shared" si="9"/>
        <v>12</v>
      </c>
      <c r="O63" s="20">
        <f t="shared" si="9"/>
        <v>18</v>
      </c>
      <c r="P63" s="20">
        <f t="shared" si="9"/>
        <v>38</v>
      </c>
      <c r="Q63" s="20">
        <f t="shared" si="9"/>
        <v>56</v>
      </c>
      <c r="R63" s="20">
        <f>COUNTIF(R52:R62,"E")</f>
        <v>2</v>
      </c>
      <c r="S63" s="20">
        <f>COUNTIF(S52:S62,"C")</f>
        <v>1</v>
      </c>
      <c r="T63" s="20">
        <f>COUNTIF(T52:T62,"VP")</f>
        <v>0</v>
      </c>
      <c r="U63" s="55">
        <f>COUNTA(U52:U62)</f>
        <v>3</v>
      </c>
      <c r="V63" s="251" t="str">
        <f>IF(R63&gt;=SUM(S63:T63),"Corect","E trebuie să fie cel puțin egal cu C+VP")</f>
        <v>Corect</v>
      </c>
      <c r="W63" s="252"/>
      <c r="X63" s="252"/>
    </row>
    <row r="64" spans="1:24" ht="24.9" customHeight="1" x14ac:dyDescent="0.25">
      <c r="A64" s="108" t="s">
        <v>43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</row>
    <row r="65" spans="1:24" ht="24" customHeight="1" x14ac:dyDescent="0.25">
      <c r="A65" s="201" t="s">
        <v>27</v>
      </c>
      <c r="B65" s="228" t="s">
        <v>26</v>
      </c>
      <c r="C65" s="229"/>
      <c r="D65" s="229"/>
      <c r="E65" s="229"/>
      <c r="F65" s="229"/>
      <c r="G65" s="229"/>
      <c r="H65" s="229"/>
      <c r="I65" s="230"/>
      <c r="J65" s="194" t="s">
        <v>39</v>
      </c>
      <c r="K65" s="196" t="s">
        <v>24</v>
      </c>
      <c r="L65" s="197"/>
      <c r="M65" s="197"/>
      <c r="N65" s="198"/>
      <c r="O65" s="196" t="s">
        <v>40</v>
      </c>
      <c r="P65" s="199"/>
      <c r="Q65" s="200"/>
      <c r="R65" s="196" t="s">
        <v>23</v>
      </c>
      <c r="S65" s="197"/>
      <c r="T65" s="198"/>
      <c r="U65" s="233" t="s">
        <v>22</v>
      </c>
    </row>
    <row r="66" spans="1:24" ht="23.25" customHeight="1" x14ac:dyDescent="0.25">
      <c r="A66" s="202"/>
      <c r="B66" s="231"/>
      <c r="C66" s="183"/>
      <c r="D66" s="183"/>
      <c r="E66" s="183"/>
      <c r="F66" s="183"/>
      <c r="G66" s="183"/>
      <c r="H66" s="183"/>
      <c r="I66" s="232"/>
      <c r="J66" s="195"/>
      <c r="K66" s="5" t="s">
        <v>28</v>
      </c>
      <c r="L66" s="5" t="s">
        <v>29</v>
      </c>
      <c r="M66" s="56" t="s">
        <v>99</v>
      </c>
      <c r="N66" s="5" t="s">
        <v>100</v>
      </c>
      <c r="O66" s="5" t="s">
        <v>33</v>
      </c>
      <c r="P66" s="5" t="s">
        <v>7</v>
      </c>
      <c r="Q66" s="5" t="s">
        <v>30</v>
      </c>
      <c r="R66" s="5" t="s">
        <v>31</v>
      </c>
      <c r="S66" s="5" t="s">
        <v>28</v>
      </c>
      <c r="T66" s="5" t="s">
        <v>32</v>
      </c>
      <c r="U66" s="195"/>
    </row>
    <row r="67" spans="1:24" x14ac:dyDescent="0.25">
      <c r="A67" s="73" t="s">
        <v>132</v>
      </c>
      <c r="B67" s="170" t="s">
        <v>133</v>
      </c>
      <c r="C67" s="170"/>
      <c r="D67" s="170"/>
      <c r="E67" s="170"/>
      <c r="F67" s="170"/>
      <c r="G67" s="170"/>
      <c r="H67" s="170"/>
      <c r="I67" s="171"/>
      <c r="J67" s="16">
        <v>7</v>
      </c>
      <c r="K67" s="11">
        <v>2</v>
      </c>
      <c r="L67" s="11">
        <v>1</v>
      </c>
      <c r="M67" s="11">
        <v>0</v>
      </c>
      <c r="N67" s="11">
        <v>1</v>
      </c>
      <c r="O67" s="17">
        <f>K67+L67+N67+M67</f>
        <v>4</v>
      </c>
      <c r="P67" s="18">
        <f>Q67-O67</f>
        <v>9</v>
      </c>
      <c r="Q67" s="18">
        <f t="shared" ref="Q67:Q77" si="10">ROUND(PRODUCT(J67,25)/14,0)</f>
        <v>13</v>
      </c>
      <c r="R67" s="23" t="s">
        <v>31</v>
      </c>
      <c r="S67" s="11"/>
      <c r="T67" s="24"/>
      <c r="U67" s="11" t="s">
        <v>38</v>
      </c>
    </row>
    <row r="68" spans="1:24" x14ac:dyDescent="0.25">
      <c r="A68" s="73" t="s">
        <v>134</v>
      </c>
      <c r="B68" s="170" t="s">
        <v>135</v>
      </c>
      <c r="C68" s="170"/>
      <c r="D68" s="170"/>
      <c r="E68" s="170"/>
      <c r="F68" s="170"/>
      <c r="G68" s="170"/>
      <c r="H68" s="170"/>
      <c r="I68" s="171"/>
      <c r="J68" s="16">
        <v>8</v>
      </c>
      <c r="K68" s="11">
        <v>2</v>
      </c>
      <c r="L68" s="11">
        <v>1</v>
      </c>
      <c r="M68" s="11">
        <v>0</v>
      </c>
      <c r="N68" s="11">
        <v>1</v>
      </c>
      <c r="O68" s="60">
        <f t="shared" ref="O68:O77" si="11">K68+L68+N68+M68</f>
        <v>4</v>
      </c>
      <c r="P68" s="18">
        <f t="shared" ref="P68:P74" si="12">Q68-O68</f>
        <v>10</v>
      </c>
      <c r="Q68" s="18">
        <f t="shared" si="10"/>
        <v>14</v>
      </c>
      <c r="R68" s="23" t="s">
        <v>31</v>
      </c>
      <c r="S68" s="11"/>
      <c r="T68" s="24"/>
      <c r="U68" s="11" t="s">
        <v>38</v>
      </c>
    </row>
    <row r="69" spans="1:24" x14ac:dyDescent="0.25">
      <c r="A69" s="73" t="s">
        <v>136</v>
      </c>
      <c r="B69" s="170" t="s">
        <v>137</v>
      </c>
      <c r="C69" s="170"/>
      <c r="D69" s="170"/>
      <c r="E69" s="170"/>
      <c r="F69" s="170"/>
      <c r="G69" s="170"/>
      <c r="H69" s="170"/>
      <c r="I69" s="171"/>
      <c r="J69" s="16">
        <v>8</v>
      </c>
      <c r="K69" s="11">
        <v>2</v>
      </c>
      <c r="L69" s="11">
        <v>1</v>
      </c>
      <c r="M69" s="11">
        <v>0</v>
      </c>
      <c r="N69" s="11">
        <v>1</v>
      </c>
      <c r="O69" s="60">
        <f t="shared" si="11"/>
        <v>4</v>
      </c>
      <c r="P69" s="18">
        <f t="shared" si="12"/>
        <v>10</v>
      </c>
      <c r="Q69" s="18">
        <f t="shared" si="10"/>
        <v>14</v>
      </c>
      <c r="R69" s="23" t="s">
        <v>31</v>
      </c>
      <c r="S69" s="11"/>
      <c r="T69" s="24"/>
      <c r="U69" s="11" t="s">
        <v>36</v>
      </c>
    </row>
    <row r="70" spans="1:24" x14ac:dyDescent="0.25">
      <c r="A70" s="73" t="s">
        <v>138</v>
      </c>
      <c r="B70" s="168" t="s">
        <v>113</v>
      </c>
      <c r="C70" s="168"/>
      <c r="D70" s="168"/>
      <c r="E70" s="168"/>
      <c r="F70" s="168"/>
      <c r="G70" s="168"/>
      <c r="H70" s="168"/>
      <c r="I70" s="169"/>
      <c r="J70" s="16">
        <v>7</v>
      </c>
      <c r="K70" s="11">
        <v>2</v>
      </c>
      <c r="L70" s="11">
        <v>1</v>
      </c>
      <c r="M70" s="11">
        <v>0</v>
      </c>
      <c r="N70" s="11">
        <v>1</v>
      </c>
      <c r="O70" s="60">
        <f t="shared" si="11"/>
        <v>4</v>
      </c>
      <c r="P70" s="18">
        <f t="shared" si="12"/>
        <v>9</v>
      </c>
      <c r="Q70" s="18">
        <f t="shared" si="10"/>
        <v>13</v>
      </c>
      <c r="R70" s="23" t="s">
        <v>31</v>
      </c>
      <c r="S70" s="11"/>
      <c r="T70" s="24"/>
      <c r="U70" s="11" t="s">
        <v>37</v>
      </c>
    </row>
    <row r="71" spans="1:24" hidden="1" x14ac:dyDescent="0.25">
      <c r="A71" s="30"/>
      <c r="B71" s="176"/>
      <c r="C71" s="177"/>
      <c r="D71" s="177"/>
      <c r="E71" s="177"/>
      <c r="F71" s="177"/>
      <c r="G71" s="177"/>
      <c r="H71" s="177"/>
      <c r="I71" s="178"/>
      <c r="J71" s="11">
        <v>0</v>
      </c>
      <c r="K71" s="11">
        <v>0</v>
      </c>
      <c r="L71" s="11">
        <v>0</v>
      </c>
      <c r="M71" s="11"/>
      <c r="N71" s="11">
        <v>0</v>
      </c>
      <c r="O71" s="60">
        <f t="shared" si="11"/>
        <v>0</v>
      </c>
      <c r="P71" s="18">
        <f t="shared" si="12"/>
        <v>0</v>
      </c>
      <c r="Q71" s="18">
        <f t="shared" si="10"/>
        <v>0</v>
      </c>
      <c r="R71" s="23"/>
      <c r="S71" s="11"/>
      <c r="T71" s="24"/>
      <c r="U71" s="11"/>
    </row>
    <row r="72" spans="1:24" hidden="1" x14ac:dyDescent="0.25">
      <c r="A72" s="30"/>
      <c r="B72" s="176"/>
      <c r="C72" s="177"/>
      <c r="D72" s="177"/>
      <c r="E72" s="177"/>
      <c r="F72" s="177"/>
      <c r="G72" s="177"/>
      <c r="H72" s="177"/>
      <c r="I72" s="178"/>
      <c r="J72" s="11">
        <v>0</v>
      </c>
      <c r="K72" s="11">
        <v>0</v>
      </c>
      <c r="L72" s="11">
        <v>0</v>
      </c>
      <c r="M72" s="11"/>
      <c r="N72" s="11">
        <v>0</v>
      </c>
      <c r="O72" s="60">
        <f t="shared" si="11"/>
        <v>0</v>
      </c>
      <c r="P72" s="18">
        <f t="shared" si="12"/>
        <v>0</v>
      </c>
      <c r="Q72" s="18">
        <f t="shared" si="10"/>
        <v>0</v>
      </c>
      <c r="R72" s="23"/>
      <c r="S72" s="11"/>
      <c r="T72" s="24"/>
      <c r="U72" s="11"/>
    </row>
    <row r="73" spans="1:24" hidden="1" x14ac:dyDescent="0.25">
      <c r="A73" s="30"/>
      <c r="B73" s="176"/>
      <c r="C73" s="177"/>
      <c r="D73" s="177"/>
      <c r="E73" s="177"/>
      <c r="F73" s="177"/>
      <c r="G73" s="177"/>
      <c r="H73" s="177"/>
      <c r="I73" s="178"/>
      <c r="J73" s="11">
        <v>0</v>
      </c>
      <c r="K73" s="11">
        <v>0</v>
      </c>
      <c r="L73" s="11">
        <v>0</v>
      </c>
      <c r="M73" s="11"/>
      <c r="N73" s="11">
        <v>0</v>
      </c>
      <c r="O73" s="60">
        <f t="shared" si="11"/>
        <v>0</v>
      </c>
      <c r="P73" s="18">
        <f t="shared" si="12"/>
        <v>0</v>
      </c>
      <c r="Q73" s="18">
        <f t="shared" si="10"/>
        <v>0</v>
      </c>
      <c r="R73" s="23"/>
      <c r="S73" s="11"/>
      <c r="T73" s="24"/>
      <c r="U73" s="11"/>
    </row>
    <row r="74" spans="1:24" hidden="1" x14ac:dyDescent="0.25">
      <c r="A74" s="30"/>
      <c r="B74" s="176"/>
      <c r="C74" s="177"/>
      <c r="D74" s="177"/>
      <c r="E74" s="177"/>
      <c r="F74" s="177"/>
      <c r="G74" s="177"/>
      <c r="H74" s="177"/>
      <c r="I74" s="178"/>
      <c r="J74" s="11">
        <v>0</v>
      </c>
      <c r="K74" s="11">
        <v>0</v>
      </c>
      <c r="L74" s="11">
        <v>0</v>
      </c>
      <c r="M74" s="11"/>
      <c r="N74" s="11">
        <v>0</v>
      </c>
      <c r="O74" s="60">
        <f t="shared" si="11"/>
        <v>0</v>
      </c>
      <c r="P74" s="18">
        <f t="shared" si="12"/>
        <v>0</v>
      </c>
      <c r="Q74" s="18">
        <f t="shared" si="10"/>
        <v>0</v>
      </c>
      <c r="R74" s="23"/>
      <c r="S74" s="11"/>
      <c r="T74" s="24"/>
      <c r="U74" s="11"/>
    </row>
    <row r="75" spans="1:24" hidden="1" x14ac:dyDescent="0.25">
      <c r="A75" s="30"/>
      <c r="B75" s="176"/>
      <c r="C75" s="177"/>
      <c r="D75" s="177"/>
      <c r="E75" s="177"/>
      <c r="F75" s="177"/>
      <c r="G75" s="177"/>
      <c r="H75" s="177"/>
      <c r="I75" s="178"/>
      <c r="J75" s="11">
        <v>0</v>
      </c>
      <c r="K75" s="11">
        <v>0</v>
      </c>
      <c r="L75" s="11">
        <v>0</v>
      </c>
      <c r="M75" s="11"/>
      <c r="N75" s="11">
        <v>0</v>
      </c>
      <c r="O75" s="60">
        <f t="shared" si="11"/>
        <v>0</v>
      </c>
      <c r="P75" s="18">
        <f>Q75-O75</f>
        <v>0</v>
      </c>
      <c r="Q75" s="18">
        <f t="shared" si="10"/>
        <v>0</v>
      </c>
      <c r="R75" s="23"/>
      <c r="S75" s="11"/>
      <c r="T75" s="24"/>
      <c r="U75" s="11"/>
    </row>
    <row r="76" spans="1:24" hidden="1" x14ac:dyDescent="0.25">
      <c r="A76" s="30"/>
      <c r="B76" s="176"/>
      <c r="C76" s="177"/>
      <c r="D76" s="177"/>
      <c r="E76" s="177"/>
      <c r="F76" s="177"/>
      <c r="G76" s="177"/>
      <c r="H76" s="177"/>
      <c r="I76" s="178"/>
      <c r="J76" s="11">
        <v>0</v>
      </c>
      <c r="K76" s="11">
        <v>0</v>
      </c>
      <c r="L76" s="11">
        <v>0</v>
      </c>
      <c r="M76" s="11"/>
      <c r="N76" s="11">
        <v>0</v>
      </c>
      <c r="O76" s="60">
        <f t="shared" si="11"/>
        <v>0</v>
      </c>
      <c r="P76" s="18">
        <f>Q76-O76</f>
        <v>0</v>
      </c>
      <c r="Q76" s="18">
        <f t="shared" si="10"/>
        <v>0</v>
      </c>
      <c r="R76" s="23"/>
      <c r="S76" s="11"/>
      <c r="T76" s="24"/>
      <c r="U76" s="11"/>
    </row>
    <row r="77" spans="1:24" hidden="1" x14ac:dyDescent="0.25">
      <c r="A77" s="30"/>
      <c r="B77" s="176"/>
      <c r="C77" s="177"/>
      <c r="D77" s="177"/>
      <c r="E77" s="177"/>
      <c r="F77" s="177"/>
      <c r="G77" s="177"/>
      <c r="H77" s="177"/>
      <c r="I77" s="178"/>
      <c r="J77" s="11">
        <v>0</v>
      </c>
      <c r="K77" s="11">
        <v>0</v>
      </c>
      <c r="L77" s="11">
        <v>0</v>
      </c>
      <c r="M77" s="11"/>
      <c r="N77" s="11">
        <v>0</v>
      </c>
      <c r="O77" s="60">
        <f t="shared" si="11"/>
        <v>0</v>
      </c>
      <c r="P77" s="18">
        <f>Q77-O77</f>
        <v>0</v>
      </c>
      <c r="Q77" s="18">
        <f t="shared" si="10"/>
        <v>0</v>
      </c>
      <c r="R77" s="23"/>
      <c r="S77" s="11"/>
      <c r="T77" s="24"/>
      <c r="U77" s="11"/>
    </row>
    <row r="78" spans="1:24" x14ac:dyDescent="0.25">
      <c r="A78" s="20" t="s">
        <v>25</v>
      </c>
      <c r="B78" s="113"/>
      <c r="C78" s="114"/>
      <c r="D78" s="114"/>
      <c r="E78" s="114"/>
      <c r="F78" s="114"/>
      <c r="G78" s="114"/>
      <c r="H78" s="114"/>
      <c r="I78" s="115"/>
      <c r="J78" s="20">
        <f t="shared" ref="J78:Q78" si="13">SUM(J67:J77)</f>
        <v>30</v>
      </c>
      <c r="K78" s="20">
        <f t="shared" si="13"/>
        <v>8</v>
      </c>
      <c r="L78" s="20">
        <f t="shared" si="13"/>
        <v>4</v>
      </c>
      <c r="M78" s="58">
        <f t="shared" si="13"/>
        <v>0</v>
      </c>
      <c r="N78" s="20">
        <f t="shared" si="13"/>
        <v>4</v>
      </c>
      <c r="O78" s="20">
        <f t="shared" si="13"/>
        <v>16</v>
      </c>
      <c r="P78" s="20">
        <f t="shared" si="13"/>
        <v>38</v>
      </c>
      <c r="Q78" s="20">
        <f t="shared" si="13"/>
        <v>54</v>
      </c>
      <c r="R78" s="20">
        <f>COUNTIF(R67:R77,"E")</f>
        <v>4</v>
      </c>
      <c r="S78" s="20">
        <f>COUNTIF(S67:S77,"C")</f>
        <v>0</v>
      </c>
      <c r="T78" s="20">
        <f>COUNTIF(T67:T77,"VP")</f>
        <v>0</v>
      </c>
      <c r="U78" s="55">
        <f>COUNTA(U67:U77)</f>
        <v>4</v>
      </c>
      <c r="V78" s="251" t="str">
        <f>IF(R78&gt;=SUM(S78:T78),"Corect","E trebuie să fie cel puțin egal cu C+VP")</f>
        <v>Corect</v>
      </c>
      <c r="W78" s="252"/>
      <c r="X78" s="252"/>
    </row>
    <row r="79" spans="1:24" ht="32.1" customHeight="1" x14ac:dyDescent="0.25">
      <c r="A79" s="108" t="s">
        <v>44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</row>
    <row r="80" spans="1:24" ht="27" customHeight="1" x14ac:dyDescent="0.25">
      <c r="A80" s="201" t="s">
        <v>27</v>
      </c>
      <c r="B80" s="228" t="s">
        <v>26</v>
      </c>
      <c r="C80" s="229"/>
      <c r="D80" s="229"/>
      <c r="E80" s="229"/>
      <c r="F80" s="229"/>
      <c r="G80" s="229"/>
      <c r="H80" s="229"/>
      <c r="I80" s="230"/>
      <c r="J80" s="194" t="s">
        <v>39</v>
      </c>
      <c r="K80" s="196" t="s">
        <v>24</v>
      </c>
      <c r="L80" s="197"/>
      <c r="M80" s="197"/>
      <c r="N80" s="198"/>
      <c r="O80" s="196" t="s">
        <v>40</v>
      </c>
      <c r="P80" s="199"/>
      <c r="Q80" s="200"/>
      <c r="R80" s="196" t="s">
        <v>23</v>
      </c>
      <c r="S80" s="197"/>
      <c r="T80" s="198"/>
      <c r="U80" s="233" t="s">
        <v>22</v>
      </c>
    </row>
    <row r="81" spans="1:24" ht="27" customHeight="1" x14ac:dyDescent="0.25">
      <c r="A81" s="202"/>
      <c r="B81" s="231"/>
      <c r="C81" s="183"/>
      <c r="D81" s="183"/>
      <c r="E81" s="183"/>
      <c r="F81" s="183"/>
      <c r="G81" s="183"/>
      <c r="H81" s="183"/>
      <c r="I81" s="232"/>
      <c r="J81" s="195"/>
      <c r="K81" s="5" t="s">
        <v>28</v>
      </c>
      <c r="L81" s="5" t="s">
        <v>29</v>
      </c>
      <c r="M81" s="56" t="s">
        <v>99</v>
      </c>
      <c r="N81" s="5" t="s">
        <v>100</v>
      </c>
      <c r="O81" s="5" t="s">
        <v>33</v>
      </c>
      <c r="P81" s="5" t="s">
        <v>7</v>
      </c>
      <c r="Q81" s="5" t="s">
        <v>30</v>
      </c>
      <c r="R81" s="5" t="s">
        <v>31</v>
      </c>
      <c r="S81" s="5" t="s">
        <v>28</v>
      </c>
      <c r="T81" s="5" t="s">
        <v>32</v>
      </c>
      <c r="U81" s="195"/>
      <c r="V81" s="1">
        <f>165*14+64*12</f>
        <v>3078</v>
      </c>
    </row>
    <row r="82" spans="1:24" ht="29.1" customHeight="1" x14ac:dyDescent="0.25">
      <c r="A82" s="73" t="s">
        <v>139</v>
      </c>
      <c r="B82" s="170" t="s">
        <v>140</v>
      </c>
      <c r="C82" s="170"/>
      <c r="D82" s="170"/>
      <c r="E82" s="170"/>
      <c r="F82" s="170"/>
      <c r="G82" s="170"/>
      <c r="H82" s="170"/>
      <c r="I82" s="171"/>
      <c r="J82" s="16">
        <v>8</v>
      </c>
      <c r="K82" s="11">
        <v>2</v>
      </c>
      <c r="L82" s="11">
        <v>1</v>
      </c>
      <c r="M82" s="11">
        <v>0</v>
      </c>
      <c r="N82" s="11">
        <v>1</v>
      </c>
      <c r="O82" s="54">
        <f>K82+L82+N82+M82</f>
        <v>4</v>
      </c>
      <c r="P82" s="18">
        <f>Q82-O82</f>
        <v>13</v>
      </c>
      <c r="Q82" s="18">
        <f t="shared" ref="Q82:Q92" si="14">ROUND(PRODUCT(J82,25)/12,0)</f>
        <v>17</v>
      </c>
      <c r="R82" s="23" t="s">
        <v>31</v>
      </c>
      <c r="S82" s="11"/>
      <c r="T82" s="24"/>
      <c r="U82" s="11" t="s">
        <v>36</v>
      </c>
      <c r="V82" s="75"/>
    </row>
    <row r="83" spans="1:24" x14ac:dyDescent="0.25">
      <c r="A83" s="73" t="s">
        <v>141</v>
      </c>
      <c r="B83" s="168" t="s">
        <v>142</v>
      </c>
      <c r="C83" s="168"/>
      <c r="D83" s="168"/>
      <c r="E83" s="168"/>
      <c r="F83" s="168"/>
      <c r="G83" s="168"/>
      <c r="H83" s="168"/>
      <c r="I83" s="169"/>
      <c r="J83" s="16">
        <v>8</v>
      </c>
      <c r="K83" s="11">
        <v>0</v>
      </c>
      <c r="L83" s="11">
        <v>0</v>
      </c>
      <c r="M83" s="11">
        <v>1</v>
      </c>
      <c r="N83" s="11">
        <v>2</v>
      </c>
      <c r="O83" s="60">
        <f t="shared" ref="O83:O92" si="15">K83+L83+N83+M83</f>
        <v>3</v>
      </c>
      <c r="P83" s="18">
        <f t="shared" ref="P83:P89" si="16">Q83-O83</f>
        <v>14</v>
      </c>
      <c r="Q83" s="18">
        <f t="shared" si="14"/>
        <v>17</v>
      </c>
      <c r="R83" s="23"/>
      <c r="S83" s="11" t="s">
        <v>28</v>
      </c>
      <c r="T83" s="24"/>
      <c r="U83" s="11" t="s">
        <v>37</v>
      </c>
    </row>
    <row r="84" spans="1:24" x14ac:dyDescent="0.25">
      <c r="A84" s="73" t="s">
        <v>162</v>
      </c>
      <c r="B84" s="168" t="s">
        <v>108</v>
      </c>
      <c r="C84" s="168"/>
      <c r="D84" s="168"/>
      <c r="E84" s="168"/>
      <c r="F84" s="168"/>
      <c r="G84" s="168"/>
      <c r="H84" s="168"/>
      <c r="I84" s="169"/>
      <c r="J84" s="16">
        <v>7</v>
      </c>
      <c r="K84" s="11">
        <v>0</v>
      </c>
      <c r="L84" s="11">
        <v>0</v>
      </c>
      <c r="M84" s="11">
        <v>0</v>
      </c>
      <c r="N84" s="11">
        <v>5</v>
      </c>
      <c r="O84" s="60">
        <f t="shared" si="15"/>
        <v>5</v>
      </c>
      <c r="P84" s="18">
        <f t="shared" si="16"/>
        <v>10</v>
      </c>
      <c r="Q84" s="18">
        <f t="shared" si="14"/>
        <v>15</v>
      </c>
      <c r="R84" s="23"/>
      <c r="S84" s="11"/>
      <c r="T84" s="24" t="s">
        <v>32</v>
      </c>
      <c r="U84" s="11" t="s">
        <v>37</v>
      </c>
    </row>
    <row r="85" spans="1:24" x14ac:dyDescent="0.25">
      <c r="A85" s="73" t="s">
        <v>143</v>
      </c>
      <c r="B85" s="168" t="s">
        <v>114</v>
      </c>
      <c r="C85" s="168"/>
      <c r="D85" s="168"/>
      <c r="E85" s="168"/>
      <c r="F85" s="168"/>
      <c r="G85" s="168"/>
      <c r="H85" s="168"/>
      <c r="I85" s="169"/>
      <c r="J85" s="11">
        <v>7</v>
      </c>
      <c r="K85" s="11">
        <v>2</v>
      </c>
      <c r="L85" s="11">
        <v>1</v>
      </c>
      <c r="M85" s="11">
        <v>0</v>
      </c>
      <c r="N85" s="11">
        <v>1</v>
      </c>
      <c r="O85" s="60">
        <f t="shared" si="15"/>
        <v>4</v>
      </c>
      <c r="P85" s="18">
        <f t="shared" si="16"/>
        <v>11</v>
      </c>
      <c r="Q85" s="18">
        <f t="shared" si="14"/>
        <v>15</v>
      </c>
      <c r="R85" s="23" t="s">
        <v>31</v>
      </c>
      <c r="S85" s="11"/>
      <c r="T85" s="24"/>
      <c r="U85" s="11" t="s">
        <v>38</v>
      </c>
    </row>
    <row r="86" spans="1:24" hidden="1" x14ac:dyDescent="0.25">
      <c r="A86" s="30"/>
      <c r="B86" s="176"/>
      <c r="C86" s="177"/>
      <c r="D86" s="177"/>
      <c r="E86" s="177"/>
      <c r="F86" s="177"/>
      <c r="G86" s="177"/>
      <c r="H86" s="177"/>
      <c r="I86" s="178"/>
      <c r="J86" s="11">
        <v>0</v>
      </c>
      <c r="K86" s="11">
        <v>0</v>
      </c>
      <c r="L86" s="11">
        <v>0</v>
      </c>
      <c r="M86" s="11"/>
      <c r="N86" s="11">
        <v>0</v>
      </c>
      <c r="O86" s="60">
        <f t="shared" si="15"/>
        <v>0</v>
      </c>
      <c r="P86" s="18">
        <f t="shared" si="16"/>
        <v>0</v>
      </c>
      <c r="Q86" s="18">
        <f t="shared" si="14"/>
        <v>0</v>
      </c>
      <c r="R86" s="23"/>
      <c r="S86" s="11"/>
      <c r="T86" s="24"/>
      <c r="U86" s="11"/>
    </row>
    <row r="87" spans="1:24" hidden="1" x14ac:dyDescent="0.25">
      <c r="A87" s="30"/>
      <c r="B87" s="176"/>
      <c r="C87" s="177"/>
      <c r="D87" s="177"/>
      <c r="E87" s="177"/>
      <c r="F87" s="177"/>
      <c r="G87" s="177"/>
      <c r="H87" s="177"/>
      <c r="I87" s="178"/>
      <c r="J87" s="11">
        <v>0</v>
      </c>
      <c r="K87" s="11">
        <v>0</v>
      </c>
      <c r="L87" s="11">
        <v>0</v>
      </c>
      <c r="M87" s="11"/>
      <c r="N87" s="11">
        <v>0</v>
      </c>
      <c r="O87" s="60">
        <f t="shared" si="15"/>
        <v>0</v>
      </c>
      <c r="P87" s="18">
        <f t="shared" si="16"/>
        <v>0</v>
      </c>
      <c r="Q87" s="18">
        <f t="shared" si="14"/>
        <v>0</v>
      </c>
      <c r="R87" s="23"/>
      <c r="S87" s="11"/>
      <c r="T87" s="24"/>
      <c r="U87" s="11"/>
    </row>
    <row r="88" spans="1:24" hidden="1" x14ac:dyDescent="0.25">
      <c r="A88" s="30"/>
      <c r="B88" s="176"/>
      <c r="C88" s="177"/>
      <c r="D88" s="177"/>
      <c r="E88" s="177"/>
      <c r="F88" s="177"/>
      <c r="G88" s="177"/>
      <c r="H88" s="177"/>
      <c r="I88" s="178"/>
      <c r="J88" s="11">
        <v>0</v>
      </c>
      <c r="K88" s="11">
        <v>0</v>
      </c>
      <c r="L88" s="11">
        <v>0</v>
      </c>
      <c r="M88" s="11"/>
      <c r="N88" s="11">
        <v>0</v>
      </c>
      <c r="O88" s="60">
        <f t="shared" si="15"/>
        <v>0</v>
      </c>
      <c r="P88" s="18">
        <f t="shared" si="16"/>
        <v>0</v>
      </c>
      <c r="Q88" s="18">
        <f t="shared" si="14"/>
        <v>0</v>
      </c>
      <c r="R88" s="23"/>
      <c r="S88" s="11"/>
      <c r="T88" s="24"/>
      <c r="U88" s="11"/>
    </row>
    <row r="89" spans="1:24" hidden="1" x14ac:dyDescent="0.25">
      <c r="A89" s="30"/>
      <c r="B89" s="176"/>
      <c r="C89" s="177"/>
      <c r="D89" s="177"/>
      <c r="E89" s="177"/>
      <c r="F89" s="177"/>
      <c r="G89" s="177"/>
      <c r="H89" s="177"/>
      <c r="I89" s="178"/>
      <c r="J89" s="11">
        <v>0</v>
      </c>
      <c r="K89" s="11">
        <v>0</v>
      </c>
      <c r="L89" s="11">
        <v>0</v>
      </c>
      <c r="M89" s="11"/>
      <c r="N89" s="11">
        <v>0</v>
      </c>
      <c r="O89" s="60">
        <f t="shared" si="15"/>
        <v>0</v>
      </c>
      <c r="P89" s="18">
        <f t="shared" si="16"/>
        <v>0</v>
      </c>
      <c r="Q89" s="18">
        <f t="shared" si="14"/>
        <v>0</v>
      </c>
      <c r="R89" s="23"/>
      <c r="S89" s="11"/>
      <c r="T89" s="24"/>
      <c r="U89" s="11"/>
    </row>
    <row r="90" spans="1:24" hidden="1" x14ac:dyDescent="0.25">
      <c r="A90" s="30"/>
      <c r="B90" s="176"/>
      <c r="C90" s="177"/>
      <c r="D90" s="177"/>
      <c r="E90" s="177"/>
      <c r="F90" s="177"/>
      <c r="G90" s="177"/>
      <c r="H90" s="177"/>
      <c r="I90" s="178"/>
      <c r="J90" s="11">
        <v>0</v>
      </c>
      <c r="K90" s="11">
        <v>0</v>
      </c>
      <c r="L90" s="11">
        <v>0</v>
      </c>
      <c r="M90" s="11"/>
      <c r="N90" s="11">
        <v>0</v>
      </c>
      <c r="O90" s="60">
        <f t="shared" si="15"/>
        <v>0</v>
      </c>
      <c r="P90" s="18">
        <f>Q90-O90</f>
        <v>0</v>
      </c>
      <c r="Q90" s="18">
        <f t="shared" si="14"/>
        <v>0</v>
      </c>
      <c r="R90" s="23"/>
      <c r="S90" s="11"/>
      <c r="T90" s="24"/>
      <c r="U90" s="11"/>
    </row>
    <row r="91" spans="1:24" hidden="1" x14ac:dyDescent="0.25">
      <c r="A91" s="30"/>
      <c r="B91" s="176"/>
      <c r="C91" s="177"/>
      <c r="D91" s="177"/>
      <c r="E91" s="177"/>
      <c r="F91" s="177"/>
      <c r="G91" s="177"/>
      <c r="H91" s="177"/>
      <c r="I91" s="178"/>
      <c r="J91" s="11">
        <v>0</v>
      </c>
      <c r="K91" s="11">
        <v>0</v>
      </c>
      <c r="L91" s="11">
        <v>0</v>
      </c>
      <c r="M91" s="11"/>
      <c r="N91" s="11">
        <v>0</v>
      </c>
      <c r="O91" s="60">
        <f t="shared" si="15"/>
        <v>0</v>
      </c>
      <c r="P91" s="18">
        <f>Q91-O91</f>
        <v>0</v>
      </c>
      <c r="Q91" s="18">
        <f t="shared" si="14"/>
        <v>0</v>
      </c>
      <c r="R91" s="23"/>
      <c r="S91" s="11"/>
      <c r="T91" s="24"/>
      <c r="U91" s="11"/>
    </row>
    <row r="92" spans="1:24" hidden="1" x14ac:dyDescent="0.25">
      <c r="A92" s="30"/>
      <c r="B92" s="248"/>
      <c r="C92" s="249"/>
      <c r="D92" s="249"/>
      <c r="E92" s="249"/>
      <c r="F92" s="249"/>
      <c r="G92" s="249"/>
      <c r="H92" s="249"/>
      <c r="I92" s="250"/>
      <c r="J92" s="11">
        <v>0</v>
      </c>
      <c r="K92" s="11">
        <v>0</v>
      </c>
      <c r="L92" s="11">
        <v>0</v>
      </c>
      <c r="M92" s="11"/>
      <c r="N92" s="11">
        <v>0</v>
      </c>
      <c r="O92" s="60">
        <f t="shared" si="15"/>
        <v>0</v>
      </c>
      <c r="P92" s="18">
        <f>Q92-O92</f>
        <v>0</v>
      </c>
      <c r="Q92" s="18">
        <f t="shared" si="14"/>
        <v>0</v>
      </c>
      <c r="R92" s="23"/>
      <c r="S92" s="11"/>
      <c r="T92" s="24"/>
      <c r="U92" s="11"/>
    </row>
    <row r="93" spans="1:24" x14ac:dyDescent="0.25">
      <c r="A93" s="20" t="s">
        <v>25</v>
      </c>
      <c r="B93" s="113"/>
      <c r="C93" s="114"/>
      <c r="D93" s="114"/>
      <c r="E93" s="114"/>
      <c r="F93" s="114"/>
      <c r="G93" s="114"/>
      <c r="H93" s="114"/>
      <c r="I93" s="115"/>
      <c r="J93" s="20">
        <f t="shared" ref="J93:Q93" si="17">SUM(J82:J92)</f>
        <v>30</v>
      </c>
      <c r="K93" s="20">
        <f t="shared" si="17"/>
        <v>4</v>
      </c>
      <c r="L93" s="20">
        <f t="shared" si="17"/>
        <v>2</v>
      </c>
      <c r="M93" s="58">
        <f>SUM(M82:M92)</f>
        <v>1</v>
      </c>
      <c r="N93" s="20">
        <f t="shared" si="17"/>
        <v>9</v>
      </c>
      <c r="O93" s="20">
        <f t="shared" si="17"/>
        <v>16</v>
      </c>
      <c r="P93" s="20">
        <f t="shared" si="17"/>
        <v>48</v>
      </c>
      <c r="Q93" s="20">
        <f t="shared" si="17"/>
        <v>64</v>
      </c>
      <c r="R93" s="20">
        <f>COUNTIF(R82:R92,"E")</f>
        <v>2</v>
      </c>
      <c r="S93" s="20">
        <f>COUNTIF(S82:S92,"C")</f>
        <v>1</v>
      </c>
      <c r="T93" s="20">
        <f>COUNTIF(T82:T92,"VP")</f>
        <v>1</v>
      </c>
      <c r="U93" s="55">
        <f>COUNTA(U82:U92)</f>
        <v>4</v>
      </c>
      <c r="V93" s="251" t="str">
        <f>IF(R93&gt;=SUM(S93:T93),"Corect","E trebuie să fie cel puțin egal cu C+VP")</f>
        <v>Corect</v>
      </c>
      <c r="W93" s="252"/>
      <c r="X93" s="252"/>
    </row>
    <row r="94" spans="1:24" ht="9" customHeight="1" x14ac:dyDescent="0.25"/>
    <row r="95" spans="1:24" x14ac:dyDescent="0.25">
      <c r="B95" s="2"/>
      <c r="C95" s="2"/>
      <c r="D95" s="2"/>
      <c r="E95" s="2"/>
      <c r="F95" s="2"/>
      <c r="G95" s="2"/>
      <c r="N95" s="8"/>
      <c r="O95" s="8"/>
      <c r="P95" s="8"/>
      <c r="Q95" s="8"/>
      <c r="R95" s="8"/>
      <c r="S95" s="8"/>
      <c r="T95" s="8"/>
    </row>
    <row r="96" spans="1:24" ht="19.5" customHeight="1" x14ac:dyDescent="0.25">
      <c r="A96" s="211" t="s">
        <v>45</v>
      </c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</row>
    <row r="97" spans="1:21" ht="27.75" customHeight="1" x14ac:dyDescent="0.25">
      <c r="A97" s="201" t="s">
        <v>27</v>
      </c>
      <c r="B97" s="228" t="s">
        <v>26</v>
      </c>
      <c r="C97" s="229"/>
      <c r="D97" s="229"/>
      <c r="E97" s="229"/>
      <c r="F97" s="229"/>
      <c r="G97" s="229"/>
      <c r="H97" s="229"/>
      <c r="I97" s="230"/>
      <c r="J97" s="194" t="s">
        <v>39</v>
      </c>
      <c r="K97" s="186" t="s">
        <v>24</v>
      </c>
      <c r="L97" s="186"/>
      <c r="M97" s="186"/>
      <c r="N97" s="186"/>
      <c r="O97" s="186" t="s">
        <v>40</v>
      </c>
      <c r="P97" s="255"/>
      <c r="Q97" s="255"/>
      <c r="R97" s="186" t="s">
        <v>23</v>
      </c>
      <c r="S97" s="186"/>
      <c r="T97" s="186"/>
      <c r="U97" s="186" t="s">
        <v>22</v>
      </c>
    </row>
    <row r="98" spans="1:21" ht="12.75" customHeight="1" x14ac:dyDescent="0.25">
      <c r="A98" s="202"/>
      <c r="B98" s="231"/>
      <c r="C98" s="183"/>
      <c r="D98" s="183"/>
      <c r="E98" s="183"/>
      <c r="F98" s="183"/>
      <c r="G98" s="183"/>
      <c r="H98" s="183"/>
      <c r="I98" s="232"/>
      <c r="J98" s="195"/>
      <c r="K98" s="5" t="s">
        <v>28</v>
      </c>
      <c r="L98" s="5" t="s">
        <v>29</v>
      </c>
      <c r="M98" s="56" t="s">
        <v>99</v>
      </c>
      <c r="N98" s="5" t="s">
        <v>100</v>
      </c>
      <c r="O98" s="5" t="s">
        <v>33</v>
      </c>
      <c r="P98" s="5" t="s">
        <v>7</v>
      </c>
      <c r="Q98" s="5" t="s">
        <v>30</v>
      </c>
      <c r="R98" s="5" t="s">
        <v>31</v>
      </c>
      <c r="S98" s="5" t="s">
        <v>28</v>
      </c>
      <c r="T98" s="5" t="s">
        <v>32</v>
      </c>
      <c r="U98" s="186"/>
    </row>
    <row r="99" spans="1:21" x14ac:dyDescent="0.25">
      <c r="A99" s="241" t="s">
        <v>146</v>
      </c>
      <c r="B99" s="242"/>
      <c r="C99" s="242"/>
      <c r="D99" s="242"/>
      <c r="E99" s="242"/>
      <c r="F99" s="242"/>
      <c r="G99" s="242"/>
      <c r="H99" s="242"/>
      <c r="I99" s="242"/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3"/>
    </row>
    <row r="100" spans="1:21" x14ac:dyDescent="0.25">
      <c r="A100" s="74" t="s">
        <v>148</v>
      </c>
      <c r="B100" s="185" t="s">
        <v>149</v>
      </c>
      <c r="C100" s="185"/>
      <c r="D100" s="185"/>
      <c r="E100" s="185"/>
      <c r="F100" s="185"/>
      <c r="G100" s="185"/>
      <c r="H100" s="185"/>
      <c r="I100" s="185"/>
      <c r="J100" s="16">
        <v>7</v>
      </c>
      <c r="K100" s="16">
        <v>2</v>
      </c>
      <c r="L100" s="16">
        <v>1</v>
      </c>
      <c r="M100" s="16">
        <v>0</v>
      </c>
      <c r="N100" s="16">
        <v>1</v>
      </c>
      <c r="O100" s="18">
        <f>K100+L100+N100+M100</f>
        <v>4</v>
      </c>
      <c r="P100" s="18">
        <f>Q100-O100</f>
        <v>9</v>
      </c>
      <c r="Q100" s="18">
        <f t="shared" ref="Q100:Q105" si="18">ROUND(PRODUCT(J100,25)/14,0)</f>
        <v>13</v>
      </c>
      <c r="R100" s="25" t="s">
        <v>31</v>
      </c>
      <c r="S100" s="25"/>
      <c r="T100" s="26"/>
      <c r="U100" s="11" t="s">
        <v>38</v>
      </c>
    </row>
    <row r="101" spans="1:21" x14ac:dyDescent="0.25">
      <c r="A101" s="74" t="s">
        <v>109</v>
      </c>
      <c r="B101" s="188" t="s">
        <v>150</v>
      </c>
      <c r="C101" s="189"/>
      <c r="D101" s="189"/>
      <c r="E101" s="189"/>
      <c r="F101" s="189"/>
      <c r="G101" s="189"/>
      <c r="H101" s="189"/>
      <c r="I101" s="190"/>
      <c r="J101" s="16">
        <v>7</v>
      </c>
      <c r="K101" s="16">
        <v>2</v>
      </c>
      <c r="L101" s="16">
        <v>1</v>
      </c>
      <c r="M101" s="16">
        <v>0</v>
      </c>
      <c r="N101" s="16">
        <v>1</v>
      </c>
      <c r="O101" s="18">
        <f t="shared" ref="O101:O105" si="19">K101+L101+N101+M101</f>
        <v>4</v>
      </c>
      <c r="P101" s="18">
        <f t="shared" ref="P101:P112" si="20">Q101-O101</f>
        <v>9</v>
      </c>
      <c r="Q101" s="18">
        <f t="shared" si="18"/>
        <v>13</v>
      </c>
      <c r="R101" s="25" t="s">
        <v>31</v>
      </c>
      <c r="S101" s="25"/>
      <c r="T101" s="26"/>
      <c r="U101" s="11" t="s">
        <v>38</v>
      </c>
    </row>
    <row r="102" spans="1:21" hidden="1" x14ac:dyDescent="0.25">
      <c r="A102" s="68"/>
      <c r="B102" s="184"/>
      <c r="C102" s="184"/>
      <c r="D102" s="184"/>
      <c r="E102" s="184"/>
      <c r="F102" s="184"/>
      <c r="G102" s="184"/>
      <c r="H102" s="184"/>
      <c r="I102" s="184"/>
      <c r="J102" s="25"/>
      <c r="K102" s="69"/>
      <c r="L102" s="69"/>
      <c r="M102" s="69"/>
      <c r="N102" s="69"/>
      <c r="O102" s="18">
        <f t="shared" si="19"/>
        <v>0</v>
      </c>
      <c r="P102" s="18">
        <f t="shared" ref="P102:P104" si="21">Q102-O102</f>
        <v>2</v>
      </c>
      <c r="Q102" s="18">
        <f t="shared" si="18"/>
        <v>2</v>
      </c>
      <c r="R102" s="25" t="s">
        <v>31</v>
      </c>
      <c r="S102" s="25"/>
      <c r="T102" s="26"/>
      <c r="U102" s="11" t="s">
        <v>37</v>
      </c>
    </row>
    <row r="103" spans="1:21" hidden="1" x14ac:dyDescent="0.25">
      <c r="A103" s="70"/>
      <c r="B103" s="244"/>
      <c r="C103" s="244"/>
      <c r="D103" s="244"/>
      <c r="E103" s="244"/>
      <c r="F103" s="244"/>
      <c r="G103" s="244"/>
      <c r="H103" s="244"/>
      <c r="I103" s="244"/>
      <c r="J103" s="25"/>
      <c r="K103" s="69"/>
      <c r="L103" s="69"/>
      <c r="M103" s="69"/>
      <c r="N103" s="69"/>
      <c r="O103" s="18">
        <f t="shared" si="19"/>
        <v>0</v>
      </c>
      <c r="P103" s="18">
        <f t="shared" si="21"/>
        <v>2</v>
      </c>
      <c r="Q103" s="18">
        <f t="shared" si="18"/>
        <v>2</v>
      </c>
      <c r="R103" s="25" t="s">
        <v>31</v>
      </c>
      <c r="S103" s="25"/>
      <c r="T103" s="26"/>
      <c r="U103" s="11" t="s">
        <v>37</v>
      </c>
    </row>
    <row r="104" spans="1:21" hidden="1" x14ac:dyDescent="0.25">
      <c r="A104" s="71"/>
      <c r="B104" s="244"/>
      <c r="C104" s="244"/>
      <c r="D104" s="244"/>
      <c r="E104" s="244"/>
      <c r="F104" s="244"/>
      <c r="G104" s="244"/>
      <c r="H104" s="244"/>
      <c r="I104" s="244"/>
      <c r="J104" s="25"/>
      <c r="K104" s="69"/>
      <c r="L104" s="69"/>
      <c r="M104" s="69"/>
      <c r="N104" s="69"/>
      <c r="O104" s="18">
        <f t="shared" si="19"/>
        <v>0</v>
      </c>
      <c r="P104" s="18">
        <f t="shared" si="21"/>
        <v>2</v>
      </c>
      <c r="Q104" s="18">
        <f t="shared" si="18"/>
        <v>2</v>
      </c>
      <c r="R104" s="25" t="s">
        <v>31</v>
      </c>
      <c r="S104" s="25"/>
      <c r="T104" s="26"/>
      <c r="U104" s="11" t="s">
        <v>37</v>
      </c>
    </row>
    <row r="105" spans="1:21" hidden="1" x14ac:dyDescent="0.25">
      <c r="A105" s="31"/>
      <c r="B105" s="188"/>
      <c r="C105" s="189"/>
      <c r="D105" s="189"/>
      <c r="E105" s="189"/>
      <c r="F105" s="189"/>
      <c r="G105" s="189"/>
      <c r="H105" s="189"/>
      <c r="I105" s="190"/>
      <c r="J105" s="25">
        <v>0</v>
      </c>
      <c r="K105" s="25">
        <v>0</v>
      </c>
      <c r="L105" s="25">
        <v>0</v>
      </c>
      <c r="M105" s="25"/>
      <c r="N105" s="25">
        <v>0</v>
      </c>
      <c r="O105" s="18">
        <f t="shared" si="19"/>
        <v>0</v>
      </c>
      <c r="P105" s="18">
        <f>Q105-O105</f>
        <v>0</v>
      </c>
      <c r="Q105" s="18">
        <f t="shared" si="18"/>
        <v>0</v>
      </c>
      <c r="R105" s="25"/>
      <c r="S105" s="25"/>
      <c r="T105" s="26"/>
      <c r="U105" s="11"/>
    </row>
    <row r="106" spans="1:21" x14ac:dyDescent="0.25">
      <c r="A106" s="87" t="s">
        <v>147</v>
      </c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91"/>
      <c r="O106" s="191"/>
      <c r="P106" s="191"/>
      <c r="Q106" s="191"/>
      <c r="R106" s="191"/>
      <c r="S106" s="191"/>
      <c r="T106" s="191"/>
      <c r="U106" s="192"/>
    </row>
    <row r="107" spans="1:21" x14ac:dyDescent="0.25">
      <c r="A107" s="74" t="s">
        <v>151</v>
      </c>
      <c r="B107" s="193" t="s">
        <v>152</v>
      </c>
      <c r="C107" s="170"/>
      <c r="D107" s="170"/>
      <c r="E107" s="170"/>
      <c r="F107" s="170"/>
      <c r="G107" s="170"/>
      <c r="H107" s="170"/>
      <c r="I107" s="171"/>
      <c r="J107" s="16">
        <v>7</v>
      </c>
      <c r="K107" s="16">
        <v>2</v>
      </c>
      <c r="L107" s="16">
        <v>1</v>
      </c>
      <c r="M107" s="16">
        <v>0</v>
      </c>
      <c r="N107" s="16">
        <v>1</v>
      </c>
      <c r="O107" s="18">
        <f>K107+L107+N107+M114</f>
        <v>4</v>
      </c>
      <c r="P107" s="18">
        <f t="shared" si="20"/>
        <v>9</v>
      </c>
      <c r="Q107" s="18">
        <f t="shared" ref="Q107:Q112" si="22">ROUND(PRODUCT(J107,25)/14,0)</f>
        <v>13</v>
      </c>
      <c r="R107" s="25" t="s">
        <v>31</v>
      </c>
      <c r="S107" s="25"/>
      <c r="T107" s="26"/>
      <c r="U107" s="11" t="s">
        <v>37</v>
      </c>
    </row>
    <row r="108" spans="1:21" x14ac:dyDescent="0.25">
      <c r="A108" s="74" t="s">
        <v>153</v>
      </c>
      <c r="B108" s="247" t="s">
        <v>154</v>
      </c>
      <c r="C108" s="168"/>
      <c r="D108" s="168"/>
      <c r="E108" s="168"/>
      <c r="F108" s="168"/>
      <c r="G108" s="168"/>
      <c r="H108" s="168"/>
      <c r="I108" s="169"/>
      <c r="J108" s="16">
        <v>7</v>
      </c>
      <c r="K108" s="16">
        <v>2</v>
      </c>
      <c r="L108" s="16">
        <v>1</v>
      </c>
      <c r="M108" s="16">
        <v>0</v>
      </c>
      <c r="N108" s="16">
        <v>1</v>
      </c>
      <c r="O108" s="18">
        <f t="shared" ref="O108:O112" si="23">K108+L108+N108+M115</f>
        <v>4</v>
      </c>
      <c r="P108" s="18">
        <f t="shared" ref="P108:P109" si="24">Q108-O108</f>
        <v>9</v>
      </c>
      <c r="Q108" s="18">
        <f t="shared" si="22"/>
        <v>13</v>
      </c>
      <c r="R108" s="25" t="s">
        <v>31</v>
      </c>
      <c r="S108" s="25"/>
      <c r="T108" s="26"/>
      <c r="U108" s="11" t="s">
        <v>37</v>
      </c>
    </row>
    <row r="109" spans="1:21" ht="26.25" customHeight="1" x14ac:dyDescent="0.25">
      <c r="A109" s="74" t="s">
        <v>155</v>
      </c>
      <c r="B109" s="193" t="s">
        <v>156</v>
      </c>
      <c r="C109" s="245"/>
      <c r="D109" s="245"/>
      <c r="E109" s="245"/>
      <c r="F109" s="245"/>
      <c r="G109" s="245"/>
      <c r="H109" s="245"/>
      <c r="I109" s="246"/>
      <c r="J109" s="16">
        <v>7</v>
      </c>
      <c r="K109" s="16">
        <v>2</v>
      </c>
      <c r="L109" s="16">
        <v>1</v>
      </c>
      <c r="M109" s="16">
        <v>0</v>
      </c>
      <c r="N109" s="16">
        <v>1</v>
      </c>
      <c r="O109" s="18">
        <f t="shared" si="23"/>
        <v>4</v>
      </c>
      <c r="P109" s="18">
        <f t="shared" si="24"/>
        <v>9</v>
      </c>
      <c r="Q109" s="18">
        <f t="shared" si="22"/>
        <v>13</v>
      </c>
      <c r="R109" s="25" t="s">
        <v>31</v>
      </c>
      <c r="S109" s="25"/>
      <c r="T109" s="26"/>
      <c r="U109" s="11" t="s">
        <v>37</v>
      </c>
    </row>
    <row r="110" spans="1:21" hidden="1" x14ac:dyDescent="0.25">
      <c r="A110" s="62"/>
      <c r="B110" s="179"/>
      <c r="C110" s="179"/>
      <c r="D110" s="179"/>
      <c r="E110" s="179"/>
      <c r="F110" s="179"/>
      <c r="G110" s="179"/>
      <c r="H110" s="179"/>
      <c r="I110" s="179"/>
      <c r="J110" s="69"/>
      <c r="K110" s="69"/>
      <c r="L110" s="69"/>
      <c r="M110" s="69"/>
      <c r="N110" s="69"/>
      <c r="O110" s="18">
        <f t="shared" si="23"/>
        <v>0</v>
      </c>
      <c r="P110" s="18"/>
      <c r="Q110" s="18"/>
      <c r="R110" s="25"/>
      <c r="S110" s="25"/>
      <c r="T110" s="26"/>
      <c r="U110" s="11"/>
    </row>
    <row r="111" spans="1:21" hidden="1" x14ac:dyDescent="0.25">
      <c r="A111" s="31"/>
      <c r="B111" s="188"/>
      <c r="C111" s="189"/>
      <c r="D111" s="189"/>
      <c r="E111" s="189"/>
      <c r="F111" s="189"/>
      <c r="G111" s="189"/>
      <c r="H111" s="189"/>
      <c r="I111" s="190"/>
      <c r="J111" s="25">
        <v>0</v>
      </c>
      <c r="K111" s="25">
        <v>0</v>
      </c>
      <c r="L111" s="25">
        <v>0</v>
      </c>
      <c r="M111" s="25"/>
      <c r="N111" s="25">
        <v>0</v>
      </c>
      <c r="O111" s="18">
        <f t="shared" si="23"/>
        <v>0</v>
      </c>
      <c r="P111" s="18">
        <f>Q111-O111</f>
        <v>0</v>
      </c>
      <c r="Q111" s="18">
        <f t="shared" si="22"/>
        <v>0</v>
      </c>
      <c r="R111" s="25"/>
      <c r="S111" s="25"/>
      <c r="T111" s="26"/>
      <c r="U111" s="11"/>
    </row>
    <row r="112" spans="1:21" hidden="1" x14ac:dyDescent="0.25">
      <c r="A112" s="31"/>
      <c r="B112" s="188"/>
      <c r="C112" s="189"/>
      <c r="D112" s="189"/>
      <c r="E112" s="189"/>
      <c r="F112" s="189"/>
      <c r="G112" s="189"/>
      <c r="H112" s="189"/>
      <c r="I112" s="190"/>
      <c r="J112" s="25">
        <v>0</v>
      </c>
      <c r="K112" s="25">
        <v>0</v>
      </c>
      <c r="L112" s="25">
        <v>0</v>
      </c>
      <c r="M112" s="25"/>
      <c r="N112" s="25">
        <v>0</v>
      </c>
      <c r="O112" s="18">
        <f t="shared" si="23"/>
        <v>0</v>
      </c>
      <c r="P112" s="18">
        <f t="shared" si="20"/>
        <v>0</v>
      </c>
      <c r="Q112" s="18">
        <f t="shared" si="22"/>
        <v>0</v>
      </c>
      <c r="R112" s="25"/>
      <c r="S112" s="25"/>
      <c r="T112" s="26"/>
      <c r="U112" s="11"/>
    </row>
    <row r="113" spans="1:21" hidden="1" x14ac:dyDescent="0.25">
      <c r="A113" s="87" t="s">
        <v>145</v>
      </c>
      <c r="B113" s="191"/>
      <c r="C113" s="191"/>
      <c r="D113" s="191"/>
      <c r="E113" s="191"/>
      <c r="F113" s="191"/>
      <c r="G113" s="191"/>
      <c r="H113" s="191"/>
      <c r="I113" s="191"/>
      <c r="J113" s="191"/>
      <c r="K113" s="191"/>
      <c r="L113" s="191"/>
      <c r="M113" s="191"/>
      <c r="N113" s="191"/>
      <c r="O113" s="191"/>
      <c r="P113" s="191"/>
      <c r="Q113" s="191"/>
      <c r="R113" s="191"/>
      <c r="S113" s="191"/>
      <c r="T113" s="191"/>
      <c r="U113" s="192"/>
    </row>
    <row r="114" spans="1:21" hidden="1" x14ac:dyDescent="0.25">
      <c r="A114" s="68"/>
      <c r="B114" s="179"/>
      <c r="C114" s="179"/>
      <c r="D114" s="179"/>
      <c r="E114" s="179"/>
      <c r="F114" s="179"/>
      <c r="G114" s="179"/>
      <c r="H114" s="179"/>
      <c r="I114" s="179"/>
      <c r="J114" s="69"/>
      <c r="K114" s="69"/>
      <c r="L114" s="69"/>
      <c r="M114" s="69"/>
      <c r="N114" s="69"/>
      <c r="O114" s="18">
        <f>K114+L114+N114+M114</f>
        <v>0</v>
      </c>
      <c r="P114" s="18"/>
      <c r="Q114" s="18"/>
      <c r="R114" s="25"/>
      <c r="S114" s="25"/>
      <c r="T114" s="26"/>
      <c r="U114" s="11"/>
    </row>
    <row r="115" spans="1:21" hidden="1" x14ac:dyDescent="0.25">
      <c r="A115" s="62"/>
      <c r="B115" s="188"/>
      <c r="C115" s="189"/>
      <c r="D115" s="189"/>
      <c r="E115" s="189"/>
      <c r="F115" s="189"/>
      <c r="G115" s="189"/>
      <c r="H115" s="189"/>
      <c r="I115" s="190"/>
      <c r="J115" s="25"/>
      <c r="K115" s="25"/>
      <c r="L115" s="25"/>
      <c r="M115" s="25"/>
      <c r="N115" s="25"/>
      <c r="O115" s="18">
        <f t="shared" ref="O115:O119" si="25">K115+L115+N115+M115</f>
        <v>0</v>
      </c>
      <c r="P115" s="18"/>
      <c r="Q115" s="18"/>
      <c r="R115" s="25"/>
      <c r="S115" s="25"/>
      <c r="T115" s="26"/>
      <c r="U115" s="11"/>
    </row>
    <row r="116" spans="1:21" hidden="1" x14ac:dyDescent="0.25">
      <c r="A116" s="68"/>
      <c r="B116" s="184"/>
      <c r="C116" s="184"/>
      <c r="D116" s="184"/>
      <c r="E116" s="184"/>
      <c r="F116" s="184"/>
      <c r="G116" s="184"/>
      <c r="H116" s="184"/>
      <c r="I116" s="184"/>
      <c r="J116" s="25"/>
      <c r="K116" s="69"/>
      <c r="L116" s="69"/>
      <c r="M116" s="69"/>
      <c r="N116" s="69"/>
      <c r="O116" s="18">
        <f t="shared" si="25"/>
        <v>0</v>
      </c>
      <c r="P116" s="18"/>
      <c r="Q116" s="18"/>
      <c r="R116" s="25"/>
      <c r="S116" s="25"/>
      <c r="T116" s="26"/>
      <c r="U116" s="11"/>
    </row>
    <row r="117" spans="1:21" hidden="1" x14ac:dyDescent="0.25">
      <c r="A117" s="72"/>
      <c r="B117" s="179"/>
      <c r="C117" s="179"/>
      <c r="D117" s="179"/>
      <c r="E117" s="179"/>
      <c r="F117" s="179"/>
      <c r="G117" s="179"/>
      <c r="H117" s="179"/>
      <c r="I117" s="179"/>
      <c r="J117" s="69"/>
      <c r="K117" s="69"/>
      <c r="L117" s="69"/>
      <c r="M117" s="69"/>
      <c r="N117" s="69"/>
      <c r="O117" s="18">
        <f t="shared" si="25"/>
        <v>0</v>
      </c>
      <c r="P117" s="18"/>
      <c r="Q117" s="18"/>
      <c r="R117" s="25"/>
      <c r="S117" s="25"/>
      <c r="T117" s="26"/>
      <c r="U117" s="11"/>
    </row>
    <row r="118" spans="1:21" hidden="1" x14ac:dyDescent="0.25">
      <c r="A118" s="31"/>
      <c r="B118" s="188"/>
      <c r="C118" s="189"/>
      <c r="D118" s="189"/>
      <c r="E118" s="189"/>
      <c r="F118" s="189"/>
      <c r="G118" s="189"/>
      <c r="H118" s="189"/>
      <c r="I118" s="190"/>
      <c r="J118" s="25"/>
      <c r="K118" s="25"/>
      <c r="L118" s="25"/>
      <c r="M118" s="25"/>
      <c r="N118" s="25"/>
      <c r="O118" s="18">
        <f t="shared" si="25"/>
        <v>0</v>
      </c>
      <c r="P118" s="18"/>
      <c r="Q118" s="18"/>
      <c r="R118" s="25"/>
      <c r="S118" s="25"/>
      <c r="T118" s="26"/>
      <c r="U118" s="11"/>
    </row>
    <row r="119" spans="1:21" ht="0.75" customHeight="1" x14ac:dyDescent="0.25">
      <c r="A119" s="31"/>
      <c r="B119" s="188"/>
      <c r="C119" s="189"/>
      <c r="D119" s="189"/>
      <c r="E119" s="189"/>
      <c r="F119" s="189"/>
      <c r="G119" s="189"/>
      <c r="H119" s="189"/>
      <c r="I119" s="190"/>
      <c r="J119" s="25"/>
      <c r="K119" s="25"/>
      <c r="L119" s="25"/>
      <c r="M119" s="25"/>
      <c r="N119" s="25"/>
      <c r="O119" s="18">
        <f t="shared" si="25"/>
        <v>0</v>
      </c>
      <c r="P119" s="18"/>
      <c r="Q119" s="18"/>
      <c r="R119" s="25"/>
      <c r="S119" s="25"/>
      <c r="T119" s="26"/>
      <c r="U119" s="11"/>
    </row>
    <row r="120" spans="1:21" x14ac:dyDescent="0.25">
      <c r="A120" s="87" t="s">
        <v>144</v>
      </c>
      <c r="B120" s="191"/>
      <c r="C120" s="191"/>
      <c r="D120" s="191"/>
      <c r="E120" s="191"/>
      <c r="F120" s="191"/>
      <c r="G120" s="191"/>
      <c r="H120" s="191"/>
      <c r="I120" s="191"/>
      <c r="J120" s="191"/>
      <c r="K120" s="191"/>
      <c r="L120" s="191"/>
      <c r="M120" s="191"/>
      <c r="N120" s="191"/>
      <c r="O120" s="191"/>
      <c r="P120" s="191"/>
      <c r="Q120" s="191"/>
      <c r="R120" s="191"/>
      <c r="S120" s="191"/>
      <c r="T120" s="191"/>
      <c r="U120" s="192"/>
    </row>
    <row r="121" spans="1:21" x14ac:dyDescent="0.25">
      <c r="A121" s="74" t="s">
        <v>160</v>
      </c>
      <c r="B121" s="188" t="s">
        <v>161</v>
      </c>
      <c r="C121" s="189"/>
      <c r="D121" s="189"/>
      <c r="E121" s="189"/>
      <c r="F121" s="189"/>
      <c r="G121" s="189"/>
      <c r="H121" s="189"/>
      <c r="I121" s="190"/>
      <c r="J121" s="16">
        <v>7</v>
      </c>
      <c r="K121" s="16">
        <v>2</v>
      </c>
      <c r="L121" s="16">
        <v>1</v>
      </c>
      <c r="M121" s="16">
        <v>0</v>
      </c>
      <c r="N121" s="16">
        <v>1</v>
      </c>
      <c r="O121" s="18">
        <f>K121+L121+N121+M121</f>
        <v>4</v>
      </c>
      <c r="P121" s="18">
        <f t="shared" ref="P121:P122" si="26">Q121-O121</f>
        <v>11</v>
      </c>
      <c r="Q121" s="18">
        <f t="shared" ref="Q121:Q122" si="27">ROUND(PRODUCT(J121,25)/12,0)</f>
        <v>15</v>
      </c>
      <c r="R121" s="25" t="s">
        <v>31</v>
      </c>
      <c r="S121" s="25"/>
      <c r="T121" s="26"/>
      <c r="U121" s="11" t="s">
        <v>38</v>
      </c>
    </row>
    <row r="122" spans="1:21" x14ac:dyDescent="0.25">
      <c r="A122" s="74" t="s">
        <v>157</v>
      </c>
      <c r="B122" s="185" t="s">
        <v>158</v>
      </c>
      <c r="C122" s="185"/>
      <c r="D122" s="185"/>
      <c r="E122" s="185"/>
      <c r="F122" s="185"/>
      <c r="G122" s="185"/>
      <c r="H122" s="185"/>
      <c r="I122" s="185"/>
      <c r="J122" s="25">
        <v>7</v>
      </c>
      <c r="K122" s="25">
        <v>2</v>
      </c>
      <c r="L122" s="25">
        <v>1</v>
      </c>
      <c r="M122" s="25">
        <v>0</v>
      </c>
      <c r="N122" s="25">
        <v>1</v>
      </c>
      <c r="O122" s="18">
        <f t="shared" ref="O122:O126" si="28">K122+L122+N122+M122</f>
        <v>4</v>
      </c>
      <c r="P122" s="18">
        <f t="shared" si="26"/>
        <v>11</v>
      </c>
      <c r="Q122" s="18">
        <f t="shared" si="27"/>
        <v>15</v>
      </c>
      <c r="R122" s="25" t="s">
        <v>31</v>
      </c>
      <c r="S122" s="25"/>
      <c r="T122" s="26"/>
      <c r="U122" s="11" t="s">
        <v>38</v>
      </c>
    </row>
    <row r="123" spans="1:21" hidden="1" x14ac:dyDescent="0.25">
      <c r="A123" s="34"/>
      <c r="B123" s="184"/>
      <c r="C123" s="184"/>
      <c r="D123" s="184"/>
      <c r="E123" s="184"/>
      <c r="F123" s="184"/>
      <c r="G123" s="184"/>
      <c r="H123" s="184"/>
      <c r="I123" s="184"/>
      <c r="J123" s="25"/>
      <c r="K123" s="25"/>
      <c r="L123" s="25"/>
      <c r="M123" s="25"/>
      <c r="N123" s="25"/>
      <c r="O123" s="18">
        <f t="shared" si="28"/>
        <v>0</v>
      </c>
      <c r="P123" s="18"/>
      <c r="Q123" s="18"/>
      <c r="R123" s="25"/>
      <c r="S123" s="25"/>
      <c r="T123" s="26"/>
      <c r="U123" s="11"/>
    </row>
    <row r="124" spans="1:21" hidden="1" x14ac:dyDescent="0.25">
      <c r="A124" s="34"/>
      <c r="B124" s="184"/>
      <c r="C124" s="184"/>
      <c r="D124" s="184"/>
      <c r="E124" s="184"/>
      <c r="F124" s="184"/>
      <c r="G124" s="184"/>
      <c r="H124" s="184"/>
      <c r="I124" s="184"/>
      <c r="J124" s="25"/>
      <c r="K124" s="25"/>
      <c r="L124" s="25"/>
      <c r="M124" s="25"/>
      <c r="N124" s="25"/>
      <c r="O124" s="18">
        <f t="shared" si="28"/>
        <v>0</v>
      </c>
      <c r="P124" s="18"/>
      <c r="Q124" s="18"/>
      <c r="R124" s="25"/>
      <c r="S124" s="25"/>
      <c r="T124" s="26"/>
      <c r="U124" s="11"/>
    </row>
    <row r="125" spans="1:21" hidden="1" x14ac:dyDescent="0.25">
      <c r="A125" s="34"/>
      <c r="B125" s="184"/>
      <c r="C125" s="184"/>
      <c r="D125" s="184"/>
      <c r="E125" s="184"/>
      <c r="F125" s="184"/>
      <c r="G125" s="184"/>
      <c r="H125" s="184"/>
      <c r="I125" s="184"/>
      <c r="J125" s="25"/>
      <c r="K125" s="25"/>
      <c r="L125" s="25"/>
      <c r="M125" s="25"/>
      <c r="N125" s="25"/>
      <c r="O125" s="18">
        <f t="shared" si="28"/>
        <v>0</v>
      </c>
      <c r="P125" s="18"/>
      <c r="Q125" s="18"/>
      <c r="R125" s="25"/>
      <c r="S125" s="25"/>
      <c r="T125" s="26"/>
      <c r="U125" s="11"/>
    </row>
    <row r="126" spans="1:21" hidden="1" x14ac:dyDescent="0.25">
      <c r="A126" s="34"/>
      <c r="B126" s="184"/>
      <c r="C126" s="184"/>
      <c r="D126" s="184"/>
      <c r="E126" s="184"/>
      <c r="F126" s="184"/>
      <c r="G126" s="184"/>
      <c r="H126" s="184"/>
      <c r="I126" s="184"/>
      <c r="J126" s="25"/>
      <c r="K126" s="25"/>
      <c r="L126" s="25"/>
      <c r="M126" s="25"/>
      <c r="N126" s="25"/>
      <c r="O126" s="18">
        <f t="shared" si="28"/>
        <v>0</v>
      </c>
      <c r="P126" s="18"/>
      <c r="Q126" s="18"/>
      <c r="R126" s="25"/>
      <c r="S126" s="25"/>
      <c r="T126" s="26"/>
      <c r="U126" s="11"/>
    </row>
    <row r="127" spans="1:21" ht="24.75" customHeight="1" x14ac:dyDescent="0.25">
      <c r="A127" s="159" t="s">
        <v>72</v>
      </c>
      <c r="B127" s="160"/>
      <c r="C127" s="160"/>
      <c r="D127" s="160"/>
      <c r="E127" s="160"/>
      <c r="F127" s="160"/>
      <c r="G127" s="160"/>
      <c r="H127" s="160"/>
      <c r="I127" s="161"/>
      <c r="J127" s="22">
        <f t="shared" ref="J127:Q127" si="29">SUM(J100,J107,J114,J121)</f>
        <v>21</v>
      </c>
      <c r="K127" s="22">
        <f t="shared" si="29"/>
        <v>6</v>
      </c>
      <c r="L127" s="22">
        <f t="shared" si="29"/>
        <v>3</v>
      </c>
      <c r="M127" s="22">
        <f t="shared" si="29"/>
        <v>0</v>
      </c>
      <c r="N127" s="22">
        <f t="shared" si="29"/>
        <v>3</v>
      </c>
      <c r="O127" s="22">
        <f t="shared" si="29"/>
        <v>12</v>
      </c>
      <c r="P127" s="22">
        <f t="shared" si="29"/>
        <v>29</v>
      </c>
      <c r="Q127" s="22">
        <f t="shared" si="29"/>
        <v>41</v>
      </c>
      <c r="R127" s="22">
        <f>COUNTIF(R100,"E")+COUNTIF(R107,"E")+COUNTIF(R114,"E")+COUNTIF(R121,"E")</f>
        <v>3</v>
      </c>
      <c r="S127" s="22">
        <f>COUNTIF(S100,"C")+COUNTIF(S107,"C")+COUNTIF(S114,"C")+COUNTIF(S121,"C")</f>
        <v>0</v>
      </c>
      <c r="T127" s="22">
        <f>COUNTIF(T100,"VP")+COUNTIF(T107,"VP")+COUNTIF(T114,"VP")+COUNTIF(T121,"VP")</f>
        <v>0</v>
      </c>
      <c r="U127" s="27"/>
    </row>
    <row r="128" spans="1:21" ht="13.5" customHeight="1" x14ac:dyDescent="0.25">
      <c r="A128" s="145" t="s">
        <v>47</v>
      </c>
      <c r="B128" s="146"/>
      <c r="C128" s="146"/>
      <c r="D128" s="146"/>
      <c r="E128" s="146"/>
      <c r="F128" s="146"/>
      <c r="G128" s="146"/>
      <c r="H128" s="146"/>
      <c r="I128" s="146"/>
      <c r="J128" s="147"/>
      <c r="K128" s="22">
        <f t="shared" ref="K128:Q128" si="30">SUM(K100,K107,K114)*14+K121*12</f>
        <v>80</v>
      </c>
      <c r="L128" s="22">
        <f t="shared" si="30"/>
        <v>40</v>
      </c>
      <c r="M128" s="22">
        <f t="shared" si="30"/>
        <v>0</v>
      </c>
      <c r="N128" s="22">
        <f t="shared" si="30"/>
        <v>40</v>
      </c>
      <c r="O128" s="22">
        <f t="shared" si="30"/>
        <v>160</v>
      </c>
      <c r="P128" s="22">
        <f t="shared" si="30"/>
        <v>384</v>
      </c>
      <c r="Q128" s="22">
        <f t="shared" si="30"/>
        <v>544</v>
      </c>
      <c r="R128" s="151"/>
      <c r="S128" s="152"/>
      <c r="T128" s="152"/>
      <c r="U128" s="153"/>
    </row>
    <row r="129" spans="1:21" x14ac:dyDescent="0.25">
      <c r="A129" s="148"/>
      <c r="B129" s="149"/>
      <c r="C129" s="149"/>
      <c r="D129" s="149"/>
      <c r="E129" s="149"/>
      <c r="F129" s="149"/>
      <c r="G129" s="149"/>
      <c r="H129" s="149"/>
      <c r="I129" s="149"/>
      <c r="J129" s="150"/>
      <c r="K129" s="162">
        <f>SUM(K128:N128)</f>
        <v>160</v>
      </c>
      <c r="L129" s="163"/>
      <c r="M129" s="163"/>
      <c r="N129" s="164"/>
      <c r="O129" s="165">
        <f>SUM(O128:P128)</f>
        <v>544</v>
      </c>
      <c r="P129" s="166"/>
      <c r="Q129" s="167"/>
      <c r="R129" s="154"/>
      <c r="S129" s="155"/>
      <c r="T129" s="155"/>
      <c r="U129" s="156"/>
    </row>
    <row r="130" spans="1:2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3"/>
      <c r="L130" s="13"/>
      <c r="M130" s="13"/>
      <c r="N130" s="13"/>
      <c r="O130" s="14"/>
      <c r="P130" s="14"/>
      <c r="Q130" s="14"/>
      <c r="R130" s="15"/>
      <c r="S130" s="15"/>
      <c r="T130" s="15"/>
      <c r="U130" s="15"/>
    </row>
    <row r="131" spans="1:21" s="61" customForma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3"/>
      <c r="L131" s="13"/>
      <c r="M131" s="13"/>
      <c r="N131" s="13"/>
      <c r="O131" s="14"/>
      <c r="P131" s="14"/>
      <c r="Q131" s="14"/>
      <c r="R131" s="15"/>
      <c r="S131" s="15"/>
      <c r="T131" s="15"/>
      <c r="U131" s="15"/>
    </row>
    <row r="132" spans="1:21" s="61" customForma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3"/>
      <c r="L132" s="13"/>
      <c r="M132" s="13"/>
      <c r="N132" s="13"/>
      <c r="O132" s="14"/>
      <c r="P132" s="14"/>
      <c r="Q132" s="14"/>
      <c r="R132" s="15"/>
      <c r="S132" s="15"/>
      <c r="T132" s="15"/>
      <c r="U132" s="15"/>
    </row>
    <row r="133" spans="1:21" s="61" customForma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3"/>
      <c r="L133" s="13"/>
      <c r="M133" s="13"/>
      <c r="N133" s="13"/>
      <c r="O133" s="14"/>
      <c r="P133" s="14"/>
      <c r="Q133" s="14"/>
      <c r="R133" s="15"/>
      <c r="S133" s="15"/>
      <c r="T133" s="15"/>
      <c r="U133" s="15"/>
    </row>
    <row r="134" spans="1:21" ht="24" customHeight="1" x14ac:dyDescent="0.25">
      <c r="A134" s="183" t="s">
        <v>48</v>
      </c>
      <c r="B134" s="183"/>
      <c r="C134" s="183"/>
      <c r="D134" s="183"/>
      <c r="E134" s="183"/>
      <c r="F134" s="183"/>
      <c r="G134" s="183"/>
      <c r="H134" s="183"/>
      <c r="I134" s="183"/>
      <c r="J134" s="183"/>
      <c r="K134" s="183"/>
      <c r="L134" s="183"/>
      <c r="M134" s="183"/>
      <c r="N134" s="183"/>
      <c r="O134" s="183"/>
      <c r="P134" s="183"/>
      <c r="Q134" s="183"/>
      <c r="R134" s="183"/>
      <c r="S134" s="183"/>
      <c r="T134" s="183"/>
      <c r="U134" s="183"/>
    </row>
    <row r="135" spans="1:21" ht="16.5" customHeight="1" x14ac:dyDescent="0.25">
      <c r="A135" s="113" t="s">
        <v>49</v>
      </c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5"/>
    </row>
    <row r="136" spans="1:21" ht="34.5" customHeight="1" x14ac:dyDescent="0.25">
      <c r="A136" s="158" t="s">
        <v>27</v>
      </c>
      <c r="B136" s="158" t="s">
        <v>26</v>
      </c>
      <c r="C136" s="158"/>
      <c r="D136" s="158"/>
      <c r="E136" s="158"/>
      <c r="F136" s="158"/>
      <c r="G136" s="158"/>
      <c r="H136" s="158"/>
      <c r="I136" s="158"/>
      <c r="J136" s="112" t="s">
        <v>39</v>
      </c>
      <c r="K136" s="112" t="s">
        <v>24</v>
      </c>
      <c r="L136" s="112"/>
      <c r="M136" s="112"/>
      <c r="N136" s="112"/>
      <c r="O136" s="112" t="s">
        <v>40</v>
      </c>
      <c r="P136" s="112"/>
      <c r="Q136" s="112"/>
      <c r="R136" s="112" t="s">
        <v>23</v>
      </c>
      <c r="S136" s="112"/>
      <c r="T136" s="112"/>
      <c r="U136" s="112" t="s">
        <v>22</v>
      </c>
    </row>
    <row r="137" spans="1:21" x14ac:dyDescent="0.25">
      <c r="A137" s="158"/>
      <c r="B137" s="158"/>
      <c r="C137" s="158"/>
      <c r="D137" s="158"/>
      <c r="E137" s="158"/>
      <c r="F137" s="158"/>
      <c r="G137" s="158"/>
      <c r="H137" s="158"/>
      <c r="I137" s="158"/>
      <c r="J137" s="112"/>
      <c r="K137" s="29" t="s">
        <v>28</v>
      </c>
      <c r="L137" s="29" t="s">
        <v>29</v>
      </c>
      <c r="M137" s="59" t="s">
        <v>99</v>
      </c>
      <c r="N137" s="29" t="s">
        <v>100</v>
      </c>
      <c r="O137" s="29" t="s">
        <v>33</v>
      </c>
      <c r="P137" s="29" t="s">
        <v>7</v>
      </c>
      <c r="Q137" s="29" t="s">
        <v>30</v>
      </c>
      <c r="R137" s="29" t="s">
        <v>31</v>
      </c>
      <c r="S137" s="29" t="s">
        <v>28</v>
      </c>
      <c r="T137" s="29" t="s">
        <v>32</v>
      </c>
      <c r="U137" s="112"/>
    </row>
    <row r="138" spans="1:21" ht="17.25" customHeight="1" x14ac:dyDescent="0.25">
      <c r="A138" s="113" t="s">
        <v>61</v>
      </c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5"/>
    </row>
    <row r="139" spans="1:21" x14ac:dyDescent="0.25">
      <c r="A139" s="32" t="str">
        <f t="shared" ref="A139:A154" si="31">IF(ISNA(INDEX($A$34:$U$133,MATCH($B139,$B$34:$B$133,0),1)),"",INDEX($A$34:$U$133,MATCH($B139,$B$34:$B$133,0),1))</f>
        <v>MMR8098</v>
      </c>
      <c r="B139" s="170" t="s">
        <v>121</v>
      </c>
      <c r="C139" s="170"/>
      <c r="D139" s="170"/>
      <c r="E139" s="170"/>
      <c r="F139" s="170"/>
      <c r="G139" s="170"/>
      <c r="H139" s="170"/>
      <c r="I139" s="171"/>
      <c r="J139" s="18">
        <f t="shared" ref="J139:J154" si="32">IF(ISNA(INDEX($A$34:$U$133,MATCH($B139,$B$34:$B$133,0),10)),"",INDEX($A$34:$U$133,MATCH($B139,$B$34:$B$133,0),10))</f>
        <v>7</v>
      </c>
      <c r="K139" s="18">
        <f t="shared" ref="K139:K154" si="33">IF(ISNA(INDEX($A$34:$U$133,MATCH($B139,$B$34:$B$133,0),11)),"",INDEX($A$34:$U$133,MATCH($B139,$B$34:$B$133,0),11))</f>
        <v>2</v>
      </c>
      <c r="L139" s="18">
        <f t="shared" ref="L139:L154" si="34">IF(ISNA(INDEX($A$34:$U$133,MATCH($B139,$B$34:$B$133,0),12)),"",INDEX($A$34:$U$133,MATCH($B139,$B$34:$B$133,0),12))</f>
        <v>1</v>
      </c>
      <c r="M139" s="18">
        <f t="shared" ref="M139:M154" si="35">IF(ISNA(INDEX($A$34:$U$133,MATCH($B139,$B$34:$B$133,0),13)),"",INDEX($A$34:$U$133,MATCH($B139,$B$34:$B$133,0),13))</f>
        <v>0</v>
      </c>
      <c r="N139" s="18">
        <f t="shared" ref="N139:N154" si="36">IF(ISNA(INDEX($A$34:$U$133,MATCH($B139,$B$34:$B$133,0),14)),"",INDEX($A$34:$U$133,MATCH($B139,$B$34:$B$133,0),14))</f>
        <v>1</v>
      </c>
      <c r="O139" s="18">
        <f t="shared" ref="O139:O154" si="37">IF(ISNA(INDEX($A$34:$U$133,MATCH($B139,$B$34:$B$133,0),15)),"",INDEX($A$34:$U$133,MATCH($B139,$B$34:$B$133,0),15))</f>
        <v>4</v>
      </c>
      <c r="P139" s="18">
        <f t="shared" ref="P139:P154" si="38">IF(ISNA(INDEX($A$34:$U$133,MATCH($B139,$B$34:$B$133,0),16)),"",INDEX($A$34:$U$133,MATCH($B139,$B$34:$B$133,0),16))</f>
        <v>9</v>
      </c>
      <c r="Q139" s="18">
        <f t="shared" ref="Q139:Q154" si="39">IF(ISNA(INDEX($A$34:$U$133,MATCH($B139,$B$34:$B$133,0),17)),"",INDEX($A$34:$U$133,MATCH($B139,$B$34:$B$133,0),17))</f>
        <v>13</v>
      </c>
      <c r="R139" s="28" t="str">
        <f t="shared" ref="R139:R154" si="40">IF(ISNA(INDEX($A$34:$U$133,MATCH($B139,$B$34:$B$133,0),18)),"",INDEX($A$34:$U$133,MATCH($B139,$B$34:$B$133,0),18))</f>
        <v>E</v>
      </c>
      <c r="S139" s="28">
        <f t="shared" ref="S139:S154" si="41">IF(ISNA(INDEX($A$34:$U$133,MATCH($B139,$B$34:$B$133,0),19)),"",INDEX($A$34:$U$133,MATCH($B139,$B$34:$B$133,0),19))</f>
        <v>0</v>
      </c>
      <c r="T139" s="28">
        <f t="shared" ref="T139:T154" si="42">IF(ISNA(INDEX($A$34:$U$133,MATCH($B139,$B$34:$B$133,0),20)),"",INDEX($A$34:$U$133,MATCH($B139,$B$34:$B$133,0),20))</f>
        <v>0</v>
      </c>
      <c r="U139" s="19" t="s">
        <v>36</v>
      </c>
    </row>
    <row r="140" spans="1:21" x14ac:dyDescent="0.25">
      <c r="A140" s="32" t="str">
        <f t="shared" si="31"/>
        <v>MMR8104</v>
      </c>
      <c r="B140" s="170" t="s">
        <v>123</v>
      </c>
      <c r="C140" s="170"/>
      <c r="D140" s="170"/>
      <c r="E140" s="170"/>
      <c r="F140" s="170"/>
      <c r="G140" s="170"/>
      <c r="H140" s="170"/>
      <c r="I140" s="171"/>
      <c r="J140" s="18">
        <f t="shared" si="32"/>
        <v>6</v>
      </c>
      <c r="K140" s="18">
        <f t="shared" si="33"/>
        <v>2</v>
      </c>
      <c r="L140" s="18">
        <f t="shared" si="34"/>
        <v>1</v>
      </c>
      <c r="M140" s="18">
        <f t="shared" si="35"/>
        <v>0</v>
      </c>
      <c r="N140" s="18">
        <f t="shared" si="36"/>
        <v>1</v>
      </c>
      <c r="O140" s="18">
        <f t="shared" si="37"/>
        <v>4</v>
      </c>
      <c r="P140" s="18">
        <f t="shared" si="38"/>
        <v>7</v>
      </c>
      <c r="Q140" s="18">
        <f t="shared" si="39"/>
        <v>11</v>
      </c>
      <c r="R140" s="28" t="str">
        <f t="shared" si="40"/>
        <v>E</v>
      </c>
      <c r="S140" s="28">
        <f t="shared" si="41"/>
        <v>0</v>
      </c>
      <c r="T140" s="28">
        <f t="shared" si="42"/>
        <v>0</v>
      </c>
      <c r="U140" s="19" t="s">
        <v>36</v>
      </c>
    </row>
    <row r="141" spans="1:21" x14ac:dyDescent="0.25">
      <c r="A141" s="32" t="str">
        <f t="shared" si="31"/>
        <v xml:space="preserve">MMR8099 </v>
      </c>
      <c r="B141" s="170" t="s">
        <v>125</v>
      </c>
      <c r="C141" s="170"/>
      <c r="D141" s="170"/>
      <c r="E141" s="170"/>
      <c r="F141" s="170"/>
      <c r="G141" s="170"/>
      <c r="H141" s="170"/>
      <c r="I141" s="171"/>
      <c r="J141" s="18">
        <f t="shared" si="32"/>
        <v>6</v>
      </c>
      <c r="K141" s="18">
        <f t="shared" si="33"/>
        <v>2</v>
      </c>
      <c r="L141" s="18">
        <f t="shared" si="34"/>
        <v>1</v>
      </c>
      <c r="M141" s="18">
        <f t="shared" si="35"/>
        <v>0</v>
      </c>
      <c r="N141" s="18">
        <f t="shared" si="36"/>
        <v>1</v>
      </c>
      <c r="O141" s="18">
        <f t="shared" si="37"/>
        <v>4</v>
      </c>
      <c r="P141" s="18">
        <f t="shared" si="38"/>
        <v>7</v>
      </c>
      <c r="Q141" s="18">
        <f t="shared" si="39"/>
        <v>11</v>
      </c>
      <c r="R141" s="28" t="str">
        <f t="shared" si="40"/>
        <v>E</v>
      </c>
      <c r="S141" s="28">
        <f t="shared" si="41"/>
        <v>0</v>
      </c>
      <c r="T141" s="28">
        <f t="shared" si="42"/>
        <v>0</v>
      </c>
      <c r="U141" s="19" t="s">
        <v>36</v>
      </c>
    </row>
    <row r="142" spans="1:21" x14ac:dyDescent="0.25">
      <c r="A142" s="32" t="str">
        <f t="shared" si="31"/>
        <v>MMR9001</v>
      </c>
      <c r="B142" s="247" t="s">
        <v>106</v>
      </c>
      <c r="C142" s="168"/>
      <c r="D142" s="168"/>
      <c r="E142" s="168"/>
      <c r="F142" s="168"/>
      <c r="G142" s="168"/>
      <c r="H142" s="168"/>
      <c r="I142" s="169"/>
      <c r="J142" s="18">
        <f t="shared" si="32"/>
        <v>4</v>
      </c>
      <c r="K142" s="18">
        <f t="shared" si="33"/>
        <v>2</v>
      </c>
      <c r="L142" s="18">
        <f t="shared" si="34"/>
        <v>1</v>
      </c>
      <c r="M142" s="18">
        <f t="shared" si="35"/>
        <v>0</v>
      </c>
      <c r="N142" s="18">
        <f t="shared" si="36"/>
        <v>1</v>
      </c>
      <c r="O142" s="18">
        <f t="shared" si="37"/>
        <v>4</v>
      </c>
      <c r="P142" s="18">
        <f t="shared" si="38"/>
        <v>3</v>
      </c>
      <c r="Q142" s="18">
        <f t="shared" si="39"/>
        <v>7</v>
      </c>
      <c r="R142" s="28">
        <f t="shared" si="40"/>
        <v>0</v>
      </c>
      <c r="S142" s="28" t="str">
        <f t="shared" si="41"/>
        <v>C</v>
      </c>
      <c r="T142" s="28">
        <f t="shared" si="42"/>
        <v>0</v>
      </c>
      <c r="U142" s="19" t="s">
        <v>36</v>
      </c>
    </row>
    <row r="143" spans="1:21" ht="24.6" customHeight="1" x14ac:dyDescent="0.25">
      <c r="A143" s="32" t="str">
        <f t="shared" si="31"/>
        <v>MMR8101</v>
      </c>
      <c r="B143" s="170" t="s">
        <v>128</v>
      </c>
      <c r="C143" s="170"/>
      <c r="D143" s="170"/>
      <c r="E143" s="170"/>
      <c r="F143" s="170"/>
      <c r="G143" s="170"/>
      <c r="H143" s="170"/>
      <c r="I143" s="171"/>
      <c r="J143" s="18">
        <f t="shared" si="32"/>
        <v>7</v>
      </c>
      <c r="K143" s="18">
        <f t="shared" si="33"/>
        <v>2</v>
      </c>
      <c r="L143" s="18">
        <f t="shared" si="34"/>
        <v>1</v>
      </c>
      <c r="M143" s="18">
        <f t="shared" si="35"/>
        <v>0</v>
      </c>
      <c r="N143" s="18">
        <f t="shared" si="36"/>
        <v>1</v>
      </c>
      <c r="O143" s="18">
        <f t="shared" si="37"/>
        <v>4</v>
      </c>
      <c r="P143" s="18">
        <f t="shared" si="38"/>
        <v>9</v>
      </c>
      <c r="Q143" s="18">
        <f t="shared" si="39"/>
        <v>13</v>
      </c>
      <c r="R143" s="28" t="str">
        <f t="shared" si="40"/>
        <v>E</v>
      </c>
      <c r="S143" s="28">
        <f t="shared" si="41"/>
        <v>0</v>
      </c>
      <c r="T143" s="28">
        <f t="shared" si="42"/>
        <v>0</v>
      </c>
      <c r="U143" s="19" t="s">
        <v>36</v>
      </c>
    </row>
    <row r="144" spans="1:21" x14ac:dyDescent="0.25">
      <c r="A144" s="32" t="str">
        <f t="shared" si="31"/>
        <v>MMR8105</v>
      </c>
      <c r="B144" s="170" t="s">
        <v>130</v>
      </c>
      <c r="C144" s="170"/>
      <c r="D144" s="170"/>
      <c r="E144" s="170"/>
      <c r="F144" s="170"/>
      <c r="G144" s="170"/>
      <c r="H144" s="170"/>
      <c r="I144" s="171"/>
      <c r="J144" s="18">
        <f t="shared" si="32"/>
        <v>8</v>
      </c>
      <c r="K144" s="18">
        <f t="shared" si="33"/>
        <v>2</v>
      </c>
      <c r="L144" s="18">
        <f t="shared" si="34"/>
        <v>1</v>
      </c>
      <c r="M144" s="18">
        <f t="shared" si="35"/>
        <v>0</v>
      </c>
      <c r="N144" s="18">
        <f t="shared" si="36"/>
        <v>1</v>
      </c>
      <c r="O144" s="18">
        <f t="shared" si="37"/>
        <v>4</v>
      </c>
      <c r="P144" s="18">
        <f t="shared" si="38"/>
        <v>10</v>
      </c>
      <c r="Q144" s="18">
        <f t="shared" si="39"/>
        <v>14</v>
      </c>
      <c r="R144" s="28" t="str">
        <f t="shared" si="40"/>
        <v>E</v>
      </c>
      <c r="S144" s="28">
        <f t="shared" si="41"/>
        <v>0</v>
      </c>
      <c r="T144" s="28">
        <f t="shared" si="42"/>
        <v>0</v>
      </c>
      <c r="U144" s="19" t="s">
        <v>36</v>
      </c>
    </row>
    <row r="145" spans="1:21" x14ac:dyDescent="0.25">
      <c r="A145" s="32" t="str">
        <f t="shared" si="31"/>
        <v>MMR8102</v>
      </c>
      <c r="B145" s="170" t="s">
        <v>137</v>
      </c>
      <c r="C145" s="170"/>
      <c r="D145" s="170"/>
      <c r="E145" s="170"/>
      <c r="F145" s="170"/>
      <c r="G145" s="170"/>
      <c r="H145" s="170"/>
      <c r="I145" s="171"/>
      <c r="J145" s="18">
        <f t="shared" si="32"/>
        <v>8</v>
      </c>
      <c r="K145" s="18">
        <f t="shared" si="33"/>
        <v>2</v>
      </c>
      <c r="L145" s="18">
        <f t="shared" si="34"/>
        <v>1</v>
      </c>
      <c r="M145" s="18">
        <f t="shared" si="35"/>
        <v>0</v>
      </c>
      <c r="N145" s="18">
        <f t="shared" si="36"/>
        <v>1</v>
      </c>
      <c r="O145" s="18">
        <f t="shared" si="37"/>
        <v>4</v>
      </c>
      <c r="P145" s="18">
        <f t="shared" si="38"/>
        <v>10</v>
      </c>
      <c r="Q145" s="18">
        <f t="shared" si="39"/>
        <v>14</v>
      </c>
      <c r="R145" s="28" t="str">
        <f t="shared" si="40"/>
        <v>E</v>
      </c>
      <c r="S145" s="28">
        <f t="shared" si="41"/>
        <v>0</v>
      </c>
      <c r="T145" s="28">
        <f t="shared" si="42"/>
        <v>0</v>
      </c>
      <c r="U145" s="19" t="s">
        <v>36</v>
      </c>
    </row>
    <row r="146" spans="1:21" hidden="1" x14ac:dyDescent="0.25">
      <c r="A146" s="32" t="str">
        <f t="shared" si="31"/>
        <v/>
      </c>
      <c r="B146" s="157"/>
      <c r="C146" s="157"/>
      <c r="D146" s="157"/>
      <c r="E146" s="157"/>
      <c r="F146" s="157"/>
      <c r="G146" s="157"/>
      <c r="H146" s="157"/>
      <c r="I146" s="157"/>
      <c r="J146" s="18" t="str">
        <f t="shared" si="32"/>
        <v/>
      </c>
      <c r="K146" s="18" t="str">
        <f t="shared" si="33"/>
        <v/>
      </c>
      <c r="L146" s="18" t="str">
        <f t="shared" si="34"/>
        <v/>
      </c>
      <c r="M146" s="18" t="str">
        <f t="shared" si="35"/>
        <v/>
      </c>
      <c r="N146" s="18" t="str">
        <f t="shared" si="36"/>
        <v/>
      </c>
      <c r="O146" s="18" t="str">
        <f t="shared" si="37"/>
        <v/>
      </c>
      <c r="P146" s="18" t="str">
        <f t="shared" si="38"/>
        <v/>
      </c>
      <c r="Q146" s="18" t="str">
        <f t="shared" si="39"/>
        <v/>
      </c>
      <c r="R146" s="28" t="str">
        <f t="shared" si="40"/>
        <v/>
      </c>
      <c r="S146" s="28" t="str">
        <f t="shared" si="41"/>
        <v/>
      </c>
      <c r="T146" s="28" t="str">
        <f t="shared" si="42"/>
        <v/>
      </c>
      <c r="U146" s="19" t="s">
        <v>36</v>
      </c>
    </row>
    <row r="147" spans="1:21" hidden="1" x14ac:dyDescent="0.25">
      <c r="A147" s="32" t="str">
        <f t="shared" si="31"/>
        <v/>
      </c>
      <c r="B147" s="157"/>
      <c r="C147" s="157"/>
      <c r="D147" s="157"/>
      <c r="E147" s="157"/>
      <c r="F147" s="157"/>
      <c r="G147" s="157"/>
      <c r="H147" s="157"/>
      <c r="I147" s="157"/>
      <c r="J147" s="18" t="str">
        <f t="shared" si="32"/>
        <v/>
      </c>
      <c r="K147" s="18" t="str">
        <f t="shared" si="33"/>
        <v/>
      </c>
      <c r="L147" s="18" t="str">
        <f t="shared" si="34"/>
        <v/>
      </c>
      <c r="M147" s="18" t="str">
        <f t="shared" si="35"/>
        <v/>
      </c>
      <c r="N147" s="18" t="str">
        <f t="shared" si="36"/>
        <v/>
      </c>
      <c r="O147" s="18" t="str">
        <f t="shared" si="37"/>
        <v/>
      </c>
      <c r="P147" s="18" t="str">
        <f t="shared" si="38"/>
        <v/>
      </c>
      <c r="Q147" s="18" t="str">
        <f t="shared" si="39"/>
        <v/>
      </c>
      <c r="R147" s="28" t="str">
        <f t="shared" si="40"/>
        <v/>
      </c>
      <c r="S147" s="28" t="str">
        <f t="shared" si="41"/>
        <v/>
      </c>
      <c r="T147" s="28" t="str">
        <f t="shared" si="42"/>
        <v/>
      </c>
      <c r="U147" s="19" t="s">
        <v>36</v>
      </c>
    </row>
    <row r="148" spans="1:21" hidden="1" x14ac:dyDescent="0.25">
      <c r="A148" s="32" t="str">
        <f t="shared" si="31"/>
        <v/>
      </c>
      <c r="B148" s="157"/>
      <c r="C148" s="157"/>
      <c r="D148" s="157"/>
      <c r="E148" s="157"/>
      <c r="F148" s="157"/>
      <c r="G148" s="157"/>
      <c r="H148" s="157"/>
      <c r="I148" s="157"/>
      <c r="J148" s="18" t="str">
        <f t="shared" si="32"/>
        <v/>
      </c>
      <c r="K148" s="18" t="str">
        <f t="shared" si="33"/>
        <v/>
      </c>
      <c r="L148" s="18" t="str">
        <f t="shared" si="34"/>
        <v/>
      </c>
      <c r="M148" s="18" t="str">
        <f t="shared" si="35"/>
        <v/>
      </c>
      <c r="N148" s="18" t="str">
        <f t="shared" si="36"/>
        <v/>
      </c>
      <c r="O148" s="18" t="str">
        <f t="shared" si="37"/>
        <v/>
      </c>
      <c r="P148" s="18" t="str">
        <f t="shared" si="38"/>
        <v/>
      </c>
      <c r="Q148" s="18" t="str">
        <f t="shared" si="39"/>
        <v/>
      </c>
      <c r="R148" s="28" t="str">
        <f t="shared" si="40"/>
        <v/>
      </c>
      <c r="S148" s="28" t="str">
        <f t="shared" si="41"/>
        <v/>
      </c>
      <c r="T148" s="28" t="str">
        <f t="shared" si="42"/>
        <v/>
      </c>
      <c r="U148" s="19" t="s">
        <v>36</v>
      </c>
    </row>
    <row r="149" spans="1:21" hidden="1" x14ac:dyDescent="0.25">
      <c r="A149" s="32" t="str">
        <f t="shared" si="31"/>
        <v/>
      </c>
      <c r="B149" s="157"/>
      <c r="C149" s="157"/>
      <c r="D149" s="157"/>
      <c r="E149" s="157"/>
      <c r="F149" s="157"/>
      <c r="G149" s="157"/>
      <c r="H149" s="157"/>
      <c r="I149" s="157"/>
      <c r="J149" s="18" t="str">
        <f t="shared" si="32"/>
        <v/>
      </c>
      <c r="K149" s="18" t="str">
        <f t="shared" si="33"/>
        <v/>
      </c>
      <c r="L149" s="18" t="str">
        <f t="shared" si="34"/>
        <v/>
      </c>
      <c r="M149" s="18" t="str">
        <f t="shared" si="35"/>
        <v/>
      </c>
      <c r="N149" s="18" t="str">
        <f t="shared" si="36"/>
        <v/>
      </c>
      <c r="O149" s="18" t="str">
        <f t="shared" si="37"/>
        <v/>
      </c>
      <c r="P149" s="18" t="str">
        <f t="shared" si="38"/>
        <v/>
      </c>
      <c r="Q149" s="18" t="str">
        <f t="shared" si="39"/>
        <v/>
      </c>
      <c r="R149" s="28" t="str">
        <f t="shared" si="40"/>
        <v/>
      </c>
      <c r="S149" s="28" t="str">
        <f t="shared" si="41"/>
        <v/>
      </c>
      <c r="T149" s="28" t="str">
        <f t="shared" si="42"/>
        <v/>
      </c>
      <c r="U149" s="19" t="s">
        <v>36</v>
      </c>
    </row>
    <row r="150" spans="1:21" hidden="1" x14ac:dyDescent="0.25">
      <c r="A150" s="32" t="str">
        <f t="shared" si="31"/>
        <v/>
      </c>
      <c r="B150" s="157"/>
      <c r="C150" s="157"/>
      <c r="D150" s="157"/>
      <c r="E150" s="157"/>
      <c r="F150" s="157"/>
      <c r="G150" s="157"/>
      <c r="H150" s="157"/>
      <c r="I150" s="157"/>
      <c r="J150" s="18" t="str">
        <f t="shared" si="32"/>
        <v/>
      </c>
      <c r="K150" s="18" t="str">
        <f t="shared" si="33"/>
        <v/>
      </c>
      <c r="L150" s="18" t="str">
        <f t="shared" si="34"/>
        <v/>
      </c>
      <c r="M150" s="18" t="str">
        <f t="shared" si="35"/>
        <v/>
      </c>
      <c r="N150" s="18" t="str">
        <f t="shared" si="36"/>
        <v/>
      </c>
      <c r="O150" s="18" t="str">
        <f t="shared" si="37"/>
        <v/>
      </c>
      <c r="P150" s="18" t="str">
        <f t="shared" si="38"/>
        <v/>
      </c>
      <c r="Q150" s="18" t="str">
        <f t="shared" si="39"/>
        <v/>
      </c>
      <c r="R150" s="28" t="str">
        <f t="shared" si="40"/>
        <v/>
      </c>
      <c r="S150" s="28" t="str">
        <f t="shared" si="41"/>
        <v/>
      </c>
      <c r="T150" s="28" t="str">
        <f t="shared" si="42"/>
        <v/>
      </c>
      <c r="U150" s="19" t="s">
        <v>36</v>
      </c>
    </row>
    <row r="151" spans="1:21" hidden="1" x14ac:dyDescent="0.25">
      <c r="A151" s="32" t="str">
        <f t="shared" si="31"/>
        <v/>
      </c>
      <c r="B151" s="157"/>
      <c r="C151" s="157"/>
      <c r="D151" s="157"/>
      <c r="E151" s="157"/>
      <c r="F151" s="157"/>
      <c r="G151" s="157"/>
      <c r="H151" s="157"/>
      <c r="I151" s="157"/>
      <c r="J151" s="18" t="str">
        <f t="shared" si="32"/>
        <v/>
      </c>
      <c r="K151" s="18" t="str">
        <f t="shared" si="33"/>
        <v/>
      </c>
      <c r="L151" s="18" t="str">
        <f t="shared" si="34"/>
        <v/>
      </c>
      <c r="M151" s="18" t="str">
        <f t="shared" si="35"/>
        <v/>
      </c>
      <c r="N151" s="18" t="str">
        <f t="shared" si="36"/>
        <v/>
      </c>
      <c r="O151" s="18" t="str">
        <f t="shared" si="37"/>
        <v/>
      </c>
      <c r="P151" s="18" t="str">
        <f t="shared" si="38"/>
        <v/>
      </c>
      <c r="Q151" s="18" t="str">
        <f t="shared" si="39"/>
        <v/>
      </c>
      <c r="R151" s="28" t="str">
        <f t="shared" si="40"/>
        <v/>
      </c>
      <c r="S151" s="28" t="str">
        <f t="shared" si="41"/>
        <v/>
      </c>
      <c r="T151" s="28" t="str">
        <f t="shared" si="42"/>
        <v/>
      </c>
      <c r="U151" s="19" t="s">
        <v>36</v>
      </c>
    </row>
    <row r="152" spans="1:21" hidden="1" x14ac:dyDescent="0.25">
      <c r="A152" s="32" t="str">
        <f t="shared" si="31"/>
        <v/>
      </c>
      <c r="B152" s="157"/>
      <c r="C152" s="157"/>
      <c r="D152" s="157"/>
      <c r="E152" s="157"/>
      <c r="F152" s="157"/>
      <c r="G152" s="157"/>
      <c r="H152" s="157"/>
      <c r="I152" s="157"/>
      <c r="J152" s="18" t="str">
        <f t="shared" si="32"/>
        <v/>
      </c>
      <c r="K152" s="18" t="str">
        <f t="shared" si="33"/>
        <v/>
      </c>
      <c r="L152" s="18" t="str">
        <f t="shared" si="34"/>
        <v/>
      </c>
      <c r="M152" s="18" t="str">
        <f t="shared" si="35"/>
        <v/>
      </c>
      <c r="N152" s="18" t="str">
        <f t="shared" si="36"/>
        <v/>
      </c>
      <c r="O152" s="18" t="str">
        <f t="shared" si="37"/>
        <v/>
      </c>
      <c r="P152" s="18" t="str">
        <f t="shared" si="38"/>
        <v/>
      </c>
      <c r="Q152" s="18" t="str">
        <f t="shared" si="39"/>
        <v/>
      </c>
      <c r="R152" s="28" t="str">
        <f t="shared" si="40"/>
        <v/>
      </c>
      <c r="S152" s="28" t="str">
        <f t="shared" si="41"/>
        <v/>
      </c>
      <c r="T152" s="28" t="str">
        <f t="shared" si="42"/>
        <v/>
      </c>
      <c r="U152" s="19" t="s">
        <v>36</v>
      </c>
    </row>
    <row r="153" spans="1:21" hidden="1" x14ac:dyDescent="0.25">
      <c r="A153" s="32" t="str">
        <f t="shared" si="31"/>
        <v/>
      </c>
      <c r="B153" s="157"/>
      <c r="C153" s="157"/>
      <c r="D153" s="157"/>
      <c r="E153" s="157"/>
      <c r="F153" s="157"/>
      <c r="G153" s="157"/>
      <c r="H153" s="157"/>
      <c r="I153" s="157"/>
      <c r="J153" s="18" t="str">
        <f t="shared" si="32"/>
        <v/>
      </c>
      <c r="K153" s="18" t="str">
        <f t="shared" si="33"/>
        <v/>
      </c>
      <c r="L153" s="18" t="str">
        <f t="shared" si="34"/>
        <v/>
      </c>
      <c r="M153" s="18" t="str">
        <f t="shared" si="35"/>
        <v/>
      </c>
      <c r="N153" s="18" t="str">
        <f t="shared" si="36"/>
        <v/>
      </c>
      <c r="O153" s="18" t="str">
        <f t="shared" si="37"/>
        <v/>
      </c>
      <c r="P153" s="18" t="str">
        <f t="shared" si="38"/>
        <v/>
      </c>
      <c r="Q153" s="18" t="str">
        <f t="shared" si="39"/>
        <v/>
      </c>
      <c r="R153" s="28" t="str">
        <f t="shared" si="40"/>
        <v/>
      </c>
      <c r="S153" s="28" t="str">
        <f t="shared" si="41"/>
        <v/>
      </c>
      <c r="T153" s="28" t="str">
        <f t="shared" si="42"/>
        <v/>
      </c>
      <c r="U153" s="19" t="s">
        <v>36</v>
      </c>
    </row>
    <row r="154" spans="1:21" hidden="1" x14ac:dyDescent="0.25">
      <c r="A154" s="32" t="str">
        <f t="shared" si="31"/>
        <v/>
      </c>
      <c r="B154" s="157"/>
      <c r="C154" s="157"/>
      <c r="D154" s="157"/>
      <c r="E154" s="157"/>
      <c r="F154" s="157"/>
      <c r="G154" s="157"/>
      <c r="H154" s="157"/>
      <c r="I154" s="157"/>
      <c r="J154" s="18" t="str">
        <f t="shared" si="32"/>
        <v/>
      </c>
      <c r="K154" s="18" t="str">
        <f t="shared" si="33"/>
        <v/>
      </c>
      <c r="L154" s="18" t="str">
        <f t="shared" si="34"/>
        <v/>
      </c>
      <c r="M154" s="18" t="str">
        <f t="shared" si="35"/>
        <v/>
      </c>
      <c r="N154" s="18" t="str">
        <f t="shared" si="36"/>
        <v/>
      </c>
      <c r="O154" s="18" t="str">
        <f t="shared" si="37"/>
        <v/>
      </c>
      <c r="P154" s="18" t="str">
        <f t="shared" si="38"/>
        <v/>
      </c>
      <c r="Q154" s="18" t="str">
        <f t="shared" si="39"/>
        <v/>
      </c>
      <c r="R154" s="28" t="str">
        <f t="shared" si="40"/>
        <v/>
      </c>
      <c r="S154" s="28" t="str">
        <f t="shared" si="41"/>
        <v/>
      </c>
      <c r="T154" s="28" t="str">
        <f t="shared" si="42"/>
        <v/>
      </c>
      <c r="U154" s="19" t="s">
        <v>36</v>
      </c>
    </row>
    <row r="155" spans="1:21" x14ac:dyDescent="0.25">
      <c r="A155" s="20" t="s">
        <v>25</v>
      </c>
      <c r="B155" s="172"/>
      <c r="C155" s="173"/>
      <c r="D155" s="173"/>
      <c r="E155" s="173"/>
      <c r="F155" s="173"/>
      <c r="G155" s="173"/>
      <c r="H155" s="173"/>
      <c r="I155" s="174"/>
      <c r="J155" s="22">
        <f>IF(ISNA(SUM(J139:J154)),"",SUM(J139:J154))</f>
        <v>46</v>
      </c>
      <c r="K155" s="22">
        <f t="shared" ref="K155:Q155" si="43">SUM(K139:K154)</f>
        <v>14</v>
      </c>
      <c r="L155" s="22">
        <f>SUM(L139:L154)</f>
        <v>7</v>
      </c>
      <c r="M155" s="22">
        <f>SUM(M139:M154)</f>
        <v>0</v>
      </c>
      <c r="N155" s="22">
        <f t="shared" si="43"/>
        <v>7</v>
      </c>
      <c r="O155" s="22">
        <f t="shared" si="43"/>
        <v>28</v>
      </c>
      <c r="P155" s="22">
        <f t="shared" si="43"/>
        <v>55</v>
      </c>
      <c r="Q155" s="22">
        <f t="shared" si="43"/>
        <v>83</v>
      </c>
      <c r="R155" s="20">
        <f>COUNTIF(R139:R154,"E")</f>
        <v>6</v>
      </c>
      <c r="S155" s="20">
        <f>COUNTIF(S139:S154,"C")</f>
        <v>1</v>
      </c>
      <c r="T155" s="20">
        <f>COUNTIF(T139:T154,"VP")</f>
        <v>0</v>
      </c>
      <c r="U155" s="19"/>
    </row>
    <row r="156" spans="1:21" ht="17.25" customHeight="1" x14ac:dyDescent="0.25">
      <c r="A156" s="113" t="s">
        <v>62</v>
      </c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5"/>
    </row>
    <row r="157" spans="1:21" ht="26.4" customHeight="1" x14ac:dyDescent="0.25">
      <c r="A157" s="32" t="str">
        <f>IF(ISNA(INDEX($A$34:$U$133,MATCH($B157,$B$34:$B$133,0),1)),"",INDEX($A$34:$U$133,MATCH($B157,$B$34:$B$133,0),1))</f>
        <v>MMR8100</v>
      </c>
      <c r="B157" s="181" t="s">
        <v>140</v>
      </c>
      <c r="C157" s="181"/>
      <c r="D157" s="181"/>
      <c r="E157" s="181"/>
      <c r="F157" s="181"/>
      <c r="G157" s="181"/>
      <c r="H157" s="181"/>
      <c r="I157" s="182"/>
      <c r="J157" s="18">
        <f>IF(ISNA(INDEX($A$34:$U$133,MATCH($B157,$B$34:$B$133,0),10)),"",INDEX($A$34:$U$133,MATCH($B157,$B$34:$B$133,0),10))</f>
        <v>8</v>
      </c>
      <c r="K157" s="18">
        <f>IF(ISNA(INDEX($A$34:$U$133,MATCH($B157,$B$34:$B$133,0),11)),"",INDEX($A$34:$U$133,MATCH($B157,$B$34:$B$133,0),11))</f>
        <v>2</v>
      </c>
      <c r="L157" s="18">
        <f>IF(ISNA(INDEX($A$34:$U$133,MATCH($B157,$B$34:$B$133,0),12)),"",INDEX($A$34:$U$133,MATCH($B157,$B$34:$B$133,0),12))</f>
        <v>1</v>
      </c>
      <c r="M157" s="18">
        <f>IF(ISNA(INDEX($A$34:$U$133,MATCH($B157,$B$34:$B$133,0),13)),"",INDEX($A$34:$U$133,MATCH($B157,$B$34:$B$133,0),13))</f>
        <v>0</v>
      </c>
      <c r="N157" s="18">
        <f>IF(ISNA(INDEX($A$34:$U$133,MATCH($B157,$B$34:$B$133,0),14)),"",INDEX($A$34:$U$133,MATCH($B157,$B$34:$B$133,0),14))</f>
        <v>1</v>
      </c>
      <c r="O157" s="18">
        <f>IF(ISNA(INDEX($A$34:$U$133,MATCH($B157,$B$34:$B$133,0),15)),"",INDEX($A$34:$U$133,MATCH($B157,$B$34:$B$133,0),15))</f>
        <v>4</v>
      </c>
      <c r="P157" s="18">
        <f>IF(ISNA(INDEX($A$34:$U$133,MATCH($B157,$B$34:$B$133,0),16)),"",INDEX($A$34:$U$133,MATCH($B157,$B$34:$B$133,0),16))</f>
        <v>13</v>
      </c>
      <c r="Q157" s="18">
        <f>IF(ISNA(INDEX($A$34:$U$133,MATCH($B157,$B$34:$B$133,0),17)),"",INDEX($A$34:$U$133,MATCH($B157,$B$34:$B$133,0),17))</f>
        <v>17</v>
      </c>
      <c r="R157" s="28" t="str">
        <f>IF(ISNA(INDEX($A$34:$U$133,MATCH($B157,$B$34:$B$133,0),18)),"",INDEX($A$34:$U$133,MATCH($B157,$B$34:$B$133,0),18))</f>
        <v>E</v>
      </c>
      <c r="S157" s="28">
        <f>IF(ISNA(INDEX($A$34:$U$133,MATCH($B157,$B$34:$B$133,0),19)),"",INDEX($A$34:$U$133,MATCH($B157,$B$34:$B$133,0),19))</f>
        <v>0</v>
      </c>
      <c r="T157" s="28">
        <f>IF(ISNA(INDEX($A$34:$U$133,MATCH($B157,$B$34:$B$133,0),20)),"",INDEX($A$34:$U$133,MATCH($B157,$B$34:$B$133,0),20))</f>
        <v>0</v>
      </c>
      <c r="U157" s="19" t="s">
        <v>36</v>
      </c>
    </row>
    <row r="158" spans="1:21" hidden="1" x14ac:dyDescent="0.25">
      <c r="A158" s="32" t="str">
        <f>IF(ISNA(INDEX($A$34:$U$133,MATCH($B158,$B$34:$B$133,0),1)),"",INDEX($A$34:$U$133,MATCH($B158,$B$34:$B$133,0),1))</f>
        <v/>
      </c>
      <c r="B158" s="157"/>
      <c r="C158" s="157"/>
      <c r="D158" s="157"/>
      <c r="E158" s="157"/>
      <c r="F158" s="157"/>
      <c r="G158" s="157"/>
      <c r="H158" s="157"/>
      <c r="I158" s="157"/>
      <c r="J158" s="18" t="str">
        <f>IF(ISNA(INDEX($A$34:$U$133,MATCH($B158,$B$34:$B$133,0),10)),"",INDEX($A$34:$U$133,MATCH($B158,$B$34:$B$133,0),10))</f>
        <v/>
      </c>
      <c r="K158" s="18" t="str">
        <f>IF(ISNA(INDEX($A$34:$U$133,MATCH($B158,$B$34:$B$133,0),11)),"",INDEX($A$34:$U$133,MATCH($B158,$B$34:$B$133,0),11))</f>
        <v/>
      </c>
      <c r="L158" s="18" t="str">
        <f>IF(ISNA(INDEX($A$34:$U$133,MATCH($B158,$B$34:$B$133,0),12)),"",INDEX($A$34:$U$133,MATCH($B158,$B$34:$B$133,0),12))</f>
        <v/>
      </c>
      <c r="M158" s="18" t="str">
        <f>IF(ISNA(INDEX($A$34:$U$133,MATCH($B158,$B$34:$B$133,0),13)),"",INDEX($A$34:$U$133,MATCH($B158,$B$34:$B$133,0),13))</f>
        <v/>
      </c>
      <c r="N158" s="18" t="str">
        <f>IF(ISNA(INDEX($A$34:$U$133,MATCH($B158,$B$34:$B$133,0),14)),"",INDEX($A$34:$U$133,MATCH($B158,$B$34:$B$133,0),14))</f>
        <v/>
      </c>
      <c r="O158" s="18" t="str">
        <f>IF(ISNA(INDEX($A$34:$U$133,MATCH($B158,$B$34:$B$133,0),15)),"",INDEX($A$34:$U$133,MATCH($B158,$B$34:$B$133,0),15))</f>
        <v/>
      </c>
      <c r="P158" s="18" t="str">
        <f>IF(ISNA(INDEX($A$34:$U$133,MATCH($B158,$B$34:$B$133,0),16)),"",INDEX($A$34:$U$133,MATCH($B158,$B$34:$B$133,0),16))</f>
        <v/>
      </c>
      <c r="Q158" s="18" t="str">
        <f>IF(ISNA(INDEX($A$34:$U$133,MATCH($B158,$B$34:$B$133,0),17)),"",INDEX($A$34:$U$133,MATCH($B158,$B$34:$B$133,0),17))</f>
        <v/>
      </c>
      <c r="R158" s="28" t="str">
        <f>IF(ISNA(INDEX($A$34:$U$133,MATCH($B158,$B$34:$B$133,0),18)),"",INDEX($A$34:$U$133,MATCH($B158,$B$34:$B$133,0),18))</f>
        <v/>
      </c>
      <c r="S158" s="28" t="str">
        <f>IF(ISNA(INDEX($A$34:$U$133,MATCH($B158,$B$34:$B$133,0),19)),"",INDEX($A$34:$U$133,MATCH($B158,$B$34:$B$133,0),19))</f>
        <v/>
      </c>
      <c r="T158" s="28" t="str">
        <f>IF(ISNA(INDEX($A$34:$U$133,MATCH($B158,$B$34:$B$133,0),20)),"",INDEX($A$34:$U$133,MATCH($B158,$B$34:$B$133,0),20))</f>
        <v/>
      </c>
      <c r="U158" s="19" t="s">
        <v>36</v>
      </c>
    </row>
    <row r="159" spans="1:21" hidden="1" x14ac:dyDescent="0.25">
      <c r="A159" s="32" t="str">
        <f>IF(ISNA(INDEX($A$34:$U$133,MATCH($B159,$B$34:$B$133,0),1)),"",INDEX($A$34:$U$133,MATCH($B159,$B$34:$B$133,0),1))</f>
        <v/>
      </c>
      <c r="B159" s="157"/>
      <c r="C159" s="157"/>
      <c r="D159" s="157"/>
      <c r="E159" s="157"/>
      <c r="F159" s="157"/>
      <c r="G159" s="157"/>
      <c r="H159" s="157"/>
      <c r="I159" s="157"/>
      <c r="J159" s="18" t="str">
        <f>IF(ISNA(INDEX($A$34:$U$133,MATCH($B159,$B$34:$B$133,0),10)),"",INDEX($A$34:$U$133,MATCH($B159,$B$34:$B$133,0),10))</f>
        <v/>
      </c>
      <c r="K159" s="18" t="str">
        <f>IF(ISNA(INDEX($A$34:$U$133,MATCH($B159,$B$34:$B$133,0),11)),"",INDEX($A$34:$U$133,MATCH($B159,$B$34:$B$133,0),11))</f>
        <v/>
      </c>
      <c r="L159" s="18" t="str">
        <f>IF(ISNA(INDEX($A$34:$U$133,MATCH($B159,$B$34:$B$133,0),12)),"",INDEX($A$34:$U$133,MATCH($B159,$B$34:$B$133,0),12))</f>
        <v/>
      </c>
      <c r="M159" s="18" t="str">
        <f>IF(ISNA(INDEX($A$34:$U$133,MATCH($B159,$B$34:$B$133,0),13)),"",INDEX($A$34:$U$133,MATCH($B159,$B$34:$B$133,0),13))</f>
        <v/>
      </c>
      <c r="N159" s="18" t="str">
        <f>IF(ISNA(INDEX($A$34:$U$133,MATCH($B159,$B$34:$B$133,0),14)),"",INDEX($A$34:$U$133,MATCH($B159,$B$34:$B$133,0),14))</f>
        <v/>
      </c>
      <c r="O159" s="18" t="str">
        <f>IF(ISNA(INDEX($A$34:$U$133,MATCH($B159,$B$34:$B$133,0),15)),"",INDEX($A$34:$U$133,MATCH($B159,$B$34:$B$133,0),15))</f>
        <v/>
      </c>
      <c r="P159" s="18" t="str">
        <f>IF(ISNA(INDEX($A$34:$U$133,MATCH($B159,$B$34:$B$133,0),16)),"",INDEX($A$34:$U$133,MATCH($B159,$B$34:$B$133,0),16))</f>
        <v/>
      </c>
      <c r="Q159" s="18" t="str">
        <f>IF(ISNA(INDEX($A$34:$U$133,MATCH($B159,$B$34:$B$133,0),17)),"",INDEX($A$34:$U$133,MATCH($B159,$B$34:$B$133,0),17))</f>
        <v/>
      </c>
      <c r="R159" s="28" t="str">
        <f>IF(ISNA(INDEX($A$34:$U$133,MATCH($B159,$B$34:$B$133,0),18)),"",INDEX($A$34:$U$133,MATCH($B159,$B$34:$B$133,0),18))</f>
        <v/>
      </c>
      <c r="S159" s="28" t="str">
        <f>IF(ISNA(INDEX($A$34:$U$133,MATCH($B159,$B$34:$B$133,0),19)),"",INDEX($A$34:$U$133,MATCH($B159,$B$34:$B$133,0),19))</f>
        <v/>
      </c>
      <c r="T159" s="28" t="str">
        <f>IF(ISNA(INDEX($A$34:$U$133,MATCH($B159,$B$34:$B$133,0),20)),"",INDEX($A$34:$U$133,MATCH($B159,$B$34:$B$133,0),20))</f>
        <v/>
      </c>
      <c r="U159" s="19" t="s">
        <v>36</v>
      </c>
    </row>
    <row r="160" spans="1:21" hidden="1" x14ac:dyDescent="0.25">
      <c r="A160" s="32" t="str">
        <f>IF(ISNA(INDEX($A$34:$U$133,MATCH($B160,$B$34:$B$133,0),1)),"",INDEX($A$34:$U$133,MATCH($B160,$B$34:$B$133,0),1))</f>
        <v/>
      </c>
      <c r="B160" s="157"/>
      <c r="C160" s="157"/>
      <c r="D160" s="157"/>
      <c r="E160" s="157"/>
      <c r="F160" s="157"/>
      <c r="G160" s="157"/>
      <c r="H160" s="157"/>
      <c r="I160" s="157"/>
      <c r="J160" s="18" t="str">
        <f>IF(ISNA(INDEX($A$34:$U$133,MATCH($B160,$B$34:$B$133,0),10)),"",INDEX($A$34:$U$133,MATCH($B160,$B$34:$B$133,0),10))</f>
        <v/>
      </c>
      <c r="K160" s="18" t="str">
        <f>IF(ISNA(INDEX($A$34:$U$133,MATCH($B160,$B$34:$B$133,0),11)),"",INDEX($A$34:$U$133,MATCH($B160,$B$34:$B$133,0),11))</f>
        <v/>
      </c>
      <c r="L160" s="18" t="str">
        <f>IF(ISNA(INDEX($A$34:$U$133,MATCH($B160,$B$34:$B$133,0),12)),"",INDEX($A$34:$U$133,MATCH($B160,$B$34:$B$133,0),12))</f>
        <v/>
      </c>
      <c r="M160" s="18" t="str">
        <f>IF(ISNA(INDEX($A$34:$U$133,MATCH($B160,$B$34:$B$133,0),13)),"",INDEX($A$34:$U$133,MATCH($B160,$B$34:$B$133,0),13))</f>
        <v/>
      </c>
      <c r="N160" s="18" t="str">
        <f>IF(ISNA(INDEX($A$34:$U$133,MATCH($B160,$B$34:$B$133,0),14)),"",INDEX($A$34:$U$133,MATCH($B160,$B$34:$B$133,0),14))</f>
        <v/>
      </c>
      <c r="O160" s="18" t="str">
        <f>IF(ISNA(INDEX($A$34:$U$133,MATCH($B160,$B$34:$B$133,0),15)),"",INDEX($A$34:$U$133,MATCH($B160,$B$34:$B$133,0),15))</f>
        <v/>
      </c>
      <c r="P160" s="18" t="str">
        <f>IF(ISNA(INDEX($A$34:$U$133,MATCH($B160,$B$34:$B$133,0),16)),"",INDEX($A$34:$U$133,MATCH($B160,$B$34:$B$133,0),16))</f>
        <v/>
      </c>
      <c r="Q160" s="18" t="str">
        <f>IF(ISNA(INDEX($A$34:$U$133,MATCH($B160,$B$34:$B$133,0),17)),"",INDEX($A$34:$U$133,MATCH($B160,$B$34:$B$133,0),17))</f>
        <v/>
      </c>
      <c r="R160" s="28" t="str">
        <f>IF(ISNA(INDEX($A$34:$U$133,MATCH($B160,$B$34:$B$133,0),18)),"",INDEX($A$34:$U$133,MATCH($B160,$B$34:$B$133,0),18))</f>
        <v/>
      </c>
      <c r="S160" s="28" t="str">
        <f>IF(ISNA(INDEX($A$34:$U$133,MATCH($B160,$B$34:$B$133,0),19)),"",INDEX($A$34:$U$133,MATCH($B160,$B$34:$B$133,0),19))</f>
        <v/>
      </c>
      <c r="T160" s="28" t="str">
        <f>IF(ISNA(INDEX($A$34:$U$133,MATCH($B160,$B$34:$B$133,0),20)),"",INDEX($A$34:$U$133,MATCH($B160,$B$34:$B$133,0),20))</f>
        <v/>
      </c>
      <c r="U160" s="19" t="s">
        <v>36</v>
      </c>
    </row>
    <row r="161" spans="1:21" x14ac:dyDescent="0.25">
      <c r="A161" s="20" t="s">
        <v>25</v>
      </c>
      <c r="B161" s="158"/>
      <c r="C161" s="158"/>
      <c r="D161" s="158"/>
      <c r="E161" s="158"/>
      <c r="F161" s="158"/>
      <c r="G161" s="158"/>
      <c r="H161" s="158"/>
      <c r="I161" s="158"/>
      <c r="J161" s="22">
        <f t="shared" ref="J161:Q161" si="44">SUM(J157:J160)</f>
        <v>8</v>
      </c>
      <c r="K161" s="22">
        <f t="shared" si="44"/>
        <v>2</v>
      </c>
      <c r="L161" s="22">
        <f>SUM(L157:L160)</f>
        <v>1</v>
      </c>
      <c r="M161" s="22">
        <f>SUM(M157:M160)</f>
        <v>0</v>
      </c>
      <c r="N161" s="22">
        <f t="shared" si="44"/>
        <v>1</v>
      </c>
      <c r="O161" s="22">
        <f t="shared" si="44"/>
        <v>4</v>
      </c>
      <c r="P161" s="22">
        <f t="shared" si="44"/>
        <v>13</v>
      </c>
      <c r="Q161" s="22">
        <f t="shared" si="44"/>
        <v>17</v>
      </c>
      <c r="R161" s="20">
        <f>COUNTIF(R157:R160,"E")</f>
        <v>1</v>
      </c>
      <c r="S161" s="20">
        <f>COUNTIF(S157:S160,"C")</f>
        <v>0</v>
      </c>
      <c r="T161" s="20">
        <f>COUNTIF(T157:T160,"VP")</f>
        <v>0</v>
      </c>
      <c r="U161" s="21"/>
    </row>
    <row r="162" spans="1:21" ht="27" customHeight="1" x14ac:dyDescent="0.25">
      <c r="A162" s="159" t="s">
        <v>72</v>
      </c>
      <c r="B162" s="160"/>
      <c r="C162" s="160"/>
      <c r="D162" s="160"/>
      <c r="E162" s="160"/>
      <c r="F162" s="160"/>
      <c r="G162" s="160"/>
      <c r="H162" s="160"/>
      <c r="I162" s="161"/>
      <c r="J162" s="22">
        <f t="shared" ref="J162:T162" si="45">SUM(J155,J161)</f>
        <v>54</v>
      </c>
      <c r="K162" s="22">
        <f t="shared" si="45"/>
        <v>16</v>
      </c>
      <c r="L162" s="22">
        <f>SUM(L155,L161)</f>
        <v>8</v>
      </c>
      <c r="M162" s="22">
        <f>SUM(M155,M161)</f>
        <v>0</v>
      </c>
      <c r="N162" s="22">
        <f t="shared" si="45"/>
        <v>8</v>
      </c>
      <c r="O162" s="22">
        <f t="shared" si="45"/>
        <v>32</v>
      </c>
      <c r="P162" s="22">
        <f t="shared" si="45"/>
        <v>68</v>
      </c>
      <c r="Q162" s="22">
        <f t="shared" si="45"/>
        <v>100</v>
      </c>
      <c r="R162" s="22">
        <f t="shared" si="45"/>
        <v>7</v>
      </c>
      <c r="S162" s="22">
        <f t="shared" si="45"/>
        <v>1</v>
      </c>
      <c r="T162" s="22">
        <f t="shared" si="45"/>
        <v>0</v>
      </c>
      <c r="U162" s="27"/>
    </row>
    <row r="163" spans="1:21" x14ac:dyDescent="0.25">
      <c r="A163" s="145" t="s">
        <v>47</v>
      </c>
      <c r="B163" s="146"/>
      <c r="C163" s="146"/>
      <c r="D163" s="146"/>
      <c r="E163" s="146"/>
      <c r="F163" s="146"/>
      <c r="G163" s="146"/>
      <c r="H163" s="146"/>
      <c r="I163" s="146"/>
      <c r="J163" s="147"/>
      <c r="K163" s="22">
        <f t="shared" ref="K163:Q163" si="46">K155*14+K161*12</f>
        <v>220</v>
      </c>
      <c r="L163" s="22">
        <f t="shared" si="46"/>
        <v>110</v>
      </c>
      <c r="M163" s="22">
        <f t="shared" si="46"/>
        <v>0</v>
      </c>
      <c r="N163" s="22">
        <f t="shared" si="46"/>
        <v>110</v>
      </c>
      <c r="O163" s="22">
        <f t="shared" si="46"/>
        <v>440</v>
      </c>
      <c r="P163" s="22">
        <f t="shared" si="46"/>
        <v>926</v>
      </c>
      <c r="Q163" s="22">
        <f t="shared" si="46"/>
        <v>1366</v>
      </c>
      <c r="R163" s="151"/>
      <c r="S163" s="152"/>
      <c r="T163" s="152"/>
      <c r="U163" s="153"/>
    </row>
    <row r="164" spans="1:21" x14ac:dyDescent="0.25">
      <c r="A164" s="148"/>
      <c r="B164" s="149"/>
      <c r="C164" s="149"/>
      <c r="D164" s="149"/>
      <c r="E164" s="149"/>
      <c r="F164" s="149"/>
      <c r="G164" s="149"/>
      <c r="H164" s="149"/>
      <c r="I164" s="149"/>
      <c r="J164" s="150"/>
      <c r="K164" s="162">
        <f>SUM(K163:N163)</f>
        <v>440</v>
      </c>
      <c r="L164" s="163"/>
      <c r="M164" s="163"/>
      <c r="N164" s="164"/>
      <c r="O164" s="165">
        <f>SUM(O163:P163)</f>
        <v>1366</v>
      </c>
      <c r="P164" s="166"/>
      <c r="Q164" s="167"/>
      <c r="R164" s="154"/>
      <c r="S164" s="155"/>
      <c r="T164" s="155"/>
      <c r="U164" s="156"/>
    </row>
    <row r="166" spans="1:21" ht="28.5" customHeight="1" x14ac:dyDescent="0.25">
      <c r="A166" s="186" t="s">
        <v>98</v>
      </c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187"/>
      <c r="N166" s="187"/>
      <c r="O166" s="187"/>
      <c r="P166" s="187"/>
      <c r="Q166" s="187"/>
      <c r="R166" s="187"/>
      <c r="S166" s="187"/>
      <c r="T166" s="187"/>
      <c r="U166" s="187"/>
    </row>
    <row r="167" spans="1:21" ht="27.75" customHeight="1" x14ac:dyDescent="0.25">
      <c r="A167" s="158" t="s">
        <v>27</v>
      </c>
      <c r="B167" s="158" t="s">
        <v>26</v>
      </c>
      <c r="C167" s="158"/>
      <c r="D167" s="158"/>
      <c r="E167" s="158"/>
      <c r="F167" s="158"/>
      <c r="G167" s="158"/>
      <c r="H167" s="158"/>
      <c r="I167" s="158"/>
      <c r="J167" s="112" t="s">
        <v>39</v>
      </c>
      <c r="K167" s="112" t="s">
        <v>24</v>
      </c>
      <c r="L167" s="112"/>
      <c r="M167" s="112"/>
      <c r="N167" s="112"/>
      <c r="O167" s="112" t="s">
        <v>40</v>
      </c>
      <c r="P167" s="112"/>
      <c r="Q167" s="112"/>
      <c r="R167" s="112" t="s">
        <v>23</v>
      </c>
      <c r="S167" s="112"/>
      <c r="T167" s="112"/>
      <c r="U167" s="112" t="s">
        <v>22</v>
      </c>
    </row>
    <row r="168" spans="1:21" ht="16.5" customHeight="1" x14ac:dyDescent="0.25">
      <c r="A168" s="158"/>
      <c r="B168" s="158"/>
      <c r="C168" s="158"/>
      <c r="D168" s="158"/>
      <c r="E168" s="158"/>
      <c r="F168" s="158"/>
      <c r="G168" s="158"/>
      <c r="H168" s="158"/>
      <c r="I168" s="158"/>
      <c r="J168" s="112"/>
      <c r="K168" s="29" t="s">
        <v>28</v>
      </c>
      <c r="L168" s="29" t="s">
        <v>29</v>
      </c>
      <c r="M168" s="59" t="s">
        <v>99</v>
      </c>
      <c r="N168" s="29" t="s">
        <v>100</v>
      </c>
      <c r="O168" s="29" t="s">
        <v>33</v>
      </c>
      <c r="P168" s="29" t="s">
        <v>7</v>
      </c>
      <c r="Q168" s="29" t="s">
        <v>30</v>
      </c>
      <c r="R168" s="29" t="s">
        <v>31</v>
      </c>
      <c r="S168" s="29" t="s">
        <v>28</v>
      </c>
      <c r="T168" s="29" t="s">
        <v>32</v>
      </c>
      <c r="U168" s="112"/>
    </row>
    <row r="169" spans="1:21" ht="17.25" customHeight="1" x14ac:dyDescent="0.25">
      <c r="A169" s="113" t="s">
        <v>61</v>
      </c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5"/>
    </row>
    <row r="170" spans="1:21" x14ac:dyDescent="0.25">
      <c r="A170" s="32" t="str">
        <f t="shared" ref="A170:A184" si="47">IF(ISNA(INDEX($A$34:$U$133,MATCH($B170,$B$34:$B$133,0),1)),"",INDEX($A$34:$U$133,MATCH($B170,$B$34:$B$133,0),1))</f>
        <v>MMR9012</v>
      </c>
      <c r="B170" s="176" t="s">
        <v>107</v>
      </c>
      <c r="C170" s="177"/>
      <c r="D170" s="177"/>
      <c r="E170" s="177"/>
      <c r="F170" s="177"/>
      <c r="G170" s="177"/>
      <c r="H170" s="177"/>
      <c r="I170" s="178"/>
      <c r="J170" s="18">
        <f t="shared" ref="J170:J184" si="48">IF(ISNA(INDEX($A$34:$U$133,MATCH($B170,$B$34:$B$133,0),10)),"",INDEX($A$34:$U$133,MATCH($B170,$B$34:$B$133,0),10))</f>
        <v>15</v>
      </c>
      <c r="K170" s="18">
        <f t="shared" ref="K170:K184" si="49">IF(ISNA(INDEX($A$34:$U$133,MATCH($B170,$B$34:$B$133,0),11)),"",INDEX($A$34:$U$133,MATCH($B170,$B$34:$B$133,0),11))</f>
        <v>0</v>
      </c>
      <c r="L170" s="18">
        <f t="shared" ref="L170:L184" si="50">IF(ISNA(INDEX($A$34:$U$133,MATCH($B170,$B$34:$B$133,0),12)),"",INDEX($A$34:$U$133,MATCH($B170,$B$34:$B$133,0),12))</f>
        <v>0</v>
      </c>
      <c r="M170" s="18">
        <f t="shared" ref="M170:M184" si="51">IF(ISNA(INDEX($A$34:$U$133,MATCH($B170,$B$34:$B$133,0),13)),"",INDEX($A$34:$U$133,MATCH($B170,$B$34:$B$133,0),13))</f>
        <v>0</v>
      </c>
      <c r="N170" s="18">
        <f t="shared" ref="N170:N184" si="52">IF(ISNA(INDEX($A$34:$U$133,MATCH($B170,$B$34:$B$133,0),14)),"",INDEX($A$34:$U$133,MATCH($B170,$B$34:$B$133,0),14))</f>
        <v>10</v>
      </c>
      <c r="O170" s="18">
        <f t="shared" ref="O170:O184" si="53">IF(ISNA(INDEX($A$34:$U$133,MATCH($B170,$B$34:$B$133,0),15)),"",INDEX($A$34:$U$133,MATCH($B170,$B$34:$B$133,0),15))</f>
        <v>10</v>
      </c>
      <c r="P170" s="18">
        <f t="shared" ref="P170:P184" si="54">IF(ISNA(INDEX($A$34:$U$133,MATCH($B170,$B$34:$B$133,0),16)),"",INDEX($A$34:$U$133,MATCH($B170,$B$34:$B$133,0),16))</f>
        <v>17</v>
      </c>
      <c r="Q170" s="18">
        <f t="shared" ref="Q170:Q184" si="55">IF(ISNA(INDEX($A$34:$U$133,MATCH($B170,$B$34:$B$133,0),17)),"",INDEX($A$34:$U$133,MATCH($B170,$B$34:$B$133,0),17))</f>
        <v>27</v>
      </c>
      <c r="R170" s="28">
        <f t="shared" ref="R170:R184" si="56">IF(ISNA(INDEX($A$34:$U$133,MATCH($B170,$B$34:$B$133,0),18)),"",INDEX($A$34:$U$133,MATCH($B170,$B$34:$B$133,0),18))</f>
        <v>0</v>
      </c>
      <c r="S170" s="28" t="str">
        <f t="shared" ref="S170:S184" si="57">IF(ISNA(INDEX($A$34:$U$133,MATCH($B170,$B$34:$B$133,0),19)),"",INDEX($A$34:$U$133,MATCH($B170,$B$34:$B$133,0),19))</f>
        <v>C</v>
      </c>
      <c r="T170" s="28">
        <f t="shared" ref="T170:T184" si="58">IF(ISNA(INDEX($A$34:$U$133,MATCH($B170,$B$34:$B$133,0),20)),"",INDEX($A$34:$U$133,MATCH($B170,$B$34:$B$133,0),20))</f>
        <v>0</v>
      </c>
      <c r="U170" s="19" t="s">
        <v>37</v>
      </c>
    </row>
    <row r="171" spans="1:21" x14ac:dyDescent="0.25">
      <c r="A171" s="32" t="str">
        <f t="shared" si="47"/>
        <v>MMX9932</v>
      </c>
      <c r="B171" s="168" t="s">
        <v>113</v>
      </c>
      <c r="C171" s="168"/>
      <c r="D171" s="168"/>
      <c r="E171" s="168"/>
      <c r="F171" s="168"/>
      <c r="G171" s="168"/>
      <c r="H171" s="168"/>
      <c r="I171" s="169"/>
      <c r="J171" s="18">
        <f t="shared" si="48"/>
        <v>7</v>
      </c>
      <c r="K171" s="18">
        <f t="shared" si="49"/>
        <v>2</v>
      </c>
      <c r="L171" s="18">
        <f t="shared" si="50"/>
        <v>1</v>
      </c>
      <c r="M171" s="18">
        <f t="shared" si="51"/>
        <v>0</v>
      </c>
      <c r="N171" s="18">
        <f t="shared" si="52"/>
        <v>1</v>
      </c>
      <c r="O171" s="18">
        <f t="shared" si="53"/>
        <v>4</v>
      </c>
      <c r="P171" s="18">
        <f t="shared" si="54"/>
        <v>9</v>
      </c>
      <c r="Q171" s="18">
        <f t="shared" si="55"/>
        <v>13</v>
      </c>
      <c r="R171" s="28" t="str">
        <f t="shared" si="56"/>
        <v>E</v>
      </c>
      <c r="S171" s="28">
        <f t="shared" si="57"/>
        <v>0</v>
      </c>
      <c r="T171" s="28">
        <f t="shared" si="58"/>
        <v>0</v>
      </c>
      <c r="U171" s="19" t="s">
        <v>37</v>
      </c>
    </row>
    <row r="172" spans="1:21" hidden="1" x14ac:dyDescent="0.25">
      <c r="A172" s="32" t="str">
        <f t="shared" si="47"/>
        <v/>
      </c>
      <c r="B172" s="176"/>
      <c r="C172" s="177"/>
      <c r="D172" s="177"/>
      <c r="E172" s="177"/>
      <c r="F172" s="177"/>
      <c r="G172" s="177"/>
      <c r="H172" s="177"/>
      <c r="I172" s="178"/>
      <c r="J172" s="18" t="str">
        <f t="shared" si="48"/>
        <v/>
      </c>
      <c r="K172" s="18" t="str">
        <f t="shared" si="49"/>
        <v/>
      </c>
      <c r="L172" s="18" t="str">
        <f t="shared" si="50"/>
        <v/>
      </c>
      <c r="M172" s="18" t="str">
        <f t="shared" si="51"/>
        <v/>
      </c>
      <c r="N172" s="18" t="str">
        <f t="shared" si="52"/>
        <v/>
      </c>
      <c r="O172" s="18" t="str">
        <f t="shared" si="53"/>
        <v/>
      </c>
      <c r="P172" s="18" t="str">
        <f t="shared" si="54"/>
        <v/>
      </c>
      <c r="Q172" s="18" t="str">
        <f t="shared" si="55"/>
        <v/>
      </c>
      <c r="R172" s="28" t="str">
        <f t="shared" si="56"/>
        <v/>
      </c>
      <c r="S172" s="28" t="str">
        <f t="shared" si="57"/>
        <v/>
      </c>
      <c r="T172" s="28" t="str">
        <f t="shared" si="58"/>
        <v/>
      </c>
      <c r="U172" s="19" t="s">
        <v>37</v>
      </c>
    </row>
    <row r="173" spans="1:21" hidden="1" x14ac:dyDescent="0.25">
      <c r="A173" s="32" t="str">
        <f t="shared" si="47"/>
        <v/>
      </c>
      <c r="B173" s="180"/>
      <c r="C173" s="180"/>
      <c r="D173" s="180"/>
      <c r="E173" s="180"/>
      <c r="F173" s="180"/>
      <c r="G173" s="180"/>
      <c r="H173" s="180"/>
      <c r="I173" s="180"/>
      <c r="J173" s="18" t="str">
        <f t="shared" si="48"/>
        <v/>
      </c>
      <c r="K173" s="18" t="str">
        <f t="shared" si="49"/>
        <v/>
      </c>
      <c r="L173" s="18" t="str">
        <f t="shared" si="50"/>
        <v/>
      </c>
      <c r="M173" s="18" t="str">
        <f t="shared" si="51"/>
        <v/>
      </c>
      <c r="N173" s="18" t="str">
        <f t="shared" si="52"/>
        <v/>
      </c>
      <c r="O173" s="18" t="str">
        <f t="shared" si="53"/>
        <v/>
      </c>
      <c r="P173" s="18" t="str">
        <f t="shared" si="54"/>
        <v/>
      </c>
      <c r="Q173" s="18" t="str">
        <f t="shared" si="55"/>
        <v/>
      </c>
      <c r="R173" s="28" t="str">
        <f t="shared" si="56"/>
        <v/>
      </c>
      <c r="S173" s="28" t="str">
        <f t="shared" si="57"/>
        <v/>
      </c>
      <c r="T173" s="28" t="str">
        <f t="shared" si="58"/>
        <v/>
      </c>
      <c r="U173" s="19" t="s">
        <v>37</v>
      </c>
    </row>
    <row r="174" spans="1:21" hidden="1" x14ac:dyDescent="0.25">
      <c r="A174" s="32" t="str">
        <f t="shared" si="47"/>
        <v/>
      </c>
      <c r="B174" s="176"/>
      <c r="C174" s="177"/>
      <c r="D174" s="177"/>
      <c r="E174" s="177"/>
      <c r="F174" s="177"/>
      <c r="G174" s="177"/>
      <c r="H174" s="177"/>
      <c r="I174" s="178"/>
      <c r="J174" s="18" t="str">
        <f t="shared" si="48"/>
        <v/>
      </c>
      <c r="K174" s="18" t="str">
        <f t="shared" si="49"/>
        <v/>
      </c>
      <c r="L174" s="18" t="str">
        <f t="shared" si="50"/>
        <v/>
      </c>
      <c r="M174" s="18" t="str">
        <f t="shared" si="51"/>
        <v/>
      </c>
      <c r="N174" s="18" t="str">
        <f t="shared" si="52"/>
        <v/>
      </c>
      <c r="O174" s="18" t="str">
        <f t="shared" si="53"/>
        <v/>
      </c>
      <c r="P174" s="18" t="str">
        <f t="shared" si="54"/>
        <v/>
      </c>
      <c r="Q174" s="18" t="str">
        <f t="shared" si="55"/>
        <v/>
      </c>
      <c r="R174" s="28" t="str">
        <f t="shared" si="56"/>
        <v/>
      </c>
      <c r="S174" s="28" t="str">
        <f t="shared" si="57"/>
        <v/>
      </c>
      <c r="T174" s="28" t="str">
        <f t="shared" si="58"/>
        <v/>
      </c>
      <c r="U174" s="19" t="s">
        <v>37</v>
      </c>
    </row>
    <row r="175" spans="1:21" hidden="1" x14ac:dyDescent="0.25">
      <c r="A175" s="32" t="str">
        <f t="shared" si="47"/>
        <v/>
      </c>
      <c r="B175" s="179"/>
      <c r="C175" s="179"/>
      <c r="D175" s="179"/>
      <c r="E175" s="179"/>
      <c r="F175" s="179"/>
      <c r="G175" s="179"/>
      <c r="H175" s="179"/>
      <c r="I175" s="179"/>
      <c r="J175" s="18" t="str">
        <f t="shared" si="48"/>
        <v/>
      </c>
      <c r="K175" s="18" t="str">
        <f t="shared" si="49"/>
        <v/>
      </c>
      <c r="L175" s="18" t="str">
        <f t="shared" si="50"/>
        <v/>
      </c>
      <c r="M175" s="18" t="str">
        <f t="shared" si="51"/>
        <v/>
      </c>
      <c r="N175" s="18" t="str">
        <f t="shared" si="52"/>
        <v/>
      </c>
      <c r="O175" s="18" t="str">
        <f t="shared" si="53"/>
        <v/>
      </c>
      <c r="P175" s="18" t="str">
        <f t="shared" si="54"/>
        <v/>
      </c>
      <c r="Q175" s="18" t="str">
        <f t="shared" si="55"/>
        <v/>
      </c>
      <c r="R175" s="28" t="str">
        <f t="shared" si="56"/>
        <v/>
      </c>
      <c r="S175" s="28" t="str">
        <f t="shared" si="57"/>
        <v/>
      </c>
      <c r="T175" s="28" t="str">
        <f t="shared" si="58"/>
        <v/>
      </c>
      <c r="U175" s="19" t="s">
        <v>37</v>
      </c>
    </row>
    <row r="176" spans="1:21" hidden="1" x14ac:dyDescent="0.25">
      <c r="A176" s="32" t="str">
        <f t="shared" si="47"/>
        <v/>
      </c>
      <c r="B176" s="157"/>
      <c r="C176" s="157"/>
      <c r="D176" s="157"/>
      <c r="E176" s="157"/>
      <c r="F176" s="157"/>
      <c r="G176" s="157"/>
      <c r="H176" s="157"/>
      <c r="I176" s="157"/>
      <c r="J176" s="18" t="str">
        <f t="shared" si="48"/>
        <v/>
      </c>
      <c r="K176" s="18" t="str">
        <f t="shared" si="49"/>
        <v/>
      </c>
      <c r="L176" s="18" t="str">
        <f t="shared" si="50"/>
        <v/>
      </c>
      <c r="M176" s="18" t="str">
        <f t="shared" si="51"/>
        <v/>
      </c>
      <c r="N176" s="18" t="str">
        <f t="shared" si="52"/>
        <v/>
      </c>
      <c r="O176" s="18" t="str">
        <f t="shared" si="53"/>
        <v/>
      </c>
      <c r="P176" s="18" t="str">
        <f t="shared" si="54"/>
        <v/>
      </c>
      <c r="Q176" s="18" t="str">
        <f t="shared" si="55"/>
        <v/>
      </c>
      <c r="R176" s="28" t="str">
        <f t="shared" si="56"/>
        <v/>
      </c>
      <c r="S176" s="28" t="str">
        <f t="shared" si="57"/>
        <v/>
      </c>
      <c r="T176" s="28" t="str">
        <f t="shared" si="58"/>
        <v/>
      </c>
      <c r="U176" s="19" t="s">
        <v>37</v>
      </c>
    </row>
    <row r="177" spans="1:21" hidden="1" x14ac:dyDescent="0.25">
      <c r="A177" s="32" t="str">
        <f t="shared" si="47"/>
        <v/>
      </c>
      <c r="B177" s="157"/>
      <c r="C177" s="157"/>
      <c r="D177" s="157"/>
      <c r="E177" s="157"/>
      <c r="F177" s="157"/>
      <c r="G177" s="157"/>
      <c r="H177" s="157"/>
      <c r="I177" s="157"/>
      <c r="J177" s="18" t="str">
        <f t="shared" si="48"/>
        <v/>
      </c>
      <c r="K177" s="18" t="str">
        <f t="shared" si="49"/>
        <v/>
      </c>
      <c r="L177" s="18" t="str">
        <f t="shared" si="50"/>
        <v/>
      </c>
      <c r="M177" s="18" t="str">
        <f t="shared" si="51"/>
        <v/>
      </c>
      <c r="N177" s="18" t="str">
        <f t="shared" si="52"/>
        <v/>
      </c>
      <c r="O177" s="18" t="str">
        <f t="shared" si="53"/>
        <v/>
      </c>
      <c r="P177" s="18" t="str">
        <f t="shared" si="54"/>
        <v/>
      </c>
      <c r="Q177" s="18" t="str">
        <f t="shared" si="55"/>
        <v/>
      </c>
      <c r="R177" s="28" t="str">
        <f t="shared" si="56"/>
        <v/>
      </c>
      <c r="S177" s="28" t="str">
        <f t="shared" si="57"/>
        <v/>
      </c>
      <c r="T177" s="28" t="str">
        <f t="shared" si="58"/>
        <v/>
      </c>
      <c r="U177" s="19" t="s">
        <v>37</v>
      </c>
    </row>
    <row r="178" spans="1:21" hidden="1" x14ac:dyDescent="0.25">
      <c r="A178" s="32" t="str">
        <f t="shared" si="47"/>
        <v/>
      </c>
      <c r="B178" s="157"/>
      <c r="C178" s="157"/>
      <c r="D178" s="157"/>
      <c r="E178" s="157"/>
      <c r="F178" s="157"/>
      <c r="G178" s="157"/>
      <c r="H178" s="157"/>
      <c r="I178" s="157"/>
      <c r="J178" s="18" t="str">
        <f t="shared" si="48"/>
        <v/>
      </c>
      <c r="K178" s="18" t="str">
        <f t="shared" si="49"/>
        <v/>
      </c>
      <c r="L178" s="18" t="str">
        <f t="shared" si="50"/>
        <v/>
      </c>
      <c r="M178" s="18" t="str">
        <f t="shared" si="51"/>
        <v/>
      </c>
      <c r="N178" s="18" t="str">
        <f t="shared" si="52"/>
        <v/>
      </c>
      <c r="O178" s="18" t="str">
        <f t="shared" si="53"/>
        <v/>
      </c>
      <c r="P178" s="18" t="str">
        <f t="shared" si="54"/>
        <v/>
      </c>
      <c r="Q178" s="18" t="str">
        <f t="shared" si="55"/>
        <v/>
      </c>
      <c r="R178" s="28" t="str">
        <f t="shared" si="56"/>
        <v/>
      </c>
      <c r="S178" s="28" t="str">
        <f t="shared" si="57"/>
        <v/>
      </c>
      <c r="T178" s="28" t="str">
        <f t="shared" si="58"/>
        <v/>
      </c>
      <c r="U178" s="19" t="s">
        <v>37</v>
      </c>
    </row>
    <row r="179" spans="1:21" hidden="1" x14ac:dyDescent="0.25">
      <c r="A179" s="32" t="str">
        <f t="shared" si="47"/>
        <v/>
      </c>
      <c r="B179" s="157"/>
      <c r="C179" s="157"/>
      <c r="D179" s="157"/>
      <c r="E179" s="157"/>
      <c r="F179" s="157"/>
      <c r="G179" s="157"/>
      <c r="H179" s="157"/>
      <c r="I179" s="157"/>
      <c r="J179" s="18" t="str">
        <f t="shared" si="48"/>
        <v/>
      </c>
      <c r="K179" s="18" t="str">
        <f t="shared" si="49"/>
        <v/>
      </c>
      <c r="L179" s="18" t="str">
        <f t="shared" si="50"/>
        <v/>
      </c>
      <c r="M179" s="18" t="str">
        <f t="shared" si="51"/>
        <v/>
      </c>
      <c r="N179" s="18" t="str">
        <f t="shared" si="52"/>
        <v/>
      </c>
      <c r="O179" s="18" t="str">
        <f t="shared" si="53"/>
        <v/>
      </c>
      <c r="P179" s="18" t="str">
        <f t="shared" si="54"/>
        <v/>
      </c>
      <c r="Q179" s="18" t="str">
        <f t="shared" si="55"/>
        <v/>
      </c>
      <c r="R179" s="28" t="str">
        <f t="shared" si="56"/>
        <v/>
      </c>
      <c r="S179" s="28" t="str">
        <f t="shared" si="57"/>
        <v/>
      </c>
      <c r="T179" s="28" t="str">
        <f t="shared" si="58"/>
        <v/>
      </c>
      <c r="U179" s="19" t="s">
        <v>37</v>
      </c>
    </row>
    <row r="180" spans="1:21" hidden="1" x14ac:dyDescent="0.25">
      <c r="A180" s="32" t="str">
        <f t="shared" si="47"/>
        <v/>
      </c>
      <c r="B180" s="157"/>
      <c r="C180" s="157"/>
      <c r="D180" s="157"/>
      <c r="E180" s="157"/>
      <c r="F180" s="157"/>
      <c r="G180" s="157"/>
      <c r="H180" s="157"/>
      <c r="I180" s="157"/>
      <c r="J180" s="18" t="str">
        <f t="shared" si="48"/>
        <v/>
      </c>
      <c r="K180" s="18" t="str">
        <f t="shared" si="49"/>
        <v/>
      </c>
      <c r="L180" s="18" t="str">
        <f t="shared" si="50"/>
        <v/>
      </c>
      <c r="M180" s="18" t="str">
        <f t="shared" si="51"/>
        <v/>
      </c>
      <c r="N180" s="18" t="str">
        <f t="shared" si="52"/>
        <v/>
      </c>
      <c r="O180" s="18" t="str">
        <f t="shared" si="53"/>
        <v/>
      </c>
      <c r="P180" s="18" t="str">
        <f t="shared" si="54"/>
        <v/>
      </c>
      <c r="Q180" s="18" t="str">
        <f t="shared" si="55"/>
        <v/>
      </c>
      <c r="R180" s="28" t="str">
        <f t="shared" si="56"/>
        <v/>
      </c>
      <c r="S180" s="28" t="str">
        <f t="shared" si="57"/>
        <v/>
      </c>
      <c r="T180" s="28" t="str">
        <f t="shared" si="58"/>
        <v/>
      </c>
      <c r="U180" s="19" t="s">
        <v>37</v>
      </c>
    </row>
    <row r="181" spans="1:21" hidden="1" x14ac:dyDescent="0.25">
      <c r="A181" s="32" t="str">
        <f t="shared" si="47"/>
        <v/>
      </c>
      <c r="B181" s="157"/>
      <c r="C181" s="157"/>
      <c r="D181" s="157"/>
      <c r="E181" s="157"/>
      <c r="F181" s="157"/>
      <c r="G181" s="157"/>
      <c r="H181" s="157"/>
      <c r="I181" s="157"/>
      <c r="J181" s="18" t="str">
        <f t="shared" si="48"/>
        <v/>
      </c>
      <c r="K181" s="18" t="str">
        <f t="shared" si="49"/>
        <v/>
      </c>
      <c r="L181" s="18" t="str">
        <f t="shared" si="50"/>
        <v/>
      </c>
      <c r="M181" s="18" t="str">
        <f t="shared" si="51"/>
        <v/>
      </c>
      <c r="N181" s="18" t="str">
        <f t="shared" si="52"/>
        <v/>
      </c>
      <c r="O181" s="18" t="str">
        <f t="shared" si="53"/>
        <v/>
      </c>
      <c r="P181" s="18" t="str">
        <f t="shared" si="54"/>
        <v/>
      </c>
      <c r="Q181" s="18" t="str">
        <f t="shared" si="55"/>
        <v/>
      </c>
      <c r="R181" s="28" t="str">
        <f t="shared" si="56"/>
        <v/>
      </c>
      <c r="S181" s="28" t="str">
        <f t="shared" si="57"/>
        <v/>
      </c>
      <c r="T181" s="28" t="str">
        <f t="shared" si="58"/>
        <v/>
      </c>
      <c r="U181" s="19" t="s">
        <v>37</v>
      </c>
    </row>
    <row r="182" spans="1:21" hidden="1" x14ac:dyDescent="0.25">
      <c r="A182" s="32" t="str">
        <f t="shared" si="47"/>
        <v/>
      </c>
      <c r="B182" s="157"/>
      <c r="C182" s="157"/>
      <c r="D182" s="157"/>
      <c r="E182" s="157"/>
      <c r="F182" s="157"/>
      <c r="G182" s="157"/>
      <c r="H182" s="157"/>
      <c r="I182" s="157"/>
      <c r="J182" s="18" t="str">
        <f t="shared" si="48"/>
        <v/>
      </c>
      <c r="K182" s="18" t="str">
        <f t="shared" si="49"/>
        <v/>
      </c>
      <c r="L182" s="18" t="str">
        <f t="shared" si="50"/>
        <v/>
      </c>
      <c r="M182" s="18" t="str">
        <f t="shared" si="51"/>
        <v/>
      </c>
      <c r="N182" s="18" t="str">
        <f t="shared" si="52"/>
        <v/>
      </c>
      <c r="O182" s="18" t="str">
        <f t="shared" si="53"/>
        <v/>
      </c>
      <c r="P182" s="18" t="str">
        <f t="shared" si="54"/>
        <v/>
      </c>
      <c r="Q182" s="18" t="str">
        <f t="shared" si="55"/>
        <v/>
      </c>
      <c r="R182" s="28" t="str">
        <f t="shared" si="56"/>
        <v/>
      </c>
      <c r="S182" s="28" t="str">
        <f t="shared" si="57"/>
        <v/>
      </c>
      <c r="T182" s="28" t="str">
        <f t="shared" si="58"/>
        <v/>
      </c>
      <c r="U182" s="19" t="s">
        <v>37</v>
      </c>
    </row>
    <row r="183" spans="1:21" hidden="1" x14ac:dyDescent="0.25">
      <c r="A183" s="32" t="str">
        <f t="shared" si="47"/>
        <v/>
      </c>
      <c r="B183" s="157"/>
      <c r="C183" s="157"/>
      <c r="D183" s="157"/>
      <c r="E183" s="157"/>
      <c r="F183" s="157"/>
      <c r="G183" s="157"/>
      <c r="H183" s="157"/>
      <c r="I183" s="157"/>
      <c r="J183" s="18" t="str">
        <f t="shared" si="48"/>
        <v/>
      </c>
      <c r="K183" s="18" t="str">
        <f t="shared" si="49"/>
        <v/>
      </c>
      <c r="L183" s="18" t="str">
        <f t="shared" si="50"/>
        <v/>
      </c>
      <c r="M183" s="18" t="str">
        <f t="shared" si="51"/>
        <v/>
      </c>
      <c r="N183" s="18" t="str">
        <f t="shared" si="52"/>
        <v/>
      </c>
      <c r="O183" s="18" t="str">
        <f t="shared" si="53"/>
        <v/>
      </c>
      <c r="P183" s="18" t="str">
        <f t="shared" si="54"/>
        <v/>
      </c>
      <c r="Q183" s="18" t="str">
        <f t="shared" si="55"/>
        <v/>
      </c>
      <c r="R183" s="28" t="str">
        <f t="shared" si="56"/>
        <v/>
      </c>
      <c r="S183" s="28" t="str">
        <f t="shared" si="57"/>
        <v/>
      </c>
      <c r="T183" s="28" t="str">
        <f t="shared" si="58"/>
        <v/>
      </c>
      <c r="U183" s="19" t="s">
        <v>37</v>
      </c>
    </row>
    <row r="184" spans="1:21" hidden="1" x14ac:dyDescent="0.25">
      <c r="A184" s="32" t="str">
        <f t="shared" si="47"/>
        <v/>
      </c>
      <c r="B184" s="157"/>
      <c r="C184" s="157"/>
      <c r="D184" s="157"/>
      <c r="E184" s="157"/>
      <c r="F184" s="157"/>
      <c r="G184" s="157"/>
      <c r="H184" s="157"/>
      <c r="I184" s="157"/>
      <c r="J184" s="18" t="str">
        <f t="shared" si="48"/>
        <v/>
      </c>
      <c r="K184" s="18" t="str">
        <f t="shared" si="49"/>
        <v/>
      </c>
      <c r="L184" s="18" t="str">
        <f t="shared" si="50"/>
        <v/>
      </c>
      <c r="M184" s="18" t="str">
        <f t="shared" si="51"/>
        <v/>
      </c>
      <c r="N184" s="18" t="str">
        <f t="shared" si="52"/>
        <v/>
      </c>
      <c r="O184" s="18" t="str">
        <f t="shared" si="53"/>
        <v/>
      </c>
      <c r="P184" s="18" t="str">
        <f t="shared" si="54"/>
        <v/>
      </c>
      <c r="Q184" s="18" t="str">
        <f t="shared" si="55"/>
        <v/>
      </c>
      <c r="R184" s="28" t="str">
        <f t="shared" si="56"/>
        <v/>
      </c>
      <c r="S184" s="28" t="str">
        <f t="shared" si="57"/>
        <v/>
      </c>
      <c r="T184" s="28" t="str">
        <f t="shared" si="58"/>
        <v/>
      </c>
      <c r="U184" s="19" t="s">
        <v>37</v>
      </c>
    </row>
    <row r="185" spans="1:21" x14ac:dyDescent="0.25">
      <c r="A185" s="20" t="s">
        <v>25</v>
      </c>
      <c r="B185" s="172"/>
      <c r="C185" s="173"/>
      <c r="D185" s="173"/>
      <c r="E185" s="173"/>
      <c r="F185" s="173"/>
      <c r="G185" s="173"/>
      <c r="H185" s="173"/>
      <c r="I185" s="174"/>
      <c r="J185" s="22">
        <f t="shared" ref="J185:Q185" si="59">SUM(J170:J184)</f>
        <v>22</v>
      </c>
      <c r="K185" s="22">
        <f t="shared" si="59"/>
        <v>2</v>
      </c>
      <c r="L185" s="22">
        <f t="shared" si="59"/>
        <v>1</v>
      </c>
      <c r="M185" s="22">
        <f t="shared" si="59"/>
        <v>0</v>
      </c>
      <c r="N185" s="22">
        <f t="shared" si="59"/>
        <v>11</v>
      </c>
      <c r="O185" s="22">
        <f t="shared" si="59"/>
        <v>14</v>
      </c>
      <c r="P185" s="22">
        <f t="shared" si="59"/>
        <v>26</v>
      </c>
      <c r="Q185" s="22">
        <f t="shared" si="59"/>
        <v>40</v>
      </c>
      <c r="R185" s="20">
        <f>COUNTIF(R170:R184,"E")</f>
        <v>1</v>
      </c>
      <c r="S185" s="20">
        <f>COUNTIF(S170:S184,"C")</f>
        <v>1</v>
      </c>
      <c r="T185" s="20">
        <f>COUNTIF(T170:T184,"VP")</f>
        <v>0</v>
      </c>
      <c r="U185" s="17"/>
    </row>
    <row r="186" spans="1:21" ht="18.75" customHeight="1" x14ac:dyDescent="0.25">
      <c r="A186" s="113" t="s">
        <v>62</v>
      </c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5"/>
    </row>
    <row r="187" spans="1:21" x14ac:dyDescent="0.25">
      <c r="A187" s="32" t="str">
        <f>IF(ISNA(INDEX($A$34:$U$133,MATCH($B187,$B$34:$B$133,0),1)),"",INDEX($A$34:$U$133,MATCH($B187,$B$34:$B$133,0),1))</f>
        <v>MMR9013</v>
      </c>
      <c r="B187" s="168" t="s">
        <v>142</v>
      </c>
      <c r="C187" s="168"/>
      <c r="D187" s="168"/>
      <c r="E187" s="168"/>
      <c r="F187" s="168"/>
      <c r="G187" s="168"/>
      <c r="H187" s="168"/>
      <c r="I187" s="169"/>
      <c r="J187" s="18">
        <f>IF(ISNA(INDEX($A$34:$U$133,MATCH($B187,$B$34:$B$133,0),10)),"",INDEX($A$34:$U$133,MATCH($B187,$B$34:$B$133,0),10))</f>
        <v>8</v>
      </c>
      <c r="K187" s="18">
        <f>IF(ISNA(INDEX($A$34:$U$133,MATCH($B187,$B$34:$B$133,0),11)),"",INDEX($A$34:$U$133,MATCH($B187,$B$34:$B$133,0),11))</f>
        <v>0</v>
      </c>
      <c r="L187" s="18">
        <f>IF(ISNA(INDEX($A$34:$U$133,MATCH($B187,$B$34:$B$133,0),12)),"",INDEX($A$34:$U$133,MATCH($B187,$B$34:$B$133,0),12))</f>
        <v>0</v>
      </c>
      <c r="M187" s="18">
        <f>IF(ISNA(INDEX($A$34:$U$133,MATCH($B187,$B$34:$B$133,0),13)),"",INDEX($A$34:$U$133,MATCH($B187,$B$34:$B$133,0),13))</f>
        <v>1</v>
      </c>
      <c r="N187" s="18">
        <f>IF(ISNA(INDEX($A$34:$U$133,MATCH($B187,$B$34:$B$133,0),14)),"",INDEX($A$34:$U$133,MATCH($B187,$B$34:$B$133,0),14))</f>
        <v>2</v>
      </c>
      <c r="O187" s="18">
        <f>IF(ISNA(INDEX($A$34:$U$133,MATCH($B187,$B$34:$B$133,0),15)),"",INDEX($A$34:$U$133,MATCH($B187,$B$34:$B$133,0),15))</f>
        <v>3</v>
      </c>
      <c r="P187" s="18">
        <f>IF(ISNA(INDEX($A$34:$U$133,MATCH($B187,$B$34:$B$133,0),16)),"",INDEX($A$34:$U$133,MATCH($B187,$B$34:$B$133,0),16))</f>
        <v>14</v>
      </c>
      <c r="Q187" s="18">
        <f>IF(ISNA(INDEX($A$34:$U$133,MATCH($B187,$B$34:$B$133,0),17)),"",INDEX($A$34:$U$133,MATCH($B187,$B$34:$B$133,0),17))</f>
        <v>17</v>
      </c>
      <c r="R187" s="28">
        <f>IF(ISNA(INDEX($A$34:$U$133,MATCH($B187,$B$34:$B$133,0),18)),"",INDEX($A$34:$U$133,MATCH($B187,$B$34:$B$133,0),18))</f>
        <v>0</v>
      </c>
      <c r="S187" s="28" t="str">
        <f>IF(ISNA(INDEX($A$34:$U$133,MATCH($B187,$B$34:$B$133,0),19)),"",INDEX($A$34:$U$133,MATCH($B187,$B$34:$B$133,0),19))</f>
        <v>C</v>
      </c>
      <c r="T187" s="28">
        <f>IF(ISNA(INDEX($A$34:$U$133,MATCH($B187,$B$34:$B$133,0),20)),"",INDEX($A$34:$U$133,MATCH($B187,$B$34:$B$133,0),20))</f>
        <v>0</v>
      </c>
      <c r="U187" s="19" t="s">
        <v>37</v>
      </c>
    </row>
    <row r="188" spans="1:21" x14ac:dyDescent="0.25">
      <c r="A188" s="32" t="str">
        <f>IF(ISNA(INDEX($A$34:$U$133,MATCH($B188,$B$34:$B$133,0),1)),"",INDEX($A$34:$U$133,MATCH($B188,$B$34:$B$133,0),1))</f>
        <v>MMR3042</v>
      </c>
      <c r="B188" s="168" t="s">
        <v>108</v>
      </c>
      <c r="C188" s="168"/>
      <c r="D188" s="168"/>
      <c r="E188" s="168"/>
      <c r="F188" s="168"/>
      <c r="G188" s="168"/>
      <c r="H188" s="168"/>
      <c r="I188" s="169"/>
      <c r="J188" s="18">
        <f>IF(ISNA(INDEX($A$34:$U$133,MATCH($B188,$B$34:$B$133,0),10)),"",INDEX($A$34:$U$133,MATCH($B188,$B$34:$B$133,0),10))</f>
        <v>7</v>
      </c>
      <c r="K188" s="18">
        <f>IF(ISNA(INDEX($A$34:$U$133,MATCH($B188,$B$34:$B$133,0),11)),"",INDEX($A$34:$U$133,MATCH($B188,$B$34:$B$133,0),11))</f>
        <v>0</v>
      </c>
      <c r="L188" s="18">
        <f>IF(ISNA(INDEX($A$34:$U$133,MATCH($B188,$B$34:$B$133,0),12)),"",INDEX($A$34:$U$133,MATCH($B188,$B$34:$B$133,0),12))</f>
        <v>0</v>
      </c>
      <c r="M188" s="18">
        <f>IF(ISNA(INDEX($A$34:$U$133,MATCH($B188,$B$34:$B$133,0),13)),"",INDEX($A$34:$U$133,MATCH($B188,$B$34:$B$133,0),13))</f>
        <v>0</v>
      </c>
      <c r="N188" s="18">
        <f>IF(ISNA(INDEX($A$34:$U$133,MATCH($B188,$B$34:$B$133,0),14)),"",INDEX($A$34:$U$133,MATCH($B188,$B$34:$B$133,0),14))</f>
        <v>5</v>
      </c>
      <c r="O188" s="18">
        <f>IF(ISNA(INDEX($A$34:$U$133,MATCH($B188,$B$34:$B$133,0),15)),"",INDEX($A$34:$U$133,MATCH($B188,$B$34:$B$133,0),15))</f>
        <v>5</v>
      </c>
      <c r="P188" s="18">
        <f>IF(ISNA(INDEX($A$34:$U$133,MATCH($B188,$B$34:$B$133,0),16)),"",INDEX($A$34:$U$133,MATCH($B188,$B$34:$B$133,0),16))</f>
        <v>10</v>
      </c>
      <c r="Q188" s="18">
        <f>IF(ISNA(INDEX($A$34:$U$133,MATCH($B188,$B$34:$B$133,0),17)),"",INDEX($A$34:$U$133,MATCH($B188,$B$34:$B$133,0),17))</f>
        <v>15</v>
      </c>
      <c r="R188" s="28">
        <f>IF(ISNA(INDEX($A$34:$U$133,MATCH($B188,$B$34:$B$133,0),18)),"",INDEX($A$34:$U$133,MATCH($B188,$B$34:$B$133,0),18))</f>
        <v>0</v>
      </c>
      <c r="S188" s="28">
        <f>IF(ISNA(INDEX($A$34:$U$133,MATCH($B188,$B$34:$B$133,0),19)),"",INDEX($A$34:$U$133,MATCH($B188,$B$34:$B$133,0),19))</f>
        <v>0</v>
      </c>
      <c r="T188" s="28" t="str">
        <f>IF(ISNA(INDEX($A$34:$U$133,MATCH($B188,$B$34:$B$133,0),20)),"",INDEX($A$34:$U$133,MATCH($B188,$B$34:$B$133,0),20))</f>
        <v>VP</v>
      </c>
      <c r="U188" s="19" t="s">
        <v>37</v>
      </c>
    </row>
    <row r="189" spans="1:21" hidden="1" x14ac:dyDescent="0.25">
      <c r="A189" s="32" t="str">
        <f>IF(ISNA(INDEX($A$34:$U$133,MATCH($B189,$B$34:$B$133,0),1)),"",INDEX($A$34:$U$133,MATCH($B189,$B$34:$B$133,0),1))</f>
        <v/>
      </c>
      <c r="B189" s="176"/>
      <c r="C189" s="177"/>
      <c r="D189" s="177"/>
      <c r="E189" s="177"/>
      <c r="F189" s="177"/>
      <c r="G189" s="177"/>
      <c r="H189" s="177"/>
      <c r="I189" s="178"/>
      <c r="J189" s="18" t="str">
        <f>IF(ISNA(INDEX($A$34:$U$133,MATCH($B189,$B$34:$B$133,0),10)),"",INDEX($A$34:$U$133,MATCH($B189,$B$34:$B$133,0),10))</f>
        <v/>
      </c>
      <c r="K189" s="18" t="str">
        <f>IF(ISNA(INDEX($A$34:$U$133,MATCH($B189,$B$34:$B$133,0),11)),"",INDEX($A$34:$U$133,MATCH($B189,$B$34:$B$133,0),11))</f>
        <v/>
      </c>
      <c r="L189" s="18" t="str">
        <f>IF(ISNA(INDEX($A$34:$U$133,MATCH($B189,$B$34:$B$133,0),12)),"",INDEX($A$34:$U$133,MATCH($B189,$B$34:$B$133,0),12))</f>
        <v/>
      </c>
      <c r="M189" s="18" t="str">
        <f>IF(ISNA(INDEX($A$34:$U$133,MATCH($B189,$B$34:$B$133,0),13)),"",INDEX($A$34:$U$133,MATCH($B189,$B$34:$B$133,0),13))</f>
        <v/>
      </c>
      <c r="N189" s="18" t="str">
        <f>IF(ISNA(INDEX($A$34:$U$133,MATCH($B189,$B$34:$B$133,0),14)),"",INDEX($A$34:$U$133,MATCH($B189,$B$34:$B$133,0),14))</f>
        <v/>
      </c>
      <c r="O189" s="18" t="str">
        <f>IF(ISNA(INDEX($A$34:$U$133,MATCH($B189,$B$34:$B$133,0),15)),"",INDEX($A$34:$U$133,MATCH($B189,$B$34:$B$133,0),15))</f>
        <v/>
      </c>
      <c r="P189" s="18" t="str">
        <f>IF(ISNA(INDEX($A$34:$U$133,MATCH($B189,$B$34:$B$133,0),16)),"",INDEX($A$34:$U$133,MATCH($B189,$B$34:$B$133,0),16))</f>
        <v/>
      </c>
      <c r="Q189" s="18" t="str">
        <f>IF(ISNA(INDEX($A$34:$U$133,MATCH($B189,$B$34:$B$133,0),17)),"",INDEX($A$34:$U$133,MATCH($B189,$B$34:$B$133,0),17))</f>
        <v/>
      </c>
      <c r="R189" s="28" t="str">
        <f>IF(ISNA(INDEX($A$34:$U$133,MATCH($B189,$B$34:$B$133,0),18)),"",INDEX($A$34:$U$133,MATCH($B189,$B$34:$B$133,0),18))</f>
        <v/>
      </c>
      <c r="S189" s="28" t="str">
        <f>IF(ISNA(INDEX($A$34:$U$133,MATCH($B189,$B$34:$B$133,0),19)),"",INDEX($A$34:$U$133,MATCH($B189,$B$34:$B$133,0),19))</f>
        <v/>
      </c>
      <c r="T189" s="28" t="str">
        <f>IF(ISNA(INDEX($A$34:$U$133,MATCH($B189,$B$34:$B$133,0),20)),"",INDEX($A$34:$U$133,MATCH($B189,$B$34:$B$133,0),20))</f>
        <v/>
      </c>
      <c r="U189" s="19" t="s">
        <v>37</v>
      </c>
    </row>
    <row r="190" spans="1:21" hidden="1" x14ac:dyDescent="0.25">
      <c r="A190" s="32" t="str">
        <f>IF(ISNA(INDEX($A$34:$U$133,MATCH($B190,$B$34:$B$133,0),1)),"",INDEX($A$34:$U$133,MATCH($B190,$B$34:$B$133,0),1))</f>
        <v/>
      </c>
      <c r="B190" s="157"/>
      <c r="C190" s="157"/>
      <c r="D190" s="157"/>
      <c r="E190" s="157"/>
      <c r="F190" s="157"/>
      <c r="G190" s="157"/>
      <c r="H190" s="157"/>
      <c r="I190" s="157"/>
      <c r="J190" s="18" t="str">
        <f>IF(ISNA(INDEX($A$34:$U$133,MATCH($B190,$B$34:$B$133,0),10)),"",INDEX($A$34:$U$133,MATCH($B190,$B$34:$B$133,0),10))</f>
        <v/>
      </c>
      <c r="K190" s="18" t="str">
        <f>IF(ISNA(INDEX($A$34:$U$133,MATCH($B190,$B$34:$B$133,0),11)),"",INDEX($A$34:$U$133,MATCH($B190,$B$34:$B$133,0),11))</f>
        <v/>
      </c>
      <c r="L190" s="18" t="str">
        <f>IF(ISNA(INDEX($A$34:$U$133,MATCH($B190,$B$34:$B$133,0),12)),"",INDEX($A$34:$U$133,MATCH($B190,$B$34:$B$133,0),12))</f>
        <v/>
      </c>
      <c r="M190" s="18" t="str">
        <f>IF(ISNA(INDEX($A$34:$U$133,MATCH($B190,$B$34:$B$133,0),13)),"",INDEX($A$34:$U$133,MATCH($B190,$B$34:$B$133,0),13))</f>
        <v/>
      </c>
      <c r="N190" s="18" t="str">
        <f>IF(ISNA(INDEX($A$34:$U$133,MATCH($B190,$B$34:$B$133,0),14)),"",INDEX($A$34:$U$133,MATCH($B190,$B$34:$B$133,0),14))</f>
        <v/>
      </c>
      <c r="O190" s="18" t="str">
        <f>IF(ISNA(INDEX($A$34:$U$133,MATCH($B190,$B$34:$B$133,0),15)),"",INDEX($A$34:$U$133,MATCH($B190,$B$34:$B$133,0),15))</f>
        <v/>
      </c>
      <c r="P190" s="18" t="str">
        <f>IF(ISNA(INDEX($A$34:$U$133,MATCH($B190,$B$34:$B$133,0),16)),"",INDEX($A$34:$U$133,MATCH($B190,$B$34:$B$133,0),16))</f>
        <v/>
      </c>
      <c r="Q190" s="18" t="str">
        <f>IF(ISNA(INDEX($A$34:$U$133,MATCH($B190,$B$34:$B$133,0),17)),"",INDEX($A$34:$U$133,MATCH($B190,$B$34:$B$133,0),17))</f>
        <v/>
      </c>
      <c r="R190" s="28" t="str">
        <f>IF(ISNA(INDEX($A$34:$U$133,MATCH($B190,$B$34:$B$133,0),18)),"",INDEX($A$34:$U$133,MATCH($B190,$B$34:$B$133,0),18))</f>
        <v/>
      </c>
      <c r="S190" s="28" t="str">
        <f>IF(ISNA(INDEX($A$34:$U$133,MATCH($B190,$B$34:$B$133,0),19)),"",INDEX($A$34:$U$133,MATCH($B190,$B$34:$B$133,0),19))</f>
        <v/>
      </c>
      <c r="T190" s="28" t="str">
        <f>IF(ISNA(INDEX($A$34:$U$133,MATCH($B190,$B$34:$B$133,0),20)),"",INDEX($A$34:$U$133,MATCH($B190,$B$34:$B$133,0),20))</f>
        <v/>
      </c>
      <c r="U190" s="19" t="s">
        <v>37</v>
      </c>
    </row>
    <row r="191" spans="1:21" x14ac:dyDescent="0.25">
      <c r="A191" s="20" t="s">
        <v>25</v>
      </c>
      <c r="B191" s="158"/>
      <c r="C191" s="158"/>
      <c r="D191" s="158"/>
      <c r="E191" s="158"/>
      <c r="F191" s="158"/>
      <c r="G191" s="158"/>
      <c r="H191" s="158"/>
      <c r="I191" s="158"/>
      <c r="J191" s="22">
        <f t="shared" ref="J191:Q191" si="60">SUM(J187:J190)</f>
        <v>15</v>
      </c>
      <c r="K191" s="22">
        <f t="shared" si="60"/>
        <v>0</v>
      </c>
      <c r="L191" s="22">
        <f t="shared" si="60"/>
        <v>0</v>
      </c>
      <c r="M191" s="22">
        <f t="shared" si="60"/>
        <v>1</v>
      </c>
      <c r="N191" s="22">
        <f t="shared" si="60"/>
        <v>7</v>
      </c>
      <c r="O191" s="22">
        <f t="shared" si="60"/>
        <v>8</v>
      </c>
      <c r="P191" s="22">
        <f t="shared" si="60"/>
        <v>24</v>
      </c>
      <c r="Q191" s="22">
        <f t="shared" si="60"/>
        <v>32</v>
      </c>
      <c r="R191" s="20">
        <f>COUNTIF(R187:R190,"E")</f>
        <v>0</v>
      </c>
      <c r="S191" s="20">
        <f>COUNTIF(S187:S190,"C")</f>
        <v>1</v>
      </c>
      <c r="T191" s="20">
        <f>COUNTIF(T187:T190,"VP")</f>
        <v>1</v>
      </c>
      <c r="U191" s="21"/>
    </row>
    <row r="192" spans="1:21" ht="30.75" customHeight="1" x14ac:dyDescent="0.25">
      <c r="A192" s="159" t="s">
        <v>72</v>
      </c>
      <c r="B192" s="160"/>
      <c r="C192" s="160"/>
      <c r="D192" s="160"/>
      <c r="E192" s="160"/>
      <c r="F192" s="160"/>
      <c r="G192" s="160"/>
      <c r="H192" s="160"/>
      <c r="I192" s="161"/>
      <c r="J192" s="22">
        <f t="shared" ref="J192:T192" si="61">SUM(J185,J191)</f>
        <v>37</v>
      </c>
      <c r="K192" s="22">
        <f t="shared" si="61"/>
        <v>2</v>
      </c>
      <c r="L192" s="22">
        <f t="shared" si="61"/>
        <v>1</v>
      </c>
      <c r="M192" s="22">
        <f t="shared" si="61"/>
        <v>1</v>
      </c>
      <c r="N192" s="22">
        <f t="shared" si="61"/>
        <v>18</v>
      </c>
      <c r="O192" s="22">
        <f t="shared" si="61"/>
        <v>22</v>
      </c>
      <c r="P192" s="22">
        <f t="shared" si="61"/>
        <v>50</v>
      </c>
      <c r="Q192" s="22">
        <f t="shared" si="61"/>
        <v>72</v>
      </c>
      <c r="R192" s="22">
        <f t="shared" si="61"/>
        <v>1</v>
      </c>
      <c r="S192" s="22">
        <f t="shared" si="61"/>
        <v>2</v>
      </c>
      <c r="T192" s="22">
        <f t="shared" si="61"/>
        <v>1</v>
      </c>
      <c r="U192" s="27"/>
    </row>
    <row r="193" spans="1:21" ht="15.75" customHeight="1" x14ac:dyDescent="0.25">
      <c r="A193" s="145" t="s">
        <v>47</v>
      </c>
      <c r="B193" s="146"/>
      <c r="C193" s="146"/>
      <c r="D193" s="146"/>
      <c r="E193" s="146"/>
      <c r="F193" s="146"/>
      <c r="G193" s="146"/>
      <c r="H193" s="146"/>
      <c r="I193" s="146"/>
      <c r="J193" s="147"/>
      <c r="K193" s="22">
        <f t="shared" ref="K193:Q193" si="62">K185*14+K191*12</f>
        <v>28</v>
      </c>
      <c r="L193" s="22">
        <f t="shared" si="62"/>
        <v>14</v>
      </c>
      <c r="M193" s="22">
        <f t="shared" si="62"/>
        <v>12</v>
      </c>
      <c r="N193" s="22">
        <f t="shared" si="62"/>
        <v>238</v>
      </c>
      <c r="O193" s="22">
        <f t="shared" si="62"/>
        <v>292</v>
      </c>
      <c r="P193" s="22">
        <f t="shared" si="62"/>
        <v>652</v>
      </c>
      <c r="Q193" s="22">
        <f t="shared" si="62"/>
        <v>944</v>
      </c>
      <c r="R193" s="151"/>
      <c r="S193" s="152"/>
      <c r="T193" s="152"/>
      <c r="U193" s="153"/>
    </row>
    <row r="194" spans="1:21" ht="17.25" customHeight="1" x14ac:dyDescent="0.25">
      <c r="A194" s="148"/>
      <c r="B194" s="149"/>
      <c r="C194" s="149"/>
      <c r="D194" s="149"/>
      <c r="E194" s="149"/>
      <c r="F194" s="149"/>
      <c r="G194" s="149"/>
      <c r="H194" s="149"/>
      <c r="I194" s="149"/>
      <c r="J194" s="150"/>
      <c r="K194" s="162">
        <f>SUM(K193:N193)</f>
        <v>292</v>
      </c>
      <c r="L194" s="163"/>
      <c r="M194" s="163"/>
      <c r="N194" s="164"/>
      <c r="O194" s="165">
        <f>SUM(O193:P193)</f>
        <v>944</v>
      </c>
      <c r="P194" s="166"/>
      <c r="Q194" s="167"/>
      <c r="R194" s="154"/>
      <c r="S194" s="155"/>
      <c r="T194" s="155"/>
      <c r="U194" s="156"/>
    </row>
    <row r="195" spans="1:21" ht="12.75" customHeight="1" x14ac:dyDescent="0.25"/>
    <row r="196" spans="1:21" ht="23.25" customHeight="1" x14ac:dyDescent="0.25">
      <c r="A196" s="158" t="s">
        <v>66</v>
      </c>
      <c r="B196" s="175"/>
      <c r="C196" s="175"/>
      <c r="D196" s="175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  <c r="R196" s="175"/>
      <c r="S196" s="175"/>
      <c r="T196" s="175"/>
      <c r="U196" s="175"/>
    </row>
    <row r="197" spans="1:21" ht="26.25" customHeight="1" x14ac:dyDescent="0.25">
      <c r="A197" s="158" t="s">
        <v>27</v>
      </c>
      <c r="B197" s="158" t="s">
        <v>26</v>
      </c>
      <c r="C197" s="158"/>
      <c r="D197" s="158"/>
      <c r="E197" s="158"/>
      <c r="F197" s="158"/>
      <c r="G197" s="158"/>
      <c r="H197" s="158"/>
      <c r="I197" s="158"/>
      <c r="J197" s="112" t="s">
        <v>39</v>
      </c>
      <c r="K197" s="112" t="s">
        <v>24</v>
      </c>
      <c r="L197" s="112"/>
      <c r="M197" s="112"/>
      <c r="N197" s="112"/>
      <c r="O197" s="112" t="s">
        <v>40</v>
      </c>
      <c r="P197" s="112"/>
      <c r="Q197" s="112"/>
      <c r="R197" s="112" t="s">
        <v>23</v>
      </c>
      <c r="S197" s="112"/>
      <c r="T197" s="112"/>
      <c r="U197" s="112" t="s">
        <v>22</v>
      </c>
    </row>
    <row r="198" spans="1:21" x14ac:dyDescent="0.25">
      <c r="A198" s="158"/>
      <c r="B198" s="158"/>
      <c r="C198" s="158"/>
      <c r="D198" s="158"/>
      <c r="E198" s="158"/>
      <c r="F198" s="158"/>
      <c r="G198" s="158"/>
      <c r="H198" s="158"/>
      <c r="I198" s="158"/>
      <c r="J198" s="112"/>
      <c r="K198" s="29" t="s">
        <v>28</v>
      </c>
      <c r="L198" s="29" t="s">
        <v>29</v>
      </c>
      <c r="M198" s="59" t="s">
        <v>99</v>
      </c>
      <c r="N198" s="29" t="s">
        <v>100</v>
      </c>
      <c r="O198" s="29" t="s">
        <v>33</v>
      </c>
      <c r="P198" s="29" t="s">
        <v>7</v>
      </c>
      <c r="Q198" s="29" t="s">
        <v>30</v>
      </c>
      <c r="R198" s="29" t="s">
        <v>31</v>
      </c>
      <c r="S198" s="29" t="s">
        <v>28</v>
      </c>
      <c r="T198" s="29" t="s">
        <v>32</v>
      </c>
      <c r="U198" s="112"/>
    </row>
    <row r="199" spans="1:21" ht="18.75" customHeight="1" x14ac:dyDescent="0.25">
      <c r="A199" s="113" t="s">
        <v>61</v>
      </c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5"/>
    </row>
    <row r="200" spans="1:21" x14ac:dyDescent="0.25">
      <c r="A200" s="32" t="str">
        <f t="shared" ref="A200:A216" si="63">IF(ISNA(INDEX($A$34:$U$133,MATCH($B200,$B$34:$B$133,0),1)),"",INDEX($A$34:$U$133,MATCH($B200,$B$34:$B$133,0),1))</f>
        <v>MMX9931</v>
      </c>
      <c r="B200" s="168" t="s">
        <v>112</v>
      </c>
      <c r="C200" s="168"/>
      <c r="D200" s="168"/>
      <c r="E200" s="168"/>
      <c r="F200" s="168"/>
      <c r="G200" s="168"/>
      <c r="H200" s="168"/>
      <c r="I200" s="169"/>
      <c r="J200" s="18">
        <f t="shared" ref="J200:J216" si="64">IF(ISNA(INDEX($A$34:$U$133,MATCH($B200,$B$34:$B$133,0),10)),"",INDEX($A$34:$U$133,MATCH($B200,$B$34:$B$133,0),10))</f>
        <v>7</v>
      </c>
      <c r="K200" s="18">
        <f t="shared" ref="K200:K216" si="65">IF(ISNA(INDEX($A$34:$U$133,MATCH($B200,$B$34:$B$133,0),11)),"",INDEX($A$34:$U$133,MATCH($B200,$B$34:$B$133,0),11))</f>
        <v>2</v>
      </c>
      <c r="L200" s="18">
        <f t="shared" ref="L200:L216" si="66">IF(ISNA(INDEX($A$34:$U$133,MATCH($B200,$B$34:$B$133,0),12)),"",INDEX($A$34:$U$133,MATCH($B200,$B$34:$B$133,0),12))</f>
        <v>1</v>
      </c>
      <c r="M200" s="18">
        <f t="shared" ref="M200:M216" si="67">IF(ISNA(INDEX($A$34:$U$133,MATCH($B200,$B$34:$B$133,0),13)),"",INDEX($A$34:$U$133,MATCH($B200,$B$34:$B$133,0),13))</f>
        <v>0</v>
      </c>
      <c r="N200" s="18">
        <f t="shared" ref="N200:N216" si="68">IF(ISNA(INDEX($A$34:$U$133,MATCH($B200,$B$34:$B$133,0),14)),"",INDEX($A$34:$U$133,MATCH($B200,$B$34:$B$133,0),14))</f>
        <v>1</v>
      </c>
      <c r="O200" s="18">
        <f t="shared" ref="O200:O216" si="69">IF(ISNA(INDEX($A$34:$U$133,MATCH($B200,$B$34:$B$133,0),15)),"",INDEX($A$34:$U$133,MATCH($B200,$B$34:$B$133,0),15))</f>
        <v>4</v>
      </c>
      <c r="P200" s="18">
        <f t="shared" ref="P200:P216" si="70">IF(ISNA(INDEX($A$34:$U$133,MATCH($B200,$B$34:$B$133,0),16)),"",INDEX($A$34:$U$133,MATCH($B200,$B$34:$B$133,0),16))</f>
        <v>9</v>
      </c>
      <c r="Q200" s="18">
        <f t="shared" ref="Q200:Q216" si="71">IF(ISNA(INDEX($A$34:$U$133,MATCH($B200,$B$34:$B$133,0),17)),"",INDEX($A$34:$U$133,MATCH($B200,$B$34:$B$133,0),17))</f>
        <v>13</v>
      </c>
      <c r="R200" s="28" t="str">
        <f t="shared" ref="R200:R216" si="72">IF(ISNA(INDEX($A$34:$U$133,MATCH($B200,$B$34:$B$133,0),18)),"",INDEX($A$34:$U$133,MATCH($B200,$B$34:$B$133,0),18))</f>
        <v>E</v>
      </c>
      <c r="S200" s="28">
        <f t="shared" ref="S200:S216" si="73">IF(ISNA(INDEX($A$34:$U$133,MATCH($B200,$B$34:$B$133,0),19)),"",INDEX($A$34:$U$133,MATCH($B200,$B$34:$B$133,0),19))</f>
        <v>0</v>
      </c>
      <c r="T200" s="28">
        <f t="shared" ref="T200:T216" si="74">IF(ISNA(INDEX($A$34:$U$133,MATCH($B200,$B$34:$B$133,0),20)),"",INDEX($A$34:$U$133,MATCH($B200,$B$34:$B$133,0),20))</f>
        <v>0</v>
      </c>
      <c r="U200" s="17" t="s">
        <v>38</v>
      </c>
    </row>
    <row r="201" spans="1:21" x14ac:dyDescent="0.25">
      <c r="A201" s="32" t="str">
        <f t="shared" si="63"/>
        <v>MMR8103</v>
      </c>
      <c r="B201" s="170" t="s">
        <v>133</v>
      </c>
      <c r="C201" s="170"/>
      <c r="D201" s="170"/>
      <c r="E201" s="170"/>
      <c r="F201" s="170"/>
      <c r="G201" s="170"/>
      <c r="H201" s="170"/>
      <c r="I201" s="171"/>
      <c r="J201" s="18">
        <f t="shared" si="64"/>
        <v>7</v>
      </c>
      <c r="K201" s="18">
        <f t="shared" si="65"/>
        <v>2</v>
      </c>
      <c r="L201" s="18">
        <f t="shared" si="66"/>
        <v>1</v>
      </c>
      <c r="M201" s="18">
        <f t="shared" si="67"/>
        <v>0</v>
      </c>
      <c r="N201" s="18">
        <f t="shared" si="68"/>
        <v>1</v>
      </c>
      <c r="O201" s="18">
        <f t="shared" si="69"/>
        <v>4</v>
      </c>
      <c r="P201" s="18">
        <f t="shared" si="70"/>
        <v>9</v>
      </c>
      <c r="Q201" s="18">
        <f t="shared" si="71"/>
        <v>13</v>
      </c>
      <c r="R201" s="28" t="str">
        <f t="shared" si="72"/>
        <v>E</v>
      </c>
      <c r="S201" s="28">
        <f t="shared" si="73"/>
        <v>0</v>
      </c>
      <c r="T201" s="28">
        <f t="shared" si="74"/>
        <v>0</v>
      </c>
      <c r="U201" s="17" t="s">
        <v>38</v>
      </c>
    </row>
    <row r="202" spans="1:21" ht="26.1" customHeight="1" x14ac:dyDescent="0.25">
      <c r="A202" s="32" t="str">
        <f t="shared" si="63"/>
        <v>MMR8107</v>
      </c>
      <c r="B202" s="170" t="s">
        <v>135</v>
      </c>
      <c r="C202" s="170"/>
      <c r="D202" s="170"/>
      <c r="E202" s="170"/>
      <c r="F202" s="170"/>
      <c r="G202" s="170"/>
      <c r="H202" s="170"/>
      <c r="I202" s="171"/>
      <c r="J202" s="18">
        <f t="shared" si="64"/>
        <v>8</v>
      </c>
      <c r="K202" s="18">
        <f t="shared" si="65"/>
        <v>2</v>
      </c>
      <c r="L202" s="18">
        <f t="shared" si="66"/>
        <v>1</v>
      </c>
      <c r="M202" s="18">
        <f t="shared" si="67"/>
        <v>0</v>
      </c>
      <c r="N202" s="18">
        <f t="shared" si="68"/>
        <v>1</v>
      </c>
      <c r="O202" s="18">
        <f t="shared" si="69"/>
        <v>4</v>
      </c>
      <c r="P202" s="18">
        <f t="shared" si="70"/>
        <v>10</v>
      </c>
      <c r="Q202" s="18">
        <f t="shared" si="71"/>
        <v>14</v>
      </c>
      <c r="R202" s="28" t="str">
        <f t="shared" si="72"/>
        <v>E</v>
      </c>
      <c r="S202" s="28">
        <f t="shared" si="73"/>
        <v>0</v>
      </c>
      <c r="T202" s="28">
        <f t="shared" si="74"/>
        <v>0</v>
      </c>
      <c r="U202" s="17" t="s">
        <v>38</v>
      </c>
    </row>
    <row r="203" spans="1:21" x14ac:dyDescent="0.25">
      <c r="A203" s="32" t="str">
        <f t="shared" si="63"/>
        <v>MMX9933</v>
      </c>
      <c r="B203" s="168" t="s">
        <v>114</v>
      </c>
      <c r="C203" s="168"/>
      <c r="D203" s="168"/>
      <c r="E203" s="168"/>
      <c r="F203" s="168"/>
      <c r="G203" s="168"/>
      <c r="H203" s="168"/>
      <c r="I203" s="169"/>
      <c r="J203" s="18">
        <f t="shared" si="64"/>
        <v>7</v>
      </c>
      <c r="K203" s="18">
        <f t="shared" si="65"/>
        <v>2</v>
      </c>
      <c r="L203" s="18">
        <f t="shared" si="66"/>
        <v>1</v>
      </c>
      <c r="M203" s="18">
        <f t="shared" si="67"/>
        <v>0</v>
      </c>
      <c r="N203" s="18">
        <f t="shared" si="68"/>
        <v>1</v>
      </c>
      <c r="O203" s="18">
        <f t="shared" si="69"/>
        <v>4</v>
      </c>
      <c r="P203" s="18">
        <f t="shared" si="70"/>
        <v>11</v>
      </c>
      <c r="Q203" s="18">
        <f t="shared" si="71"/>
        <v>15</v>
      </c>
      <c r="R203" s="28" t="str">
        <f t="shared" si="72"/>
        <v>E</v>
      </c>
      <c r="S203" s="28">
        <f t="shared" si="73"/>
        <v>0</v>
      </c>
      <c r="T203" s="28">
        <f t="shared" si="74"/>
        <v>0</v>
      </c>
      <c r="U203" s="17" t="s">
        <v>38</v>
      </c>
    </row>
    <row r="204" spans="1:21" hidden="1" x14ac:dyDescent="0.25">
      <c r="A204" s="32" t="str">
        <f t="shared" si="63"/>
        <v/>
      </c>
      <c r="B204" s="157"/>
      <c r="C204" s="157"/>
      <c r="D204" s="157"/>
      <c r="E204" s="157"/>
      <c r="F204" s="157"/>
      <c r="G204" s="157"/>
      <c r="H204" s="157"/>
      <c r="I204" s="157"/>
      <c r="J204" s="18" t="str">
        <f t="shared" si="64"/>
        <v/>
      </c>
      <c r="K204" s="18" t="str">
        <f t="shared" si="65"/>
        <v/>
      </c>
      <c r="L204" s="18" t="str">
        <f t="shared" si="66"/>
        <v/>
      </c>
      <c r="M204" s="18" t="str">
        <f t="shared" si="67"/>
        <v/>
      </c>
      <c r="N204" s="18" t="str">
        <f t="shared" si="68"/>
        <v/>
      </c>
      <c r="O204" s="18" t="str">
        <f t="shared" si="69"/>
        <v/>
      </c>
      <c r="P204" s="18" t="str">
        <f t="shared" si="70"/>
        <v/>
      </c>
      <c r="Q204" s="18" t="str">
        <f t="shared" si="71"/>
        <v/>
      </c>
      <c r="R204" s="28" t="str">
        <f t="shared" si="72"/>
        <v/>
      </c>
      <c r="S204" s="28" t="str">
        <f t="shared" si="73"/>
        <v/>
      </c>
      <c r="T204" s="28" t="str">
        <f t="shared" si="74"/>
        <v/>
      </c>
      <c r="U204" s="17" t="s">
        <v>38</v>
      </c>
    </row>
    <row r="205" spans="1:21" hidden="1" x14ac:dyDescent="0.25">
      <c r="A205" s="32" t="str">
        <f t="shared" si="63"/>
        <v/>
      </c>
      <c r="B205" s="157"/>
      <c r="C205" s="157"/>
      <c r="D205" s="157"/>
      <c r="E205" s="157"/>
      <c r="F205" s="157"/>
      <c r="G205" s="157"/>
      <c r="H205" s="157"/>
      <c r="I205" s="157"/>
      <c r="J205" s="18" t="str">
        <f t="shared" si="64"/>
        <v/>
      </c>
      <c r="K205" s="18" t="str">
        <f t="shared" si="65"/>
        <v/>
      </c>
      <c r="L205" s="18" t="str">
        <f t="shared" si="66"/>
        <v/>
      </c>
      <c r="M205" s="18" t="str">
        <f t="shared" si="67"/>
        <v/>
      </c>
      <c r="N205" s="18" t="str">
        <f t="shared" si="68"/>
        <v/>
      </c>
      <c r="O205" s="18" t="str">
        <f t="shared" si="69"/>
        <v/>
      </c>
      <c r="P205" s="18" t="str">
        <f t="shared" si="70"/>
        <v/>
      </c>
      <c r="Q205" s="18" t="str">
        <f t="shared" si="71"/>
        <v/>
      </c>
      <c r="R205" s="28" t="str">
        <f t="shared" si="72"/>
        <v/>
      </c>
      <c r="S205" s="28" t="str">
        <f t="shared" si="73"/>
        <v/>
      </c>
      <c r="T205" s="28" t="str">
        <f t="shared" si="74"/>
        <v/>
      </c>
      <c r="U205" s="17" t="s">
        <v>38</v>
      </c>
    </row>
    <row r="206" spans="1:21" hidden="1" x14ac:dyDescent="0.25">
      <c r="A206" s="32" t="str">
        <f t="shared" si="63"/>
        <v/>
      </c>
      <c r="B206" s="157"/>
      <c r="C206" s="157"/>
      <c r="D206" s="157"/>
      <c r="E206" s="157"/>
      <c r="F206" s="157"/>
      <c r="G206" s="157"/>
      <c r="H206" s="157"/>
      <c r="I206" s="157"/>
      <c r="J206" s="18" t="str">
        <f t="shared" si="64"/>
        <v/>
      </c>
      <c r="K206" s="18" t="str">
        <f t="shared" si="65"/>
        <v/>
      </c>
      <c r="L206" s="18" t="str">
        <f t="shared" si="66"/>
        <v/>
      </c>
      <c r="M206" s="18" t="str">
        <f t="shared" si="67"/>
        <v/>
      </c>
      <c r="N206" s="18" t="str">
        <f t="shared" si="68"/>
        <v/>
      </c>
      <c r="O206" s="18" t="str">
        <f t="shared" si="69"/>
        <v/>
      </c>
      <c r="P206" s="18" t="str">
        <f t="shared" si="70"/>
        <v/>
      </c>
      <c r="Q206" s="18" t="str">
        <f t="shared" si="71"/>
        <v/>
      </c>
      <c r="R206" s="28" t="str">
        <f t="shared" si="72"/>
        <v/>
      </c>
      <c r="S206" s="28" t="str">
        <f t="shared" si="73"/>
        <v/>
      </c>
      <c r="T206" s="28" t="str">
        <f t="shared" si="74"/>
        <v/>
      </c>
      <c r="U206" s="17" t="s">
        <v>38</v>
      </c>
    </row>
    <row r="207" spans="1:21" hidden="1" x14ac:dyDescent="0.25">
      <c r="A207" s="32" t="str">
        <f t="shared" si="63"/>
        <v/>
      </c>
      <c r="B207" s="157"/>
      <c r="C207" s="157"/>
      <c r="D207" s="157"/>
      <c r="E207" s="157"/>
      <c r="F207" s="157"/>
      <c r="G207" s="157"/>
      <c r="H207" s="157"/>
      <c r="I207" s="157"/>
      <c r="J207" s="18" t="str">
        <f t="shared" si="64"/>
        <v/>
      </c>
      <c r="K207" s="18" t="str">
        <f t="shared" si="65"/>
        <v/>
      </c>
      <c r="L207" s="18" t="str">
        <f t="shared" si="66"/>
        <v/>
      </c>
      <c r="M207" s="18" t="str">
        <f t="shared" si="67"/>
        <v/>
      </c>
      <c r="N207" s="18" t="str">
        <f t="shared" si="68"/>
        <v/>
      </c>
      <c r="O207" s="18" t="str">
        <f t="shared" si="69"/>
        <v/>
      </c>
      <c r="P207" s="18" t="str">
        <f t="shared" si="70"/>
        <v/>
      </c>
      <c r="Q207" s="18" t="str">
        <f t="shared" si="71"/>
        <v/>
      </c>
      <c r="R207" s="28" t="str">
        <f t="shared" si="72"/>
        <v/>
      </c>
      <c r="S207" s="28" t="str">
        <f t="shared" si="73"/>
        <v/>
      </c>
      <c r="T207" s="28" t="str">
        <f t="shared" si="74"/>
        <v/>
      </c>
      <c r="U207" s="17" t="s">
        <v>38</v>
      </c>
    </row>
    <row r="208" spans="1:21" hidden="1" x14ac:dyDescent="0.25">
      <c r="A208" s="32" t="str">
        <f t="shared" si="63"/>
        <v/>
      </c>
      <c r="B208" s="157"/>
      <c r="C208" s="157"/>
      <c r="D208" s="157"/>
      <c r="E208" s="157"/>
      <c r="F208" s="157"/>
      <c r="G208" s="157"/>
      <c r="H208" s="157"/>
      <c r="I208" s="157"/>
      <c r="J208" s="18" t="str">
        <f t="shared" si="64"/>
        <v/>
      </c>
      <c r="K208" s="18" t="str">
        <f t="shared" si="65"/>
        <v/>
      </c>
      <c r="L208" s="18" t="str">
        <f t="shared" si="66"/>
        <v/>
      </c>
      <c r="M208" s="18" t="str">
        <f t="shared" si="67"/>
        <v/>
      </c>
      <c r="N208" s="18" t="str">
        <f t="shared" si="68"/>
        <v/>
      </c>
      <c r="O208" s="18" t="str">
        <f t="shared" si="69"/>
        <v/>
      </c>
      <c r="P208" s="18" t="str">
        <f t="shared" si="70"/>
        <v/>
      </c>
      <c r="Q208" s="18" t="str">
        <f t="shared" si="71"/>
        <v/>
      </c>
      <c r="R208" s="28" t="str">
        <f t="shared" si="72"/>
        <v/>
      </c>
      <c r="S208" s="28" t="str">
        <f t="shared" si="73"/>
        <v/>
      </c>
      <c r="T208" s="28" t="str">
        <f t="shared" si="74"/>
        <v/>
      </c>
      <c r="U208" s="17" t="s">
        <v>38</v>
      </c>
    </row>
    <row r="209" spans="1:21" hidden="1" x14ac:dyDescent="0.25">
      <c r="A209" s="32" t="str">
        <f t="shared" si="63"/>
        <v/>
      </c>
      <c r="B209" s="157"/>
      <c r="C209" s="157"/>
      <c r="D209" s="157"/>
      <c r="E209" s="157"/>
      <c r="F209" s="157"/>
      <c r="G209" s="157"/>
      <c r="H209" s="157"/>
      <c r="I209" s="157"/>
      <c r="J209" s="18" t="str">
        <f t="shared" si="64"/>
        <v/>
      </c>
      <c r="K209" s="18" t="str">
        <f t="shared" si="65"/>
        <v/>
      </c>
      <c r="L209" s="18" t="str">
        <f t="shared" si="66"/>
        <v/>
      </c>
      <c r="M209" s="18" t="str">
        <f t="shared" si="67"/>
        <v/>
      </c>
      <c r="N209" s="18" t="str">
        <f t="shared" si="68"/>
        <v/>
      </c>
      <c r="O209" s="18" t="str">
        <f t="shared" si="69"/>
        <v/>
      </c>
      <c r="P209" s="18" t="str">
        <f t="shared" si="70"/>
        <v/>
      </c>
      <c r="Q209" s="18" t="str">
        <f t="shared" si="71"/>
        <v/>
      </c>
      <c r="R209" s="28" t="str">
        <f t="shared" si="72"/>
        <v/>
      </c>
      <c r="S209" s="28" t="str">
        <f t="shared" si="73"/>
        <v/>
      </c>
      <c r="T209" s="28" t="str">
        <f t="shared" si="74"/>
        <v/>
      </c>
      <c r="U209" s="17" t="s">
        <v>38</v>
      </c>
    </row>
    <row r="210" spans="1:21" hidden="1" x14ac:dyDescent="0.25">
      <c r="A210" s="32" t="str">
        <f t="shared" si="63"/>
        <v/>
      </c>
      <c r="B210" s="157"/>
      <c r="C210" s="157"/>
      <c r="D210" s="157"/>
      <c r="E210" s="157"/>
      <c r="F210" s="157"/>
      <c r="G210" s="157"/>
      <c r="H210" s="157"/>
      <c r="I210" s="157"/>
      <c r="J210" s="18" t="str">
        <f t="shared" si="64"/>
        <v/>
      </c>
      <c r="K210" s="18" t="str">
        <f t="shared" si="65"/>
        <v/>
      </c>
      <c r="L210" s="18" t="str">
        <f t="shared" si="66"/>
        <v/>
      </c>
      <c r="M210" s="18" t="str">
        <f t="shared" si="67"/>
        <v/>
      </c>
      <c r="N210" s="18" t="str">
        <f t="shared" si="68"/>
        <v/>
      </c>
      <c r="O210" s="18" t="str">
        <f t="shared" si="69"/>
        <v/>
      </c>
      <c r="P210" s="18" t="str">
        <f t="shared" si="70"/>
        <v/>
      </c>
      <c r="Q210" s="18" t="str">
        <f t="shared" si="71"/>
        <v/>
      </c>
      <c r="R210" s="28" t="str">
        <f t="shared" si="72"/>
        <v/>
      </c>
      <c r="S210" s="28" t="str">
        <f t="shared" si="73"/>
        <v/>
      </c>
      <c r="T210" s="28" t="str">
        <f t="shared" si="74"/>
        <v/>
      </c>
      <c r="U210" s="17" t="s">
        <v>38</v>
      </c>
    </row>
    <row r="211" spans="1:21" hidden="1" x14ac:dyDescent="0.25">
      <c r="A211" s="32" t="str">
        <f t="shared" si="63"/>
        <v/>
      </c>
      <c r="B211" s="157"/>
      <c r="C211" s="157"/>
      <c r="D211" s="157"/>
      <c r="E211" s="157"/>
      <c r="F211" s="157"/>
      <c r="G211" s="157"/>
      <c r="H211" s="157"/>
      <c r="I211" s="157"/>
      <c r="J211" s="18" t="str">
        <f t="shared" si="64"/>
        <v/>
      </c>
      <c r="K211" s="18" t="str">
        <f t="shared" si="65"/>
        <v/>
      </c>
      <c r="L211" s="18" t="str">
        <f t="shared" si="66"/>
        <v/>
      </c>
      <c r="M211" s="18" t="str">
        <f t="shared" si="67"/>
        <v/>
      </c>
      <c r="N211" s="18" t="str">
        <f t="shared" si="68"/>
        <v/>
      </c>
      <c r="O211" s="18" t="str">
        <f t="shared" si="69"/>
        <v/>
      </c>
      <c r="P211" s="18" t="str">
        <f t="shared" si="70"/>
        <v/>
      </c>
      <c r="Q211" s="18" t="str">
        <f t="shared" si="71"/>
        <v/>
      </c>
      <c r="R211" s="28" t="str">
        <f t="shared" si="72"/>
        <v/>
      </c>
      <c r="S211" s="28" t="str">
        <f t="shared" si="73"/>
        <v/>
      </c>
      <c r="T211" s="28" t="str">
        <f t="shared" si="74"/>
        <v/>
      </c>
      <c r="U211" s="17" t="s">
        <v>38</v>
      </c>
    </row>
    <row r="212" spans="1:21" hidden="1" x14ac:dyDescent="0.25">
      <c r="A212" s="32" t="str">
        <f t="shared" si="63"/>
        <v/>
      </c>
      <c r="B212" s="157"/>
      <c r="C212" s="157"/>
      <c r="D212" s="157"/>
      <c r="E212" s="157"/>
      <c r="F212" s="157"/>
      <c r="G212" s="157"/>
      <c r="H212" s="157"/>
      <c r="I212" s="157"/>
      <c r="J212" s="18" t="str">
        <f t="shared" si="64"/>
        <v/>
      </c>
      <c r="K212" s="18" t="str">
        <f t="shared" si="65"/>
        <v/>
      </c>
      <c r="L212" s="18" t="str">
        <f t="shared" si="66"/>
        <v/>
      </c>
      <c r="M212" s="18" t="str">
        <f t="shared" si="67"/>
        <v/>
      </c>
      <c r="N212" s="18" t="str">
        <f t="shared" si="68"/>
        <v/>
      </c>
      <c r="O212" s="18" t="str">
        <f t="shared" si="69"/>
        <v/>
      </c>
      <c r="P212" s="18" t="str">
        <f t="shared" si="70"/>
        <v/>
      </c>
      <c r="Q212" s="18" t="str">
        <f t="shared" si="71"/>
        <v/>
      </c>
      <c r="R212" s="28" t="str">
        <f t="shared" si="72"/>
        <v/>
      </c>
      <c r="S212" s="28" t="str">
        <f t="shared" si="73"/>
        <v/>
      </c>
      <c r="T212" s="28" t="str">
        <f t="shared" si="74"/>
        <v/>
      </c>
      <c r="U212" s="17" t="s">
        <v>38</v>
      </c>
    </row>
    <row r="213" spans="1:21" hidden="1" x14ac:dyDescent="0.25">
      <c r="A213" s="32" t="str">
        <f t="shared" si="63"/>
        <v/>
      </c>
      <c r="B213" s="157"/>
      <c r="C213" s="157"/>
      <c r="D213" s="157"/>
      <c r="E213" s="157"/>
      <c r="F213" s="157"/>
      <c r="G213" s="157"/>
      <c r="H213" s="157"/>
      <c r="I213" s="157"/>
      <c r="J213" s="18" t="str">
        <f t="shared" si="64"/>
        <v/>
      </c>
      <c r="K213" s="18" t="str">
        <f t="shared" si="65"/>
        <v/>
      </c>
      <c r="L213" s="18" t="str">
        <f t="shared" si="66"/>
        <v/>
      </c>
      <c r="M213" s="18" t="str">
        <f t="shared" si="67"/>
        <v/>
      </c>
      <c r="N213" s="18" t="str">
        <f t="shared" si="68"/>
        <v/>
      </c>
      <c r="O213" s="18" t="str">
        <f t="shared" si="69"/>
        <v/>
      </c>
      <c r="P213" s="18" t="str">
        <f t="shared" si="70"/>
        <v/>
      </c>
      <c r="Q213" s="18" t="str">
        <f t="shared" si="71"/>
        <v/>
      </c>
      <c r="R213" s="28" t="str">
        <f t="shared" si="72"/>
        <v/>
      </c>
      <c r="S213" s="28" t="str">
        <f t="shared" si="73"/>
        <v/>
      </c>
      <c r="T213" s="28" t="str">
        <f t="shared" si="74"/>
        <v/>
      </c>
      <c r="U213" s="17" t="s">
        <v>38</v>
      </c>
    </row>
    <row r="214" spans="1:21" hidden="1" x14ac:dyDescent="0.25">
      <c r="A214" s="32" t="str">
        <f t="shared" si="63"/>
        <v/>
      </c>
      <c r="B214" s="157"/>
      <c r="C214" s="157"/>
      <c r="D214" s="157"/>
      <c r="E214" s="157"/>
      <c r="F214" s="157"/>
      <c r="G214" s="157"/>
      <c r="H214" s="157"/>
      <c r="I214" s="157"/>
      <c r="J214" s="18" t="str">
        <f t="shared" si="64"/>
        <v/>
      </c>
      <c r="K214" s="18" t="str">
        <f t="shared" si="65"/>
        <v/>
      </c>
      <c r="L214" s="18" t="str">
        <f t="shared" si="66"/>
        <v/>
      </c>
      <c r="M214" s="18" t="str">
        <f t="shared" si="67"/>
        <v/>
      </c>
      <c r="N214" s="18" t="str">
        <f t="shared" si="68"/>
        <v/>
      </c>
      <c r="O214" s="18" t="str">
        <f t="shared" si="69"/>
        <v/>
      </c>
      <c r="P214" s="18" t="str">
        <f t="shared" si="70"/>
        <v/>
      </c>
      <c r="Q214" s="18" t="str">
        <f t="shared" si="71"/>
        <v/>
      </c>
      <c r="R214" s="28" t="str">
        <f t="shared" si="72"/>
        <v/>
      </c>
      <c r="S214" s="28" t="str">
        <f t="shared" si="73"/>
        <v/>
      </c>
      <c r="T214" s="28" t="str">
        <f t="shared" si="74"/>
        <v/>
      </c>
      <c r="U214" s="17" t="s">
        <v>38</v>
      </c>
    </row>
    <row r="215" spans="1:21" hidden="1" x14ac:dyDescent="0.25">
      <c r="A215" s="32" t="str">
        <f t="shared" si="63"/>
        <v/>
      </c>
      <c r="B215" s="157"/>
      <c r="C215" s="157"/>
      <c r="D215" s="157"/>
      <c r="E215" s="157"/>
      <c r="F215" s="157"/>
      <c r="G215" s="157"/>
      <c r="H215" s="157"/>
      <c r="I215" s="157"/>
      <c r="J215" s="18" t="str">
        <f t="shared" si="64"/>
        <v/>
      </c>
      <c r="K215" s="18" t="str">
        <f t="shared" si="65"/>
        <v/>
      </c>
      <c r="L215" s="18" t="str">
        <f t="shared" si="66"/>
        <v/>
      </c>
      <c r="M215" s="18" t="str">
        <f t="shared" si="67"/>
        <v/>
      </c>
      <c r="N215" s="18" t="str">
        <f t="shared" si="68"/>
        <v/>
      </c>
      <c r="O215" s="18" t="str">
        <f t="shared" si="69"/>
        <v/>
      </c>
      <c r="P215" s="18" t="str">
        <f t="shared" si="70"/>
        <v/>
      </c>
      <c r="Q215" s="18" t="str">
        <f t="shared" si="71"/>
        <v/>
      </c>
      <c r="R215" s="28" t="str">
        <f t="shared" si="72"/>
        <v/>
      </c>
      <c r="S215" s="28" t="str">
        <f t="shared" si="73"/>
        <v/>
      </c>
      <c r="T215" s="28" t="str">
        <f t="shared" si="74"/>
        <v/>
      </c>
      <c r="U215" s="17" t="s">
        <v>38</v>
      </c>
    </row>
    <row r="216" spans="1:21" hidden="1" x14ac:dyDescent="0.25">
      <c r="A216" s="32" t="str">
        <f t="shared" si="63"/>
        <v/>
      </c>
      <c r="B216" s="157"/>
      <c r="C216" s="157"/>
      <c r="D216" s="157"/>
      <c r="E216" s="157"/>
      <c r="F216" s="157"/>
      <c r="G216" s="157"/>
      <c r="H216" s="157"/>
      <c r="I216" s="157"/>
      <c r="J216" s="18" t="str">
        <f t="shared" si="64"/>
        <v/>
      </c>
      <c r="K216" s="18" t="str">
        <f t="shared" si="65"/>
        <v/>
      </c>
      <c r="L216" s="18" t="str">
        <f t="shared" si="66"/>
        <v/>
      </c>
      <c r="M216" s="18" t="str">
        <f t="shared" si="67"/>
        <v/>
      </c>
      <c r="N216" s="18" t="str">
        <f t="shared" si="68"/>
        <v/>
      </c>
      <c r="O216" s="18" t="str">
        <f t="shared" si="69"/>
        <v/>
      </c>
      <c r="P216" s="18" t="str">
        <f t="shared" si="70"/>
        <v/>
      </c>
      <c r="Q216" s="18" t="str">
        <f t="shared" si="71"/>
        <v/>
      </c>
      <c r="R216" s="28" t="str">
        <f t="shared" si="72"/>
        <v/>
      </c>
      <c r="S216" s="28" t="str">
        <f t="shared" si="73"/>
        <v/>
      </c>
      <c r="T216" s="28" t="str">
        <f t="shared" si="74"/>
        <v/>
      </c>
      <c r="U216" s="17" t="s">
        <v>38</v>
      </c>
    </row>
    <row r="217" spans="1:21" x14ac:dyDescent="0.25">
      <c r="A217" s="20" t="s">
        <v>25</v>
      </c>
      <c r="B217" s="172"/>
      <c r="C217" s="173"/>
      <c r="D217" s="173"/>
      <c r="E217" s="173"/>
      <c r="F217" s="173"/>
      <c r="G217" s="173"/>
      <c r="H217" s="173"/>
      <c r="I217" s="174"/>
      <c r="J217" s="22">
        <f t="shared" ref="J217:Q217" si="75">SUM(J200:J216)</f>
        <v>29</v>
      </c>
      <c r="K217" s="22">
        <f t="shared" si="75"/>
        <v>8</v>
      </c>
      <c r="L217" s="22">
        <f t="shared" si="75"/>
        <v>4</v>
      </c>
      <c r="M217" s="22">
        <f t="shared" si="75"/>
        <v>0</v>
      </c>
      <c r="N217" s="22">
        <f t="shared" si="75"/>
        <v>4</v>
      </c>
      <c r="O217" s="22">
        <f t="shared" si="75"/>
        <v>16</v>
      </c>
      <c r="P217" s="22">
        <f t="shared" si="75"/>
        <v>39</v>
      </c>
      <c r="Q217" s="22">
        <f t="shared" si="75"/>
        <v>55</v>
      </c>
      <c r="R217" s="20">
        <f>COUNTIF(R200:R216,"E")</f>
        <v>4</v>
      </c>
      <c r="S217" s="20">
        <f>COUNTIF(S200:S216,"C")</f>
        <v>0</v>
      </c>
      <c r="T217" s="20">
        <f>COUNTIF(T200:T216,"VP")</f>
        <v>0</v>
      </c>
      <c r="U217" s="17"/>
    </row>
    <row r="218" spans="1:21" ht="18" customHeight="1" x14ac:dyDescent="0.25">
      <c r="A218" s="113" t="s">
        <v>63</v>
      </c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5"/>
    </row>
    <row r="219" spans="1:21" x14ac:dyDescent="0.25">
      <c r="A219" s="32" t="str">
        <f>IF(ISNA(INDEX($A$34:$U$133,MATCH($B219,$B$34:$B$133,0),1)),"",INDEX($A$34:$U$133,MATCH($B219,$B$34:$B$133,0),1))</f>
        <v/>
      </c>
      <c r="B219" s="157"/>
      <c r="C219" s="157"/>
      <c r="D219" s="157"/>
      <c r="E219" s="157"/>
      <c r="F219" s="157"/>
      <c r="G219" s="157"/>
      <c r="H219" s="157"/>
      <c r="I219" s="157"/>
      <c r="J219" s="18" t="str">
        <f>IF(ISNA(INDEX($A$34:$U$133,MATCH($B219,$B$34:$B$133,0),10)),"",INDEX($A$34:$U$133,MATCH($B219,$B$34:$B$133,0),10))</f>
        <v/>
      </c>
      <c r="K219" s="18" t="str">
        <f>IF(ISNA(INDEX($A$34:$U$133,MATCH($B219,$B$34:$B$133,0),11)),"",INDEX($A$34:$U$133,MATCH($B219,$B$34:$B$133,0),11))</f>
        <v/>
      </c>
      <c r="L219" s="18" t="str">
        <f>IF(ISNA(INDEX($A$34:$U$133,MATCH($B219,$B$34:$B$133,0),12)),"",INDEX($A$34:$U$133,MATCH($B219,$B$34:$B$133,0),12))</f>
        <v/>
      </c>
      <c r="M219" s="18" t="str">
        <f>IF(ISNA(INDEX($A$34:$U$133,MATCH($B219,$B$34:$B$133,0),13)),"",INDEX($A$34:$U$133,MATCH($B219,$B$34:$B$133,0),13))</f>
        <v/>
      </c>
      <c r="N219" s="18" t="str">
        <f>IF(ISNA(INDEX($A$34:$U$133,MATCH($B219,$B$34:$B$133,0),14)),"",INDEX($A$34:$U$133,MATCH($B219,$B$34:$B$133,0),14))</f>
        <v/>
      </c>
      <c r="O219" s="18" t="str">
        <f>IF(ISNA(INDEX($A$34:$U$133,MATCH($B219,$B$34:$B$133,0),15)),"",INDEX($A$34:$U$133,MATCH($B219,$B$34:$B$133,0),15))</f>
        <v/>
      </c>
      <c r="P219" s="18" t="str">
        <f>IF(ISNA(INDEX($A$34:$U$133,MATCH($B219,$B$34:$B$133,0),16)),"",INDEX($A$34:$U$133,MATCH($B219,$B$34:$B$133,0),16))</f>
        <v/>
      </c>
      <c r="Q219" s="18" t="str">
        <f>IF(ISNA(INDEX($A$34:$U$133,MATCH($B219,$B$34:$B$133,0),17)),"",INDEX($A$34:$U$133,MATCH($B219,$B$34:$B$133,0),17))</f>
        <v/>
      </c>
      <c r="R219" s="28" t="str">
        <f>IF(ISNA(INDEX($A$34:$U$133,MATCH($B219,$B$34:$B$133,0),18)),"",INDEX($A$34:$U$133,MATCH($B219,$B$34:$B$133,0),18))</f>
        <v/>
      </c>
      <c r="S219" s="28" t="str">
        <f>IF(ISNA(INDEX($A$34:$U$133,MATCH($B219,$B$34:$B$133,0),19)),"",INDEX($A$34:$U$133,MATCH($B219,$B$34:$B$133,0),19))</f>
        <v/>
      </c>
      <c r="T219" s="28" t="str">
        <f>IF(ISNA(INDEX($A$34:$U$133,MATCH($B219,$B$34:$B$133,0),20)),"",INDEX($A$34:$U$133,MATCH($B219,$B$34:$B$133,0),20))</f>
        <v/>
      </c>
      <c r="U219" s="17" t="s">
        <v>38</v>
      </c>
    </row>
    <row r="220" spans="1:21" hidden="1" x14ac:dyDescent="0.25">
      <c r="A220" s="32" t="str">
        <f>IF(ISNA(INDEX($A$34:$U$133,MATCH($B220,$B$34:$B$133,0),1)),"",INDEX($A$34:$U$133,MATCH($B220,$B$34:$B$133,0),1))</f>
        <v/>
      </c>
      <c r="B220" s="157"/>
      <c r="C220" s="157"/>
      <c r="D220" s="157"/>
      <c r="E220" s="157"/>
      <c r="F220" s="157"/>
      <c r="G220" s="157"/>
      <c r="H220" s="157"/>
      <c r="I220" s="157"/>
      <c r="J220" s="18" t="str">
        <f>IF(ISNA(INDEX($A$34:$U$133,MATCH($B220,$B$34:$B$133,0),10)),"",INDEX($A$34:$U$133,MATCH($B220,$B$34:$B$133,0),10))</f>
        <v/>
      </c>
      <c r="K220" s="18" t="str">
        <f>IF(ISNA(INDEX($A$34:$U$133,MATCH($B220,$B$34:$B$133,0),11)),"",INDEX($A$34:$U$133,MATCH($B220,$B$34:$B$133,0),11))</f>
        <v/>
      </c>
      <c r="L220" s="18" t="str">
        <f>IF(ISNA(INDEX($A$34:$U$133,MATCH($B220,$B$34:$B$133,0),12)),"",INDEX($A$34:$U$133,MATCH($B220,$B$34:$B$133,0),12))</f>
        <v/>
      </c>
      <c r="M220" s="18"/>
      <c r="N220" s="18" t="str">
        <f>IF(ISNA(INDEX($A$34:$U$133,MATCH($B220,$B$34:$B$133,0),13)),"",INDEX($A$34:$U$133,MATCH($B220,$B$34:$B$133,0),13))</f>
        <v/>
      </c>
      <c r="O220" s="18" t="str">
        <f>IF(ISNA(INDEX($A$34:$U$133,MATCH($B220,$B$34:$B$133,0),14)),"",INDEX($A$34:$U$133,MATCH($B220,$B$34:$B$133,0),14))</f>
        <v/>
      </c>
      <c r="P220" s="18" t="str">
        <f>IF(ISNA(INDEX($A$34:$U$133,MATCH($B220,$B$34:$B$133,0),15)),"",INDEX($A$34:$U$133,MATCH($B220,$B$34:$B$133,0),15))</f>
        <v/>
      </c>
      <c r="Q220" s="18" t="str">
        <f>IF(ISNA(INDEX($A$34:$U$133,MATCH($B220,$B$34:$B$133,0),16)),"",INDEX($A$34:$U$133,MATCH($B220,$B$34:$B$133,0),16))</f>
        <v/>
      </c>
      <c r="R220" s="28" t="str">
        <f>IF(ISNA(INDEX($A$34:$U$133,MATCH($B220,$B$34:$B$133,0),17)),"",INDEX($A$34:$U$133,MATCH($B220,$B$34:$B$133,0),17))</f>
        <v/>
      </c>
      <c r="S220" s="28" t="str">
        <f>IF(ISNA(INDEX($A$34:$U$133,MATCH($B220,$B$34:$B$133,0),18)),"",INDEX($A$34:$U$133,MATCH($B220,$B$34:$B$133,0),18))</f>
        <v/>
      </c>
      <c r="T220" s="28" t="str">
        <f>IF(ISNA(INDEX($A$34:$U$133,MATCH($B220,$B$34:$B$133,0),19)),"",INDEX($A$34:$U$133,MATCH($B220,$B$34:$B$133,0),19))</f>
        <v/>
      </c>
      <c r="U220" s="17" t="s">
        <v>38</v>
      </c>
    </row>
    <row r="221" spans="1:21" hidden="1" x14ac:dyDescent="0.25">
      <c r="A221" s="32" t="str">
        <f>IF(ISNA(INDEX($A$34:$U$133,MATCH($B221,$B$34:$B$133,0),1)),"",INDEX($A$34:$U$133,MATCH($B221,$B$34:$B$133,0),1))</f>
        <v/>
      </c>
      <c r="B221" s="157"/>
      <c r="C221" s="157"/>
      <c r="D221" s="157"/>
      <c r="E221" s="157"/>
      <c r="F221" s="157"/>
      <c r="G221" s="157"/>
      <c r="H221" s="157"/>
      <c r="I221" s="157"/>
      <c r="J221" s="18" t="str">
        <f>IF(ISNA(INDEX($A$34:$U$133,MATCH($B221,$B$34:$B$133,0),10)),"",INDEX($A$34:$U$133,MATCH($B221,$B$34:$B$133,0),10))</f>
        <v/>
      </c>
      <c r="K221" s="18" t="str">
        <f>IF(ISNA(INDEX($A$34:$U$133,MATCH($B221,$B$34:$B$133,0),11)),"",INDEX($A$34:$U$133,MATCH($B221,$B$34:$B$133,0),11))</f>
        <v/>
      </c>
      <c r="L221" s="18" t="str">
        <f>IF(ISNA(INDEX($A$34:$U$133,MATCH($B221,$B$34:$B$133,0),12)),"",INDEX($A$34:$U$133,MATCH($B221,$B$34:$B$133,0),12))</f>
        <v/>
      </c>
      <c r="M221" s="18"/>
      <c r="N221" s="18" t="str">
        <f>IF(ISNA(INDEX($A$34:$U$133,MATCH($B221,$B$34:$B$133,0),13)),"",INDEX($A$34:$U$133,MATCH($B221,$B$34:$B$133,0),13))</f>
        <v/>
      </c>
      <c r="O221" s="18" t="str">
        <f>IF(ISNA(INDEX($A$34:$U$133,MATCH($B221,$B$34:$B$133,0),14)),"",INDEX($A$34:$U$133,MATCH($B221,$B$34:$B$133,0),14))</f>
        <v/>
      </c>
      <c r="P221" s="18" t="str">
        <f>IF(ISNA(INDEX($A$34:$U$133,MATCH($B221,$B$34:$B$133,0),15)),"",INDEX($A$34:$U$133,MATCH($B221,$B$34:$B$133,0),15))</f>
        <v/>
      </c>
      <c r="Q221" s="18" t="str">
        <f>IF(ISNA(INDEX($A$34:$U$133,MATCH($B221,$B$34:$B$133,0),16)),"",INDEX($A$34:$U$133,MATCH($B221,$B$34:$B$133,0),16))</f>
        <v/>
      </c>
      <c r="R221" s="28" t="str">
        <f>IF(ISNA(INDEX($A$34:$U$133,MATCH($B221,$B$34:$B$133,0),17)),"",INDEX($A$34:$U$133,MATCH($B221,$B$34:$B$133,0),17))</f>
        <v/>
      </c>
      <c r="S221" s="28" t="str">
        <f>IF(ISNA(INDEX($A$34:$U$133,MATCH($B221,$B$34:$B$133,0),18)),"",INDEX($A$34:$U$133,MATCH($B221,$B$34:$B$133,0),18))</f>
        <v/>
      </c>
      <c r="T221" s="28" t="str">
        <f>IF(ISNA(INDEX($A$34:$U$133,MATCH($B221,$B$34:$B$133,0),19)),"",INDEX($A$34:$U$133,MATCH($B221,$B$34:$B$133,0),19))</f>
        <v/>
      </c>
      <c r="U221" s="17" t="s">
        <v>38</v>
      </c>
    </row>
    <row r="222" spans="1:21" hidden="1" x14ac:dyDescent="0.25">
      <c r="A222" s="32" t="str">
        <f>IF(ISNA(INDEX($A$34:$U$133,MATCH($B222,$B$34:$B$133,0),1)),"",INDEX($A$34:$U$133,MATCH($B222,$B$34:$B$133,0),1))</f>
        <v/>
      </c>
      <c r="B222" s="157"/>
      <c r="C222" s="157"/>
      <c r="D222" s="157"/>
      <c r="E222" s="157"/>
      <c r="F222" s="157"/>
      <c r="G222" s="157"/>
      <c r="H222" s="157"/>
      <c r="I222" s="157"/>
      <c r="J222" s="18" t="str">
        <f>IF(ISNA(INDEX($A$34:$U$133,MATCH($B222,$B$34:$B$133,0),10)),"",INDEX($A$34:$U$133,MATCH($B222,$B$34:$B$133,0),10))</f>
        <v/>
      </c>
      <c r="K222" s="18" t="str">
        <f>IF(ISNA(INDEX($A$34:$U$133,MATCH($B222,$B$34:$B$133,0),11)),"",INDEX($A$34:$U$133,MATCH($B222,$B$34:$B$133,0),11))</f>
        <v/>
      </c>
      <c r="L222" s="18" t="str">
        <f>IF(ISNA(INDEX($A$34:$U$133,MATCH($B222,$B$34:$B$133,0),12)),"",INDEX($A$34:$U$133,MATCH($B222,$B$34:$B$133,0),12))</f>
        <v/>
      </c>
      <c r="M222" s="18"/>
      <c r="N222" s="18" t="str">
        <f>IF(ISNA(INDEX($A$34:$U$133,MATCH($B222,$B$34:$B$133,0),13)),"",INDEX($A$34:$U$133,MATCH($B222,$B$34:$B$133,0),13))</f>
        <v/>
      </c>
      <c r="O222" s="18" t="str">
        <f>IF(ISNA(INDEX($A$34:$U$133,MATCH($B222,$B$34:$B$133,0),14)),"",INDEX($A$34:$U$133,MATCH($B222,$B$34:$B$133,0),14))</f>
        <v/>
      </c>
      <c r="P222" s="18" t="str">
        <f>IF(ISNA(INDEX($A$34:$U$133,MATCH($B222,$B$34:$B$133,0),15)),"",INDEX($A$34:$U$133,MATCH($B222,$B$34:$B$133,0),15))</f>
        <v/>
      </c>
      <c r="Q222" s="18" t="str">
        <f>IF(ISNA(INDEX($A$34:$U$133,MATCH($B222,$B$34:$B$133,0),16)),"",INDEX($A$34:$U$133,MATCH($B222,$B$34:$B$133,0),16))</f>
        <v/>
      </c>
      <c r="R222" s="28" t="str">
        <f>IF(ISNA(INDEX($A$34:$U$133,MATCH($B222,$B$34:$B$133,0),17)),"",INDEX($A$34:$U$133,MATCH($B222,$B$34:$B$133,0),17))</f>
        <v/>
      </c>
      <c r="S222" s="28" t="str">
        <f>IF(ISNA(INDEX($A$34:$U$133,MATCH($B222,$B$34:$B$133,0),18)),"",INDEX($A$34:$U$133,MATCH($B222,$B$34:$B$133,0),18))</f>
        <v/>
      </c>
      <c r="T222" s="28" t="str">
        <f>IF(ISNA(INDEX($A$34:$U$133,MATCH($B222,$B$34:$B$133,0),19)),"",INDEX($A$34:$U$133,MATCH($B222,$B$34:$B$133,0),19))</f>
        <v/>
      </c>
      <c r="U222" s="17" t="s">
        <v>38</v>
      </c>
    </row>
    <row r="223" spans="1:21" x14ac:dyDescent="0.25">
      <c r="A223" s="20" t="s">
        <v>25</v>
      </c>
      <c r="B223" s="158"/>
      <c r="C223" s="158"/>
      <c r="D223" s="158"/>
      <c r="E223" s="158"/>
      <c r="F223" s="158"/>
      <c r="G223" s="158"/>
      <c r="H223" s="158"/>
      <c r="I223" s="158"/>
      <c r="J223" s="22">
        <f t="shared" ref="J223:Q223" si="76">SUM(J219:J222)</f>
        <v>0</v>
      </c>
      <c r="K223" s="22">
        <f t="shared" si="76"/>
        <v>0</v>
      </c>
      <c r="L223" s="22">
        <f t="shared" si="76"/>
        <v>0</v>
      </c>
      <c r="M223" s="22">
        <f t="shared" si="76"/>
        <v>0</v>
      </c>
      <c r="N223" s="22">
        <f t="shared" si="76"/>
        <v>0</v>
      </c>
      <c r="O223" s="22">
        <f t="shared" si="76"/>
        <v>0</v>
      </c>
      <c r="P223" s="22">
        <f t="shared" si="76"/>
        <v>0</v>
      </c>
      <c r="Q223" s="22">
        <f t="shared" si="76"/>
        <v>0</v>
      </c>
      <c r="R223" s="20">
        <f>COUNTIF(R219:R222,"E")</f>
        <v>0</v>
      </c>
      <c r="S223" s="20">
        <f>COUNTIF(S219:S222,"C")</f>
        <v>0</v>
      </c>
      <c r="T223" s="20">
        <f>COUNTIF(T219:T222,"VP")</f>
        <v>0</v>
      </c>
      <c r="U223" s="21"/>
    </row>
    <row r="224" spans="1:21" ht="25.5" customHeight="1" x14ac:dyDescent="0.25">
      <c r="A224" s="159" t="s">
        <v>72</v>
      </c>
      <c r="B224" s="160"/>
      <c r="C224" s="160"/>
      <c r="D224" s="160"/>
      <c r="E224" s="160"/>
      <c r="F224" s="160"/>
      <c r="G224" s="160"/>
      <c r="H224" s="160"/>
      <c r="I224" s="161"/>
      <c r="J224" s="22">
        <f t="shared" ref="J224:T224" si="77">SUM(J217,J223)</f>
        <v>29</v>
      </c>
      <c r="K224" s="22">
        <f t="shared" si="77"/>
        <v>8</v>
      </c>
      <c r="L224" s="22">
        <f t="shared" si="77"/>
        <v>4</v>
      </c>
      <c r="M224" s="22">
        <f t="shared" si="77"/>
        <v>0</v>
      </c>
      <c r="N224" s="22">
        <f t="shared" si="77"/>
        <v>4</v>
      </c>
      <c r="O224" s="22">
        <f t="shared" si="77"/>
        <v>16</v>
      </c>
      <c r="P224" s="22">
        <f t="shared" si="77"/>
        <v>39</v>
      </c>
      <c r="Q224" s="22">
        <f t="shared" si="77"/>
        <v>55</v>
      </c>
      <c r="R224" s="22">
        <f t="shared" si="77"/>
        <v>4</v>
      </c>
      <c r="S224" s="22">
        <f t="shared" si="77"/>
        <v>0</v>
      </c>
      <c r="T224" s="22">
        <f t="shared" si="77"/>
        <v>0</v>
      </c>
      <c r="U224" s="27"/>
    </row>
    <row r="225" spans="1:35" ht="13.5" customHeight="1" x14ac:dyDescent="0.25">
      <c r="A225" s="145" t="s">
        <v>47</v>
      </c>
      <c r="B225" s="146"/>
      <c r="C225" s="146"/>
      <c r="D225" s="146"/>
      <c r="E225" s="146"/>
      <c r="F225" s="146"/>
      <c r="G225" s="146"/>
      <c r="H225" s="146"/>
      <c r="I225" s="146"/>
      <c r="J225" s="147"/>
      <c r="K225" s="22">
        <f t="shared" ref="K225:Q225" si="78">K217*14+K223*12</f>
        <v>112</v>
      </c>
      <c r="L225" s="22">
        <f t="shared" si="78"/>
        <v>56</v>
      </c>
      <c r="M225" s="22">
        <f t="shared" si="78"/>
        <v>0</v>
      </c>
      <c r="N225" s="22">
        <f t="shared" si="78"/>
        <v>56</v>
      </c>
      <c r="O225" s="22">
        <f t="shared" si="78"/>
        <v>224</v>
      </c>
      <c r="P225" s="22">
        <f t="shared" si="78"/>
        <v>546</v>
      </c>
      <c r="Q225" s="22">
        <f t="shared" si="78"/>
        <v>770</v>
      </c>
      <c r="R225" s="151"/>
      <c r="S225" s="152"/>
      <c r="T225" s="152"/>
      <c r="U225" s="153"/>
    </row>
    <row r="226" spans="1:35" ht="16.5" customHeight="1" x14ac:dyDescent="0.25">
      <c r="A226" s="148"/>
      <c r="B226" s="149"/>
      <c r="C226" s="149"/>
      <c r="D226" s="149"/>
      <c r="E226" s="149"/>
      <c r="F226" s="149"/>
      <c r="G226" s="149"/>
      <c r="H226" s="149"/>
      <c r="I226" s="149"/>
      <c r="J226" s="150"/>
      <c r="K226" s="162">
        <f>SUM(K225:N225)</f>
        <v>224</v>
      </c>
      <c r="L226" s="163"/>
      <c r="M226" s="163"/>
      <c r="N226" s="164"/>
      <c r="O226" s="165">
        <f>SUM(O225:P225)</f>
        <v>770</v>
      </c>
      <c r="P226" s="166"/>
      <c r="Q226" s="167"/>
      <c r="R226" s="154"/>
      <c r="S226" s="155"/>
      <c r="T226" s="155"/>
      <c r="U226" s="156"/>
    </row>
    <row r="227" spans="1:35" ht="12" customHeight="1" x14ac:dyDescent="0.25"/>
    <row r="228" spans="1:35" x14ac:dyDescent="0.25">
      <c r="A228" s="144" t="s">
        <v>58</v>
      </c>
      <c r="B228" s="144"/>
    </row>
    <row r="229" spans="1:35" x14ac:dyDescent="0.25">
      <c r="A229" s="136" t="s">
        <v>27</v>
      </c>
      <c r="B229" s="138" t="s">
        <v>50</v>
      </c>
      <c r="C229" s="139"/>
      <c r="D229" s="139"/>
      <c r="E229" s="139"/>
      <c r="F229" s="139"/>
      <c r="G229" s="140"/>
      <c r="H229" s="138" t="s">
        <v>53</v>
      </c>
      <c r="I229" s="140"/>
      <c r="J229" s="109" t="s">
        <v>54</v>
      </c>
      <c r="K229" s="110"/>
      <c r="L229" s="110"/>
      <c r="M229" s="110"/>
      <c r="N229" s="110"/>
      <c r="O229" s="110"/>
      <c r="P229" s="111"/>
      <c r="Q229" s="138" t="s">
        <v>46</v>
      </c>
      <c r="R229" s="140"/>
      <c r="S229" s="109" t="s">
        <v>55</v>
      </c>
      <c r="T229" s="110"/>
      <c r="U229" s="111"/>
    </row>
    <row r="230" spans="1:35" x14ac:dyDescent="0.25">
      <c r="A230" s="137"/>
      <c r="B230" s="141"/>
      <c r="C230" s="142"/>
      <c r="D230" s="142"/>
      <c r="E230" s="142"/>
      <c r="F230" s="142"/>
      <c r="G230" s="143"/>
      <c r="H230" s="141"/>
      <c r="I230" s="143"/>
      <c r="J230" s="109" t="s">
        <v>33</v>
      </c>
      <c r="K230" s="111"/>
      <c r="L230" s="109" t="s">
        <v>7</v>
      </c>
      <c r="M230" s="110"/>
      <c r="N230" s="111"/>
      <c r="O230" s="109" t="s">
        <v>30</v>
      </c>
      <c r="P230" s="111"/>
      <c r="Q230" s="141"/>
      <c r="R230" s="143"/>
      <c r="S230" s="39" t="s">
        <v>56</v>
      </c>
      <c r="T230" s="109" t="s">
        <v>57</v>
      </c>
      <c r="U230" s="111"/>
    </row>
    <row r="231" spans="1:35" x14ac:dyDescent="0.25">
      <c r="A231" s="39">
        <v>1</v>
      </c>
      <c r="B231" s="109" t="s">
        <v>51</v>
      </c>
      <c r="C231" s="110"/>
      <c r="D231" s="110"/>
      <c r="E231" s="110"/>
      <c r="F231" s="110"/>
      <c r="G231" s="111"/>
      <c r="H231" s="120">
        <f>J231</f>
        <v>788</v>
      </c>
      <c r="I231" s="120"/>
      <c r="J231" s="121">
        <f>SUM((O48+O63+O78)*14+(O93*12)-J232)</f>
        <v>788</v>
      </c>
      <c r="K231" s="122"/>
      <c r="L231" s="121">
        <f>SUM((P48+P63+P78)*14+(P93*12)-L232)</f>
        <v>1746</v>
      </c>
      <c r="M231" s="123"/>
      <c r="N231" s="122"/>
      <c r="O231" s="124">
        <f>SUM(J231:N231)</f>
        <v>2534</v>
      </c>
      <c r="P231" s="125"/>
      <c r="Q231" s="126">
        <f>H231/H233</f>
        <v>0.83122362869198307</v>
      </c>
      <c r="R231" s="127"/>
      <c r="S231" s="40">
        <f>J48+J63-S232</f>
        <v>53</v>
      </c>
      <c r="T231" s="128">
        <f>J78+J93-T232</f>
        <v>46</v>
      </c>
      <c r="U231" s="129"/>
    </row>
    <row r="232" spans="1:35" x14ac:dyDescent="0.25">
      <c r="A232" s="39">
        <v>2</v>
      </c>
      <c r="B232" s="109" t="s">
        <v>52</v>
      </c>
      <c r="C232" s="110"/>
      <c r="D232" s="110"/>
      <c r="E232" s="110"/>
      <c r="F232" s="110"/>
      <c r="G232" s="111"/>
      <c r="H232" s="120">
        <f>J232</f>
        <v>160</v>
      </c>
      <c r="I232" s="120"/>
      <c r="J232" s="130">
        <f>O128</f>
        <v>160</v>
      </c>
      <c r="K232" s="131"/>
      <c r="L232" s="130">
        <f>P128</f>
        <v>384</v>
      </c>
      <c r="M232" s="132"/>
      <c r="N232" s="131"/>
      <c r="O232" s="133">
        <f>SUM(J232:N232)</f>
        <v>544</v>
      </c>
      <c r="P232" s="125"/>
      <c r="Q232" s="126">
        <f>H232/H233</f>
        <v>0.16877637130801687</v>
      </c>
      <c r="R232" s="127"/>
      <c r="S232" s="16">
        <v>7</v>
      </c>
      <c r="T232" s="134">
        <v>14</v>
      </c>
      <c r="U232" s="135"/>
      <c r="V232" s="253" t="str">
        <f>IF(O232=Q128,"Corect","Nu corespunde cu tabelul de opționale")</f>
        <v>Corect</v>
      </c>
      <c r="W232" s="254"/>
      <c r="X232" s="254"/>
      <c r="Y232" s="254"/>
    </row>
    <row r="233" spans="1:35" x14ac:dyDescent="0.25">
      <c r="A233" s="109" t="s">
        <v>25</v>
      </c>
      <c r="B233" s="110"/>
      <c r="C233" s="110"/>
      <c r="D233" s="110"/>
      <c r="E233" s="110"/>
      <c r="F233" s="110"/>
      <c r="G233" s="111"/>
      <c r="H233" s="112">
        <f>SUM(H231:I232)</f>
        <v>948</v>
      </c>
      <c r="I233" s="112"/>
      <c r="J233" s="112">
        <f>SUM(J231:K232)</f>
        <v>948</v>
      </c>
      <c r="K233" s="112"/>
      <c r="L233" s="113">
        <f>SUM(L231:N232)</f>
        <v>2130</v>
      </c>
      <c r="M233" s="114"/>
      <c r="N233" s="115"/>
      <c r="O233" s="113">
        <f>SUM(O231:P232)</f>
        <v>3078</v>
      </c>
      <c r="P233" s="115"/>
      <c r="Q233" s="116">
        <f>SUM(Q231:R232)</f>
        <v>1</v>
      </c>
      <c r="R233" s="117"/>
      <c r="S233" s="41">
        <f>SUM(S231:S232)</f>
        <v>60</v>
      </c>
      <c r="T233" s="118">
        <f>SUM(T231:U232)</f>
        <v>60</v>
      </c>
      <c r="U233" s="119"/>
    </row>
    <row r="234" spans="1:35" s="61" customFormat="1" x14ac:dyDescent="0.25">
      <c r="A234" s="63"/>
      <c r="B234" s="63"/>
      <c r="C234" s="63"/>
      <c r="D234" s="63"/>
      <c r="E234" s="63"/>
      <c r="F234" s="63"/>
      <c r="G234" s="63"/>
      <c r="H234" s="64"/>
      <c r="I234" s="64"/>
      <c r="J234" s="64"/>
      <c r="K234" s="64"/>
      <c r="L234" s="65"/>
      <c r="M234" s="65"/>
      <c r="N234" s="65"/>
      <c r="O234" s="65"/>
      <c r="P234" s="65"/>
      <c r="Q234" s="66"/>
      <c r="R234" s="66"/>
      <c r="S234" s="67"/>
      <c r="T234" s="67"/>
      <c r="U234" s="67"/>
    </row>
    <row r="235" spans="1:35" s="61" customFormat="1" x14ac:dyDescent="0.25">
      <c r="A235" s="63"/>
      <c r="B235" s="63"/>
      <c r="C235" s="63"/>
      <c r="D235" s="63"/>
      <c r="E235" s="63"/>
      <c r="F235" s="63"/>
      <c r="G235" s="63"/>
      <c r="H235" s="64"/>
      <c r="I235" s="64"/>
      <c r="J235" s="64"/>
      <c r="K235" s="64"/>
      <c r="L235" s="65"/>
      <c r="M235" s="65"/>
      <c r="N235" s="65"/>
      <c r="O235" s="65"/>
      <c r="P235" s="65"/>
      <c r="Q235" s="66"/>
      <c r="R235" s="66"/>
      <c r="S235" s="67"/>
      <c r="T235" s="67"/>
      <c r="U235" s="67"/>
    </row>
    <row r="237" spans="1:35" x14ac:dyDescent="0.25">
      <c r="A237" s="205" t="s">
        <v>78</v>
      </c>
      <c r="B237" s="205"/>
      <c r="C237" s="205"/>
      <c r="D237" s="205"/>
      <c r="E237" s="205"/>
      <c r="F237" s="205"/>
      <c r="G237" s="205"/>
      <c r="H237" s="205"/>
      <c r="I237" s="205"/>
      <c r="J237" s="205"/>
      <c r="K237" s="205"/>
      <c r="L237" s="205"/>
      <c r="M237" s="205"/>
      <c r="N237" s="205"/>
      <c r="O237" s="205"/>
      <c r="P237" s="205"/>
      <c r="Q237" s="205"/>
      <c r="R237" s="205"/>
      <c r="S237" s="205"/>
      <c r="T237" s="205"/>
      <c r="U237" s="205"/>
    </row>
    <row r="238" spans="1:35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N238" s="46"/>
      <c r="O238" s="46"/>
      <c r="P238" s="46"/>
      <c r="Q238" s="46"/>
      <c r="R238" s="46"/>
      <c r="S238" s="46"/>
      <c r="T238" s="46"/>
      <c r="U238" s="46"/>
    </row>
    <row r="239" spans="1:35" ht="12.75" customHeight="1" x14ac:dyDescent="0.25">
      <c r="A239" s="108" t="s">
        <v>73</v>
      </c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81"/>
      <c r="W239" s="82"/>
      <c r="X239" s="82"/>
      <c r="Y239" s="82"/>
      <c r="Z239" s="82"/>
      <c r="AA239" s="82"/>
      <c r="AB239" s="82"/>
      <c r="AC239" s="82"/>
      <c r="AD239" s="82"/>
      <c r="AE239" s="82"/>
      <c r="AF239" s="82"/>
      <c r="AG239" s="82"/>
      <c r="AH239" s="82"/>
      <c r="AI239" s="82"/>
    </row>
    <row r="240" spans="1:35" ht="27.75" customHeight="1" x14ac:dyDescent="0.25">
      <c r="A240" s="108" t="s">
        <v>27</v>
      </c>
      <c r="B240" s="108" t="s">
        <v>26</v>
      </c>
      <c r="C240" s="108"/>
      <c r="D240" s="108"/>
      <c r="E240" s="108"/>
      <c r="F240" s="108"/>
      <c r="G240" s="108"/>
      <c r="H240" s="108"/>
      <c r="I240" s="108"/>
      <c r="J240" s="186" t="s">
        <v>39</v>
      </c>
      <c r="K240" s="186" t="s">
        <v>24</v>
      </c>
      <c r="L240" s="186"/>
      <c r="M240" s="186"/>
      <c r="N240" s="186"/>
      <c r="O240" s="186" t="s">
        <v>40</v>
      </c>
      <c r="P240" s="255"/>
      <c r="Q240" s="255"/>
      <c r="R240" s="186" t="s">
        <v>23</v>
      </c>
      <c r="S240" s="186"/>
      <c r="T240" s="186"/>
      <c r="U240" s="186" t="s">
        <v>22</v>
      </c>
      <c r="V240" s="82"/>
      <c r="W240" s="82"/>
      <c r="X240" s="82"/>
      <c r="Y240" s="82"/>
      <c r="Z240" s="82"/>
      <c r="AA240" s="82"/>
      <c r="AB240" s="82"/>
      <c r="AC240" s="82"/>
      <c r="AD240" s="82"/>
      <c r="AE240" s="82"/>
      <c r="AF240" s="82"/>
      <c r="AG240" s="82"/>
      <c r="AH240" s="82"/>
      <c r="AI240" s="82"/>
    </row>
    <row r="241" spans="1:35" x14ac:dyDescent="0.25">
      <c r="A241" s="108"/>
      <c r="B241" s="108"/>
      <c r="C241" s="108"/>
      <c r="D241" s="108"/>
      <c r="E241" s="108"/>
      <c r="F241" s="108"/>
      <c r="G241" s="108"/>
      <c r="H241" s="108"/>
      <c r="I241" s="108"/>
      <c r="J241" s="186"/>
      <c r="K241" s="52" t="s">
        <v>28</v>
      </c>
      <c r="L241" s="52" t="s">
        <v>29</v>
      </c>
      <c r="M241" s="56" t="s">
        <v>99</v>
      </c>
      <c r="N241" s="52" t="s">
        <v>100</v>
      </c>
      <c r="O241" s="52" t="s">
        <v>33</v>
      </c>
      <c r="P241" s="52" t="s">
        <v>7</v>
      </c>
      <c r="Q241" s="52" t="s">
        <v>30</v>
      </c>
      <c r="R241" s="52" t="s">
        <v>31</v>
      </c>
      <c r="S241" s="52" t="s">
        <v>28</v>
      </c>
      <c r="T241" s="52" t="s">
        <v>32</v>
      </c>
      <c r="U241" s="186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83"/>
    </row>
    <row r="242" spans="1:35" x14ac:dyDescent="0.25">
      <c r="A242" s="268" t="s">
        <v>74</v>
      </c>
      <c r="B242" s="268"/>
      <c r="C242" s="268"/>
      <c r="D242" s="268"/>
      <c r="E242" s="268"/>
      <c r="F242" s="268"/>
      <c r="G242" s="268"/>
      <c r="H242" s="268"/>
      <c r="I242" s="268"/>
      <c r="J242" s="268"/>
      <c r="K242" s="268"/>
      <c r="L242" s="268"/>
      <c r="M242" s="268"/>
      <c r="N242" s="268"/>
      <c r="O242" s="268"/>
      <c r="P242" s="268"/>
      <c r="Q242" s="268"/>
      <c r="R242" s="268"/>
      <c r="S242" s="268"/>
      <c r="T242" s="268"/>
      <c r="U242" s="268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83"/>
    </row>
    <row r="243" spans="1:35" s="46" customFormat="1" x14ac:dyDescent="0.25">
      <c r="A243" s="47" t="s">
        <v>67</v>
      </c>
      <c r="B243" s="76" t="s">
        <v>79</v>
      </c>
      <c r="C243" s="76"/>
      <c r="D243" s="76"/>
      <c r="E243" s="76"/>
      <c r="F243" s="76"/>
      <c r="G243" s="76"/>
      <c r="H243" s="76"/>
      <c r="I243" s="76"/>
      <c r="J243" s="43">
        <v>5</v>
      </c>
      <c r="K243" s="43">
        <v>2</v>
      </c>
      <c r="L243" s="43">
        <v>1</v>
      </c>
      <c r="M243" s="43">
        <v>1</v>
      </c>
      <c r="N243" s="43">
        <v>0</v>
      </c>
      <c r="O243" s="44">
        <f>K243+L243+N243+M243</f>
        <v>4</v>
      </c>
      <c r="P243" s="44">
        <f>Q243-O243</f>
        <v>5</v>
      </c>
      <c r="Q243" s="44">
        <f>ROUND(PRODUCT(J243,25)/14,0)</f>
        <v>9</v>
      </c>
      <c r="R243" s="43" t="s">
        <v>31</v>
      </c>
      <c r="S243" s="43"/>
      <c r="T243" s="45"/>
      <c r="U243" s="45" t="s">
        <v>36</v>
      </c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83"/>
    </row>
    <row r="244" spans="1:35" x14ac:dyDescent="0.25">
      <c r="A244" s="47" t="s">
        <v>68</v>
      </c>
      <c r="B244" s="76" t="s">
        <v>80</v>
      </c>
      <c r="C244" s="76"/>
      <c r="D244" s="76"/>
      <c r="E244" s="76"/>
      <c r="F244" s="76"/>
      <c r="G244" s="76"/>
      <c r="H244" s="76"/>
      <c r="I244" s="76"/>
      <c r="J244" s="43">
        <v>5</v>
      </c>
      <c r="K244" s="43">
        <v>2</v>
      </c>
      <c r="L244" s="43">
        <v>1</v>
      </c>
      <c r="M244" s="43"/>
      <c r="N244" s="43">
        <v>0</v>
      </c>
      <c r="O244" s="44">
        <f>K244+L244+N244</f>
        <v>3</v>
      </c>
      <c r="P244" s="44">
        <f>Q244-O244</f>
        <v>6</v>
      </c>
      <c r="Q244" s="44">
        <f>ROUND(PRODUCT(J244,25)/14,0)</f>
        <v>9</v>
      </c>
      <c r="R244" s="43" t="s">
        <v>31</v>
      </c>
      <c r="S244" s="43"/>
      <c r="T244" s="45"/>
      <c r="U244" s="45" t="s">
        <v>36</v>
      </c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83"/>
    </row>
    <row r="245" spans="1:35" x14ac:dyDescent="0.25">
      <c r="A245" s="84" t="s">
        <v>75</v>
      </c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6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83"/>
    </row>
    <row r="246" spans="1:35" x14ac:dyDescent="0.25">
      <c r="A246" s="47" t="s">
        <v>69</v>
      </c>
      <c r="B246" s="77" t="s">
        <v>92</v>
      </c>
      <c r="C246" s="78"/>
      <c r="D246" s="78"/>
      <c r="E246" s="78"/>
      <c r="F246" s="78"/>
      <c r="G246" s="78"/>
      <c r="H246" s="78"/>
      <c r="I246" s="79"/>
      <c r="J246" s="43">
        <v>5</v>
      </c>
      <c r="K246" s="43">
        <v>2</v>
      </c>
      <c r="L246" s="43">
        <v>1</v>
      </c>
      <c r="M246" s="43">
        <v>1</v>
      </c>
      <c r="N246" s="43">
        <v>0</v>
      </c>
      <c r="O246" s="44">
        <f>K246+L246+N246+M246</f>
        <v>4</v>
      </c>
      <c r="P246" s="44">
        <f>Q246-O246</f>
        <v>5</v>
      </c>
      <c r="Q246" s="44">
        <f>ROUND(PRODUCT(J246,25)/14,0)</f>
        <v>9</v>
      </c>
      <c r="R246" s="43" t="s">
        <v>31</v>
      </c>
      <c r="S246" s="43"/>
      <c r="T246" s="45"/>
      <c r="U246" s="45" t="s">
        <v>81</v>
      </c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83"/>
    </row>
    <row r="247" spans="1:35" s="46" customFormat="1" x14ac:dyDescent="0.25">
      <c r="A247" s="47" t="s">
        <v>70</v>
      </c>
      <c r="B247" s="77" t="s">
        <v>93</v>
      </c>
      <c r="C247" s="78"/>
      <c r="D247" s="78"/>
      <c r="E247" s="78"/>
      <c r="F247" s="78"/>
      <c r="G247" s="78"/>
      <c r="H247" s="78"/>
      <c r="I247" s="79"/>
      <c r="J247" s="43">
        <v>5</v>
      </c>
      <c r="K247" s="43">
        <v>1</v>
      </c>
      <c r="L247" s="43">
        <v>2</v>
      </c>
      <c r="M247" s="43"/>
      <c r="N247" s="43">
        <v>0</v>
      </c>
      <c r="O247" s="44">
        <f>K247+L247+N247+M247</f>
        <v>3</v>
      </c>
      <c r="P247" s="44">
        <f>Q247-O247</f>
        <v>6</v>
      </c>
      <c r="Q247" s="44">
        <f>ROUND(PRODUCT(J247,25)/14,0)</f>
        <v>9</v>
      </c>
      <c r="R247" s="43" t="s">
        <v>31</v>
      </c>
      <c r="S247" s="43"/>
      <c r="T247" s="45"/>
      <c r="U247" s="45" t="s">
        <v>82</v>
      </c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83"/>
    </row>
    <row r="248" spans="1:35" x14ac:dyDescent="0.25">
      <c r="A248" s="84" t="s">
        <v>76</v>
      </c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6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83"/>
    </row>
    <row r="249" spans="1:35" s="46" customFormat="1" x14ac:dyDescent="0.25">
      <c r="A249" s="47" t="s">
        <v>83</v>
      </c>
      <c r="B249" s="77" t="s">
        <v>164</v>
      </c>
      <c r="C249" s="78"/>
      <c r="D249" s="78"/>
      <c r="E249" s="78"/>
      <c r="F249" s="78"/>
      <c r="G249" s="78"/>
      <c r="H249" s="78"/>
      <c r="I249" s="79"/>
      <c r="J249" s="43">
        <v>5</v>
      </c>
      <c r="K249" s="43">
        <v>0</v>
      </c>
      <c r="L249" s="43">
        <v>0</v>
      </c>
      <c r="M249" s="43"/>
      <c r="N249" s="43">
        <v>3</v>
      </c>
      <c r="O249" s="44">
        <f>K249+L249+N249+M249</f>
        <v>3</v>
      </c>
      <c r="P249" s="44">
        <f>Q249-O249</f>
        <v>6</v>
      </c>
      <c r="Q249" s="44">
        <f>ROUND(PRODUCT(J249,25)/14,0)</f>
        <v>9</v>
      </c>
      <c r="R249" s="43"/>
      <c r="S249" s="43" t="s">
        <v>28</v>
      </c>
      <c r="T249" s="45"/>
      <c r="U249" s="45" t="s">
        <v>81</v>
      </c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83"/>
      <c r="AI249" s="83"/>
    </row>
    <row r="250" spans="1:35" x14ac:dyDescent="0.25">
      <c r="A250" s="47" t="s">
        <v>84</v>
      </c>
      <c r="B250" s="77" t="s">
        <v>94</v>
      </c>
      <c r="C250" s="78"/>
      <c r="D250" s="78"/>
      <c r="E250" s="78"/>
      <c r="F250" s="78"/>
      <c r="G250" s="78"/>
      <c r="H250" s="78"/>
      <c r="I250" s="79"/>
      <c r="J250" s="43">
        <v>5</v>
      </c>
      <c r="K250" s="43">
        <v>1</v>
      </c>
      <c r="L250" s="43">
        <v>2</v>
      </c>
      <c r="M250" s="43"/>
      <c r="N250" s="43">
        <v>0</v>
      </c>
      <c r="O250" s="44">
        <f>K250+L250+N250+M250</f>
        <v>3</v>
      </c>
      <c r="P250" s="44">
        <f>Q250-O250</f>
        <v>6</v>
      </c>
      <c r="Q250" s="44">
        <f>ROUND(PRODUCT(J250,25)/14,0)</f>
        <v>9</v>
      </c>
      <c r="R250" s="43" t="s">
        <v>31</v>
      </c>
      <c r="S250" s="43"/>
      <c r="T250" s="45"/>
      <c r="U250" s="45" t="s">
        <v>82</v>
      </c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83"/>
      <c r="AI250" s="83"/>
    </row>
    <row r="251" spans="1:35" x14ac:dyDescent="0.25">
      <c r="A251" s="87" t="s">
        <v>77</v>
      </c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9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83"/>
    </row>
    <row r="252" spans="1:35" ht="18.75" customHeight="1" x14ac:dyDescent="0.25">
      <c r="A252" s="47"/>
      <c r="B252" s="77" t="s">
        <v>71</v>
      </c>
      <c r="C252" s="78"/>
      <c r="D252" s="78"/>
      <c r="E252" s="78"/>
      <c r="F252" s="78"/>
      <c r="G252" s="78"/>
      <c r="H252" s="78"/>
      <c r="I252" s="79"/>
      <c r="J252" s="43">
        <v>5</v>
      </c>
      <c r="K252" s="43"/>
      <c r="L252" s="43"/>
      <c r="M252" s="43"/>
      <c r="N252" s="43"/>
      <c r="O252" s="44"/>
      <c r="P252" s="44"/>
      <c r="Q252" s="44"/>
      <c r="R252" s="43"/>
      <c r="S252" s="43"/>
      <c r="T252" s="45"/>
      <c r="U252" s="48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</row>
    <row r="253" spans="1:35" ht="20.25" customHeight="1" x14ac:dyDescent="0.25">
      <c r="A253" s="90" t="s">
        <v>72</v>
      </c>
      <c r="B253" s="91"/>
      <c r="C253" s="91"/>
      <c r="D253" s="91"/>
      <c r="E253" s="91"/>
      <c r="F253" s="91"/>
      <c r="G253" s="91"/>
      <c r="H253" s="91"/>
      <c r="I253" s="92"/>
      <c r="J253" s="49">
        <f>SUM(J243:J244,J246:J247,J249:J250,J252)</f>
        <v>35</v>
      </c>
      <c r="K253" s="49">
        <f t="shared" ref="K253:Q253" si="79">SUM(K243:K244,K246:K247,K249:K250,K252)</f>
        <v>8</v>
      </c>
      <c r="L253" s="49">
        <f>SUM(L243:L244,L246:L247,L249:L250,L252)</f>
        <v>7</v>
      </c>
      <c r="M253" s="49">
        <f>SUM(M243:M244,M246:M247,M249:M250,M252)</f>
        <v>2</v>
      </c>
      <c r="N253" s="49">
        <f t="shared" si="79"/>
        <v>3</v>
      </c>
      <c r="O253" s="49">
        <f t="shared" si="79"/>
        <v>20</v>
      </c>
      <c r="P253" s="49">
        <f t="shared" si="79"/>
        <v>34</v>
      </c>
      <c r="Q253" s="49">
        <f t="shared" si="79"/>
        <v>54</v>
      </c>
      <c r="R253" s="51">
        <f>COUNTIF(R243:R244,"E")+COUNTIF(R246:R247,"E")+COUNTIF(R249:R250,"E")+COUNTIF(R252,"E")</f>
        <v>5</v>
      </c>
      <c r="S253" s="51">
        <f>COUNTIF(S243:S244,"C")+COUNTIF(S246:S247,"C")+COUNTIF(S249:S250,"C")+COUNTIF(S252,"C")</f>
        <v>1</v>
      </c>
      <c r="T253" s="51">
        <f>COUNTIF(T243:T244,"VP")+COUNTIF(T246:T247,"VP")+COUNTIF(T249:T250,"VP")+COUNTIF(T252,"VP")</f>
        <v>0</v>
      </c>
      <c r="U253" s="50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</row>
    <row r="254" spans="1:35" ht="20.25" customHeight="1" x14ac:dyDescent="0.25">
      <c r="A254" s="93" t="s">
        <v>47</v>
      </c>
      <c r="B254" s="94"/>
      <c r="C254" s="94"/>
      <c r="D254" s="94"/>
      <c r="E254" s="94"/>
      <c r="F254" s="94"/>
      <c r="G254" s="94"/>
      <c r="H254" s="94"/>
      <c r="I254" s="94"/>
      <c r="J254" s="95"/>
      <c r="K254" s="49">
        <f>SUM(K243:K244,K246:K247,K249:K250)*14</f>
        <v>112</v>
      </c>
      <c r="L254" s="49">
        <f t="shared" ref="L254:Q254" si="80">SUM(L243:L244,L246:L247,L249:L250)*14</f>
        <v>98</v>
      </c>
      <c r="M254" s="49">
        <f t="shared" si="80"/>
        <v>28</v>
      </c>
      <c r="N254" s="49">
        <f t="shared" si="80"/>
        <v>42</v>
      </c>
      <c r="O254" s="49">
        <f t="shared" si="80"/>
        <v>280</v>
      </c>
      <c r="P254" s="49">
        <f t="shared" si="80"/>
        <v>476</v>
      </c>
      <c r="Q254" s="49">
        <f t="shared" si="80"/>
        <v>756</v>
      </c>
      <c r="R254" s="99"/>
      <c r="S254" s="100"/>
      <c r="T254" s="100"/>
      <c r="U254" s="101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3"/>
      <c r="AI254" s="83"/>
    </row>
    <row r="255" spans="1:35" ht="20.25" customHeight="1" x14ac:dyDescent="0.25">
      <c r="A255" s="96"/>
      <c r="B255" s="97"/>
      <c r="C255" s="97"/>
      <c r="D255" s="97"/>
      <c r="E255" s="97"/>
      <c r="F255" s="97"/>
      <c r="G255" s="97"/>
      <c r="H255" s="97"/>
      <c r="I255" s="97"/>
      <c r="J255" s="98"/>
      <c r="K255" s="105">
        <f>SUM(K254:N254)</f>
        <v>280</v>
      </c>
      <c r="L255" s="106"/>
      <c r="M255" s="106"/>
      <c r="N255" s="107"/>
      <c r="O255" s="105">
        <f>SUM(O254:P254)</f>
        <v>756</v>
      </c>
      <c r="P255" s="106"/>
      <c r="Q255" s="107"/>
      <c r="R255" s="102"/>
      <c r="S255" s="103"/>
      <c r="T255" s="103"/>
      <c r="U255" s="104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83"/>
    </row>
    <row r="256" spans="1:35" x14ac:dyDescent="0.25"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83"/>
    </row>
    <row r="257" spans="1:35" x14ac:dyDescent="0.25">
      <c r="A257" s="80" t="s">
        <v>85</v>
      </c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</row>
    <row r="258" spans="1:35" x14ac:dyDescent="0.25">
      <c r="A258" s="80" t="s">
        <v>86</v>
      </c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83"/>
    </row>
    <row r="259" spans="1:35" x14ac:dyDescent="0.25">
      <c r="A259" s="80" t="s">
        <v>87</v>
      </c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83"/>
    </row>
    <row r="260" spans="1:35" x14ac:dyDescent="0.25"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</row>
    <row r="261" spans="1:35" x14ac:dyDescent="0.25"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83"/>
      <c r="AI261" s="83"/>
    </row>
    <row r="262" spans="1:35" x14ac:dyDescent="0.25"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83"/>
    </row>
    <row r="263" spans="1:35" x14ac:dyDescent="0.25"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</row>
    <row r="264" spans="1:35" x14ac:dyDescent="0.25"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</row>
  </sheetData>
  <sheetProtection formatCells="0" formatRows="0" insertRows="0"/>
  <mergeCells count="360">
    <mergeCell ref="A237:U237"/>
    <mergeCell ref="A240:A241"/>
    <mergeCell ref="B240:I241"/>
    <mergeCell ref="J240:J241"/>
    <mergeCell ref="K240:N240"/>
    <mergeCell ref="O240:Q240"/>
    <mergeCell ref="R240:T240"/>
    <mergeCell ref="U240:U241"/>
    <mergeCell ref="A242:U242"/>
    <mergeCell ref="V4:Y4"/>
    <mergeCell ref="V5:Y5"/>
    <mergeCell ref="V3:Y3"/>
    <mergeCell ref="V6:Y6"/>
    <mergeCell ref="V28:W28"/>
    <mergeCell ref="V29:W29"/>
    <mergeCell ref="V48:X48"/>
    <mergeCell ref="V63:X63"/>
    <mergeCell ref="V78:X78"/>
    <mergeCell ref="V9:AA12"/>
    <mergeCell ref="V15:AA17"/>
    <mergeCell ref="V20:AB23"/>
    <mergeCell ref="AB16:AC16"/>
    <mergeCell ref="V93:X93"/>
    <mergeCell ref="V232:Y232"/>
    <mergeCell ref="J97:J98"/>
    <mergeCell ref="K97:N97"/>
    <mergeCell ref="O97:Q97"/>
    <mergeCell ref="R97:T97"/>
    <mergeCell ref="K129:N129"/>
    <mergeCell ref="O129:Q129"/>
    <mergeCell ref="R128:U129"/>
    <mergeCell ref="A128:J129"/>
    <mergeCell ref="B101:I101"/>
    <mergeCell ref="U97:U98"/>
    <mergeCell ref="B97:I98"/>
    <mergeCell ref="B123:I123"/>
    <mergeCell ref="B124:I124"/>
    <mergeCell ref="A120:U120"/>
    <mergeCell ref="B71:I71"/>
    <mergeCell ref="B72:I72"/>
    <mergeCell ref="B149:I149"/>
    <mergeCell ref="B150:I150"/>
    <mergeCell ref="B151:I151"/>
    <mergeCell ref="B152:I152"/>
    <mergeCell ref="B142:I142"/>
    <mergeCell ref="B139:I139"/>
    <mergeCell ref="B140:I140"/>
    <mergeCell ref="A127:I127"/>
    <mergeCell ref="B68:I68"/>
    <mergeCell ref="A64:U64"/>
    <mergeCell ref="J65:J66"/>
    <mergeCell ref="K65:N65"/>
    <mergeCell ref="B63:I63"/>
    <mergeCell ref="O65:Q65"/>
    <mergeCell ref="R65:T65"/>
    <mergeCell ref="B69:I69"/>
    <mergeCell ref="B70:I70"/>
    <mergeCell ref="B57:I57"/>
    <mergeCell ref="B39:I39"/>
    <mergeCell ref="B37:I37"/>
    <mergeCell ref="B38:I38"/>
    <mergeCell ref="B48:I48"/>
    <mergeCell ref="B46:I46"/>
    <mergeCell ref="B52:I52"/>
    <mergeCell ref="B53:I53"/>
    <mergeCell ref="B62:I62"/>
    <mergeCell ref="B40:I40"/>
    <mergeCell ref="B41:I41"/>
    <mergeCell ref="B50:I51"/>
    <mergeCell ref="B42:I42"/>
    <mergeCell ref="B45:I45"/>
    <mergeCell ref="B47:I47"/>
    <mergeCell ref="B61:I61"/>
    <mergeCell ref="B73:I73"/>
    <mergeCell ref="B74:I74"/>
    <mergeCell ref="B78:I78"/>
    <mergeCell ref="B80:I81"/>
    <mergeCell ref="B76:I76"/>
    <mergeCell ref="B91:I91"/>
    <mergeCell ref="B82:I82"/>
    <mergeCell ref="B83:I83"/>
    <mergeCell ref="B88:I88"/>
    <mergeCell ref="B89:I89"/>
    <mergeCell ref="B90:I90"/>
    <mergeCell ref="B84:I84"/>
    <mergeCell ref="B85:I85"/>
    <mergeCell ref="B86:I86"/>
    <mergeCell ref="B87:I87"/>
    <mergeCell ref="B119:I119"/>
    <mergeCell ref="B125:I125"/>
    <mergeCell ref="B126:I126"/>
    <mergeCell ref="B118:I118"/>
    <mergeCell ref="A99:U99"/>
    <mergeCell ref="A106:U106"/>
    <mergeCell ref="B54:I54"/>
    <mergeCell ref="B56:I56"/>
    <mergeCell ref="B58:I58"/>
    <mergeCell ref="B59:I59"/>
    <mergeCell ref="A65:A66"/>
    <mergeCell ref="B65:I66"/>
    <mergeCell ref="U65:U66"/>
    <mergeCell ref="B67:I67"/>
    <mergeCell ref="B60:I60"/>
    <mergeCell ref="B75:I75"/>
    <mergeCell ref="B121:I121"/>
    <mergeCell ref="B110:I110"/>
    <mergeCell ref="B103:I103"/>
    <mergeCell ref="B109:I109"/>
    <mergeCell ref="B108:I108"/>
    <mergeCell ref="B104:I104"/>
    <mergeCell ref="B92:I92"/>
    <mergeCell ref="B93:I93"/>
    <mergeCell ref="U50:U51"/>
    <mergeCell ref="A49:U49"/>
    <mergeCell ref="J50:J51"/>
    <mergeCell ref="A50:A51"/>
    <mergeCell ref="B55:I55"/>
    <mergeCell ref="K50:N50"/>
    <mergeCell ref="B43:I43"/>
    <mergeCell ref="B44:I44"/>
    <mergeCell ref="O50:Q50"/>
    <mergeCell ref="R50:T50"/>
    <mergeCell ref="A2:K2"/>
    <mergeCell ref="A6:K6"/>
    <mergeCell ref="P5:R5"/>
    <mergeCell ref="P6:R6"/>
    <mergeCell ref="P3:R3"/>
    <mergeCell ref="P4:R4"/>
    <mergeCell ref="N4:O4"/>
    <mergeCell ref="A10:K10"/>
    <mergeCell ref="N6:O6"/>
    <mergeCell ref="A7:K7"/>
    <mergeCell ref="A8:K8"/>
    <mergeCell ref="A9:K9"/>
    <mergeCell ref="A13:K13"/>
    <mergeCell ref="A14:K14"/>
    <mergeCell ref="A16:K16"/>
    <mergeCell ref="N17:U17"/>
    <mergeCell ref="N18:U18"/>
    <mergeCell ref="B35:I36"/>
    <mergeCell ref="U35:U36"/>
    <mergeCell ref="O35:Q35"/>
    <mergeCell ref="K35:N35"/>
    <mergeCell ref="R35:T35"/>
    <mergeCell ref="A35:A36"/>
    <mergeCell ref="J35:J36"/>
    <mergeCell ref="A34:U34"/>
    <mergeCell ref="N25:U31"/>
    <mergeCell ref="A20:K23"/>
    <mergeCell ref="N21:U23"/>
    <mergeCell ref="I26:K26"/>
    <mergeCell ref="B26:C26"/>
    <mergeCell ref="H26:H27"/>
    <mergeCell ref="A25:G25"/>
    <mergeCell ref="G26:G27"/>
    <mergeCell ref="N13:U13"/>
    <mergeCell ref="N16:U16"/>
    <mergeCell ref="A1:K1"/>
    <mergeCell ref="A3:K3"/>
    <mergeCell ref="N19:U19"/>
    <mergeCell ref="N1:U1"/>
    <mergeCell ref="N14:U14"/>
    <mergeCell ref="A4:K5"/>
    <mergeCell ref="A32:U32"/>
    <mergeCell ref="A19:K19"/>
    <mergeCell ref="A17:K17"/>
    <mergeCell ref="N3:O3"/>
    <mergeCell ref="N5:O5"/>
    <mergeCell ref="D26:F26"/>
    <mergeCell ref="A18:K18"/>
    <mergeCell ref="S3:U3"/>
    <mergeCell ref="S4:U4"/>
    <mergeCell ref="S5:U5"/>
    <mergeCell ref="A11:K11"/>
    <mergeCell ref="A12:K12"/>
    <mergeCell ref="N15:U15"/>
    <mergeCell ref="S6:U6"/>
    <mergeCell ref="N8:U11"/>
    <mergeCell ref="A15:K15"/>
    <mergeCell ref="B115:I115"/>
    <mergeCell ref="B114:I114"/>
    <mergeCell ref="A113:U113"/>
    <mergeCell ref="B107:I107"/>
    <mergeCell ref="B112:I112"/>
    <mergeCell ref="B117:I117"/>
    <mergeCell ref="B77:I77"/>
    <mergeCell ref="A79:U79"/>
    <mergeCell ref="J80:J81"/>
    <mergeCell ref="K80:N80"/>
    <mergeCell ref="O80:Q80"/>
    <mergeCell ref="R80:T80"/>
    <mergeCell ref="A80:A81"/>
    <mergeCell ref="A97:A98"/>
    <mergeCell ref="B105:I105"/>
    <mergeCell ref="B111:I111"/>
    <mergeCell ref="A96:U96"/>
    <mergeCell ref="U80:U81"/>
    <mergeCell ref="A135:U135"/>
    <mergeCell ref="A134:U134"/>
    <mergeCell ref="B102:I102"/>
    <mergeCell ref="B116:I116"/>
    <mergeCell ref="B100:I100"/>
    <mergeCell ref="R136:T136"/>
    <mergeCell ref="A138:U138"/>
    <mergeCell ref="U136:U137"/>
    <mergeCell ref="A166:U166"/>
    <mergeCell ref="B122:I122"/>
    <mergeCell ref="B143:I143"/>
    <mergeCell ref="B158:I158"/>
    <mergeCell ref="K136:N136"/>
    <mergeCell ref="O136:Q136"/>
    <mergeCell ref="B160:I160"/>
    <mergeCell ref="A136:A137"/>
    <mergeCell ref="B136:I137"/>
    <mergeCell ref="J136:J137"/>
    <mergeCell ref="B145:I145"/>
    <mergeCell ref="B146:I146"/>
    <mergeCell ref="B144:I144"/>
    <mergeCell ref="B141:I141"/>
    <mergeCell ref="B147:I147"/>
    <mergeCell ref="B148:I148"/>
    <mergeCell ref="B170:I170"/>
    <mergeCell ref="B153:I153"/>
    <mergeCell ref="B154:I154"/>
    <mergeCell ref="B157:I157"/>
    <mergeCell ref="A167:A168"/>
    <mergeCell ref="B167:I168"/>
    <mergeCell ref="B159:I159"/>
    <mergeCell ref="A156:U156"/>
    <mergeCell ref="J167:J168"/>
    <mergeCell ref="K167:N167"/>
    <mergeCell ref="U167:U168"/>
    <mergeCell ref="O167:Q167"/>
    <mergeCell ref="B155:I155"/>
    <mergeCell ref="A163:J164"/>
    <mergeCell ref="R163:U164"/>
    <mergeCell ref="O164:Q164"/>
    <mergeCell ref="K164:N164"/>
    <mergeCell ref="A162:I162"/>
    <mergeCell ref="B161:I161"/>
    <mergeCell ref="B190:I190"/>
    <mergeCell ref="B191:I191"/>
    <mergeCell ref="A192:I192"/>
    <mergeCell ref="R167:T167"/>
    <mergeCell ref="B188:I188"/>
    <mergeCell ref="B189:I189"/>
    <mergeCell ref="B174:I174"/>
    <mergeCell ref="B175:I175"/>
    <mergeCell ref="B176:I176"/>
    <mergeCell ref="B177:I177"/>
    <mergeCell ref="B185:I185"/>
    <mergeCell ref="A186:U186"/>
    <mergeCell ref="B187:I187"/>
    <mergeCell ref="B183:I183"/>
    <mergeCell ref="B184:I184"/>
    <mergeCell ref="B171:I171"/>
    <mergeCell ref="B182:I182"/>
    <mergeCell ref="B178:I178"/>
    <mergeCell ref="B172:I172"/>
    <mergeCell ref="B173:I173"/>
    <mergeCell ref="B179:I179"/>
    <mergeCell ref="B180:I180"/>
    <mergeCell ref="B181:I181"/>
    <mergeCell ref="A169:U169"/>
    <mergeCell ref="A193:J194"/>
    <mergeCell ref="A197:A198"/>
    <mergeCell ref="A196:U196"/>
    <mergeCell ref="J197:J198"/>
    <mergeCell ref="K197:N197"/>
    <mergeCell ref="O197:Q197"/>
    <mergeCell ref="R193:U194"/>
    <mergeCell ref="K194:N194"/>
    <mergeCell ref="O194:Q194"/>
    <mergeCell ref="B197:I198"/>
    <mergeCell ref="R197:T197"/>
    <mergeCell ref="U197:U198"/>
    <mergeCell ref="B214:I214"/>
    <mergeCell ref="B205:I205"/>
    <mergeCell ref="B206:I206"/>
    <mergeCell ref="A199:U199"/>
    <mergeCell ref="B200:I200"/>
    <mergeCell ref="B201:I201"/>
    <mergeCell ref="B216:I216"/>
    <mergeCell ref="B217:I217"/>
    <mergeCell ref="A218:U218"/>
    <mergeCell ref="B202:I202"/>
    <mergeCell ref="B204:I204"/>
    <mergeCell ref="B203:I203"/>
    <mergeCell ref="B215:I215"/>
    <mergeCell ref="B207:I207"/>
    <mergeCell ref="B209:I209"/>
    <mergeCell ref="B210:I210"/>
    <mergeCell ref="B211:I211"/>
    <mergeCell ref="B208:I208"/>
    <mergeCell ref="B212:I212"/>
    <mergeCell ref="B213:I213"/>
    <mergeCell ref="A228:B228"/>
    <mergeCell ref="A225:J226"/>
    <mergeCell ref="R225:U226"/>
    <mergeCell ref="B221:I221"/>
    <mergeCell ref="B222:I222"/>
    <mergeCell ref="B223:I223"/>
    <mergeCell ref="B219:I219"/>
    <mergeCell ref="A224:I224"/>
    <mergeCell ref="K226:N226"/>
    <mergeCell ref="O226:Q226"/>
    <mergeCell ref="B220:I220"/>
    <mergeCell ref="A229:A230"/>
    <mergeCell ref="B229:G230"/>
    <mergeCell ref="H229:I230"/>
    <mergeCell ref="J229:P229"/>
    <mergeCell ref="Q229:R230"/>
    <mergeCell ref="S229:U229"/>
    <mergeCell ref="J230:K230"/>
    <mergeCell ref="L230:N230"/>
    <mergeCell ref="O230:P230"/>
    <mergeCell ref="T230:U230"/>
    <mergeCell ref="A233:G233"/>
    <mergeCell ref="H233:I233"/>
    <mergeCell ref="J233:K233"/>
    <mergeCell ref="L233:N233"/>
    <mergeCell ref="O233:P233"/>
    <mergeCell ref="Q233:R233"/>
    <mergeCell ref="T233:U233"/>
    <mergeCell ref="B231:G231"/>
    <mergeCell ref="H231:I231"/>
    <mergeCell ref="J231:K231"/>
    <mergeCell ref="L231:N231"/>
    <mergeCell ref="O231:P231"/>
    <mergeCell ref="Q231:R231"/>
    <mergeCell ref="T231:U231"/>
    <mergeCell ref="B232:G232"/>
    <mergeCell ref="H232:I232"/>
    <mergeCell ref="J232:K232"/>
    <mergeCell ref="L232:N232"/>
    <mergeCell ref="O232:P232"/>
    <mergeCell ref="Q232:R232"/>
    <mergeCell ref="T232:U232"/>
    <mergeCell ref="B243:I243"/>
    <mergeCell ref="B249:I249"/>
    <mergeCell ref="A257:U257"/>
    <mergeCell ref="A258:U258"/>
    <mergeCell ref="A259:U259"/>
    <mergeCell ref="V239:AI240"/>
    <mergeCell ref="V241:AB264"/>
    <mergeCell ref="AC241:AI264"/>
    <mergeCell ref="A245:U245"/>
    <mergeCell ref="B246:I246"/>
    <mergeCell ref="A248:U248"/>
    <mergeCell ref="B250:I250"/>
    <mergeCell ref="A251:U251"/>
    <mergeCell ref="B252:I252"/>
    <mergeCell ref="A253:I253"/>
    <mergeCell ref="A254:J255"/>
    <mergeCell ref="R254:U255"/>
    <mergeCell ref="K255:N255"/>
    <mergeCell ref="O255:Q255"/>
    <mergeCell ref="B247:I247"/>
    <mergeCell ref="A239:U239"/>
    <mergeCell ref="B244:I244"/>
  </mergeCells>
  <phoneticPr fontId="5" type="noConversion"/>
  <conditionalFormatting sqref="V232 V3:V6 V28:V29">
    <cfRule type="cellIs" dxfId="23" priority="47" operator="equal">
      <formula>"E bine"</formula>
    </cfRule>
  </conditionalFormatting>
  <conditionalFormatting sqref="V232 V3:V6 V28:V29">
    <cfRule type="cellIs" dxfId="22" priority="46" operator="equal">
      <formula>"NU e bine"</formula>
    </cfRule>
  </conditionalFormatting>
  <conditionalFormatting sqref="V3:W6 V28:W29">
    <cfRule type="cellIs" dxfId="21" priority="39" operator="equal">
      <formula>"Suma trebuie să fie 52"</formula>
    </cfRule>
    <cfRule type="cellIs" dxfId="20" priority="40" operator="equal">
      <formula>"Corect"</formula>
    </cfRule>
    <cfRule type="cellIs" dxfId="19" priority="41" operator="equal">
      <formula>SUM($B$28:$J$28)</formula>
    </cfRule>
    <cfRule type="cellIs" dxfId="18" priority="42" operator="lessThan">
      <formula>"(SUM(B28:K28)=52"</formula>
    </cfRule>
    <cfRule type="cellIs" dxfId="17" priority="43" operator="equal">
      <formula>52</formula>
    </cfRule>
    <cfRule type="cellIs" dxfId="16" priority="44" operator="equal">
      <formula>$K$28</formula>
    </cfRule>
    <cfRule type="cellIs" dxfId="15" priority="45" operator="equal">
      <formula>$B$28:$K$28=52</formula>
    </cfRule>
  </conditionalFormatting>
  <conditionalFormatting sqref="V232:W232 V3:W6 V28:W29">
    <cfRule type="cellIs" dxfId="14" priority="37" operator="equal">
      <formula>"Suma trebuie să fie 52"</formula>
    </cfRule>
    <cfRule type="cellIs" dxfId="13" priority="38" operator="equal">
      <formula>"Corect"</formula>
    </cfRule>
  </conditionalFormatting>
  <conditionalFormatting sqref="V3:Y6">
    <cfRule type="cellIs" dxfId="12" priority="36" operator="equal">
      <formula>"Trebuie alocate cel puțin 20 de ore pe săptămână"</formula>
    </cfRule>
  </conditionalFormatting>
  <conditionalFormatting sqref="V232:Y232 V28:W29">
    <cfRule type="cellIs" dxfId="11" priority="24" operator="equal">
      <formula>"Corect"</formula>
    </cfRule>
  </conditionalFormatting>
  <conditionalFormatting sqref="V28:W28">
    <cfRule type="cellIs" dxfId="10" priority="23" operator="equal">
      <formula>"Correct"</formula>
    </cfRule>
  </conditionalFormatting>
  <conditionalFormatting sqref="V48:X48 V63:X63 V78:X78 V93:X93">
    <cfRule type="cellIs" dxfId="9" priority="20" operator="equal">
      <formula>"E trebuie să fie cel puțin egal cu C+VP"</formula>
    </cfRule>
    <cfRule type="cellIs" dxfId="8" priority="21" operator="equal">
      <formula>"Corect"</formula>
    </cfRule>
  </conditionalFormatting>
  <conditionalFormatting sqref="V232:W232">
    <cfRule type="cellIs" dxfId="7" priority="2" operator="equal">
      <formula>"Nu corespunde cu tabelul de opționale"</formula>
    </cfRule>
    <cfRule type="cellIs" dxfId="6" priority="3" operator="equal">
      <formula>"Suma trebuie să fie 52"</formula>
    </cfRule>
    <cfRule type="cellIs" dxfId="5" priority="4" operator="equal">
      <formula>"Corect"</formula>
    </cfRule>
    <cfRule type="cellIs" dxfId="4" priority="5" operator="equal">
      <formula>SUM($B$28:$J$28)</formula>
    </cfRule>
    <cfRule type="cellIs" dxfId="3" priority="6" operator="lessThan">
      <formula>"(SUM(B28:K28)=52"</formula>
    </cfRule>
    <cfRule type="cellIs" dxfId="2" priority="7" operator="equal">
      <formula>52</formula>
    </cfRule>
    <cfRule type="cellIs" dxfId="1" priority="8" operator="equal">
      <formula>$K$28</formula>
    </cfRule>
    <cfRule type="cellIs" dxfId="0" priority="9" operator="equal">
      <formula>$B$28:$K$28=52</formula>
    </cfRule>
  </conditionalFormatting>
  <dataValidations disablePrompts="1" count="14">
    <dataValidation type="list" allowBlank="1" showInputMessage="1" showErrorMessage="1" sqref="S246:S247 S71:S77 S105 S42:S47 S118:S119 S252 S111:S112 S56:S62 S86:S92 S249:S250 S243:S244 S123:S126" xr:uid="{00000000-0002-0000-0000-000000000000}">
      <formula1>$S$36</formula1>
    </dataValidation>
    <dataValidation type="list" allowBlank="1" showInputMessage="1" showErrorMessage="1" sqref="R246:R247 R71:R77 R105 R42:R47 R118:R119 R252 R111:R112 R56:R62 R86:R92 R249:R250 R243:R244 R123:R126" xr:uid="{00000000-0002-0000-0000-000001000000}">
      <formula1>$R$36</formula1>
    </dataValidation>
    <dataValidation type="list" allowBlank="1" showInputMessage="1" showErrorMessage="1" sqref="T246:T247 T71:T77 T56:T62 T42:T47 T111:T112 T118:T119 T105 T252 T86:T92 T249:T250 T243:T244 T123:T126" xr:uid="{00000000-0002-0000-0000-000002000000}">
      <formula1>$T$36</formula1>
    </dataValidation>
    <dataValidation type="list" allowBlank="1" showInputMessage="1" showErrorMessage="1" sqref="U139:U154 U71:U77 U157:U160 U170:U184 U219:U222 U200:U216 U187:U190 U42:U47 U118:U119 U111:U112 U105 U56:U62 U86:U92 U123:U126" xr:uid="{00000000-0002-0000-0000-000003000000}">
      <formula1>$P$33:$T$33</formula1>
    </dataValidation>
    <dataValidation type="list" allowBlank="1" showInputMessage="1" showErrorMessage="1" sqref="U185 U155 U217" xr:uid="{00000000-0002-0000-0000-000004000000}">
      <formula1>$Q$33:$T$33</formula1>
    </dataValidation>
    <dataValidation type="list" allowBlank="1" showInputMessage="1" showErrorMessage="1" sqref="B146:I154 B204:I216 B190:I190 B219:I222 B176:I184 B158:I160" xr:uid="{00000000-0002-0000-0000-000005000000}">
      <formula1>$B$35:$B$133</formula1>
    </dataValidation>
    <dataValidation type="list" allowBlank="1" showInputMessage="1" showErrorMessage="1" sqref="U67:U70 U37:U41 U52:U54 U82:U85 U100:U101 U121:U122 U107:U109" xr:uid="{00000000-0002-0000-0000-000006000000}">
      <formula1>$P$35:$T$35</formula1>
    </dataValidation>
    <dataValidation type="list" allowBlank="1" showInputMessage="1" showErrorMessage="1" sqref="T52:T54 T37:T41 T82:T85 T100:T101 T121:T122" xr:uid="{00000000-0002-0000-0000-000007000000}">
      <formula1>$T$38</formula1>
    </dataValidation>
    <dataValidation type="list" allowBlank="1" showInputMessage="1" showErrorMessage="1" sqref="R52:R54 R37:R41 R82:R85 R100:R101 R121:R122" xr:uid="{00000000-0002-0000-0000-000008000000}">
      <formula1>$R$38</formula1>
    </dataValidation>
    <dataValidation type="list" allowBlank="1" showInputMessage="1" showErrorMessage="1" sqref="S52:S54 S37:S41 S82:S85 S100:S101 S121:S122" xr:uid="{00000000-0002-0000-0000-000009000000}">
      <formula1>$S$38</formula1>
    </dataValidation>
    <dataValidation type="list" allowBlank="1" showInputMessage="1" showErrorMessage="1" sqref="U114:U117 U102:U104 U55 U110" xr:uid="{00000000-0002-0000-0000-00000A000000}">
      <formula1>$P$36:$T$36</formula1>
    </dataValidation>
    <dataValidation type="list" allowBlank="1" showInputMessage="1" showErrorMessage="1" sqref="T114:T117 T102:T104 T67:T70 T55 T107:T110" xr:uid="{00000000-0002-0000-0000-00000B000000}">
      <formula1>$T$39</formula1>
    </dataValidation>
    <dataValidation type="list" allowBlank="1" showInputMessage="1" showErrorMessage="1" sqref="R114:R117 R102:R104 R67:R70 R55 R107:R110" xr:uid="{00000000-0002-0000-0000-00000C000000}">
      <formula1>$R$39</formula1>
    </dataValidation>
    <dataValidation type="list" allowBlank="1" showInputMessage="1" showErrorMessage="1" sqref="S114:S117 S102:S104 S67:S70 S55 S107:S110" xr:uid="{00000000-0002-0000-0000-00000D000000}">
      <formula1>$S$39</formula1>
    </dataValidation>
  </dataValidations>
  <pageMargins left="0.25" right="0.25" top="0.75" bottom="0.75" header="0.3" footer="0.3"/>
  <pageSetup paperSize="9" orientation="landscape" blackAndWhite="1" r:id="rId1"/>
  <headerFooter>
    <oddHeader>&amp;C
&amp;R&amp;P</oddHeader>
    <oddFooter>&amp;LRECTOR,
Acad.Prof.univ.dr. Ioan Aurel POP&amp;CDECAN,
Prof.univ.dr. Adrian Olimpiu PETRUȘEL&amp;R                                           DIRECTOR DE DEPARTAMENT,
Prof.univ.dr. Anca ANDREICA</oddFooter>
  </headerFooter>
  <ignoredErrors>
    <ignoredError sqref="R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436C8AF41D44994AA64A6708AB5AD" ma:contentTypeVersion="0" ma:contentTypeDescription="Create a new document." ma:contentTypeScope="" ma:versionID="1e145a0201785cf80eb881b8ccf1c55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A1FC21B-175A-47C5-A56B-1673EE05F2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54E7A1D-D733-4215-B5BA-4564572BE7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47E3DA-5698-49A4-92EA-B6C4521E51D0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Ady-PC</cp:lastModifiedBy>
  <cp:lastPrinted>2018-03-14T09:48:31Z</cp:lastPrinted>
  <dcterms:created xsi:type="dcterms:W3CDTF">2013-06-27T08:19:59Z</dcterms:created>
  <dcterms:modified xsi:type="dcterms:W3CDTF">2019-04-24T07:21:29Z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0x010100DBA436C8AF41D44994AA64A6708AB5AD</vt:lpwstr>
  </property>
</Properties>
</file>