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9" i="1" l="1"/>
  <c r="J175" i="1" l="1"/>
  <c r="J51" i="1" l="1"/>
  <c r="O173" i="1" l="1"/>
  <c r="Q173" i="1"/>
  <c r="P173" i="1" s="1"/>
  <c r="M368" i="1" l="1"/>
  <c r="L368" i="1"/>
  <c r="K368" i="1"/>
  <c r="T367" i="1"/>
  <c r="S367" i="1"/>
  <c r="R367" i="1"/>
  <c r="M367" i="1"/>
  <c r="L367" i="1"/>
  <c r="K367" i="1"/>
  <c r="J367" i="1"/>
  <c r="Q366" i="1"/>
  <c r="O366" i="1"/>
  <c r="Q365" i="1"/>
  <c r="O365" i="1"/>
  <c r="Q363" i="1"/>
  <c r="O363" i="1"/>
  <c r="Q362" i="1"/>
  <c r="O362" i="1"/>
  <c r="Q360" i="1"/>
  <c r="O360" i="1"/>
  <c r="Q358" i="1"/>
  <c r="O358" i="1"/>
  <c r="Q356" i="1"/>
  <c r="O356" i="1"/>
  <c r="Q354" i="1"/>
  <c r="O354" i="1"/>
  <c r="Q229" i="1"/>
  <c r="O229" i="1"/>
  <c r="K369" i="1" l="1"/>
  <c r="P358" i="1"/>
  <c r="P362" i="1"/>
  <c r="P356" i="1"/>
  <c r="P365" i="1"/>
  <c r="Q367" i="1"/>
  <c r="P229" i="1"/>
  <c r="P360" i="1"/>
  <c r="Q368" i="1"/>
  <c r="P363" i="1"/>
  <c r="O368" i="1"/>
  <c r="P366" i="1"/>
  <c r="P354" i="1"/>
  <c r="O367" i="1"/>
  <c r="P367" i="1" l="1"/>
  <c r="P368" i="1"/>
  <c r="O369" i="1" s="1"/>
  <c r="Q154" i="1" l="1"/>
  <c r="O154" i="1"/>
  <c r="Q153" i="1"/>
  <c r="O153" i="1"/>
  <c r="P153" i="1" l="1"/>
  <c r="P154" i="1"/>
  <c r="Q187" i="1"/>
  <c r="O187" i="1"/>
  <c r="Q141" i="1"/>
  <c r="O141" i="1"/>
  <c r="P141" i="1" l="1"/>
  <c r="P187" i="1"/>
  <c r="U132" i="1"/>
  <c r="U98" i="1"/>
  <c r="U67" i="1"/>
  <c r="K176" i="1"/>
  <c r="L176" i="1"/>
  <c r="M176" i="1"/>
  <c r="N176" i="1"/>
  <c r="S175" i="1"/>
  <c r="U175" i="1"/>
  <c r="T175" i="1"/>
  <c r="R175" i="1"/>
  <c r="O157" i="1"/>
  <c r="Q157" i="1"/>
  <c r="O159" i="1"/>
  <c r="Q159" i="1"/>
  <c r="Q160" i="1"/>
  <c r="K175" i="1"/>
  <c r="L175" i="1"/>
  <c r="M175" i="1"/>
  <c r="N175" i="1"/>
  <c r="O165" i="1"/>
  <c r="Q165" i="1"/>
  <c r="O166" i="1"/>
  <c r="Q166" i="1"/>
  <c r="O167" i="1"/>
  <c r="Q167" i="1"/>
  <c r="O169" i="1"/>
  <c r="Q169" i="1"/>
  <c r="O170" i="1"/>
  <c r="Q170" i="1"/>
  <c r="O148" i="1"/>
  <c r="Q148" i="1"/>
  <c r="P148" i="1" l="1"/>
  <c r="P169" i="1"/>
  <c r="P166" i="1"/>
  <c r="P167" i="1"/>
  <c r="K177" i="1"/>
  <c r="P165" i="1"/>
  <c r="P170" i="1"/>
  <c r="P159" i="1"/>
  <c r="P157" i="1"/>
  <c r="Q96" i="1"/>
  <c r="O96" i="1"/>
  <c r="Q81" i="1"/>
  <c r="O81" i="1"/>
  <c r="P96" i="1" l="1"/>
  <c r="P81" i="1"/>
  <c r="U294" i="1"/>
  <c r="T294" i="1"/>
  <c r="S294" i="1"/>
  <c r="R294" i="1"/>
  <c r="N294" i="1"/>
  <c r="M294" i="1"/>
  <c r="L294" i="1"/>
  <c r="K294" i="1"/>
  <c r="J294" i="1"/>
  <c r="A294" i="1"/>
  <c r="U293" i="1"/>
  <c r="T293" i="1"/>
  <c r="S293" i="1"/>
  <c r="R293" i="1"/>
  <c r="N293" i="1"/>
  <c r="M293" i="1"/>
  <c r="L293" i="1"/>
  <c r="K293" i="1"/>
  <c r="J293" i="1"/>
  <c r="A293" i="1"/>
  <c r="U292" i="1"/>
  <c r="T292" i="1"/>
  <c r="S292" i="1"/>
  <c r="R292" i="1"/>
  <c r="N292" i="1"/>
  <c r="M292" i="1"/>
  <c r="L292" i="1"/>
  <c r="K292" i="1"/>
  <c r="J292" i="1"/>
  <c r="A292" i="1"/>
  <c r="U274" i="1"/>
  <c r="T274" i="1"/>
  <c r="S274" i="1"/>
  <c r="R274" i="1"/>
  <c r="Q274" i="1"/>
  <c r="P274" i="1"/>
  <c r="O274" i="1"/>
  <c r="N274" i="1"/>
  <c r="M274" i="1"/>
  <c r="L274" i="1"/>
  <c r="K274" i="1"/>
  <c r="J274" i="1"/>
  <c r="A274" i="1"/>
  <c r="U273" i="1"/>
  <c r="T273" i="1"/>
  <c r="S273" i="1"/>
  <c r="R273" i="1"/>
  <c r="Q273" i="1"/>
  <c r="P273" i="1"/>
  <c r="O273" i="1"/>
  <c r="N273" i="1"/>
  <c r="M273" i="1"/>
  <c r="L273" i="1"/>
  <c r="K273" i="1"/>
  <c r="J273" i="1"/>
  <c r="A273" i="1"/>
  <c r="U272" i="1"/>
  <c r="T272" i="1"/>
  <c r="S272" i="1"/>
  <c r="R272" i="1"/>
  <c r="Q272" i="1"/>
  <c r="P272" i="1"/>
  <c r="O272" i="1"/>
  <c r="N272" i="1"/>
  <c r="M272" i="1"/>
  <c r="L272" i="1"/>
  <c r="K272" i="1"/>
  <c r="J272" i="1"/>
  <c r="A272" i="1"/>
  <c r="U271" i="1"/>
  <c r="T271" i="1"/>
  <c r="S271" i="1"/>
  <c r="R271" i="1"/>
  <c r="N271" i="1"/>
  <c r="M271" i="1"/>
  <c r="L271" i="1"/>
  <c r="K271" i="1"/>
  <c r="J271" i="1"/>
  <c r="A271" i="1"/>
  <c r="U270" i="1"/>
  <c r="T270" i="1"/>
  <c r="S270" i="1"/>
  <c r="R270" i="1"/>
  <c r="N270" i="1"/>
  <c r="M270" i="1"/>
  <c r="L270" i="1"/>
  <c r="K270" i="1"/>
  <c r="J270" i="1"/>
  <c r="A270" i="1"/>
  <c r="U269" i="1"/>
  <c r="T269" i="1"/>
  <c r="S269" i="1"/>
  <c r="R269" i="1"/>
  <c r="N269" i="1"/>
  <c r="M269" i="1"/>
  <c r="L269" i="1"/>
  <c r="K269" i="1"/>
  <c r="J269" i="1"/>
  <c r="A269" i="1"/>
  <c r="U268" i="1"/>
  <c r="T268" i="1"/>
  <c r="S268" i="1"/>
  <c r="R268" i="1"/>
  <c r="N268" i="1"/>
  <c r="M268" i="1"/>
  <c r="L268" i="1"/>
  <c r="K268" i="1"/>
  <c r="J268" i="1"/>
  <c r="A268" i="1"/>
  <c r="U267" i="1"/>
  <c r="T267" i="1"/>
  <c r="S267" i="1"/>
  <c r="R267" i="1"/>
  <c r="N267" i="1"/>
  <c r="M267" i="1"/>
  <c r="L267" i="1"/>
  <c r="K267" i="1"/>
  <c r="J267" i="1"/>
  <c r="A267" i="1"/>
  <c r="U266" i="1"/>
  <c r="T266" i="1"/>
  <c r="S266" i="1"/>
  <c r="R266" i="1"/>
  <c r="N266" i="1"/>
  <c r="M266" i="1"/>
  <c r="L266" i="1"/>
  <c r="K266" i="1"/>
  <c r="J266" i="1"/>
  <c r="A266" i="1"/>
  <c r="U265" i="1"/>
  <c r="T265" i="1"/>
  <c r="S265" i="1"/>
  <c r="R265" i="1"/>
  <c r="N265" i="1"/>
  <c r="M265" i="1"/>
  <c r="L265" i="1"/>
  <c r="K265" i="1"/>
  <c r="J265" i="1"/>
  <c r="A265" i="1"/>
  <c r="U264" i="1"/>
  <c r="T264" i="1"/>
  <c r="S264" i="1"/>
  <c r="R264" i="1"/>
  <c r="N264" i="1"/>
  <c r="M264" i="1"/>
  <c r="L264" i="1"/>
  <c r="K264" i="1"/>
  <c r="J264" i="1"/>
  <c r="A264" i="1"/>
  <c r="U263" i="1"/>
  <c r="T263" i="1"/>
  <c r="S263" i="1"/>
  <c r="R263" i="1"/>
  <c r="N263" i="1"/>
  <c r="M263" i="1"/>
  <c r="L263" i="1"/>
  <c r="K263" i="1"/>
  <c r="J263" i="1"/>
  <c r="A263" i="1"/>
  <c r="U262" i="1"/>
  <c r="T262" i="1"/>
  <c r="S262" i="1"/>
  <c r="R262" i="1"/>
  <c r="N262" i="1"/>
  <c r="M262" i="1"/>
  <c r="L262" i="1"/>
  <c r="K262" i="1"/>
  <c r="J262" i="1"/>
  <c r="A262" i="1"/>
  <c r="U261" i="1"/>
  <c r="T261" i="1"/>
  <c r="S261" i="1"/>
  <c r="R261" i="1"/>
  <c r="N261" i="1"/>
  <c r="M261" i="1"/>
  <c r="L261" i="1"/>
  <c r="K261" i="1"/>
  <c r="J261" i="1"/>
  <c r="A261" i="1"/>
  <c r="U234" i="1"/>
  <c r="T234" i="1"/>
  <c r="S234" i="1"/>
  <c r="R234" i="1"/>
  <c r="N234" i="1"/>
  <c r="M234" i="1"/>
  <c r="L234" i="1"/>
  <c r="K234" i="1"/>
  <c r="J234" i="1"/>
  <c r="A234" i="1"/>
  <c r="U233" i="1"/>
  <c r="T233" i="1"/>
  <c r="S233" i="1"/>
  <c r="R233" i="1"/>
  <c r="N233" i="1"/>
  <c r="M233" i="1"/>
  <c r="L233" i="1"/>
  <c r="K233" i="1"/>
  <c r="J233" i="1"/>
  <c r="A233" i="1"/>
  <c r="U230" i="1" l="1"/>
  <c r="T230" i="1"/>
  <c r="S230" i="1"/>
  <c r="R230" i="1"/>
  <c r="N230" i="1"/>
  <c r="M230" i="1"/>
  <c r="L230" i="1"/>
  <c r="K230" i="1"/>
  <c r="J230" i="1"/>
  <c r="A230" i="1"/>
  <c r="U209" i="1"/>
  <c r="Q66" i="1" l="1"/>
  <c r="Q50" i="1"/>
  <c r="U331" i="1" l="1"/>
  <c r="T331" i="1"/>
  <c r="S331" i="1"/>
  <c r="R331" i="1"/>
  <c r="Q331" i="1"/>
  <c r="P331" i="1"/>
  <c r="O331" i="1"/>
  <c r="N331" i="1"/>
  <c r="M331" i="1"/>
  <c r="L331" i="1"/>
  <c r="K331" i="1"/>
  <c r="J331" i="1"/>
  <c r="U330" i="1"/>
  <c r="T330" i="1"/>
  <c r="S330" i="1"/>
  <c r="R330" i="1"/>
  <c r="Q330" i="1"/>
  <c r="P330" i="1"/>
  <c r="O330" i="1"/>
  <c r="N330" i="1"/>
  <c r="M330" i="1"/>
  <c r="L330" i="1"/>
  <c r="K330" i="1"/>
  <c r="J330" i="1"/>
  <c r="U329" i="1"/>
  <c r="T329" i="1"/>
  <c r="S329" i="1"/>
  <c r="R329" i="1"/>
  <c r="N329" i="1"/>
  <c r="M329" i="1"/>
  <c r="L329" i="1"/>
  <c r="K329" i="1"/>
  <c r="J329" i="1"/>
  <c r="U328" i="1"/>
  <c r="T328" i="1"/>
  <c r="S328" i="1"/>
  <c r="R328" i="1"/>
  <c r="N328" i="1"/>
  <c r="M328" i="1"/>
  <c r="L328" i="1"/>
  <c r="K328" i="1"/>
  <c r="J328" i="1"/>
  <c r="U325" i="1"/>
  <c r="T325" i="1"/>
  <c r="S325" i="1"/>
  <c r="R325" i="1"/>
  <c r="Q325" i="1"/>
  <c r="P325" i="1"/>
  <c r="O325" i="1"/>
  <c r="N325" i="1"/>
  <c r="M325" i="1"/>
  <c r="L325" i="1"/>
  <c r="K325" i="1"/>
  <c r="J325" i="1"/>
  <c r="U324" i="1"/>
  <c r="T324" i="1"/>
  <c r="S324" i="1"/>
  <c r="R324" i="1"/>
  <c r="Q324" i="1"/>
  <c r="P324" i="1"/>
  <c r="O324" i="1"/>
  <c r="N324" i="1"/>
  <c r="M324" i="1"/>
  <c r="L324" i="1"/>
  <c r="K324" i="1"/>
  <c r="J324" i="1"/>
  <c r="U323" i="1"/>
  <c r="T323" i="1"/>
  <c r="S323" i="1"/>
  <c r="R323" i="1"/>
  <c r="Q323" i="1"/>
  <c r="P323" i="1"/>
  <c r="O323" i="1"/>
  <c r="N323" i="1"/>
  <c r="M323" i="1"/>
  <c r="L323" i="1"/>
  <c r="K323" i="1"/>
  <c r="J323" i="1"/>
  <c r="U322" i="1"/>
  <c r="T322" i="1"/>
  <c r="S322" i="1"/>
  <c r="R322" i="1"/>
  <c r="Q322" i="1"/>
  <c r="P322" i="1"/>
  <c r="O322" i="1"/>
  <c r="N322" i="1"/>
  <c r="M322" i="1"/>
  <c r="L322" i="1"/>
  <c r="K322" i="1"/>
  <c r="J322" i="1"/>
  <c r="U321" i="1"/>
  <c r="T321" i="1"/>
  <c r="S321" i="1"/>
  <c r="R321" i="1"/>
  <c r="Q321" i="1"/>
  <c r="P321" i="1"/>
  <c r="O321" i="1"/>
  <c r="N321" i="1"/>
  <c r="M321" i="1"/>
  <c r="L321" i="1"/>
  <c r="K321" i="1"/>
  <c r="J321" i="1"/>
  <c r="U320" i="1"/>
  <c r="T320" i="1"/>
  <c r="S320" i="1"/>
  <c r="R320" i="1"/>
  <c r="Q320" i="1"/>
  <c r="P320" i="1"/>
  <c r="O320" i="1"/>
  <c r="N320" i="1"/>
  <c r="M320" i="1"/>
  <c r="L320" i="1"/>
  <c r="K320" i="1"/>
  <c r="J320" i="1"/>
  <c r="U319" i="1"/>
  <c r="T319" i="1"/>
  <c r="S319" i="1"/>
  <c r="R319" i="1"/>
  <c r="Q319" i="1"/>
  <c r="P319" i="1"/>
  <c r="O319" i="1"/>
  <c r="N319" i="1"/>
  <c r="M319" i="1"/>
  <c r="L319" i="1"/>
  <c r="K319" i="1"/>
  <c r="J319" i="1"/>
  <c r="U318" i="1"/>
  <c r="T318" i="1"/>
  <c r="S318" i="1"/>
  <c r="R318" i="1"/>
  <c r="Q318" i="1"/>
  <c r="P318" i="1"/>
  <c r="O318" i="1"/>
  <c r="N318" i="1"/>
  <c r="M318" i="1"/>
  <c r="L318" i="1"/>
  <c r="K318" i="1"/>
  <c r="J318" i="1"/>
  <c r="U317" i="1"/>
  <c r="T317" i="1"/>
  <c r="S317" i="1"/>
  <c r="R317" i="1"/>
  <c r="Q317" i="1"/>
  <c r="P317" i="1"/>
  <c r="O317" i="1"/>
  <c r="N317" i="1"/>
  <c r="M317" i="1"/>
  <c r="L317" i="1"/>
  <c r="K317" i="1"/>
  <c r="J317" i="1"/>
  <c r="U316" i="1"/>
  <c r="T316" i="1"/>
  <c r="S316" i="1"/>
  <c r="R316" i="1"/>
  <c r="Q316" i="1"/>
  <c r="P316" i="1"/>
  <c r="O316" i="1"/>
  <c r="N316" i="1"/>
  <c r="M316" i="1"/>
  <c r="L316" i="1"/>
  <c r="K316" i="1"/>
  <c r="J316" i="1"/>
  <c r="U315" i="1"/>
  <c r="T315" i="1"/>
  <c r="S315" i="1"/>
  <c r="R315" i="1"/>
  <c r="Q315" i="1"/>
  <c r="P315" i="1"/>
  <c r="O315" i="1"/>
  <c r="N315" i="1"/>
  <c r="M315" i="1"/>
  <c r="L315" i="1"/>
  <c r="K315" i="1"/>
  <c r="J315" i="1"/>
  <c r="U314" i="1"/>
  <c r="T314" i="1"/>
  <c r="S314" i="1"/>
  <c r="R314" i="1"/>
  <c r="Q314" i="1"/>
  <c r="P314" i="1"/>
  <c r="O314" i="1"/>
  <c r="N314" i="1"/>
  <c r="M314" i="1"/>
  <c r="L314" i="1"/>
  <c r="K314" i="1"/>
  <c r="J314" i="1"/>
  <c r="U313" i="1"/>
  <c r="T313" i="1"/>
  <c r="S313" i="1"/>
  <c r="R313" i="1"/>
  <c r="Q313" i="1"/>
  <c r="N313" i="1"/>
  <c r="M313" i="1"/>
  <c r="L313" i="1"/>
  <c r="K313" i="1"/>
  <c r="J313" i="1"/>
  <c r="U312" i="1"/>
  <c r="T312" i="1"/>
  <c r="S312" i="1"/>
  <c r="R312" i="1"/>
  <c r="N312" i="1"/>
  <c r="M312" i="1"/>
  <c r="L312" i="1"/>
  <c r="K312" i="1"/>
  <c r="J312" i="1"/>
  <c r="U311" i="1"/>
  <c r="T311" i="1"/>
  <c r="S311" i="1"/>
  <c r="R311" i="1"/>
  <c r="Q311" i="1"/>
  <c r="N311" i="1"/>
  <c r="M311" i="1"/>
  <c r="L311" i="1"/>
  <c r="K311" i="1"/>
  <c r="J311" i="1"/>
  <c r="U310" i="1"/>
  <c r="T310" i="1"/>
  <c r="S310" i="1"/>
  <c r="R310" i="1"/>
  <c r="N310" i="1"/>
  <c r="M310" i="1"/>
  <c r="L310" i="1"/>
  <c r="K310" i="1"/>
  <c r="J310" i="1"/>
  <c r="U297" i="1"/>
  <c r="T297" i="1"/>
  <c r="S297" i="1"/>
  <c r="R297" i="1"/>
  <c r="Q297" i="1"/>
  <c r="P297" i="1"/>
  <c r="O297" i="1"/>
  <c r="N297" i="1"/>
  <c r="M297" i="1"/>
  <c r="L297" i="1"/>
  <c r="K297" i="1"/>
  <c r="J297" i="1"/>
  <c r="U296" i="1"/>
  <c r="T296" i="1"/>
  <c r="S296" i="1"/>
  <c r="R296" i="1"/>
  <c r="Q296" i="1"/>
  <c r="P296" i="1"/>
  <c r="O296" i="1"/>
  <c r="N296" i="1"/>
  <c r="M296" i="1"/>
  <c r="L296" i="1"/>
  <c r="K296" i="1"/>
  <c r="J296" i="1"/>
  <c r="U295" i="1"/>
  <c r="T295" i="1"/>
  <c r="S295" i="1"/>
  <c r="R295" i="1"/>
  <c r="Q295" i="1"/>
  <c r="P295" i="1"/>
  <c r="O295" i="1"/>
  <c r="N295" i="1"/>
  <c r="M295" i="1"/>
  <c r="L295" i="1"/>
  <c r="K295" i="1"/>
  <c r="J295" i="1"/>
  <c r="U291" i="1"/>
  <c r="U298" i="1" s="1"/>
  <c r="T291" i="1"/>
  <c r="S291" i="1"/>
  <c r="R291" i="1"/>
  <c r="N291" i="1"/>
  <c r="M291" i="1"/>
  <c r="L291" i="1"/>
  <c r="K291" i="1"/>
  <c r="J291" i="1"/>
  <c r="U288" i="1"/>
  <c r="T288" i="1"/>
  <c r="S288" i="1"/>
  <c r="R288" i="1"/>
  <c r="Q288" i="1"/>
  <c r="P288" i="1"/>
  <c r="O288" i="1"/>
  <c r="N288" i="1"/>
  <c r="M288" i="1"/>
  <c r="L288" i="1"/>
  <c r="K288" i="1"/>
  <c r="J288" i="1"/>
  <c r="U287" i="1"/>
  <c r="T287" i="1"/>
  <c r="S287" i="1"/>
  <c r="R287" i="1"/>
  <c r="Q287" i="1"/>
  <c r="P287" i="1"/>
  <c r="O287" i="1"/>
  <c r="N287" i="1"/>
  <c r="M287" i="1"/>
  <c r="L287" i="1"/>
  <c r="K287" i="1"/>
  <c r="J287" i="1"/>
  <c r="U286" i="1"/>
  <c r="T286" i="1"/>
  <c r="S286" i="1"/>
  <c r="R286" i="1"/>
  <c r="Q286" i="1"/>
  <c r="P286" i="1"/>
  <c r="O286" i="1"/>
  <c r="N286" i="1"/>
  <c r="M286" i="1"/>
  <c r="L286" i="1"/>
  <c r="K286" i="1"/>
  <c r="J286" i="1"/>
  <c r="U285" i="1"/>
  <c r="T285" i="1"/>
  <c r="S285" i="1"/>
  <c r="R285" i="1"/>
  <c r="Q285" i="1"/>
  <c r="P285" i="1"/>
  <c r="O285" i="1"/>
  <c r="N285" i="1"/>
  <c r="M285" i="1"/>
  <c r="L285" i="1"/>
  <c r="K285" i="1"/>
  <c r="J285" i="1"/>
  <c r="U284" i="1"/>
  <c r="T284" i="1"/>
  <c r="S284" i="1"/>
  <c r="R284" i="1"/>
  <c r="Q284" i="1"/>
  <c r="P284" i="1"/>
  <c r="O284" i="1"/>
  <c r="N284" i="1"/>
  <c r="M284" i="1"/>
  <c r="L284" i="1"/>
  <c r="K284" i="1"/>
  <c r="J284" i="1"/>
  <c r="U283" i="1"/>
  <c r="T283" i="1"/>
  <c r="S283" i="1"/>
  <c r="R283" i="1"/>
  <c r="Q283" i="1"/>
  <c r="P283" i="1"/>
  <c r="O283" i="1"/>
  <c r="N283" i="1"/>
  <c r="M283" i="1"/>
  <c r="L283" i="1"/>
  <c r="K283" i="1"/>
  <c r="J283" i="1"/>
  <c r="U282" i="1"/>
  <c r="T282" i="1"/>
  <c r="S282" i="1"/>
  <c r="R282" i="1"/>
  <c r="Q282" i="1"/>
  <c r="P282" i="1"/>
  <c r="O282" i="1"/>
  <c r="N282" i="1"/>
  <c r="M282" i="1"/>
  <c r="L282" i="1"/>
  <c r="K282" i="1"/>
  <c r="J282" i="1"/>
  <c r="U281" i="1"/>
  <c r="T281" i="1"/>
  <c r="S281" i="1"/>
  <c r="R281" i="1"/>
  <c r="Q281" i="1"/>
  <c r="P281" i="1"/>
  <c r="O281" i="1"/>
  <c r="N281" i="1"/>
  <c r="M281" i="1"/>
  <c r="L281" i="1"/>
  <c r="K281" i="1"/>
  <c r="J281" i="1"/>
  <c r="U280" i="1"/>
  <c r="T280" i="1"/>
  <c r="S280" i="1"/>
  <c r="R280" i="1"/>
  <c r="Q280" i="1"/>
  <c r="P280" i="1"/>
  <c r="O280" i="1"/>
  <c r="N280" i="1"/>
  <c r="M280" i="1"/>
  <c r="L280" i="1"/>
  <c r="K280" i="1"/>
  <c r="J280" i="1"/>
  <c r="U279" i="1"/>
  <c r="T279" i="1"/>
  <c r="S279" i="1"/>
  <c r="R279" i="1"/>
  <c r="Q279" i="1"/>
  <c r="P279" i="1"/>
  <c r="O279" i="1"/>
  <c r="N279" i="1"/>
  <c r="M279" i="1"/>
  <c r="L279" i="1"/>
  <c r="K279" i="1"/>
  <c r="J279" i="1"/>
  <c r="U278" i="1"/>
  <c r="T278" i="1"/>
  <c r="S278" i="1"/>
  <c r="R278" i="1"/>
  <c r="Q278" i="1"/>
  <c r="P278" i="1"/>
  <c r="O278" i="1"/>
  <c r="N278" i="1"/>
  <c r="M278" i="1"/>
  <c r="L278" i="1"/>
  <c r="K278" i="1"/>
  <c r="J278" i="1"/>
  <c r="U277" i="1"/>
  <c r="T277" i="1"/>
  <c r="S277" i="1"/>
  <c r="R277" i="1"/>
  <c r="Q277" i="1"/>
  <c r="P277" i="1"/>
  <c r="O277" i="1"/>
  <c r="N277" i="1"/>
  <c r="M277" i="1"/>
  <c r="L277" i="1"/>
  <c r="K277" i="1"/>
  <c r="J277" i="1"/>
  <c r="U276" i="1"/>
  <c r="T276" i="1"/>
  <c r="S276" i="1"/>
  <c r="R276" i="1"/>
  <c r="Q276" i="1"/>
  <c r="P276" i="1"/>
  <c r="O276" i="1"/>
  <c r="N276" i="1"/>
  <c r="M276" i="1"/>
  <c r="L276" i="1"/>
  <c r="K276" i="1"/>
  <c r="J276" i="1"/>
  <c r="U275" i="1"/>
  <c r="T275" i="1"/>
  <c r="S275" i="1"/>
  <c r="R275" i="1"/>
  <c r="Q275" i="1"/>
  <c r="P275" i="1"/>
  <c r="O275" i="1"/>
  <c r="N275" i="1"/>
  <c r="M275" i="1"/>
  <c r="L275" i="1"/>
  <c r="K275" i="1"/>
  <c r="J275" i="1"/>
  <c r="U260" i="1"/>
  <c r="T260" i="1"/>
  <c r="S260" i="1"/>
  <c r="R260" i="1"/>
  <c r="N260" i="1"/>
  <c r="M260" i="1"/>
  <c r="L260" i="1"/>
  <c r="K260" i="1"/>
  <c r="J260" i="1"/>
  <c r="U259" i="1"/>
  <c r="T259" i="1"/>
  <c r="S259" i="1"/>
  <c r="R259" i="1"/>
  <c r="N259" i="1"/>
  <c r="M259" i="1"/>
  <c r="L259" i="1"/>
  <c r="K259" i="1"/>
  <c r="J259" i="1"/>
  <c r="U258" i="1"/>
  <c r="T258" i="1"/>
  <c r="S258" i="1"/>
  <c r="R258" i="1"/>
  <c r="N258" i="1"/>
  <c r="M258" i="1"/>
  <c r="L258" i="1"/>
  <c r="K258" i="1"/>
  <c r="J258" i="1"/>
  <c r="U246" i="1"/>
  <c r="T246" i="1"/>
  <c r="S246" i="1"/>
  <c r="R246" i="1"/>
  <c r="Q246" i="1"/>
  <c r="P246" i="1"/>
  <c r="O246" i="1"/>
  <c r="N246" i="1"/>
  <c r="M246" i="1"/>
  <c r="L246" i="1"/>
  <c r="K246" i="1"/>
  <c r="J246" i="1"/>
  <c r="U245" i="1"/>
  <c r="T245" i="1"/>
  <c r="S245" i="1"/>
  <c r="R245" i="1"/>
  <c r="Q245" i="1"/>
  <c r="P245" i="1"/>
  <c r="O245" i="1"/>
  <c r="N245" i="1"/>
  <c r="M245" i="1"/>
  <c r="L245" i="1"/>
  <c r="K245" i="1"/>
  <c r="J245" i="1"/>
  <c r="U244" i="1"/>
  <c r="T244" i="1"/>
  <c r="S244" i="1"/>
  <c r="R244" i="1"/>
  <c r="Q244" i="1"/>
  <c r="P244" i="1"/>
  <c r="O244" i="1"/>
  <c r="N244" i="1"/>
  <c r="M244" i="1"/>
  <c r="L244" i="1"/>
  <c r="K244" i="1"/>
  <c r="J244" i="1"/>
  <c r="U243" i="1"/>
  <c r="T243" i="1"/>
  <c r="S243" i="1"/>
  <c r="R243" i="1"/>
  <c r="N243" i="1"/>
  <c r="M243" i="1"/>
  <c r="L243" i="1"/>
  <c r="K243" i="1"/>
  <c r="J243" i="1"/>
  <c r="U240" i="1"/>
  <c r="T240" i="1"/>
  <c r="S240" i="1"/>
  <c r="R240" i="1"/>
  <c r="Q240" i="1"/>
  <c r="P240" i="1"/>
  <c r="O240" i="1"/>
  <c r="N240" i="1"/>
  <c r="M240" i="1"/>
  <c r="L240" i="1"/>
  <c r="K240" i="1"/>
  <c r="J240" i="1"/>
  <c r="U239" i="1"/>
  <c r="T239" i="1"/>
  <c r="S239" i="1"/>
  <c r="R239" i="1"/>
  <c r="Q239" i="1"/>
  <c r="P239" i="1"/>
  <c r="O239" i="1"/>
  <c r="N239" i="1"/>
  <c r="M239" i="1"/>
  <c r="L239" i="1"/>
  <c r="K239" i="1"/>
  <c r="J239" i="1"/>
  <c r="U238" i="1"/>
  <c r="T238" i="1"/>
  <c r="S238" i="1"/>
  <c r="R238" i="1"/>
  <c r="N238" i="1"/>
  <c r="M238" i="1"/>
  <c r="L238" i="1"/>
  <c r="K238" i="1"/>
  <c r="J238" i="1"/>
  <c r="U237" i="1"/>
  <c r="T237" i="1"/>
  <c r="S237" i="1"/>
  <c r="R237" i="1"/>
  <c r="N237" i="1"/>
  <c r="M237" i="1"/>
  <c r="L237" i="1"/>
  <c r="K237" i="1"/>
  <c r="J237" i="1"/>
  <c r="U236" i="1"/>
  <c r="T236" i="1"/>
  <c r="S236" i="1"/>
  <c r="R236" i="1"/>
  <c r="N236" i="1"/>
  <c r="M236" i="1"/>
  <c r="L236" i="1"/>
  <c r="K236" i="1"/>
  <c r="J236" i="1"/>
  <c r="U235" i="1"/>
  <c r="T235" i="1"/>
  <c r="S235" i="1"/>
  <c r="R235" i="1"/>
  <c r="N235" i="1"/>
  <c r="M235" i="1"/>
  <c r="L235" i="1"/>
  <c r="K235" i="1"/>
  <c r="J235" i="1"/>
  <c r="U232" i="1"/>
  <c r="T232" i="1"/>
  <c r="S232" i="1"/>
  <c r="R232" i="1"/>
  <c r="N232" i="1"/>
  <c r="M232" i="1"/>
  <c r="L232" i="1"/>
  <c r="K232" i="1"/>
  <c r="J232" i="1"/>
  <c r="U231" i="1"/>
  <c r="T231" i="1"/>
  <c r="S231" i="1"/>
  <c r="R231" i="1"/>
  <c r="N231" i="1"/>
  <c r="M231" i="1"/>
  <c r="L231" i="1"/>
  <c r="K231" i="1"/>
  <c r="J231" i="1"/>
  <c r="U228" i="1"/>
  <c r="T228" i="1"/>
  <c r="S228" i="1"/>
  <c r="R228" i="1"/>
  <c r="N228" i="1"/>
  <c r="M228" i="1"/>
  <c r="L228" i="1"/>
  <c r="K228" i="1"/>
  <c r="J228" i="1"/>
  <c r="U227" i="1"/>
  <c r="T227" i="1"/>
  <c r="S227" i="1"/>
  <c r="R227" i="1"/>
  <c r="N227" i="1"/>
  <c r="M227" i="1"/>
  <c r="L227" i="1"/>
  <c r="K227" i="1"/>
  <c r="J227" i="1"/>
  <c r="U226" i="1"/>
  <c r="T226" i="1"/>
  <c r="S226" i="1"/>
  <c r="R226" i="1"/>
  <c r="N226" i="1"/>
  <c r="M226" i="1"/>
  <c r="L226" i="1"/>
  <c r="K226" i="1"/>
  <c r="J226" i="1"/>
  <c r="U225" i="1"/>
  <c r="T225" i="1"/>
  <c r="S225" i="1"/>
  <c r="R225" i="1"/>
  <c r="N225" i="1"/>
  <c r="M225" i="1"/>
  <c r="L225" i="1"/>
  <c r="K225" i="1"/>
  <c r="J225" i="1"/>
  <c r="U224" i="1"/>
  <c r="T224" i="1"/>
  <c r="S224" i="1"/>
  <c r="R224" i="1"/>
  <c r="N224" i="1"/>
  <c r="M224" i="1"/>
  <c r="L224" i="1"/>
  <c r="K224" i="1"/>
  <c r="J224" i="1"/>
  <c r="U223" i="1"/>
  <c r="T223" i="1"/>
  <c r="S223" i="1"/>
  <c r="R223" i="1"/>
  <c r="N223" i="1"/>
  <c r="N210" i="1"/>
  <c r="N209" i="1"/>
  <c r="O208" i="1"/>
  <c r="O207" i="1"/>
  <c r="O206" i="1"/>
  <c r="O204" i="1"/>
  <c r="O203" i="1"/>
  <c r="O202" i="1"/>
  <c r="O200" i="1"/>
  <c r="O199" i="1"/>
  <c r="O198" i="1"/>
  <c r="O196" i="1"/>
  <c r="O195" i="1"/>
  <c r="O194" i="1"/>
  <c r="Q194" i="1"/>
  <c r="Q195" i="1"/>
  <c r="Q196" i="1"/>
  <c r="O192" i="1"/>
  <c r="O191" i="1"/>
  <c r="O190" i="1"/>
  <c r="O188" i="1"/>
  <c r="O186" i="1"/>
  <c r="O174" i="1"/>
  <c r="O172" i="1"/>
  <c r="O164" i="1"/>
  <c r="O162" i="1"/>
  <c r="O161" i="1"/>
  <c r="O160" i="1"/>
  <c r="O155" i="1"/>
  <c r="O152" i="1"/>
  <c r="O150" i="1"/>
  <c r="O149" i="1"/>
  <c r="O147" i="1"/>
  <c r="O145" i="1"/>
  <c r="O144" i="1"/>
  <c r="O143" i="1"/>
  <c r="O139" i="1"/>
  <c r="O130" i="1"/>
  <c r="O129" i="1"/>
  <c r="O128" i="1"/>
  <c r="O127" i="1"/>
  <c r="O126" i="1"/>
  <c r="O329" i="1" s="1"/>
  <c r="O125" i="1"/>
  <c r="O328" i="1" s="1"/>
  <c r="O124" i="1"/>
  <c r="O294" i="1" s="1"/>
  <c r="O123" i="1"/>
  <c r="O293" i="1" s="1"/>
  <c r="O122" i="1"/>
  <c r="O292" i="1" s="1"/>
  <c r="O121" i="1"/>
  <c r="O243" i="1" s="1"/>
  <c r="N132" i="1"/>
  <c r="O112" i="1"/>
  <c r="N116" i="1"/>
  <c r="O114" i="1"/>
  <c r="O113" i="1"/>
  <c r="O111" i="1"/>
  <c r="O110" i="1"/>
  <c r="O271" i="1" s="1"/>
  <c r="O109" i="1"/>
  <c r="O270" i="1" s="1"/>
  <c r="O108" i="1"/>
  <c r="O269" i="1" s="1"/>
  <c r="O107" i="1"/>
  <c r="O268" i="1" s="1"/>
  <c r="O106" i="1"/>
  <c r="O267" i="1" s="1"/>
  <c r="O105" i="1"/>
  <c r="O266" i="1" s="1"/>
  <c r="N98" i="1"/>
  <c r="O95" i="1"/>
  <c r="O265" i="1" s="1"/>
  <c r="O94" i="1"/>
  <c r="O264" i="1" s="1"/>
  <c r="O93" i="1"/>
  <c r="O238" i="1" s="1"/>
  <c r="O92" i="1"/>
  <c r="O237" i="1" s="1"/>
  <c r="O91" i="1"/>
  <c r="O236" i="1" s="1"/>
  <c r="O90" i="1"/>
  <c r="O263" i="1" s="1"/>
  <c r="N83" i="1"/>
  <c r="O80" i="1"/>
  <c r="O79" i="1"/>
  <c r="O78" i="1"/>
  <c r="O77" i="1"/>
  <c r="O76" i="1"/>
  <c r="O262" i="1" s="1"/>
  <c r="O75" i="1"/>
  <c r="O235" i="1" s="1"/>
  <c r="O74" i="1"/>
  <c r="O234" i="1" s="1"/>
  <c r="O73" i="1"/>
  <c r="O72" i="1"/>
  <c r="O233" i="1" s="1"/>
  <c r="O50" i="1"/>
  <c r="O311" i="1" s="1"/>
  <c r="O310" i="1"/>
  <c r="O48" i="1"/>
  <c r="O47" i="1"/>
  <c r="O46" i="1"/>
  <c r="O228" i="1" s="1"/>
  <c r="O45" i="1"/>
  <c r="O44" i="1"/>
  <c r="O226" i="1" s="1"/>
  <c r="O43" i="1"/>
  <c r="O225" i="1" s="1"/>
  <c r="O42" i="1"/>
  <c r="O224" i="1" s="1"/>
  <c r="O66" i="1"/>
  <c r="O313" i="1" s="1"/>
  <c r="O312" i="1"/>
  <c r="O64" i="1"/>
  <c r="O63" i="1"/>
  <c r="O260" i="1" s="1"/>
  <c r="O62" i="1"/>
  <c r="O259" i="1" s="1"/>
  <c r="O61" i="1"/>
  <c r="O60" i="1"/>
  <c r="O232" i="1" s="1"/>
  <c r="O59" i="1"/>
  <c r="O231" i="1" s="1"/>
  <c r="N67" i="1"/>
  <c r="O58" i="1"/>
  <c r="O230" i="1" s="1"/>
  <c r="N51" i="1"/>
  <c r="O41" i="1"/>
  <c r="O223" i="1" s="1"/>
  <c r="U332" i="1" l="1"/>
  <c r="O291" i="1"/>
  <c r="O261" i="1"/>
  <c r="O227" i="1"/>
  <c r="O176" i="1"/>
  <c r="O175" i="1"/>
  <c r="U248" i="1"/>
  <c r="U289" i="1"/>
  <c r="U326" i="1"/>
  <c r="N332" i="1"/>
  <c r="P195" i="1"/>
  <c r="N247" i="1"/>
  <c r="N298" i="1"/>
  <c r="N241" i="1"/>
  <c r="N289" i="1"/>
  <c r="N326" i="1"/>
  <c r="O67" i="1"/>
  <c r="S4" i="1" s="1"/>
  <c r="O83" i="1"/>
  <c r="P5" i="1" s="1"/>
  <c r="O98" i="1"/>
  <c r="S5" i="1" s="1"/>
  <c r="O116" i="1"/>
  <c r="P6" i="1" s="1"/>
  <c r="P196" i="1"/>
  <c r="P194" i="1"/>
  <c r="O258" i="1"/>
  <c r="Q130" i="1"/>
  <c r="Q129" i="1"/>
  <c r="Q128" i="1"/>
  <c r="Q127" i="1"/>
  <c r="Q126" i="1"/>
  <c r="Q329" i="1" s="1"/>
  <c r="Q125" i="1"/>
  <c r="Q328" i="1" s="1"/>
  <c r="Q124" i="1"/>
  <c r="Q294" i="1" s="1"/>
  <c r="Q123" i="1"/>
  <c r="Q293" i="1" s="1"/>
  <c r="Q122" i="1"/>
  <c r="Q292" i="1" s="1"/>
  <c r="A286" i="1"/>
  <c r="A285" i="1"/>
  <c r="A284" i="1"/>
  <c r="A228" i="1"/>
  <c r="Q186" i="1"/>
  <c r="Q188" i="1"/>
  <c r="Q190" i="1"/>
  <c r="Q191" i="1"/>
  <c r="Q192" i="1"/>
  <c r="Q198" i="1"/>
  <c r="Q199" i="1"/>
  <c r="Q200" i="1"/>
  <c r="Q202" i="1"/>
  <c r="Q203" i="1"/>
  <c r="Q204" i="1"/>
  <c r="Q206" i="1"/>
  <c r="Q207" i="1"/>
  <c r="Q208" i="1"/>
  <c r="J209" i="1"/>
  <c r="K209" i="1"/>
  <c r="L209" i="1"/>
  <c r="M209" i="1"/>
  <c r="R209" i="1"/>
  <c r="S209" i="1"/>
  <c r="T209" i="1"/>
  <c r="K210" i="1"/>
  <c r="L210" i="1"/>
  <c r="M210" i="1"/>
  <c r="P66" i="1"/>
  <c r="P313" i="1" s="1"/>
  <c r="Q312" i="1"/>
  <c r="Q310" i="1"/>
  <c r="Q48" i="1"/>
  <c r="N333" i="1" l="1"/>
  <c r="N299" i="1"/>
  <c r="N334" i="1"/>
  <c r="K211" i="1"/>
  <c r="N300" i="1"/>
  <c r="N249" i="1"/>
  <c r="N248" i="1"/>
  <c r="Q210" i="1"/>
  <c r="Q209" i="1"/>
  <c r="O209" i="1"/>
  <c r="P202" i="1"/>
  <c r="P186" i="1"/>
  <c r="U241" i="1"/>
  <c r="P199" i="1"/>
  <c r="O210" i="1"/>
  <c r="P312" i="1"/>
  <c r="P198" i="1"/>
  <c r="P192" i="1"/>
  <c r="P200" i="1"/>
  <c r="P208" i="1"/>
  <c r="P207" i="1"/>
  <c r="P206" i="1"/>
  <c r="P204" i="1"/>
  <c r="P203" i="1"/>
  <c r="P191" i="1"/>
  <c r="P190" i="1"/>
  <c r="P188" i="1"/>
  <c r="P48" i="1"/>
  <c r="P310" i="1"/>
  <c r="U116" i="1"/>
  <c r="U83" i="1"/>
  <c r="U51" i="1"/>
  <c r="K178" i="1" l="1"/>
  <c r="U299" i="1"/>
  <c r="K302" i="1" s="1"/>
  <c r="U333" i="1"/>
  <c r="K336" i="1" s="1"/>
  <c r="K212" i="1"/>
  <c r="P209" i="1"/>
  <c r="P210" i="1"/>
  <c r="O211" i="1" s="1"/>
  <c r="T51" i="1"/>
  <c r="S51" i="1"/>
  <c r="R51" i="1"/>
  <c r="T67" i="1"/>
  <c r="S67" i="1"/>
  <c r="R67" i="1"/>
  <c r="K251" i="1" l="1"/>
  <c r="A243" i="1"/>
  <c r="A331" i="1" l="1"/>
  <c r="A330" i="1"/>
  <c r="A329" i="1"/>
  <c r="A328" i="1"/>
  <c r="A325" i="1"/>
  <c r="A324" i="1"/>
  <c r="A323" i="1"/>
  <c r="A322" i="1"/>
  <c r="A321" i="1"/>
  <c r="A320" i="1"/>
  <c r="A319" i="1"/>
  <c r="A318" i="1"/>
  <c r="A317" i="1"/>
  <c r="A316" i="1"/>
  <c r="A315" i="1"/>
  <c r="A314" i="1"/>
  <c r="A313" i="1"/>
  <c r="A312" i="1"/>
  <c r="A311" i="1"/>
  <c r="A310" i="1"/>
  <c r="A297" i="1"/>
  <c r="A296" i="1"/>
  <c r="A295" i="1"/>
  <c r="A291" i="1"/>
  <c r="A288" i="1"/>
  <c r="A287" i="1"/>
  <c r="A283" i="1"/>
  <c r="A282" i="1"/>
  <c r="A281" i="1"/>
  <c r="A280" i="1"/>
  <c r="A279" i="1"/>
  <c r="A278" i="1"/>
  <c r="A277" i="1"/>
  <c r="A276" i="1"/>
  <c r="A275" i="1"/>
  <c r="A260" i="1"/>
  <c r="A259" i="1"/>
  <c r="A258" i="1"/>
  <c r="A246" i="1"/>
  <c r="A245" i="1"/>
  <c r="A244" i="1"/>
  <c r="A240" i="1" l="1"/>
  <c r="A239" i="1"/>
  <c r="A238" i="1"/>
  <c r="A237" i="1"/>
  <c r="A236" i="1"/>
  <c r="A235" i="1"/>
  <c r="A232" i="1"/>
  <c r="A231" i="1"/>
  <c r="A227" i="1"/>
  <c r="A226" i="1"/>
  <c r="A225" i="1" l="1"/>
  <c r="A224" i="1"/>
  <c r="M223" i="1"/>
  <c r="L223" i="1"/>
  <c r="K223" i="1"/>
  <c r="J223" i="1"/>
  <c r="A223" i="1"/>
  <c r="Q172" i="1" l="1"/>
  <c r="P172" i="1" s="1"/>
  <c r="Q44" i="1"/>
  <c r="Q226" i="1" s="1"/>
  <c r="T332" i="1"/>
  <c r="S332" i="1"/>
  <c r="R332" i="1"/>
  <c r="M332" i="1"/>
  <c r="L332" i="1"/>
  <c r="K332" i="1"/>
  <c r="J332" i="1"/>
  <c r="T326" i="1"/>
  <c r="S326" i="1"/>
  <c r="R326" i="1"/>
  <c r="M326" i="1"/>
  <c r="L326" i="1"/>
  <c r="K326" i="1"/>
  <c r="J326" i="1"/>
  <c r="T298" i="1"/>
  <c r="S298" i="1"/>
  <c r="R298" i="1"/>
  <c r="M298" i="1"/>
  <c r="L298" i="1"/>
  <c r="K298" i="1"/>
  <c r="J298" i="1"/>
  <c r="T289" i="1"/>
  <c r="S289" i="1"/>
  <c r="R289" i="1"/>
  <c r="M289" i="1"/>
  <c r="L289" i="1"/>
  <c r="K289" i="1"/>
  <c r="J289" i="1"/>
  <c r="T247" i="1"/>
  <c r="S247" i="1"/>
  <c r="R247" i="1"/>
  <c r="M247" i="1"/>
  <c r="L247" i="1"/>
  <c r="K247" i="1"/>
  <c r="J247" i="1"/>
  <c r="Q174" i="1"/>
  <c r="Q164" i="1"/>
  <c r="P164" i="1" s="1"/>
  <c r="Q143" i="1"/>
  <c r="Q144" i="1"/>
  <c r="Q150" i="1"/>
  <c r="Q162" i="1"/>
  <c r="J132" i="1"/>
  <c r="Q161" i="1"/>
  <c r="Q149" i="1"/>
  <c r="Q152" i="1"/>
  <c r="Q105" i="1"/>
  <c r="Q266" i="1" s="1"/>
  <c r="Q106" i="1"/>
  <c r="Q267" i="1" s="1"/>
  <c r="Q107" i="1"/>
  <c r="Q268" i="1" s="1"/>
  <c r="Q108" i="1"/>
  <c r="Q269" i="1" s="1"/>
  <c r="Q109" i="1"/>
  <c r="Q270" i="1" s="1"/>
  <c r="Q110" i="1"/>
  <c r="Q271" i="1" s="1"/>
  <c r="Q111" i="1"/>
  <c r="Q112" i="1"/>
  <c r="Q113" i="1"/>
  <c r="Q114" i="1"/>
  <c r="J116" i="1"/>
  <c r="K116" i="1"/>
  <c r="L116" i="1"/>
  <c r="M116" i="1"/>
  <c r="R116" i="1"/>
  <c r="S116" i="1"/>
  <c r="T116" i="1"/>
  <c r="Q121" i="1"/>
  <c r="K132" i="1"/>
  <c r="L132" i="1"/>
  <c r="M132" i="1"/>
  <c r="R132" i="1"/>
  <c r="S132" i="1"/>
  <c r="T132" i="1"/>
  <c r="Q80" i="1"/>
  <c r="Q63" i="1"/>
  <c r="Q260" i="1" s="1"/>
  <c r="Q62" i="1"/>
  <c r="Q259" i="1" s="1"/>
  <c r="Q47" i="1"/>
  <c r="Q155" i="1"/>
  <c r="Q147" i="1"/>
  <c r="Q145" i="1"/>
  <c r="Q139" i="1"/>
  <c r="T98" i="1"/>
  <c r="S98" i="1"/>
  <c r="R98" i="1"/>
  <c r="M98" i="1"/>
  <c r="L98" i="1"/>
  <c r="K98" i="1"/>
  <c r="J98" i="1"/>
  <c r="Q95" i="1"/>
  <c r="Q265" i="1" s="1"/>
  <c r="Q94" i="1"/>
  <c r="Q264" i="1" s="1"/>
  <c r="Q93" i="1"/>
  <c r="Q238" i="1" s="1"/>
  <c r="Q92" i="1"/>
  <c r="Q237" i="1" s="1"/>
  <c r="Q91" i="1"/>
  <c r="Q236" i="1" s="1"/>
  <c r="Q90" i="1"/>
  <c r="Q263" i="1" s="1"/>
  <c r="T83" i="1"/>
  <c r="S83" i="1"/>
  <c r="R83" i="1"/>
  <c r="M83" i="1"/>
  <c r="L83" i="1"/>
  <c r="K83" i="1"/>
  <c r="J83" i="1"/>
  <c r="Q79" i="1"/>
  <c r="Q78" i="1"/>
  <c r="Q77" i="1"/>
  <c r="Q76" i="1"/>
  <c r="Q262" i="1" s="1"/>
  <c r="Q75" i="1"/>
  <c r="Q235" i="1" s="1"/>
  <c r="Q74" i="1"/>
  <c r="Q73" i="1"/>
  <c r="Q72" i="1"/>
  <c r="Q233" i="1" s="1"/>
  <c r="M67" i="1"/>
  <c r="L67" i="1"/>
  <c r="K67" i="1"/>
  <c r="J67" i="1"/>
  <c r="Q64" i="1"/>
  <c r="Q61" i="1"/>
  <c r="Q60" i="1"/>
  <c r="Q232" i="1" s="1"/>
  <c r="Q59" i="1"/>
  <c r="Q231" i="1" s="1"/>
  <c r="Q58" i="1"/>
  <c r="Q230" i="1" s="1"/>
  <c r="Q46" i="1"/>
  <c r="Q228" i="1" s="1"/>
  <c r="K51" i="1"/>
  <c r="Q45" i="1"/>
  <c r="Q43" i="1"/>
  <c r="Q225" i="1" s="1"/>
  <c r="Q42" i="1"/>
  <c r="Q224" i="1" s="1"/>
  <c r="Q41" i="1"/>
  <c r="Q223" i="1" s="1"/>
  <c r="M51" i="1"/>
  <c r="L51" i="1"/>
  <c r="P50" i="1"/>
  <c r="P311" i="1" s="1"/>
  <c r="Q243" i="1" l="1"/>
  <c r="Q291" i="1"/>
  <c r="Q298" i="1" s="1"/>
  <c r="P143" i="1"/>
  <c r="Q175" i="1"/>
  <c r="Q176" i="1"/>
  <c r="Q258" i="1"/>
  <c r="P74" i="1"/>
  <c r="P234" i="1" s="1"/>
  <c r="Q234" i="1"/>
  <c r="Q227" i="1"/>
  <c r="Q261" i="1"/>
  <c r="Q83" i="1"/>
  <c r="Q116" i="1"/>
  <c r="S342" i="1"/>
  <c r="S344" i="1" s="1"/>
  <c r="P75" i="1"/>
  <c r="P235" i="1" s="1"/>
  <c r="P77" i="1"/>
  <c r="U342" i="1"/>
  <c r="U344" i="1" s="1"/>
  <c r="P152" i="1"/>
  <c r="P63" i="1"/>
  <c r="P260" i="1" s="1"/>
  <c r="P108" i="1"/>
  <c r="P269" i="1" s="1"/>
  <c r="P139" i="1"/>
  <c r="P59" i="1"/>
  <c r="P231" i="1" s="1"/>
  <c r="P60" i="1"/>
  <c r="P232" i="1" s="1"/>
  <c r="P61" i="1"/>
  <c r="P64" i="1"/>
  <c r="J333" i="1"/>
  <c r="M333" i="1"/>
  <c r="K333" i="1"/>
  <c r="S333" i="1"/>
  <c r="L299" i="1"/>
  <c r="K334" i="1"/>
  <c r="M300" i="1"/>
  <c r="S299" i="1"/>
  <c r="M334" i="1"/>
  <c r="O298" i="1"/>
  <c r="O289" i="1"/>
  <c r="O332" i="1"/>
  <c r="O247" i="1"/>
  <c r="Q67" i="1"/>
  <c r="P91" i="1"/>
  <c r="P236" i="1" s="1"/>
  <c r="P93" i="1"/>
  <c r="P238" i="1" s="1"/>
  <c r="P95" i="1"/>
  <c r="P265" i="1" s="1"/>
  <c r="P147" i="1"/>
  <c r="P155" i="1"/>
  <c r="P80" i="1"/>
  <c r="P129" i="1"/>
  <c r="P127" i="1"/>
  <c r="P124" i="1"/>
  <c r="P294" i="1" s="1"/>
  <c r="P123" i="1"/>
  <c r="P293" i="1" s="1"/>
  <c r="P122" i="1"/>
  <c r="P292" i="1" s="1"/>
  <c r="P114" i="1"/>
  <c r="P112" i="1"/>
  <c r="P110" i="1"/>
  <c r="P271" i="1" s="1"/>
  <c r="P160" i="1"/>
  <c r="P149" i="1"/>
  <c r="P162" i="1"/>
  <c r="P150" i="1"/>
  <c r="Q332" i="1"/>
  <c r="P44" i="1"/>
  <c r="P226" i="1" s="1"/>
  <c r="P47" i="1"/>
  <c r="O51" i="1"/>
  <c r="P4" i="1" s="1"/>
  <c r="P41" i="1"/>
  <c r="P223" i="1" s="1"/>
  <c r="P46" i="1"/>
  <c r="P228" i="1" s="1"/>
  <c r="J299" i="1"/>
  <c r="L300" i="1"/>
  <c r="R299" i="1"/>
  <c r="T299" i="1"/>
  <c r="R333" i="1"/>
  <c r="M241" i="1"/>
  <c r="M248" i="1" s="1"/>
  <c r="K241" i="1"/>
  <c r="K248" i="1" s="1"/>
  <c r="S241" i="1"/>
  <c r="S248" i="1" s="1"/>
  <c r="L241" i="1"/>
  <c r="L248" i="1" s="1"/>
  <c r="R241" i="1"/>
  <c r="R248" i="1" s="1"/>
  <c r="T241" i="1"/>
  <c r="T248" i="1" s="1"/>
  <c r="P72" i="1"/>
  <c r="P233" i="1" s="1"/>
  <c r="J241" i="1"/>
  <c r="P43" i="1"/>
  <c r="P225" i="1" s="1"/>
  <c r="T333" i="1"/>
  <c r="Q132" i="1"/>
  <c r="Q51" i="1"/>
  <c r="P45" i="1"/>
  <c r="P58" i="1"/>
  <c r="P230" i="1" s="1"/>
  <c r="P42" i="1"/>
  <c r="P224" i="1" s="1"/>
  <c r="P73" i="1"/>
  <c r="P76" i="1"/>
  <c r="P262" i="1" s="1"/>
  <c r="P78" i="1"/>
  <c r="P79" i="1"/>
  <c r="P90" i="1"/>
  <c r="P263" i="1" s="1"/>
  <c r="P92" i="1"/>
  <c r="P237" i="1" s="1"/>
  <c r="P94" i="1"/>
  <c r="P264" i="1" s="1"/>
  <c r="P145" i="1"/>
  <c r="J343" i="1"/>
  <c r="H343" i="1" s="1"/>
  <c r="P62" i="1"/>
  <c r="P259" i="1" s="1"/>
  <c r="P130" i="1"/>
  <c r="P128" i="1"/>
  <c r="P126" i="1"/>
  <c r="P329" i="1" s="1"/>
  <c r="P125" i="1"/>
  <c r="P328" i="1" s="1"/>
  <c r="O132" i="1"/>
  <c r="S6" i="1" s="1"/>
  <c r="P113" i="1"/>
  <c r="P111" i="1"/>
  <c r="P109" i="1"/>
  <c r="P270" i="1" s="1"/>
  <c r="P107" i="1"/>
  <c r="P268" i="1" s="1"/>
  <c r="P106" i="1"/>
  <c r="P267" i="1" s="1"/>
  <c r="P105" i="1"/>
  <c r="P266" i="1" s="1"/>
  <c r="P161" i="1"/>
  <c r="P144" i="1"/>
  <c r="P174" i="1"/>
  <c r="Q98" i="1"/>
  <c r="P121" i="1"/>
  <c r="P291" i="1" s="1"/>
  <c r="M299" i="1"/>
  <c r="T342" i="1"/>
  <c r="T344" i="1" s="1"/>
  <c r="K300" i="1"/>
  <c r="K299" i="1"/>
  <c r="L333" i="1"/>
  <c r="L334" i="1"/>
  <c r="P175" i="1" l="1"/>
  <c r="P261" i="1"/>
  <c r="P258" i="1"/>
  <c r="P176" i="1"/>
  <c r="O177" i="1" s="1"/>
  <c r="P227" i="1"/>
  <c r="K301" i="1"/>
  <c r="K303" i="1" s="1"/>
  <c r="K213" i="1"/>
  <c r="K335" i="1"/>
  <c r="K337" i="1" s="1"/>
  <c r="K179" i="1"/>
  <c r="Q247" i="1"/>
  <c r="P243" i="1"/>
  <c r="P247" i="1" s="1"/>
  <c r="Q326" i="1"/>
  <c r="Q289" i="1"/>
  <c r="O326" i="1"/>
  <c r="O334" i="1" s="1"/>
  <c r="J342" i="1"/>
  <c r="J248" i="1"/>
  <c r="Q241" i="1"/>
  <c r="K249" i="1"/>
  <c r="P332" i="1"/>
  <c r="P326" i="1"/>
  <c r="P298" i="1"/>
  <c r="O299" i="1"/>
  <c r="O300" i="1"/>
  <c r="O241" i="1"/>
  <c r="O248" i="1" s="1"/>
  <c r="M249" i="1"/>
  <c r="P132" i="1"/>
  <c r="L249" i="1"/>
  <c r="P67" i="1"/>
  <c r="P116" i="1"/>
  <c r="P51" i="1"/>
  <c r="P98" i="1"/>
  <c r="P83" i="1"/>
  <c r="P289" i="1" l="1"/>
  <c r="P300" i="1" s="1"/>
  <c r="O301" i="1" s="1"/>
  <c r="L343" i="1"/>
  <c r="L342" i="1" s="1"/>
  <c r="L344" i="1" s="1"/>
  <c r="Q249" i="1"/>
  <c r="K250" i="1"/>
  <c r="K252" i="1" s="1"/>
  <c r="Q333" i="1"/>
  <c r="Q334" i="1"/>
  <c r="O333" i="1"/>
  <c r="Q299" i="1"/>
  <c r="Q300" i="1"/>
  <c r="Q248" i="1"/>
  <c r="P241" i="1"/>
  <c r="P249" i="1" s="1"/>
  <c r="P334" i="1"/>
  <c r="O335" i="1" s="1"/>
  <c r="P333" i="1"/>
  <c r="H342" i="1"/>
  <c r="H344" i="1" s="1"/>
  <c r="Q343" i="1" s="1"/>
  <c r="O249" i="1"/>
  <c r="J344" i="1"/>
  <c r="O343" i="1" l="1"/>
  <c r="P299" i="1"/>
  <c r="O250" i="1"/>
  <c r="P248" i="1"/>
  <c r="Q342" i="1"/>
  <c r="Q344" i="1" s="1"/>
  <c r="O342" i="1" l="1"/>
  <c r="O344" i="1" s="1"/>
</calcChain>
</file>

<file path=xl/comments1.xml><?xml version="1.0" encoding="utf-8"?>
<comments xmlns="http://schemas.openxmlformats.org/spreadsheetml/2006/main">
  <authors>
    <author>Gelu Gherghin</author>
    <author>Windows User</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5" authorId="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8"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9" authorId="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9"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2"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4"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7"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99" author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O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1"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9"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1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0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09"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4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4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4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List>
</comments>
</file>

<file path=xl/sharedStrings.xml><?xml version="1.0" encoding="utf-8"?>
<sst xmlns="http://schemas.openxmlformats.org/spreadsheetml/2006/main" count="702" uniqueCount="273">
  <si>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</si>
  <si>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</si>
  <si>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</si>
  <si>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</si>
  <si>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</si>
  <si>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</si>
  <si>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</si>
  <si>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</si>
  <si>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</si>
  <si>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</si>
  <si>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</si>
  <si>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</si>
  <si>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</si>
  <si>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</si>
  <si>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</si>
  <si>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</si>
  <si>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</si>
  <si>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</si>
  <si>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</si>
  <si>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</si>
  <si>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</si>
  <si>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</si>
  <si>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</si>
  <si>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</si>
  <si>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</si>
  <si>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</si>
  <si>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</si>
  <si>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</si>
  <si>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</si>
  <si>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</si>
  <si>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</si>
  <si>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</si>
  <si>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</si>
  <si>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</si>
  <si>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</si>
  <si>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</si>
  <si>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</si>
  <si>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</si>
  <si>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</si>
  <si>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</si>
  <si>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</si>
  <si>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</si>
  <si>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</si>
  <si>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</si>
  <si>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</si>
  <si>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</si>
  <si>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</si>
  <si>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</si>
  <si>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</si>
  <si>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</si>
  <si>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</si>
  <si>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</si>
  <si>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</si>
  <si>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</si>
  <si>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</si>
  <si>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</si>
  <si>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</si>
  <si>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</si>
  <si>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</si>
  <si>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</si>
  <si>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</si>
  <si>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</si>
  <si>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</si>
  <si>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</si>
  <si>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</si>
  <si>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</si>
  <si>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</si>
  <si>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</si>
  <si>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</si>
  <si>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</si>
  <si>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</si>
  <si>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</si>
  <si>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</si>
  <si>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</si>
  <si>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</si>
  <si>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</si>
  <si>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</si>
  <si>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</si>
  <si>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</si>
  <si>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</si>
  <si>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</si>
  <si>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</si>
  <si>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</si>
  <si>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</si>
  <si>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</si>
  <si>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</si>
  <si>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</si>
  <si>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</si>
  <si>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</si>
  <si>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</si>
  <si>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</si>
  <si>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</si>
  <si>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</si>
  <si>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</si>
  <si>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</si>
  <si>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</si>
  <si>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PACHET OPȚIONAL 1 (An I, Semestrul 1)</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</si>
  <si>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</si>
  <si>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</si>
  <si>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</si>
  <si>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</si>
  <si>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</si>
  <si>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</si>
  <si>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</si>
  <si>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</si>
  <si>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t>
  </si>
  <si>
    <t>FACULTATEA DE MATEMATICĂ ȘI INFORMATICĂ</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</si>
  <si>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</si>
  <si>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</si>
  <si>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</si>
  <si>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MLM0019</t>
  </si>
  <si>
    <t>MLM0023</t>
  </si>
  <si>
    <t>MLM0001</t>
  </si>
  <si>
    <t>MLM0013</t>
  </si>
  <si>
    <t>MLM5108</t>
  </si>
  <si>
    <t>MLX2201</t>
  </si>
  <si>
    <t>MLM0021</t>
  </si>
  <si>
    <t>MLM0006</t>
  </si>
  <si>
    <t>MLM0015</t>
  </si>
  <si>
    <t>MLM0022</t>
  </si>
  <si>
    <t>MLM5006</t>
  </si>
  <si>
    <t>MLM5105</t>
  </si>
  <si>
    <t>MLM0007</t>
  </si>
  <si>
    <t>MLM0016</t>
  </si>
  <si>
    <t>MLM0009</t>
  </si>
  <si>
    <t>MLM0008</t>
  </si>
  <si>
    <t>MLM0026</t>
  </si>
  <si>
    <t>MLM0027</t>
  </si>
  <si>
    <t>MLM0029</t>
  </si>
  <si>
    <t>MLM0025</t>
  </si>
  <si>
    <t>MLM0003</t>
  </si>
  <si>
    <t>MLX2202</t>
  </si>
  <si>
    <t>MLX2203</t>
  </si>
  <si>
    <t>MLM0030</t>
  </si>
  <si>
    <t>MLM0004</t>
  </si>
  <si>
    <t>MLM0024</t>
  </si>
  <si>
    <t>MLM2007</t>
  </si>
  <si>
    <t>MLM0011</t>
  </si>
  <si>
    <t>MLX2204</t>
  </si>
  <si>
    <t>MLM0005</t>
  </si>
  <si>
    <t>MLX2205</t>
  </si>
  <si>
    <t>MLM2001</t>
  </si>
  <si>
    <t>MLX2206</t>
  </si>
  <si>
    <t>MLX2207</t>
  </si>
  <si>
    <t>MLX2208</t>
  </si>
  <si>
    <t>Sem. 1: Se alege o disciplină (1) din pachetul opțional 1 (MLX2201)</t>
  </si>
  <si>
    <t>Sem. 4: Se alege câte  o disciplină (2 și 3) din pachetele opționale 2 (MLX2202) și 3 (MLX2203)</t>
  </si>
  <si>
    <t>Sem. 5: Se alege  o disciplină (4) din pachetul opțional 4 (MLX2204)</t>
  </si>
  <si>
    <t>Sem. 6: Se alege câte o disciplină (5, 6, 7, 8) din pachetele opționale 5 (MLX2205), 6 (MLX2206), 7 (MLX2207), 8(MLX2208)</t>
  </si>
  <si>
    <r>
      <rPr>
        <b/>
        <sz val="10"/>
        <color indexed="8"/>
        <rFont val="Times New Roman"/>
        <family val="1"/>
      </rPr>
      <t>VI.  UNIVERSITĂŢI EUROPENE DE REFERINŢĂ:</t>
    </r>
    <r>
      <rPr>
        <sz val="10"/>
        <color indexed="8"/>
        <rFont val="Times New Roman"/>
        <family val="1"/>
      </rPr>
      <t xml:space="preserve">
 Planul de învăţământ urmează în proporţie de 80% planurile de învăţământ ale: Universităţii München, Universitatea Tor Vergata din Roma şi Universitatea din Heidelberg.</t>
    </r>
  </si>
  <si>
    <t>MLM0018</t>
  </si>
  <si>
    <t>MLM3125</t>
  </si>
  <si>
    <t>MLM5107</t>
  </si>
  <si>
    <t>MLM0069</t>
  </si>
  <si>
    <t>MLM0034</t>
  </si>
  <si>
    <t>MLM3126</t>
  </si>
  <si>
    <t>MLM3127</t>
  </si>
  <si>
    <t>MLM0056</t>
  </si>
  <si>
    <t>MLM0050</t>
  </si>
  <si>
    <t>MLM0039</t>
  </si>
  <si>
    <t>MLM3128</t>
  </si>
  <si>
    <t>MLM0037</t>
  </si>
  <si>
    <t>MLM3129</t>
  </si>
  <si>
    <t>MLM0048</t>
  </si>
  <si>
    <t>MLM3130</t>
  </si>
  <si>
    <t>MLM0055</t>
  </si>
  <si>
    <t>MLM0067</t>
  </si>
  <si>
    <t>PACHET OPȚIONAL 7 (An III, Semestrul 6)</t>
  </si>
  <si>
    <t>MLM2006</t>
  </si>
  <si>
    <t>MLM7007</t>
  </si>
  <si>
    <t>MLM2005</t>
  </si>
  <si>
    <t>MLM2003</t>
  </si>
  <si>
    <t>PACHET OPȚIONAL 8 (An III, Semestrul 6)</t>
  </si>
  <si>
    <t>PACHET OPȚIONAL 2 (An II, Semestrul 4)</t>
  </si>
  <si>
    <t>PACHET OPȚIONAL 3 (An II, Semestrul 4)</t>
  </si>
  <si>
    <t>PACHET OPȚIONAL 4 (An III, Semestrul 5)</t>
  </si>
  <si>
    <t>PACHET OPȚIONAL 5 (An III, Semestrul 6)</t>
  </si>
  <si>
    <t>MLM7021</t>
  </si>
  <si>
    <t>MLE2008</t>
  </si>
  <si>
    <t>MLM2002</t>
  </si>
  <si>
    <r>
      <rPr>
        <b/>
        <sz val="10"/>
        <color indexed="8"/>
        <rFont val="Times New Roman"/>
        <family val="1"/>
      </rPr>
      <t>6</t>
    </r>
    <r>
      <rPr>
        <sz val="10"/>
        <color indexed="8"/>
        <rFont val="Times New Roman"/>
        <family val="1"/>
      </rPr>
      <t xml:space="preserve"> credite pentru Limba străină (2 semestre)</t>
    </r>
  </si>
  <si>
    <t>MLM0076</t>
  </si>
  <si>
    <t>MLM0075</t>
  </si>
  <si>
    <t>PLAN DE ÎNVĂŢĂMÂNT valabil începând din anul universitar 2020-2021</t>
  </si>
  <si>
    <t>Examen de absolvire Nivel I / Graduation exam Level I / I-es modul záróvizsga</t>
  </si>
  <si>
    <t>MLM2035</t>
  </si>
  <si>
    <t>Algebra 1 (Algebră liniară)/Algebra 1 (Lineáris algebra)/Algebra 1 (Linear algebra)</t>
  </si>
  <si>
    <t>Logică matematică/Matematikai logika/Mathematical Logic</t>
  </si>
  <si>
    <t>Algebra 2 (Structuri algebrice de bază)/Algebra 2 (Algebrai alapstruktúrák)/ Algebra 2 (Basic Algebraic Structures)</t>
  </si>
  <si>
    <t>Structuri de date/Adatszerkezetek/Data Structures</t>
  </si>
  <si>
    <t>Analiză matematică 3 (Calcul integral în R^n)/Matematikai analízis 3 (Integrálszámítás R^n-ben)/Mathematical Analysis 3 (Integral Calculus on R^n)</t>
  </si>
  <si>
    <t>Software matematic/Matematikai szoftverek/Mathematical Software</t>
  </si>
  <si>
    <t>Limba străină 1/Idegen nyelv 1/Foreign Language 1</t>
  </si>
  <si>
    <t>Probabilităţi/Valószínűségszámítás/Probability Theory</t>
  </si>
  <si>
    <t>Mecanică teoretică/Elméleti mechanika/Teoretical Mechanics</t>
  </si>
  <si>
    <t>Funcţii reale/Valós függvények/Real Functions</t>
  </si>
  <si>
    <t>Curs optional 2/Választható tárgy 2/Optional Course 2</t>
  </si>
  <si>
    <t>Curs optional 3/Választható tárgy 3/Optional Course 3</t>
  </si>
  <si>
    <t>Limba străină 2/Idegen nyelv 2/Foreign Language 2</t>
  </si>
  <si>
    <t>Statistică matematică/Matematika statisztika/Mathematical Statistics</t>
  </si>
  <si>
    <t>Analiză funcţională/Funkcionálanalízis/Functional Analysis</t>
  </si>
  <si>
    <t>Astronomie/Csillagászat/Astronomy</t>
  </si>
  <si>
    <t>Curs opţional 4/Választható tárgy 4/Optional Course 4</t>
  </si>
  <si>
    <t>Tehnici de optimizare/ Optimalizálási technikák/Optimization techniques</t>
  </si>
  <si>
    <t>Curs opţional 5/Választható tárgy 5/Optional Course 5</t>
  </si>
  <si>
    <t>Curs opţional 6/Választható tárgy 6/Optional Course 6</t>
  </si>
  <si>
    <t>Curs opţional 7/Választható tárgy 7/Optional Course 7</t>
  </si>
  <si>
    <t>Curs opţional 8/Választható tárgy 8/Optional Course 8</t>
  </si>
  <si>
    <t>Elaborarea lucrării de licenţă/Szakdolgozat elkészítése/Elaboration of Bachelors' Thesis</t>
  </si>
  <si>
    <t>Capitole speciale de analiză matematică/A matematikai analízis speciális fejezetei/Special Topics in Mathematical Analysis</t>
  </si>
  <si>
    <t>Fundamentele programării/A programozás alapjai/Fundamentals of Programming</t>
  </si>
  <si>
    <t>Practică/Szakmai gyakorlat/Internship</t>
  </si>
  <si>
    <t>Matematică de bază/Matematikai alapok/Basic Mathematics</t>
  </si>
  <si>
    <t>Topologie generală/Általános topológia/General Topology</t>
  </si>
  <si>
    <t>Probleme de numărare și probabilități clasice/Számlálási feladatok és klasszikus valószínűségszámítás/Counting Problems and Classical Probability Theory</t>
  </si>
  <si>
    <t>Teoria geometrică a funcţiilor/Függvények geometriai elmélete/Geometric Theory of Functions</t>
  </si>
  <si>
    <t>Grafuri şi combinatorică/Gráfok és kombinatorika/Graphs and Combinatorics</t>
  </si>
  <si>
    <t>Matematici aplicate în economie/Gazdasági matematika/Applications of Mathematics in Economics</t>
  </si>
  <si>
    <t xml:space="preserve">Complemente de geometrie sintetică/Kiegészítések a szintetikus geometriához/Complements to Synthetic Geometry </t>
  </si>
  <si>
    <t>Geometria varietăților diferențiabile/Differenciálható sokaságok geometriája/Geometry of Differentiable Manifolds</t>
  </si>
  <si>
    <t>Capitole speciale de algebră/Speciális fejezetek algebrából/Special Topics in Algebra</t>
  </si>
  <si>
    <t>Complemente de geometrie în spațiu/Kiegészítések a térmértanhoz/Complements to Solid Geometry</t>
  </si>
  <si>
    <t>Fractali/Fraktálok/Fractals</t>
  </si>
  <si>
    <t>Istoria matematicii/A matematika története/History of Mathematics</t>
  </si>
  <si>
    <t>Istoria informaticii/Az informatika története/History of Computer Science</t>
  </si>
  <si>
    <t>Curs optional 1/Választható tárgy 1/Optional Course 1</t>
  </si>
  <si>
    <t xml:space="preserve">Limba engleză-formare şi informare academică (curs pentru începători)/Angol nyelv - akadémiai tájékozódás (kezdőknek)/ English Language - (for beginners) </t>
  </si>
  <si>
    <t>Metode avansate de rezolvare a problemelor de matematică şi informatica/Matematika és informatika feladatok haladó szintű megoldási módszerei/Advanced Methods for Solving Mathematics and Computer Science Problems</t>
  </si>
  <si>
    <t>Geometrie 1 (Geometrie analitică)/Geometria 1 (Analitikus geometria)/Geometry 1 (Analytic Geometry)</t>
  </si>
  <si>
    <t>Analiză matematică 1 (Analiza pe R)/Matematikai analízis 1 (Valós analízis)/Mathematical Analysis 1 (Real Analysis)</t>
  </si>
  <si>
    <t>Algoritmi și programare/Algoritmusok és programozás/Algorythms and Programming</t>
  </si>
  <si>
    <t>Tehnici de demonstrare/Bizonyítási technikák/Proof Techniques</t>
  </si>
  <si>
    <t>Analiză matematică 2 (Calcul diferenţial în R^n)/Matematikai analízis 2 (Differenciálszámítás R^n-ben)/Mathematical Analysis 2 (Differential Calculus on R^n)</t>
  </si>
  <si>
    <t>Geometrie 2 (Geometrie afină)/Geometria 2 (Affin geometria)/Geometry 2 (Affine Geometry)</t>
  </si>
  <si>
    <t>Teoria numerelor/Számelmélet/Theory of Numbers</t>
  </si>
  <si>
    <t>Programare orientată obiect/Objektumorientált programozás/Object Oriented Programming</t>
  </si>
  <si>
    <t>Geometrie 3 (Geometria diferenţială a curbelor şi suprafeţelor)/Geometria 3 (Görbék és felületek elmélete)/Geometry 3 (Differential Geometry of Curves and Surfaces)</t>
  </si>
  <si>
    <t>Ecuaţii diferenţiale/Differenciálegyenletek/Differential Equations</t>
  </si>
  <si>
    <t>Analiză complexă/Komplex analízis/Complex Analysis</t>
  </si>
  <si>
    <t>Analiză numerică/Numerikus analízis/Numerical Analysis</t>
  </si>
  <si>
    <t>Ecuaţii cu derivate parţiale/Parciális differenciálegyenletek/Partial Differential Equations</t>
  </si>
  <si>
    <t>Sisteme dinamice discrete/Diszkrét dinamikus rendszerek/Discrete Dynamical Systems</t>
  </si>
  <si>
    <t>Vizualizarea datelor/Adatvizualizáció/Data Visualization</t>
  </si>
  <si>
    <t>Analiză stocastică/Sztochasztikus analízis/Stocastic Analysis</t>
  </si>
  <si>
    <t>Modelare matematică/Matematikai modellezés/Mathematical Modelling</t>
  </si>
  <si>
    <t>Metodologia documentării şi elaborării unei lucrări ştiinţifice/Dokumentálódás és tudományos dolgozat elkészítésének módszertana/Documentation and Scientific Paper Writing Methodology</t>
  </si>
  <si>
    <t xml:space="preserve"> Etica si integritate academica/Etika és akadémiai integritás/Ethics and Academic Integrity</t>
  </si>
  <si>
    <t>Redactarea documentelor matematice în LaTeX/Matematikai szövegek szerkesztése LaTeX-ben/Preparing Mathematical Documents in LaTeX</t>
  </si>
  <si>
    <t>Dezvoltarea competențelor personale/Személyes kompetenciák fejlesztése/Developing Personal Competencies</t>
  </si>
  <si>
    <t>Metode avansate de rezolvare a problemelor de matematică/Matematika feladatok haladó szintű megoldási módszerei/Advanced Methods for Solving Mathematical Problems</t>
  </si>
  <si>
    <t>Algebra 1 (Algebră liniară)/Algebra 1 (Lineáris algebra)/Algebra 1 (Linear Algebra)</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</si>
  <si>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</si>
  <si>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</si>
  <si>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 xml:space="preserve">Pedagogie II / Pedagogy II / Pedagógia II: 
- Teoria și metodologia instruirii / Instruction Theory and Methodology / Oktatáselmélet 
- Teoria și metodologia evaluării / Evaluation theory and methodology / Értékeléselmélet </t>
  </si>
  <si>
    <t>Didactica matematicii / The Didactics of Mathematics / Matematika szakmódszertan</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</si>
  <si>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</si>
  <si>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</si>
  <si>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</si>
  <si>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</si>
  <si>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r>
      <t xml:space="preserve">Domeniul: </t>
    </r>
    <r>
      <rPr>
        <b/>
        <sz val="10"/>
        <color indexed="8"/>
        <rFont val="Times New Roman"/>
        <family val="1"/>
        <charset val="238"/>
      </rPr>
      <t>MATEMATICĂ</t>
    </r>
  </si>
  <si>
    <r>
      <t xml:space="preserve">Specializarea/Programul de studiu: </t>
    </r>
    <r>
      <rPr>
        <b/>
        <sz val="10"/>
        <color indexed="8"/>
        <rFont val="Times New Roman"/>
        <family val="1"/>
        <charset val="238"/>
      </rPr>
      <t>MATEMATICĂ (ÎN LIMBA MAGHIARĂ)/MATHEMATICS (IN HUNGARIAN)/MATEMATIKA (MAGYAR NYELVEN)</t>
    </r>
  </si>
  <si>
    <r>
      <t xml:space="preserve">Limba de predare: </t>
    </r>
    <r>
      <rPr>
        <b/>
        <sz val="10"/>
        <color indexed="8"/>
        <rFont val="Times New Roman"/>
        <family val="1"/>
        <charset val="238"/>
      </rPr>
      <t>MAGHIARĂ</t>
    </r>
  </si>
  <si>
    <r>
      <t>Titlul absolventului:</t>
    </r>
    <r>
      <rPr>
        <b/>
        <sz val="10"/>
        <color indexed="8"/>
        <rFont val="Times New Roman"/>
        <family val="1"/>
        <charset val="238"/>
      </rPr>
      <t xml:space="preserve"> LICENȚIAT ÎN MATEMATICĂ</t>
    </r>
  </si>
  <si>
    <t>Calcul numeric în matematică/Alkalmazott matematika numerikus módszerei/Numerical methods in Applied Mathematics</t>
  </si>
  <si>
    <t>În contul a cel mult 2 discipline opţionale, studentul are dreptul să aleagă 2 discipline de la alte specializări ale facultăţilor din Universitatea Babeş-Bolyai, respectând condiționările din planurile de învățământ ale respectivelor specializări şi numărul de credite alocat.</t>
  </si>
  <si>
    <t>MLM0083</t>
  </si>
  <si>
    <t>DISCIPLINE DE SPECIALITATE (DS)</t>
  </si>
  <si>
    <t>DISCIPLINE COMPLEMENTARE (DC)</t>
  </si>
  <si>
    <t>Educație fizică 1 /  Sport 1 / Sport 1</t>
  </si>
  <si>
    <t>Educație fizică 2 / Sport 2 / Sport 2</t>
  </si>
  <si>
    <t>Practica de specialitate se desfasoara 4 saptamani, 5 zile/sapt., 6 ore/zi</t>
  </si>
  <si>
    <r>
      <rPr>
        <b/>
        <sz val="10"/>
        <rFont val="Times New Roman"/>
        <family val="1"/>
      </rPr>
      <t xml:space="preserve">   143 </t>
    </r>
    <r>
      <rPr>
        <sz val="10"/>
        <rFont val="Times New Roman"/>
        <family val="1"/>
      </rPr>
      <t>de credite la disciplinele obligatorii;</t>
    </r>
  </si>
  <si>
    <r>
      <t xml:space="preserve">   </t>
    </r>
    <r>
      <rPr>
        <b/>
        <sz val="10"/>
        <rFont val="Times New Roman"/>
        <family val="1"/>
      </rPr>
      <t>37</t>
    </r>
    <r>
      <rPr>
        <sz val="10"/>
        <rFont val="Times New Roman"/>
        <family val="1"/>
      </rPr>
      <t xml:space="preserve"> credite la disciplinele opţionale;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</si>
</sst>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sz val="10"/>
      <color indexed="8"/>
      <name val="Arial"/>
      <family val="2"/>
    </font>
    <font>
      <b/>
      <sz val="9"/>
      <color indexed="81"/>
      <name val="Tahoma"/>
      <family val="2"/>
    </font>
    <font>
      <sz val="9"/>
      <color indexed="81"/>
      <name val="Tahoma"/>
      <family val="2"/>
    </font>
    <font>
      <sz val="10"/>
      <color rgb="FF000000"/>
      <name val="Times New Roman"/>
      <family val="1"/>
      <charset val="238"/>
    </font>
    <font>
      <sz val="11"/>
      <name val="Calibri"/>
      <family val="2"/>
      <charset val="238"/>
    </font>
    <font>
      <b/>
      <sz val="10"/>
      <name val="Times New Roman"/>
      <family val="1"/>
    </font>
    <font>
      <sz val="9"/>
      <color indexed="8"/>
      <name val="Times New Roman"/>
      <family val="1"/>
    </font>
    <font>
      <b/>
      <sz val="10"/>
      <color indexed="8"/>
      <name val="Times New Roman"/>
      <family val="1"/>
      <charset val="238"/>
    </font>
    <font>
      <sz val="10"/>
      <color rgb="FFFF0000"/>
      <name val="Times New Roman"/>
      <family val="1"/>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FFFF99"/>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5">
    <xf numFmtId="0" fontId="0" fillId="0" borderId="0"/>
    <xf numFmtId="0" fontId="17" fillId="0" borderId="0"/>
    <xf numFmtId="0" fontId="17" fillId="0" borderId="0"/>
    <xf numFmtId="0" fontId="17" fillId="0" borderId="0"/>
    <xf numFmtId="0" fontId="17" fillId="0" borderId="0"/>
  </cellStyleXfs>
  <cellXfs count="34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lignment horizontal="left" vertical="center"/>
    </xf>
    <xf numFmtId="1" fontId="1" fillId="3" borderId="1" xfId="1" applyNumberFormat="1" applyFont="1" applyFill="1" applyBorder="1" applyAlignment="1">
      <alignment horizontal="center" vertical="center"/>
    </xf>
    <xf numFmtId="0" fontId="1" fillId="3" borderId="1" xfId="2" applyFont="1" applyFill="1" applyBorder="1" applyAlignment="1" applyProtection="1">
      <alignment horizontal="left" vertical="center"/>
      <protection locked="0"/>
    </xf>
    <xf numFmtId="0" fontId="1" fillId="3" borderId="1" xfId="2" applyFont="1" applyFill="1" applyBorder="1" applyAlignment="1" applyProtection="1">
      <alignment horizontal="center" vertical="center"/>
      <protection locked="0"/>
    </xf>
    <xf numFmtId="0" fontId="1" fillId="3" borderId="13" xfId="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center" vertical="center"/>
      <protection locked="0"/>
    </xf>
    <xf numFmtId="0" fontId="1" fillId="3" borderId="1" xfId="1" applyFont="1" applyFill="1" applyBorder="1" applyAlignment="1">
      <alignment horizontal="center" vertical="top" wrapText="1"/>
    </xf>
    <xf numFmtId="1" fontId="1" fillId="3" borderId="1" xfId="3"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center" vertical="center"/>
      <protection locked="0"/>
    </xf>
    <xf numFmtId="0" fontId="1" fillId="0" borderId="0" xfId="0" applyFont="1" applyProtection="1">
      <protection locked="0"/>
    </xf>
    <xf numFmtId="1" fontId="1" fillId="3" borderId="1" xfId="4" applyNumberFormat="1" applyFont="1" applyFill="1" applyBorder="1" applyAlignment="1" applyProtection="1">
      <alignment horizontal="left" vertical="center"/>
      <protection locked="0"/>
    </xf>
    <xf numFmtId="1" fontId="1" fillId="3" borderId="1" xfId="4"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1" fontId="1" fillId="4" borderId="1" xfId="0" applyNumberFormat="1"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2"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1"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4" fillId="4" borderId="1" xfId="0" applyNumberFormat="1" applyFont="1" applyFill="1" applyBorder="1" applyAlignment="1" applyProtection="1">
      <alignment horizontal="center" vertical="center"/>
      <protection locked="0"/>
    </xf>
    <xf numFmtId="0" fontId="1" fillId="3" borderId="1" xfId="1" applyFont="1" applyFill="1" applyBorder="1" applyAlignment="1">
      <alignment horizontal="left" vertical="center" wrapText="1"/>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22" fillId="3" borderId="1" xfId="0" applyNumberFormat="1" applyFont="1" applyFill="1" applyBorder="1" applyAlignment="1" applyProtection="1">
      <alignment horizontal="center" vertical="center"/>
      <protection locked="0"/>
    </xf>
    <xf numFmtId="0" fontId="1" fillId="3" borderId="1" xfId="1" applyFont="1" applyFill="1" applyBorder="1" applyAlignment="1">
      <alignment horizontal="center" vertical="center" wrapText="1"/>
    </xf>
    <xf numFmtId="10" fontId="2" fillId="0" borderId="0" xfId="0" applyNumberFormat="1"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5" fillId="2" borderId="1" xfId="0" applyFont="1" applyFill="1" applyBorder="1" applyAlignment="1" applyProtection="1">
      <alignment horizontal="center" vertical="center"/>
      <protection locked="0"/>
    </xf>
    <xf numFmtId="0" fontId="1" fillId="0" borderId="0" xfId="0" applyFont="1" applyProtection="1">
      <protection locked="0"/>
    </xf>
    <xf numFmtId="0" fontId="9" fillId="3" borderId="1" xfId="0" applyFont="1" applyFill="1" applyBorder="1" applyAlignment="1" applyProtection="1">
      <alignment horizontal="left" vertical="center"/>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1" fontId="23" fillId="4" borderId="1" xfId="0" applyNumberFormat="1" applyFont="1" applyFill="1" applyBorder="1" applyAlignment="1" applyProtection="1">
      <alignment horizontal="left" vertical="center" wrapText="1"/>
      <protection locked="0"/>
    </xf>
    <xf numFmtId="0" fontId="2" fillId="0" borderId="7" xfId="0" applyFont="1" applyBorder="1" applyProtection="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2" fillId="4" borderId="2" xfId="0" applyNumberFormat="1" applyFont="1" applyFill="1" applyBorder="1" applyAlignment="1">
      <alignment horizontal="center" vertical="center"/>
    </xf>
    <xf numFmtId="1" fontId="2" fillId="4" borderId="6" xfId="0" applyNumberFormat="1" applyFont="1" applyFill="1" applyBorder="1" applyAlignment="1">
      <alignment horizontal="center" vertical="center"/>
    </xf>
    <xf numFmtId="1" fontId="23" fillId="4" borderId="2" xfId="0" applyNumberFormat="1" applyFont="1" applyFill="1" applyBorder="1" applyAlignment="1" applyProtection="1">
      <alignment horizontal="left" vertical="top" wrapText="1"/>
      <protection locked="0"/>
    </xf>
    <xf numFmtId="1" fontId="23" fillId="4" borderId="5" xfId="0" applyNumberFormat="1" applyFont="1" applyFill="1" applyBorder="1" applyAlignment="1" applyProtection="1">
      <alignment horizontal="left" vertical="top"/>
      <protection locked="0"/>
    </xf>
    <xf numFmtId="1" fontId="23" fillId="4" borderId="6" xfId="0" applyNumberFormat="1" applyFont="1" applyFill="1" applyBorder="1" applyAlignment="1" applyProtection="1">
      <alignment horizontal="left" vertical="top"/>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23" fillId="4" borderId="1" xfId="0" applyNumberFormat="1" applyFont="1" applyFill="1" applyBorder="1" applyAlignment="1" applyProtection="1">
      <alignment horizontal="left" vertical="top" wrapText="1"/>
      <protection locked="0"/>
    </xf>
    <xf numFmtId="1" fontId="23" fillId="4" borderId="1" xfId="0" applyNumberFormat="1" applyFont="1" applyFill="1" applyBorder="1" applyAlignment="1" applyProtection="1">
      <alignment horizontal="left" vertical="top"/>
      <protection locked="0"/>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23" fillId="4" borderId="1" xfId="0" applyNumberFormat="1" applyFont="1" applyFill="1" applyBorder="1" applyAlignment="1" applyProtection="1">
      <alignment horizontal="left" vertical="center"/>
      <protection locked="0"/>
    </xf>
    <xf numFmtId="0" fontId="1" fillId="0" borderId="0" xfId="0" applyFont="1" applyProtection="1">
      <protection locked="0"/>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0" fontId="1" fillId="3" borderId="2" xfId="1" applyFont="1" applyFill="1" applyBorder="1" applyAlignment="1" applyProtection="1">
      <alignment horizontal="left" vertical="center" wrapText="1"/>
      <protection locked="0"/>
    </xf>
    <xf numFmtId="0" fontId="1" fillId="3" borderId="5" xfId="1" applyFont="1" applyFill="1" applyBorder="1" applyAlignment="1" applyProtection="1">
      <alignment horizontal="left" vertical="center" wrapText="1"/>
      <protection locked="0"/>
    </xf>
    <xf numFmtId="0" fontId="1" fillId="3" borderId="6" xfId="1"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 fillId="3" borderId="2" xfId="2" applyFont="1" applyFill="1" applyBorder="1" applyAlignment="1" applyProtection="1">
      <alignment horizontal="left" vertical="center" wrapText="1"/>
      <protection locked="0"/>
    </xf>
    <xf numFmtId="0" fontId="1" fillId="3" borderId="5" xfId="2" applyFont="1" applyFill="1" applyBorder="1" applyAlignment="1" applyProtection="1">
      <alignment horizontal="left" vertical="center" wrapText="1"/>
      <protection locked="0"/>
    </xf>
    <xf numFmtId="0" fontId="1" fillId="3" borderId="6" xfId="2" applyFont="1" applyFill="1" applyBorder="1" applyAlignment="1" applyProtection="1">
      <alignment horizontal="left" vertical="center" wrapText="1"/>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0" fontId="14" fillId="0" borderId="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1" fontId="1" fillId="3" borderId="2" xfId="4" applyNumberFormat="1" applyFont="1" applyFill="1"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 fontId="1" fillId="3" borderId="1" xfId="4" applyNumberFormat="1" applyFont="1" applyFill="1" applyBorder="1" applyAlignment="1" applyProtection="1">
      <alignment horizontal="left" vertical="center" wrapText="1"/>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1" fontId="1" fillId="3" borderId="2" xfId="1" applyNumberFormat="1" applyFont="1" applyFill="1" applyBorder="1" applyAlignment="1" applyProtection="1">
      <alignment horizontal="left" vertical="top"/>
      <protection locked="0"/>
    </xf>
    <xf numFmtId="1" fontId="1" fillId="3" borderId="5" xfId="1" applyNumberFormat="1" applyFont="1" applyFill="1" applyBorder="1" applyAlignment="1" applyProtection="1">
      <alignment horizontal="left" vertical="top"/>
      <protection locked="0"/>
    </xf>
    <xf numFmtId="1" fontId="1" fillId="3" borderId="6" xfId="1" applyNumberFormat="1" applyFont="1" applyFill="1" applyBorder="1" applyAlignment="1" applyProtection="1">
      <alignment horizontal="left" vertical="top"/>
      <protection locked="0"/>
    </xf>
    <xf numFmtId="1" fontId="1" fillId="3" borderId="2" xfId="3" applyNumberFormat="1" applyFont="1" applyFill="1" applyBorder="1" applyAlignment="1" applyProtection="1">
      <alignment horizontal="left" vertical="center" wrapText="1"/>
      <protection locked="0"/>
    </xf>
    <xf numFmtId="1" fontId="1" fillId="3" borderId="5" xfId="3" applyNumberFormat="1" applyFont="1" applyFill="1" applyBorder="1" applyAlignment="1" applyProtection="1">
      <alignment horizontal="left" vertical="center"/>
      <protection locked="0"/>
    </xf>
    <xf numFmtId="1" fontId="1" fillId="3" borderId="6" xfId="3" applyNumberFormat="1" applyFont="1" applyFill="1" applyBorder="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0" borderId="1" xfId="0" applyFont="1" applyBorder="1" applyAlignment="1" applyProtection="1">
      <alignment horizontal="center" vertical="center"/>
    </xf>
    <xf numFmtId="0" fontId="9" fillId="0" borderId="0" xfId="0" applyFont="1" applyAlignment="1" applyProtection="1">
      <alignment vertical="center"/>
      <protection locked="0"/>
    </xf>
    <xf numFmtId="0" fontId="1" fillId="0" borderId="0" xfId="0" applyFont="1" applyFill="1" applyBorder="1" applyAlignment="1" applyProtection="1">
      <alignment horizontal="left"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0" borderId="0" xfId="0" applyAlignment="1">
      <alignment vertical="center" wrapText="1"/>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3" borderId="2" xfId="1" applyFont="1" applyFill="1" applyBorder="1" applyAlignment="1" applyProtection="1">
      <alignment horizontal="left" vertical="top" wrapText="1"/>
      <protection locked="0"/>
    </xf>
    <xf numFmtId="0" fontId="1" fillId="3" borderId="5" xfId="1" applyFont="1" applyFill="1" applyBorder="1" applyAlignment="1" applyProtection="1">
      <alignment horizontal="left" vertical="top" wrapText="1"/>
      <protection locked="0"/>
    </xf>
    <xf numFmtId="0" fontId="1" fillId="3" borderId="6" xfId="1"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4"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protection locked="0"/>
    </xf>
    <xf numFmtId="0" fontId="0" fillId="0" borderId="0" xfId="0" applyAlignment="1"/>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9" fillId="0" borderId="2"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4" borderId="2"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1" fillId="0" borderId="7" xfId="0" applyFont="1" applyBorder="1" applyProtection="1">
      <protection locked="0"/>
    </xf>
    <xf numFmtId="0" fontId="1" fillId="0" borderId="8" xfId="0" applyFont="1" applyBorder="1" applyProtection="1">
      <protection locked="0"/>
    </xf>
    <xf numFmtId="1" fontId="1" fillId="3" borderId="2" xfId="1" applyNumberFormat="1" applyFont="1" applyFill="1" applyBorder="1" applyAlignment="1" applyProtection="1">
      <alignment horizontal="left" vertical="top" wrapText="1"/>
      <protection locked="0"/>
    </xf>
    <xf numFmtId="1" fontId="1" fillId="3" borderId="5" xfId="1" applyNumberFormat="1" applyFont="1" applyFill="1" applyBorder="1" applyAlignment="1" applyProtection="1">
      <alignment horizontal="left" vertical="top" wrapText="1"/>
      <protection locked="0"/>
    </xf>
    <xf numFmtId="1" fontId="1" fillId="3" borderId="6" xfId="1" applyNumberFormat="1" applyFont="1" applyFill="1" applyBorder="1" applyAlignment="1" applyProtection="1">
      <alignment horizontal="left" vertical="top"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0" fontId="1" fillId="2" borderId="1" xfId="0" applyFont="1" applyFill="1" applyBorder="1" applyAlignment="1" applyProtection="1">
      <alignment horizontal="left" vertical="center" wrapText="1"/>
      <protection locked="0"/>
    </xf>
    <xf numFmtId="0" fontId="2" fillId="0" borderId="1" xfId="0" applyNumberFormat="1" applyFont="1" applyBorder="1" applyAlignment="1" applyProtection="1">
      <alignment horizontal="center" vertical="center"/>
      <protection locked="0"/>
    </xf>
    <xf numFmtId="1" fontId="1" fillId="3" borderId="2" xfId="2" applyNumberFormat="1" applyFont="1" applyFill="1" applyBorder="1" applyAlignment="1" applyProtection="1">
      <alignment horizontal="left" vertical="center" wrapText="1"/>
      <protection locked="0"/>
    </xf>
    <xf numFmtId="1" fontId="1" fillId="3" borderId="5" xfId="2" applyNumberFormat="1" applyFont="1" applyFill="1" applyBorder="1" applyAlignment="1" applyProtection="1">
      <alignment horizontal="left" vertical="center" wrapText="1"/>
      <protection locked="0"/>
    </xf>
    <xf numFmtId="1" fontId="1" fillId="3" borderId="6" xfId="2" applyNumberFormat="1" applyFont="1" applyFill="1" applyBorder="1" applyAlignment="1" applyProtection="1">
      <alignment horizontal="left" vertical="center" wrapText="1"/>
      <protection locked="0"/>
    </xf>
    <xf numFmtId="1" fontId="20" fillId="5" borderId="14" xfId="0" applyNumberFormat="1" applyFont="1" applyFill="1" applyBorder="1" applyAlignment="1">
      <alignment horizontal="left" vertical="center" wrapText="1"/>
    </xf>
    <xf numFmtId="0" fontId="21" fillId="0" borderId="15" xfId="0" applyFont="1" applyBorder="1" applyAlignment="1">
      <alignment wrapText="1"/>
    </xf>
    <xf numFmtId="0" fontId="21" fillId="0" borderId="16" xfId="0" applyFont="1" applyBorder="1" applyAlignment="1">
      <alignment wrapText="1"/>
    </xf>
    <xf numFmtId="0" fontId="2" fillId="0" borderId="0" xfId="0" applyFont="1" applyFill="1" applyBorder="1" applyAlignment="1" applyProtection="1">
      <alignment horizontal="left" vertical="top" wrapText="1"/>
      <protection locked="0"/>
    </xf>
    <xf numFmtId="0" fontId="1" fillId="0" borderId="0" xfId="0" applyFont="1" applyAlignment="1" applyProtection="1">
      <alignment horizontal="center" vertical="center"/>
      <protection locked="0"/>
    </xf>
    <xf numFmtId="0" fontId="2" fillId="4" borderId="9"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2" fontId="1" fillId="4" borderId="1" xfId="0" applyNumberFormat="1" applyFont="1" applyFill="1" applyBorder="1" applyAlignment="1">
      <alignment horizontal="center" vertical="center"/>
    </xf>
    <xf numFmtId="1" fontId="2" fillId="4" borderId="5" xfId="0" applyNumberFormat="1" applyFont="1" applyFill="1" applyBorder="1" applyAlignment="1">
      <alignment horizontal="center" vertical="center"/>
    </xf>
    <xf numFmtId="1" fontId="24" fillId="4" borderId="2" xfId="0" applyNumberFormat="1" applyFont="1" applyFill="1" applyBorder="1" applyAlignment="1" applyProtection="1">
      <alignment horizontal="center" vertical="center" wrapText="1"/>
      <protection locked="0"/>
    </xf>
    <xf numFmtId="1" fontId="24" fillId="4" borderId="5" xfId="0" applyNumberFormat="1" applyFont="1" applyFill="1" applyBorder="1" applyAlignment="1" applyProtection="1">
      <alignment horizontal="center" vertical="center" wrapText="1"/>
      <protection locked="0"/>
    </xf>
    <xf numFmtId="1" fontId="24" fillId="4" borderId="6"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1" fontId="1" fillId="3" borderId="17" xfId="1" applyNumberFormat="1" applyFont="1" applyFill="1" applyBorder="1" applyAlignment="1" applyProtection="1">
      <alignment horizontal="left" vertical="center" wrapText="1"/>
      <protection locked="0"/>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cellXfs>
  <cellStyles count="5">
    <cellStyle name="Normal" xfId="0" builtinId="0"/>
    <cellStyle name="Normál_Sheet1" xfId="1"/>
    <cellStyle name="Normál_Sheet1_1" xfId="2"/>
    <cellStyle name="Normál_Sheet1_2" xfId="3"/>
    <cellStyle name="Normál_Sheet1_3" xfId="4"/>
  </cellStyles>
  <dxfs count="59">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76"/>
  <sheetViews>
    <sheetView tabSelected="1" showRuler="0" view="pageLayout" topLeftCell="A116" zoomScaleNormal="100" workbookViewId="0">
      <selection activeCell="AC14" sqref="AC14"/>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6.7109375" style="1" customWidth="1"/>
    <col min="10" max="10" width="7.5703125" style="1" customWidth="1"/>
    <col min="11" max="11" width="5.7109375" style="1" customWidth="1"/>
    <col min="12" max="12" width="4.85546875" style="1" customWidth="1"/>
    <col min="13" max="13" width="5.5703125" style="1" customWidth="1"/>
    <col min="14" max="14" width="5.5703125" style="50"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1" ht="15.75" customHeight="1" x14ac:dyDescent="0.2">
      <c r="A1" s="278" t="s">
        <v>183</v>
      </c>
      <c r="B1" s="278"/>
      <c r="C1" s="278"/>
      <c r="D1" s="278"/>
      <c r="E1" s="278"/>
      <c r="F1" s="278"/>
      <c r="G1" s="278"/>
      <c r="H1" s="278"/>
      <c r="I1" s="278"/>
      <c r="J1" s="278"/>
      <c r="K1" s="278"/>
      <c r="M1" s="280" t="s">
        <v>22</v>
      </c>
      <c r="N1" s="280"/>
      <c r="O1" s="280"/>
      <c r="P1" s="280"/>
      <c r="Q1" s="280"/>
      <c r="R1" s="280"/>
      <c r="S1" s="280"/>
      <c r="T1" s="280"/>
      <c r="U1" s="280"/>
    </row>
    <row r="2" spans="1:21" ht="6.75" customHeight="1" x14ac:dyDescent="0.2">
      <c r="A2" s="278"/>
      <c r="B2" s="278"/>
      <c r="C2" s="278"/>
      <c r="D2" s="278"/>
      <c r="E2" s="278"/>
      <c r="F2" s="278"/>
      <c r="G2" s="278"/>
      <c r="H2" s="278"/>
      <c r="I2" s="278"/>
      <c r="J2" s="278"/>
      <c r="K2" s="278"/>
    </row>
    <row r="3" spans="1:21" ht="18" customHeight="1" x14ac:dyDescent="0.2">
      <c r="A3" s="279" t="s">
        <v>98</v>
      </c>
      <c r="B3" s="279"/>
      <c r="C3" s="279"/>
      <c r="D3" s="279"/>
      <c r="E3" s="279"/>
      <c r="F3" s="279"/>
      <c r="G3" s="279"/>
      <c r="H3" s="279"/>
      <c r="I3" s="279"/>
      <c r="J3" s="279"/>
      <c r="K3" s="279"/>
      <c r="M3" s="284"/>
      <c r="N3" s="285"/>
      <c r="O3" s="286"/>
      <c r="P3" s="259" t="s">
        <v>38</v>
      </c>
      <c r="Q3" s="260"/>
      <c r="R3" s="261"/>
      <c r="S3" s="259" t="s">
        <v>39</v>
      </c>
      <c r="T3" s="260"/>
      <c r="U3" s="261"/>
    </row>
    <row r="4" spans="1:21" ht="17.25" customHeight="1" x14ac:dyDescent="0.2">
      <c r="A4" s="279" t="s">
        <v>106</v>
      </c>
      <c r="B4" s="279"/>
      <c r="C4" s="279"/>
      <c r="D4" s="279"/>
      <c r="E4" s="279"/>
      <c r="F4" s="279"/>
      <c r="G4" s="279"/>
      <c r="H4" s="279"/>
      <c r="I4" s="279"/>
      <c r="J4" s="279"/>
      <c r="K4" s="279"/>
      <c r="M4" s="224" t="s">
        <v>15</v>
      </c>
      <c r="N4" s="225"/>
      <c r="O4" s="226"/>
      <c r="P4" s="265">
        <f>O51</f>
        <v>28</v>
      </c>
      <c r="Q4" s="266"/>
      <c r="R4" s="267"/>
      <c r="S4" s="265">
        <f>O67</f>
        <v>27</v>
      </c>
      <c r="T4" s="266"/>
      <c r="U4" s="267"/>
    </row>
    <row r="5" spans="1:21" ht="16.5" customHeight="1" x14ac:dyDescent="0.2">
      <c r="A5" s="279"/>
      <c r="B5" s="279"/>
      <c r="C5" s="279"/>
      <c r="D5" s="279"/>
      <c r="E5" s="279"/>
      <c r="F5" s="279"/>
      <c r="G5" s="279"/>
      <c r="H5" s="279"/>
      <c r="I5" s="279"/>
      <c r="J5" s="279"/>
      <c r="K5" s="279"/>
      <c r="M5" s="224" t="s">
        <v>16</v>
      </c>
      <c r="N5" s="225"/>
      <c r="O5" s="226"/>
      <c r="P5" s="265">
        <f>O83</f>
        <v>22</v>
      </c>
      <c r="Q5" s="266"/>
      <c r="R5" s="267"/>
      <c r="S5" s="265">
        <f>O98</f>
        <v>26</v>
      </c>
      <c r="T5" s="266"/>
      <c r="U5" s="267"/>
    </row>
    <row r="6" spans="1:21" ht="15" customHeight="1" x14ac:dyDescent="0.2">
      <c r="A6" s="277" t="s">
        <v>259</v>
      </c>
      <c r="B6" s="277"/>
      <c r="C6" s="277"/>
      <c r="D6" s="277"/>
      <c r="E6" s="277"/>
      <c r="F6" s="277"/>
      <c r="G6" s="277"/>
      <c r="H6" s="277"/>
      <c r="I6" s="277"/>
      <c r="J6" s="277"/>
      <c r="K6" s="277"/>
      <c r="M6" s="224" t="s">
        <v>17</v>
      </c>
      <c r="N6" s="225"/>
      <c r="O6" s="226"/>
      <c r="P6" s="265">
        <f>O116</f>
        <v>23</v>
      </c>
      <c r="Q6" s="266"/>
      <c r="R6" s="267"/>
      <c r="S6" s="265">
        <f>O132</f>
        <v>22</v>
      </c>
      <c r="T6" s="266"/>
      <c r="U6" s="267"/>
    </row>
    <row r="7" spans="1:21" x14ac:dyDescent="0.2">
      <c r="A7" s="277" t="s">
        <v>260</v>
      </c>
      <c r="B7" s="277"/>
      <c r="C7" s="277"/>
      <c r="D7" s="277"/>
      <c r="E7" s="277"/>
      <c r="F7" s="277"/>
      <c r="G7" s="277"/>
      <c r="H7" s="277"/>
      <c r="I7" s="277"/>
      <c r="J7" s="277"/>
      <c r="K7" s="277"/>
    </row>
    <row r="8" spans="1:21" s="110" customFormat="1" x14ac:dyDescent="0.2">
      <c r="A8" s="277"/>
      <c r="B8" s="277"/>
      <c r="C8" s="277"/>
      <c r="D8" s="277"/>
      <c r="E8" s="277"/>
      <c r="F8" s="277"/>
      <c r="G8" s="277"/>
      <c r="H8" s="277"/>
      <c r="I8" s="277"/>
      <c r="J8" s="277"/>
      <c r="K8" s="277"/>
    </row>
    <row r="9" spans="1:21" ht="18.75" customHeight="1" x14ac:dyDescent="0.2">
      <c r="A9" s="199" t="s">
        <v>261</v>
      </c>
      <c r="B9" s="199"/>
      <c r="C9" s="199"/>
      <c r="D9" s="199"/>
      <c r="E9" s="199"/>
      <c r="F9" s="199"/>
      <c r="G9" s="199"/>
      <c r="H9" s="199"/>
      <c r="I9" s="199"/>
      <c r="J9" s="199"/>
      <c r="K9" s="199"/>
      <c r="M9" s="287" t="s">
        <v>88</v>
      </c>
      <c r="N9" s="287"/>
      <c r="O9" s="287"/>
      <c r="P9" s="287"/>
      <c r="Q9" s="287"/>
      <c r="R9" s="287"/>
      <c r="S9" s="287"/>
      <c r="T9" s="287"/>
      <c r="U9" s="287"/>
    </row>
    <row r="10" spans="1:21" ht="15" customHeight="1" x14ac:dyDescent="0.2">
      <c r="A10" s="199" t="s">
        <v>262</v>
      </c>
      <c r="B10" s="199"/>
      <c r="C10" s="199"/>
      <c r="D10" s="199"/>
      <c r="E10" s="199"/>
      <c r="F10" s="199"/>
      <c r="G10" s="199"/>
      <c r="H10" s="199"/>
      <c r="I10" s="199"/>
      <c r="J10" s="199"/>
      <c r="K10" s="199"/>
      <c r="M10" s="287"/>
      <c r="N10" s="287"/>
      <c r="O10" s="287"/>
      <c r="P10" s="287"/>
      <c r="Q10" s="287"/>
      <c r="R10" s="287"/>
      <c r="S10" s="287"/>
      <c r="T10" s="287"/>
      <c r="U10" s="287"/>
    </row>
    <row r="11" spans="1:21" ht="16.5" customHeight="1" x14ac:dyDescent="0.2">
      <c r="A11" s="199" t="s">
        <v>19</v>
      </c>
      <c r="B11" s="199"/>
      <c r="C11" s="199"/>
      <c r="D11" s="199"/>
      <c r="E11" s="199"/>
      <c r="F11" s="199"/>
      <c r="G11" s="199"/>
      <c r="H11" s="199"/>
      <c r="I11" s="199"/>
      <c r="J11" s="199"/>
      <c r="K11" s="199"/>
      <c r="M11" s="287"/>
      <c r="N11" s="287"/>
      <c r="O11" s="287"/>
      <c r="P11" s="287"/>
      <c r="Q11" s="287"/>
      <c r="R11" s="287"/>
      <c r="S11" s="287"/>
      <c r="T11" s="287"/>
      <c r="U11" s="287"/>
    </row>
    <row r="12" spans="1:21" x14ac:dyDescent="0.2">
      <c r="A12" s="199" t="s">
        <v>20</v>
      </c>
      <c r="B12" s="199"/>
      <c r="C12" s="199"/>
      <c r="D12" s="199"/>
      <c r="E12" s="199"/>
      <c r="F12" s="199"/>
      <c r="G12" s="199"/>
      <c r="H12" s="199"/>
      <c r="I12" s="199"/>
      <c r="J12" s="199"/>
      <c r="K12" s="199"/>
      <c r="M12" s="287"/>
      <c r="N12" s="287"/>
      <c r="O12" s="287"/>
      <c r="P12" s="287"/>
      <c r="Q12" s="287"/>
      <c r="R12" s="287"/>
      <c r="S12" s="287"/>
      <c r="T12" s="287"/>
      <c r="U12" s="287"/>
    </row>
    <row r="13" spans="1:21" ht="10.5" customHeight="1" x14ac:dyDescent="0.2">
      <c r="A13" s="199"/>
      <c r="B13" s="199"/>
      <c r="C13" s="199"/>
      <c r="D13" s="199"/>
      <c r="E13" s="199"/>
      <c r="F13" s="199"/>
      <c r="G13" s="199"/>
      <c r="H13" s="199"/>
      <c r="I13" s="199"/>
      <c r="J13" s="199"/>
      <c r="K13" s="199"/>
      <c r="M13" s="2"/>
      <c r="N13" s="48"/>
      <c r="O13" s="2"/>
      <c r="P13" s="2"/>
      <c r="Q13" s="2"/>
      <c r="R13" s="2"/>
      <c r="S13" s="2"/>
    </row>
    <row r="14" spans="1:21" x14ac:dyDescent="0.2">
      <c r="A14" s="198" t="s">
        <v>0</v>
      </c>
      <c r="B14" s="198"/>
      <c r="C14" s="198"/>
      <c r="D14" s="198"/>
      <c r="E14" s="198"/>
      <c r="F14" s="198"/>
      <c r="G14" s="198"/>
      <c r="H14" s="198"/>
      <c r="I14" s="198"/>
      <c r="J14" s="198"/>
      <c r="K14" s="198"/>
      <c r="M14" s="321" t="s">
        <v>23</v>
      </c>
      <c r="N14" s="321"/>
      <c r="O14" s="321"/>
      <c r="P14" s="321"/>
      <c r="Q14" s="321"/>
      <c r="R14" s="321"/>
      <c r="S14" s="321"/>
      <c r="T14" s="321"/>
      <c r="U14" s="321"/>
    </row>
    <row r="15" spans="1:21" ht="12.75" customHeight="1" x14ac:dyDescent="0.2">
      <c r="A15" s="198" t="s">
        <v>1</v>
      </c>
      <c r="B15" s="198"/>
      <c r="C15" s="198"/>
      <c r="D15" s="198"/>
      <c r="E15" s="198"/>
      <c r="F15" s="198"/>
      <c r="G15" s="198"/>
      <c r="H15" s="198"/>
      <c r="I15" s="198"/>
      <c r="J15" s="198"/>
      <c r="K15" s="198"/>
      <c r="M15" s="281" t="s">
        <v>145</v>
      </c>
      <c r="N15" s="281"/>
      <c r="O15" s="281"/>
      <c r="P15" s="281"/>
      <c r="Q15" s="281"/>
      <c r="R15" s="281"/>
      <c r="S15" s="281"/>
      <c r="T15" s="281"/>
      <c r="U15" s="281"/>
    </row>
    <row r="16" spans="1:21" ht="12.75" customHeight="1" x14ac:dyDescent="0.2">
      <c r="A16" s="255" t="s">
        <v>271</v>
      </c>
      <c r="B16" s="255"/>
      <c r="C16" s="255"/>
      <c r="D16" s="255"/>
      <c r="E16" s="255"/>
      <c r="F16" s="255"/>
      <c r="G16" s="255"/>
      <c r="H16" s="255"/>
      <c r="I16" s="255"/>
      <c r="J16" s="255"/>
      <c r="K16" s="255"/>
      <c r="M16" s="256" t="s">
        <v>146</v>
      </c>
      <c r="N16" s="256"/>
      <c r="O16" s="256"/>
      <c r="P16" s="256"/>
      <c r="Q16" s="256"/>
      <c r="R16" s="256"/>
      <c r="S16" s="256"/>
      <c r="T16" s="256"/>
      <c r="U16" s="256"/>
    </row>
    <row r="17" spans="1:21" ht="15" customHeight="1" x14ac:dyDescent="0.2">
      <c r="A17" s="255" t="s">
        <v>272</v>
      </c>
      <c r="B17" s="255"/>
      <c r="C17" s="255"/>
      <c r="D17" s="255"/>
      <c r="E17" s="255"/>
      <c r="F17" s="255"/>
      <c r="G17" s="255"/>
      <c r="H17" s="255"/>
      <c r="I17" s="255"/>
      <c r="J17" s="255"/>
      <c r="K17" s="255"/>
      <c r="M17" s="256"/>
      <c r="N17" s="256"/>
      <c r="O17" s="256"/>
      <c r="P17" s="256"/>
      <c r="Q17" s="256"/>
      <c r="R17" s="256"/>
      <c r="S17" s="256"/>
      <c r="T17" s="256"/>
      <c r="U17" s="256"/>
    </row>
    <row r="18" spans="1:21" ht="12.75" customHeight="1" x14ac:dyDescent="0.2">
      <c r="A18" s="199" t="s">
        <v>76</v>
      </c>
      <c r="B18" s="199"/>
      <c r="C18" s="199"/>
      <c r="D18" s="199"/>
      <c r="E18" s="199"/>
      <c r="F18" s="199"/>
      <c r="G18" s="199"/>
      <c r="H18" s="199"/>
      <c r="I18" s="199"/>
      <c r="J18" s="199"/>
      <c r="K18" s="199"/>
      <c r="M18" s="256" t="s">
        <v>147</v>
      </c>
      <c r="N18" s="256"/>
      <c r="O18" s="256"/>
      <c r="P18" s="256"/>
      <c r="Q18" s="256"/>
      <c r="R18" s="256"/>
      <c r="S18" s="256"/>
      <c r="T18" s="256"/>
      <c r="U18" s="256"/>
    </row>
    <row r="19" spans="1:21" ht="14.25" customHeight="1" x14ac:dyDescent="0.25">
      <c r="A19" s="288" t="s">
        <v>180</v>
      </c>
      <c r="B19" s="289"/>
      <c r="C19" s="289"/>
      <c r="D19" s="289"/>
      <c r="E19" s="289"/>
      <c r="F19" s="289"/>
      <c r="G19" s="289"/>
      <c r="H19" s="289"/>
      <c r="I19" s="289"/>
      <c r="J19" s="289"/>
      <c r="K19" s="289"/>
      <c r="M19" s="334" t="s">
        <v>148</v>
      </c>
      <c r="N19" s="334"/>
      <c r="O19" s="334"/>
      <c r="P19" s="334"/>
      <c r="Q19" s="334"/>
      <c r="R19" s="334"/>
      <c r="S19" s="334"/>
      <c r="T19" s="334"/>
      <c r="U19" s="334"/>
    </row>
    <row r="20" spans="1:21" s="51" customFormat="1" ht="14.25" customHeight="1" x14ac:dyDescent="0.2">
      <c r="A20" s="199" t="s">
        <v>100</v>
      </c>
      <c r="B20" s="199"/>
      <c r="C20" s="199"/>
      <c r="D20" s="199"/>
      <c r="E20" s="199"/>
      <c r="F20" s="199"/>
      <c r="G20" s="199"/>
      <c r="H20" s="199"/>
      <c r="I20" s="199"/>
      <c r="J20" s="199"/>
      <c r="K20" s="199"/>
      <c r="M20" s="334"/>
      <c r="N20" s="334"/>
      <c r="O20" s="334"/>
      <c r="P20" s="334"/>
      <c r="Q20" s="334"/>
      <c r="R20" s="334"/>
      <c r="S20" s="334"/>
      <c r="T20" s="334"/>
      <c r="U20" s="334"/>
    </row>
    <row r="21" spans="1:21" ht="15" customHeight="1" x14ac:dyDescent="0.2">
      <c r="A21" s="199" t="s">
        <v>2</v>
      </c>
      <c r="B21" s="199"/>
      <c r="C21" s="199"/>
      <c r="D21" s="199"/>
      <c r="E21" s="199"/>
      <c r="F21" s="199"/>
      <c r="G21" s="199"/>
      <c r="H21" s="199"/>
      <c r="I21" s="199"/>
      <c r="J21" s="199"/>
      <c r="K21" s="199"/>
      <c r="M21" s="112"/>
      <c r="N21" s="112"/>
      <c r="O21" s="112"/>
      <c r="P21" s="112"/>
      <c r="Q21" s="112"/>
      <c r="R21" s="112"/>
      <c r="S21" s="112"/>
      <c r="T21" s="110"/>
      <c r="U21" s="110"/>
    </row>
    <row r="22" spans="1:21" s="30" customFormat="1" ht="6.75" customHeight="1" x14ac:dyDescent="0.2">
      <c r="A22" s="29"/>
      <c r="B22" s="29"/>
      <c r="C22" s="29"/>
      <c r="D22" s="29"/>
      <c r="E22" s="29"/>
      <c r="F22" s="29"/>
      <c r="G22" s="29"/>
      <c r="H22" s="29"/>
      <c r="I22" s="29"/>
      <c r="J22" s="29"/>
      <c r="K22" s="29"/>
      <c r="M22" s="277" t="s">
        <v>264</v>
      </c>
      <c r="N22" s="277"/>
      <c r="O22" s="277"/>
      <c r="P22" s="277"/>
      <c r="Q22" s="277"/>
      <c r="R22" s="277"/>
      <c r="S22" s="277"/>
      <c r="T22" s="277"/>
      <c r="U22" s="277"/>
    </row>
    <row r="23" spans="1:21" ht="7.5" customHeight="1" x14ac:dyDescent="0.2">
      <c r="A23" s="263" t="s">
        <v>77</v>
      </c>
      <c r="B23" s="263"/>
      <c r="C23" s="263"/>
      <c r="D23" s="263"/>
      <c r="E23" s="263"/>
      <c r="F23" s="263"/>
      <c r="G23" s="263"/>
      <c r="H23" s="263"/>
      <c r="I23" s="263"/>
      <c r="J23" s="263"/>
      <c r="K23" s="263"/>
      <c r="M23" s="277"/>
      <c r="N23" s="277"/>
      <c r="O23" s="277"/>
      <c r="P23" s="277"/>
      <c r="Q23" s="277"/>
      <c r="R23" s="277"/>
      <c r="S23" s="277"/>
      <c r="T23" s="277"/>
      <c r="U23" s="277"/>
    </row>
    <row r="24" spans="1:21" ht="15" customHeight="1" x14ac:dyDescent="0.2">
      <c r="A24" s="263"/>
      <c r="B24" s="263"/>
      <c r="C24" s="263"/>
      <c r="D24" s="263"/>
      <c r="E24" s="263"/>
      <c r="F24" s="263"/>
      <c r="G24" s="263"/>
      <c r="H24" s="263"/>
      <c r="I24" s="263"/>
      <c r="J24" s="263"/>
      <c r="K24" s="263"/>
      <c r="M24" s="277"/>
      <c r="N24" s="277"/>
      <c r="O24" s="277"/>
      <c r="P24" s="277"/>
      <c r="Q24" s="277"/>
      <c r="R24" s="277"/>
      <c r="S24" s="277"/>
      <c r="T24" s="277"/>
      <c r="U24" s="277"/>
    </row>
    <row r="25" spans="1:21" ht="15" customHeight="1" x14ac:dyDescent="0.2">
      <c r="A25" s="263"/>
      <c r="B25" s="263"/>
      <c r="C25" s="263"/>
      <c r="D25" s="263"/>
      <c r="E25" s="263"/>
      <c r="F25" s="263"/>
      <c r="G25" s="263"/>
      <c r="H25" s="263"/>
      <c r="I25" s="263"/>
      <c r="J25" s="263"/>
      <c r="K25" s="263"/>
      <c r="M25" s="277"/>
      <c r="N25" s="277"/>
      <c r="O25" s="277"/>
      <c r="P25" s="277"/>
      <c r="Q25" s="277"/>
      <c r="R25" s="277"/>
      <c r="S25" s="277"/>
      <c r="T25" s="277"/>
      <c r="U25" s="277"/>
    </row>
    <row r="26" spans="1:21" ht="17.25" customHeight="1" x14ac:dyDescent="0.2">
      <c r="A26" s="263"/>
      <c r="B26" s="263"/>
      <c r="C26" s="263"/>
      <c r="D26" s="263"/>
      <c r="E26" s="263"/>
      <c r="F26" s="263"/>
      <c r="G26" s="263"/>
      <c r="H26" s="263"/>
      <c r="I26" s="263"/>
      <c r="J26" s="263"/>
      <c r="K26" s="263"/>
      <c r="M26" s="277"/>
      <c r="N26" s="277"/>
      <c r="O26" s="277"/>
      <c r="P26" s="277"/>
      <c r="Q26" s="277"/>
      <c r="R26" s="277"/>
      <c r="S26" s="277"/>
      <c r="T26" s="277"/>
      <c r="U26" s="277"/>
    </row>
    <row r="27" spans="1:21" ht="21.75" customHeight="1" x14ac:dyDescent="0.2">
      <c r="A27" s="263" t="s">
        <v>270</v>
      </c>
      <c r="B27" s="264"/>
      <c r="C27" s="264"/>
      <c r="D27" s="264"/>
      <c r="E27" s="264"/>
      <c r="F27" s="264"/>
      <c r="G27" s="264"/>
      <c r="H27" s="264"/>
      <c r="I27" s="264"/>
      <c r="J27" s="264"/>
      <c r="K27" s="264"/>
      <c r="M27" s="3"/>
      <c r="N27" s="49"/>
      <c r="O27" s="3"/>
      <c r="P27" s="3"/>
      <c r="Q27" s="3"/>
      <c r="R27" s="3"/>
      <c r="S27" s="3"/>
    </row>
    <row r="28" spans="1:21" ht="12.75" customHeight="1" x14ac:dyDescent="0.2">
      <c r="A28" s="125" t="s">
        <v>18</v>
      </c>
      <c r="B28" s="125"/>
      <c r="C28" s="125"/>
      <c r="D28" s="125"/>
      <c r="E28" s="125"/>
      <c r="F28" s="125"/>
      <c r="G28" s="125"/>
      <c r="M28" s="111"/>
      <c r="N28" s="111"/>
      <c r="O28" s="111"/>
      <c r="P28" s="111"/>
      <c r="Q28" s="111"/>
      <c r="R28" s="111"/>
      <c r="S28" s="111"/>
      <c r="T28" s="111"/>
      <c r="U28" s="111"/>
    </row>
    <row r="29" spans="1:21" ht="26.25" customHeight="1" x14ac:dyDescent="0.2">
      <c r="A29" s="4"/>
      <c r="B29" s="259" t="s">
        <v>3</v>
      </c>
      <c r="C29" s="261"/>
      <c r="D29" s="259" t="s">
        <v>4</v>
      </c>
      <c r="E29" s="260"/>
      <c r="F29" s="261"/>
      <c r="G29" s="262" t="s">
        <v>21</v>
      </c>
      <c r="H29" s="262" t="s">
        <v>11</v>
      </c>
      <c r="I29" s="259" t="s">
        <v>5</v>
      </c>
      <c r="J29" s="260"/>
      <c r="K29" s="261"/>
      <c r="M29" s="277" t="s">
        <v>149</v>
      </c>
      <c r="N29" s="277"/>
      <c r="O29" s="277"/>
      <c r="P29" s="277"/>
      <c r="Q29" s="277"/>
      <c r="R29" s="277"/>
      <c r="S29" s="277"/>
      <c r="T29" s="277"/>
      <c r="U29" s="277"/>
    </row>
    <row r="30" spans="1:21" ht="14.25" customHeight="1" x14ac:dyDescent="0.2">
      <c r="A30" s="4"/>
      <c r="B30" s="39" t="s">
        <v>6</v>
      </c>
      <c r="C30" s="39" t="s">
        <v>7</v>
      </c>
      <c r="D30" s="39" t="s">
        <v>8</v>
      </c>
      <c r="E30" s="39" t="s">
        <v>9</v>
      </c>
      <c r="F30" s="39" t="s">
        <v>10</v>
      </c>
      <c r="G30" s="258"/>
      <c r="H30" s="258"/>
      <c r="I30" s="39" t="s">
        <v>12</v>
      </c>
      <c r="J30" s="39" t="s">
        <v>13</v>
      </c>
      <c r="K30" s="39" t="s">
        <v>14</v>
      </c>
      <c r="M30" s="277"/>
      <c r="N30" s="277"/>
      <c r="O30" s="277"/>
      <c r="P30" s="277"/>
      <c r="Q30" s="277"/>
      <c r="R30" s="277"/>
      <c r="S30" s="277"/>
      <c r="T30" s="277"/>
      <c r="U30" s="277"/>
    </row>
    <row r="31" spans="1:21" ht="17.25" customHeight="1" x14ac:dyDescent="0.2">
      <c r="A31" s="41" t="s">
        <v>15</v>
      </c>
      <c r="B31" s="40">
        <v>14</v>
      </c>
      <c r="C31" s="40">
        <v>14</v>
      </c>
      <c r="D31" s="18">
        <v>3</v>
      </c>
      <c r="E31" s="18">
        <v>3</v>
      </c>
      <c r="F31" s="18">
        <v>2</v>
      </c>
      <c r="G31" s="18"/>
      <c r="H31" s="26"/>
      <c r="I31" s="18">
        <v>3</v>
      </c>
      <c r="J31" s="18">
        <v>1</v>
      </c>
      <c r="K31" s="18">
        <v>12</v>
      </c>
      <c r="L31" s="27"/>
      <c r="M31" s="277"/>
      <c r="N31" s="277"/>
      <c r="O31" s="277"/>
      <c r="P31" s="277"/>
      <c r="Q31" s="277"/>
      <c r="R31" s="277"/>
      <c r="S31" s="277"/>
      <c r="T31" s="277"/>
      <c r="U31" s="277"/>
    </row>
    <row r="32" spans="1:21" ht="15" customHeight="1" x14ac:dyDescent="0.2">
      <c r="A32" s="41" t="s">
        <v>16</v>
      </c>
      <c r="B32" s="40">
        <v>14</v>
      </c>
      <c r="C32" s="40">
        <v>14</v>
      </c>
      <c r="D32" s="18">
        <v>3</v>
      </c>
      <c r="E32" s="18">
        <v>3</v>
      </c>
      <c r="F32" s="18">
        <v>2</v>
      </c>
      <c r="G32" s="18"/>
      <c r="H32" s="26">
        <v>4</v>
      </c>
      <c r="I32" s="18">
        <v>3</v>
      </c>
      <c r="J32" s="18">
        <v>1</v>
      </c>
      <c r="K32" s="18">
        <v>8</v>
      </c>
      <c r="M32" s="277"/>
      <c r="N32" s="277"/>
      <c r="O32" s="277"/>
      <c r="P32" s="277"/>
      <c r="Q32" s="277"/>
      <c r="R32" s="277"/>
      <c r="S32" s="277"/>
      <c r="T32" s="277"/>
      <c r="U32" s="277"/>
    </row>
    <row r="33" spans="1:21" ht="15.75" customHeight="1" x14ac:dyDescent="0.2">
      <c r="A33" s="42" t="s">
        <v>17</v>
      </c>
      <c r="B33" s="40">
        <v>14</v>
      </c>
      <c r="C33" s="40">
        <v>12</v>
      </c>
      <c r="D33" s="18">
        <v>3</v>
      </c>
      <c r="E33" s="18">
        <v>3</v>
      </c>
      <c r="F33" s="18">
        <v>2</v>
      </c>
      <c r="G33" s="18">
        <v>2</v>
      </c>
      <c r="H33" s="26"/>
      <c r="I33" s="18">
        <v>3</v>
      </c>
      <c r="J33" s="18">
        <v>1</v>
      </c>
      <c r="K33" s="18">
        <v>12</v>
      </c>
      <c r="M33" s="277"/>
      <c r="N33" s="277"/>
      <c r="O33" s="277"/>
      <c r="P33" s="277"/>
      <c r="Q33" s="277"/>
      <c r="R33" s="277"/>
      <c r="S33" s="277"/>
      <c r="T33" s="277"/>
      <c r="U33" s="277"/>
    </row>
    <row r="34" spans="1:21" x14ac:dyDescent="0.2">
      <c r="A34" s="6"/>
      <c r="B34" s="6"/>
      <c r="C34" s="6"/>
      <c r="D34" s="6"/>
      <c r="E34" s="6"/>
      <c r="F34" s="6"/>
      <c r="G34" s="6"/>
      <c r="M34" s="75"/>
      <c r="N34" s="75"/>
      <c r="O34" s="75"/>
      <c r="P34" s="75"/>
      <c r="Q34" s="75"/>
      <c r="R34" s="75"/>
      <c r="S34" s="75"/>
      <c r="T34" s="75"/>
      <c r="U34" s="75"/>
    </row>
    <row r="35" spans="1:21" x14ac:dyDescent="0.2">
      <c r="B35" s="2"/>
      <c r="C35" s="2"/>
      <c r="D35" s="2"/>
      <c r="E35" s="2"/>
      <c r="F35" s="2"/>
      <c r="G35" s="2"/>
      <c r="M35" s="7"/>
      <c r="N35" s="47"/>
      <c r="O35" s="7"/>
      <c r="P35" s="7"/>
      <c r="Q35" s="7"/>
      <c r="R35" s="7"/>
      <c r="S35" s="7"/>
      <c r="T35" s="7"/>
    </row>
    <row r="36" spans="1:21" ht="16.5" customHeight="1" x14ac:dyDescent="0.2">
      <c r="A36" s="282" t="s">
        <v>24</v>
      </c>
      <c r="B36" s="283"/>
      <c r="C36" s="283"/>
      <c r="D36" s="283"/>
      <c r="E36" s="283"/>
      <c r="F36" s="283"/>
      <c r="G36" s="283"/>
      <c r="H36" s="283"/>
      <c r="I36" s="283"/>
      <c r="J36" s="283"/>
      <c r="K36" s="283"/>
      <c r="L36" s="283"/>
      <c r="M36" s="283"/>
      <c r="N36" s="283"/>
      <c r="O36" s="283"/>
      <c r="P36" s="283"/>
      <c r="Q36" s="283"/>
      <c r="R36" s="283"/>
      <c r="S36" s="283"/>
      <c r="T36" s="283"/>
      <c r="U36" s="283"/>
    </row>
    <row r="37" spans="1:21" ht="3.75" hidden="1" customHeight="1" x14ac:dyDescent="0.2">
      <c r="O37" s="8"/>
      <c r="P37" s="9" t="s">
        <v>40</v>
      </c>
      <c r="Q37" s="9" t="s">
        <v>41</v>
      </c>
      <c r="R37" s="9" t="s">
        <v>42</v>
      </c>
      <c r="S37" s="9"/>
      <c r="T37" s="9"/>
      <c r="U37" s="9"/>
    </row>
    <row r="38" spans="1:21" ht="17.25" customHeight="1" x14ac:dyDescent="0.2">
      <c r="A38" s="213" t="s">
        <v>45</v>
      </c>
      <c r="B38" s="213"/>
      <c r="C38" s="213"/>
      <c r="D38" s="213"/>
      <c r="E38" s="213"/>
      <c r="F38" s="213"/>
      <c r="G38" s="213"/>
      <c r="H38" s="213"/>
      <c r="I38" s="213"/>
      <c r="J38" s="213"/>
      <c r="K38" s="213"/>
      <c r="L38" s="213"/>
      <c r="M38" s="213"/>
      <c r="N38" s="213"/>
      <c r="O38" s="213"/>
      <c r="P38" s="213"/>
      <c r="Q38" s="213"/>
      <c r="R38" s="213"/>
      <c r="S38" s="213"/>
      <c r="T38" s="213"/>
      <c r="U38" s="213"/>
    </row>
    <row r="39" spans="1:21" ht="25.5" customHeight="1" x14ac:dyDescent="0.2">
      <c r="A39" s="293" t="s">
        <v>30</v>
      </c>
      <c r="B39" s="192" t="s">
        <v>29</v>
      </c>
      <c r="C39" s="193"/>
      <c r="D39" s="193"/>
      <c r="E39" s="193"/>
      <c r="F39" s="193"/>
      <c r="G39" s="193"/>
      <c r="H39" s="193"/>
      <c r="I39" s="194"/>
      <c r="J39" s="262" t="s">
        <v>43</v>
      </c>
      <c r="K39" s="259" t="s">
        <v>27</v>
      </c>
      <c r="L39" s="260"/>
      <c r="M39" s="260"/>
      <c r="N39" s="261"/>
      <c r="O39" s="290" t="s">
        <v>44</v>
      </c>
      <c r="P39" s="301"/>
      <c r="Q39" s="302"/>
      <c r="R39" s="290" t="s">
        <v>26</v>
      </c>
      <c r="S39" s="291"/>
      <c r="T39" s="292"/>
      <c r="U39" s="257" t="s">
        <v>25</v>
      </c>
    </row>
    <row r="40" spans="1:21" ht="13.5" customHeight="1" x14ac:dyDescent="0.2">
      <c r="A40" s="294"/>
      <c r="B40" s="195"/>
      <c r="C40" s="196"/>
      <c r="D40" s="196"/>
      <c r="E40" s="196"/>
      <c r="F40" s="196"/>
      <c r="G40" s="196"/>
      <c r="H40" s="196"/>
      <c r="I40" s="197"/>
      <c r="J40" s="258"/>
      <c r="K40" s="5" t="s">
        <v>31</v>
      </c>
      <c r="L40" s="5" t="s">
        <v>32</v>
      </c>
      <c r="M40" s="5" t="s">
        <v>33</v>
      </c>
      <c r="N40" s="44" t="s">
        <v>99</v>
      </c>
      <c r="O40" s="60" t="s">
        <v>37</v>
      </c>
      <c r="P40" s="60" t="s">
        <v>8</v>
      </c>
      <c r="Q40" s="60" t="s">
        <v>34</v>
      </c>
      <c r="R40" s="60" t="s">
        <v>35</v>
      </c>
      <c r="S40" s="60" t="s">
        <v>31</v>
      </c>
      <c r="T40" s="60" t="s">
        <v>36</v>
      </c>
      <c r="U40" s="258"/>
    </row>
    <row r="41" spans="1:21" ht="27.75" customHeight="1" x14ac:dyDescent="0.2">
      <c r="A41" s="78" t="s">
        <v>110</v>
      </c>
      <c r="B41" s="169" t="s">
        <v>186</v>
      </c>
      <c r="C41" s="188"/>
      <c r="D41" s="188"/>
      <c r="E41" s="188"/>
      <c r="F41" s="188"/>
      <c r="G41" s="188"/>
      <c r="H41" s="188"/>
      <c r="I41" s="189"/>
      <c r="J41" s="79">
        <v>5</v>
      </c>
      <c r="K41" s="79">
        <v>2</v>
      </c>
      <c r="L41" s="79">
        <v>2</v>
      </c>
      <c r="M41" s="79">
        <v>0</v>
      </c>
      <c r="N41" s="10">
        <v>0</v>
      </c>
      <c r="O41" s="12">
        <f>K41+L41+M41+N41</f>
        <v>4</v>
      </c>
      <c r="P41" s="13">
        <f>Q41-O41</f>
        <v>5</v>
      </c>
      <c r="Q41" s="13">
        <f>ROUND(PRODUCT(J41,25)/14,0)</f>
        <v>9</v>
      </c>
      <c r="R41" s="17" t="s">
        <v>35</v>
      </c>
      <c r="S41" s="10"/>
      <c r="T41" s="18"/>
      <c r="U41" s="10" t="s">
        <v>40</v>
      </c>
    </row>
    <row r="42" spans="1:21" ht="15" x14ac:dyDescent="0.2">
      <c r="A42" s="78" t="s">
        <v>111</v>
      </c>
      <c r="B42" s="169" t="s">
        <v>187</v>
      </c>
      <c r="C42" s="188"/>
      <c r="D42" s="188"/>
      <c r="E42" s="188"/>
      <c r="F42" s="188"/>
      <c r="G42" s="188"/>
      <c r="H42" s="188"/>
      <c r="I42" s="189"/>
      <c r="J42" s="79">
        <v>4</v>
      </c>
      <c r="K42" s="79">
        <v>2</v>
      </c>
      <c r="L42" s="79">
        <v>2</v>
      </c>
      <c r="M42" s="79">
        <v>0</v>
      </c>
      <c r="N42" s="10">
        <v>0</v>
      </c>
      <c r="O42" s="46">
        <f t="shared" ref="O42:O50" si="0">K42+L42+M42+N42</f>
        <v>4</v>
      </c>
      <c r="P42" s="13">
        <f t="shared" ref="P42:P50" si="1">Q42-O42</f>
        <v>3</v>
      </c>
      <c r="Q42" s="13">
        <f t="shared" ref="Q42:Q46" si="2">ROUND(PRODUCT(J42,25)/14,0)</f>
        <v>7</v>
      </c>
      <c r="R42" s="17" t="s">
        <v>35</v>
      </c>
      <c r="S42" s="10"/>
      <c r="T42" s="18"/>
      <c r="U42" s="10" t="s">
        <v>40</v>
      </c>
    </row>
    <row r="43" spans="1:21" ht="28.5" customHeight="1" x14ac:dyDescent="0.2">
      <c r="A43" s="78" t="s">
        <v>112</v>
      </c>
      <c r="B43" s="169" t="s">
        <v>229</v>
      </c>
      <c r="C43" s="188"/>
      <c r="D43" s="188"/>
      <c r="E43" s="188"/>
      <c r="F43" s="188"/>
      <c r="G43" s="188"/>
      <c r="H43" s="188"/>
      <c r="I43" s="189"/>
      <c r="J43" s="79">
        <v>5</v>
      </c>
      <c r="K43" s="79">
        <v>2</v>
      </c>
      <c r="L43" s="79">
        <v>2</v>
      </c>
      <c r="M43" s="79">
        <v>0</v>
      </c>
      <c r="N43" s="10">
        <v>0</v>
      </c>
      <c r="O43" s="46">
        <f t="shared" si="0"/>
        <v>4</v>
      </c>
      <c r="P43" s="13">
        <f t="shared" si="1"/>
        <v>5</v>
      </c>
      <c r="Q43" s="13">
        <f t="shared" si="2"/>
        <v>9</v>
      </c>
      <c r="R43" s="17" t="s">
        <v>35</v>
      </c>
      <c r="S43" s="10"/>
      <c r="T43" s="18"/>
      <c r="U43" s="10" t="s">
        <v>40</v>
      </c>
    </row>
    <row r="44" spans="1:21" ht="26.25" customHeight="1" x14ac:dyDescent="0.2">
      <c r="A44" s="78" t="s">
        <v>113</v>
      </c>
      <c r="B44" s="169" t="s">
        <v>228</v>
      </c>
      <c r="C44" s="188"/>
      <c r="D44" s="188"/>
      <c r="E44" s="188"/>
      <c r="F44" s="188"/>
      <c r="G44" s="188"/>
      <c r="H44" s="188"/>
      <c r="I44" s="189"/>
      <c r="J44" s="79">
        <v>4</v>
      </c>
      <c r="K44" s="79">
        <v>2</v>
      </c>
      <c r="L44" s="79">
        <v>2</v>
      </c>
      <c r="M44" s="79">
        <v>0</v>
      </c>
      <c r="N44" s="10">
        <v>0</v>
      </c>
      <c r="O44" s="46">
        <f t="shared" si="0"/>
        <v>4</v>
      </c>
      <c r="P44" s="13">
        <f t="shared" si="1"/>
        <v>3</v>
      </c>
      <c r="Q44" s="13">
        <f t="shared" si="2"/>
        <v>7</v>
      </c>
      <c r="R44" s="17" t="s">
        <v>35</v>
      </c>
      <c r="S44" s="10"/>
      <c r="T44" s="18"/>
      <c r="U44" s="10" t="s">
        <v>40</v>
      </c>
    </row>
    <row r="45" spans="1:21" ht="26.25" customHeight="1" x14ac:dyDescent="0.2">
      <c r="A45" s="78" t="s">
        <v>114</v>
      </c>
      <c r="B45" s="169" t="s">
        <v>230</v>
      </c>
      <c r="C45" s="188"/>
      <c r="D45" s="188"/>
      <c r="E45" s="188"/>
      <c r="F45" s="188"/>
      <c r="G45" s="188"/>
      <c r="H45" s="188"/>
      <c r="I45" s="189"/>
      <c r="J45" s="79">
        <v>5</v>
      </c>
      <c r="K45" s="79">
        <v>2</v>
      </c>
      <c r="L45" s="79">
        <v>1</v>
      </c>
      <c r="M45" s="79">
        <v>1</v>
      </c>
      <c r="N45" s="10">
        <v>0</v>
      </c>
      <c r="O45" s="46">
        <f t="shared" si="0"/>
        <v>4</v>
      </c>
      <c r="P45" s="13">
        <f t="shared" si="1"/>
        <v>5</v>
      </c>
      <c r="Q45" s="13">
        <f t="shared" si="2"/>
        <v>9</v>
      </c>
      <c r="R45" s="17"/>
      <c r="S45" s="10" t="s">
        <v>31</v>
      </c>
      <c r="T45" s="18"/>
      <c r="U45" s="10" t="s">
        <v>40</v>
      </c>
    </row>
    <row r="46" spans="1:21" ht="15" x14ac:dyDescent="0.2">
      <c r="A46" s="78" t="s">
        <v>115</v>
      </c>
      <c r="B46" s="169" t="s">
        <v>225</v>
      </c>
      <c r="C46" s="188"/>
      <c r="D46" s="188"/>
      <c r="E46" s="188"/>
      <c r="F46" s="188"/>
      <c r="G46" s="188"/>
      <c r="H46" s="188"/>
      <c r="I46" s="189"/>
      <c r="J46" s="79">
        <v>4</v>
      </c>
      <c r="K46" s="79">
        <v>2</v>
      </c>
      <c r="L46" s="79">
        <v>1</v>
      </c>
      <c r="M46" s="79">
        <v>0</v>
      </c>
      <c r="N46" s="10">
        <v>0</v>
      </c>
      <c r="O46" s="46">
        <f t="shared" si="0"/>
        <v>3</v>
      </c>
      <c r="P46" s="13">
        <f t="shared" si="1"/>
        <v>4</v>
      </c>
      <c r="Q46" s="13">
        <f t="shared" si="2"/>
        <v>7</v>
      </c>
      <c r="R46" s="17"/>
      <c r="S46" s="10"/>
      <c r="T46" s="18" t="s">
        <v>36</v>
      </c>
      <c r="U46" s="10" t="s">
        <v>40</v>
      </c>
    </row>
    <row r="47" spans="1:21" ht="15.75" customHeight="1" x14ac:dyDescent="0.2">
      <c r="A47" s="120" t="s">
        <v>265</v>
      </c>
      <c r="B47" s="100" t="s">
        <v>231</v>
      </c>
      <c r="C47" s="101"/>
      <c r="D47" s="101"/>
      <c r="E47" s="101"/>
      <c r="F47" s="101"/>
      <c r="G47" s="101"/>
      <c r="H47" s="101"/>
      <c r="I47" s="102"/>
      <c r="J47" s="10">
        <v>3</v>
      </c>
      <c r="K47" s="10">
        <v>1</v>
      </c>
      <c r="L47" s="10">
        <v>2</v>
      </c>
      <c r="M47" s="10">
        <v>0</v>
      </c>
      <c r="N47" s="10">
        <v>0</v>
      </c>
      <c r="O47" s="46">
        <f t="shared" si="0"/>
        <v>3</v>
      </c>
      <c r="P47" s="13">
        <f>Q47-O47</f>
        <v>2</v>
      </c>
      <c r="Q47" s="13">
        <f>ROUND(PRODUCT(J47,25)/14,0)</f>
        <v>5</v>
      </c>
      <c r="R47" s="17"/>
      <c r="S47" s="10"/>
      <c r="T47" s="18" t="s">
        <v>36</v>
      </c>
      <c r="U47" s="10" t="s">
        <v>40</v>
      </c>
    </row>
    <row r="48" spans="1:21" ht="12.75" hidden="1" customHeight="1" x14ac:dyDescent="0.2">
      <c r="A48" s="36"/>
      <c r="B48" s="139"/>
      <c r="C48" s="140"/>
      <c r="D48" s="140"/>
      <c r="E48" s="140"/>
      <c r="F48" s="140"/>
      <c r="G48" s="140"/>
      <c r="H48" s="140"/>
      <c r="I48" s="141"/>
      <c r="J48" s="10">
        <v>0</v>
      </c>
      <c r="K48" s="10">
        <v>0</v>
      </c>
      <c r="L48" s="10">
        <v>0</v>
      </c>
      <c r="M48" s="10">
        <v>0</v>
      </c>
      <c r="N48" s="10">
        <v>0</v>
      </c>
      <c r="O48" s="46">
        <f t="shared" si="0"/>
        <v>0</v>
      </c>
      <c r="P48" s="13">
        <f t="shared" ref="P48" si="3">Q48-O48</f>
        <v>0</v>
      </c>
      <c r="Q48" s="13">
        <f t="shared" ref="Q48" si="4">ROUND(PRODUCT(J48,25)/14,0)</f>
        <v>0</v>
      </c>
      <c r="R48" s="17"/>
      <c r="S48" s="10"/>
      <c r="T48" s="18"/>
      <c r="U48" s="10"/>
    </row>
    <row r="49" spans="1:21" hidden="1" x14ac:dyDescent="0.2">
      <c r="A49" s="36"/>
      <c r="B49" s="139"/>
      <c r="C49" s="140"/>
      <c r="D49" s="140"/>
      <c r="E49" s="140"/>
      <c r="F49" s="140"/>
      <c r="G49" s="140"/>
      <c r="H49" s="140"/>
      <c r="I49" s="141"/>
      <c r="J49" s="10"/>
      <c r="K49" s="10"/>
      <c r="L49" s="10"/>
      <c r="M49" s="10"/>
      <c r="N49" s="10"/>
      <c r="O49" s="46"/>
      <c r="P49" s="13"/>
      <c r="Q49" s="13"/>
      <c r="R49" s="17"/>
      <c r="S49" s="10"/>
      <c r="T49" s="18"/>
      <c r="U49" s="10"/>
    </row>
    <row r="50" spans="1:21" x14ac:dyDescent="0.2">
      <c r="A50" s="14" t="s">
        <v>93</v>
      </c>
      <c r="B50" s="298" t="s">
        <v>268</v>
      </c>
      <c r="C50" s="299"/>
      <c r="D50" s="299"/>
      <c r="E50" s="299"/>
      <c r="F50" s="299"/>
      <c r="G50" s="299"/>
      <c r="H50" s="299"/>
      <c r="I50" s="300"/>
      <c r="J50" s="53">
        <v>2</v>
      </c>
      <c r="K50" s="53">
        <v>0</v>
      </c>
      <c r="L50" s="53">
        <v>2</v>
      </c>
      <c r="M50" s="53">
        <v>0</v>
      </c>
      <c r="N50" s="53">
        <v>0</v>
      </c>
      <c r="O50" s="53">
        <f t="shared" si="0"/>
        <v>2</v>
      </c>
      <c r="P50" s="33">
        <f t="shared" si="1"/>
        <v>2</v>
      </c>
      <c r="Q50" s="33">
        <f t="shared" ref="Q50" si="5">ROUND(PRODUCT(J50,25)/14,0)</f>
        <v>4</v>
      </c>
      <c r="R50" s="54"/>
      <c r="S50" s="53"/>
      <c r="T50" s="55" t="s">
        <v>36</v>
      </c>
      <c r="U50" s="53" t="s">
        <v>42</v>
      </c>
    </row>
    <row r="51" spans="1:21" x14ac:dyDescent="0.2">
      <c r="A51" s="15" t="s">
        <v>28</v>
      </c>
      <c r="B51" s="127"/>
      <c r="C51" s="147"/>
      <c r="D51" s="147"/>
      <c r="E51" s="147"/>
      <c r="F51" s="147"/>
      <c r="G51" s="147"/>
      <c r="H51" s="147"/>
      <c r="I51" s="128"/>
      <c r="J51" s="15">
        <f>SUM(J41:J50)</f>
        <v>32</v>
      </c>
      <c r="K51" s="15">
        <f t="shared" ref="K51:Q51" si="6">SUM(K41:K50)</f>
        <v>13</v>
      </c>
      <c r="L51" s="15">
        <f t="shared" si="6"/>
        <v>14</v>
      </c>
      <c r="M51" s="15">
        <f t="shared" si="6"/>
        <v>1</v>
      </c>
      <c r="N51" s="45">
        <f t="shared" si="6"/>
        <v>0</v>
      </c>
      <c r="O51" s="15">
        <f t="shared" si="6"/>
        <v>28</v>
      </c>
      <c r="P51" s="15">
        <f t="shared" si="6"/>
        <v>29</v>
      </c>
      <c r="Q51" s="15">
        <f t="shared" si="6"/>
        <v>57</v>
      </c>
      <c r="R51" s="28">
        <f>COUNTIF(R41:R50,"E")</f>
        <v>4</v>
      </c>
      <c r="S51" s="28">
        <f>COUNTIF(S41:S50,"C")</f>
        <v>1</v>
      </c>
      <c r="T51" s="57">
        <f>COUNTIF(T41:T50,"VP")</f>
        <v>3</v>
      </c>
      <c r="U51" s="58">
        <f>COUNTA(U41:U50)</f>
        <v>8</v>
      </c>
    </row>
    <row r="52" spans="1:21" s="119" customFormat="1" x14ac:dyDescent="0.2">
      <c r="A52" s="62"/>
      <c r="B52" s="62"/>
      <c r="C52" s="62"/>
      <c r="D52" s="62"/>
      <c r="E52" s="62"/>
      <c r="F52" s="62"/>
      <c r="G52" s="62"/>
      <c r="H52" s="62"/>
      <c r="I52" s="62"/>
      <c r="J52" s="62"/>
      <c r="K52" s="62"/>
      <c r="L52" s="62"/>
      <c r="M52" s="62"/>
      <c r="N52" s="62"/>
      <c r="O52" s="62"/>
      <c r="P52" s="62"/>
      <c r="Q52" s="62"/>
      <c r="R52" s="62"/>
      <c r="S52" s="62"/>
      <c r="T52" s="62"/>
      <c r="U52" s="63"/>
    </row>
    <row r="53" spans="1:21" s="119" customFormat="1" x14ac:dyDescent="0.2">
      <c r="A53" s="62"/>
      <c r="B53" s="62"/>
      <c r="C53" s="62"/>
      <c r="D53" s="62"/>
      <c r="E53" s="62"/>
      <c r="F53" s="62"/>
      <c r="G53" s="62"/>
      <c r="H53" s="62"/>
      <c r="I53" s="62"/>
      <c r="J53" s="62"/>
      <c r="K53" s="62"/>
      <c r="L53" s="62"/>
      <c r="M53" s="62"/>
      <c r="N53" s="62"/>
      <c r="O53" s="62"/>
      <c r="P53" s="62"/>
      <c r="Q53" s="62"/>
      <c r="R53" s="62"/>
      <c r="S53" s="62"/>
      <c r="T53" s="62"/>
      <c r="U53" s="63"/>
    </row>
    <row r="55" spans="1:21" ht="16.5" customHeight="1" x14ac:dyDescent="0.2">
      <c r="A55" s="213" t="s">
        <v>46</v>
      </c>
      <c r="B55" s="213"/>
      <c r="C55" s="213"/>
      <c r="D55" s="213"/>
      <c r="E55" s="213"/>
      <c r="F55" s="213"/>
      <c r="G55" s="213"/>
      <c r="H55" s="213"/>
      <c r="I55" s="213"/>
      <c r="J55" s="213"/>
      <c r="K55" s="213"/>
      <c r="L55" s="213"/>
      <c r="M55" s="213"/>
      <c r="N55" s="213"/>
      <c r="O55" s="213"/>
      <c r="P55" s="213"/>
      <c r="Q55" s="213"/>
      <c r="R55" s="213"/>
      <c r="S55" s="213"/>
      <c r="T55" s="213"/>
      <c r="U55" s="213"/>
    </row>
    <row r="56" spans="1:21" ht="26.25" customHeight="1" x14ac:dyDescent="0.2">
      <c r="A56" s="293" t="s">
        <v>30</v>
      </c>
      <c r="B56" s="192" t="s">
        <v>29</v>
      </c>
      <c r="C56" s="193"/>
      <c r="D56" s="193"/>
      <c r="E56" s="193"/>
      <c r="F56" s="193"/>
      <c r="G56" s="193"/>
      <c r="H56" s="193"/>
      <c r="I56" s="194"/>
      <c r="J56" s="262" t="s">
        <v>43</v>
      </c>
      <c r="K56" s="259" t="s">
        <v>27</v>
      </c>
      <c r="L56" s="260"/>
      <c r="M56" s="260"/>
      <c r="N56" s="261"/>
      <c r="O56" s="290" t="s">
        <v>44</v>
      </c>
      <c r="P56" s="301"/>
      <c r="Q56" s="302"/>
      <c r="R56" s="290" t="s">
        <v>26</v>
      </c>
      <c r="S56" s="291"/>
      <c r="T56" s="292"/>
      <c r="U56" s="257" t="s">
        <v>25</v>
      </c>
    </row>
    <row r="57" spans="1:21" ht="12.75" customHeight="1" x14ac:dyDescent="0.2">
      <c r="A57" s="294"/>
      <c r="B57" s="195"/>
      <c r="C57" s="196"/>
      <c r="D57" s="196"/>
      <c r="E57" s="196"/>
      <c r="F57" s="196"/>
      <c r="G57" s="196"/>
      <c r="H57" s="196"/>
      <c r="I57" s="197"/>
      <c r="J57" s="258"/>
      <c r="K57" s="5" t="s">
        <v>31</v>
      </c>
      <c r="L57" s="5" t="s">
        <v>32</v>
      </c>
      <c r="M57" s="5" t="s">
        <v>33</v>
      </c>
      <c r="N57" s="44" t="s">
        <v>99</v>
      </c>
      <c r="O57" s="60" t="s">
        <v>37</v>
      </c>
      <c r="P57" s="60" t="s">
        <v>8</v>
      </c>
      <c r="Q57" s="60" t="s">
        <v>34</v>
      </c>
      <c r="R57" s="60" t="s">
        <v>35</v>
      </c>
      <c r="S57" s="60" t="s">
        <v>31</v>
      </c>
      <c r="T57" s="60" t="s">
        <v>36</v>
      </c>
      <c r="U57" s="258"/>
    </row>
    <row r="58" spans="1:21" ht="29.25" customHeight="1" x14ac:dyDescent="0.2">
      <c r="A58" s="78" t="s">
        <v>116</v>
      </c>
      <c r="B58" s="169" t="s">
        <v>188</v>
      </c>
      <c r="C58" s="170"/>
      <c r="D58" s="170"/>
      <c r="E58" s="170"/>
      <c r="F58" s="170"/>
      <c r="G58" s="170"/>
      <c r="H58" s="170"/>
      <c r="I58" s="171"/>
      <c r="J58" s="79">
        <v>5</v>
      </c>
      <c r="K58" s="79">
        <v>2</v>
      </c>
      <c r="L58" s="79">
        <v>2</v>
      </c>
      <c r="M58" s="79">
        <v>0</v>
      </c>
      <c r="N58" s="10">
        <v>0</v>
      </c>
      <c r="O58" s="46">
        <f>K58+L58+M58+N58</f>
        <v>4</v>
      </c>
      <c r="P58" s="13">
        <f>Q58-O58</f>
        <v>5</v>
      </c>
      <c r="Q58" s="13">
        <f>ROUND(PRODUCT(J58,25)/14,0)</f>
        <v>9</v>
      </c>
      <c r="R58" s="17" t="s">
        <v>35</v>
      </c>
      <c r="S58" s="10"/>
      <c r="T58" s="18"/>
      <c r="U58" s="10" t="s">
        <v>40</v>
      </c>
    </row>
    <row r="59" spans="1:21" ht="39" customHeight="1" x14ac:dyDescent="0.2">
      <c r="A59" s="78" t="s">
        <v>117</v>
      </c>
      <c r="B59" s="169" t="s">
        <v>232</v>
      </c>
      <c r="C59" s="170"/>
      <c r="D59" s="170"/>
      <c r="E59" s="170"/>
      <c r="F59" s="170"/>
      <c r="G59" s="170"/>
      <c r="H59" s="170"/>
      <c r="I59" s="171"/>
      <c r="J59" s="79">
        <v>5</v>
      </c>
      <c r="K59" s="79">
        <v>2</v>
      </c>
      <c r="L59" s="79">
        <v>2</v>
      </c>
      <c r="M59" s="79">
        <v>0</v>
      </c>
      <c r="N59" s="10">
        <v>0</v>
      </c>
      <c r="O59" s="46">
        <f t="shared" ref="O59:O66" si="7">K59+L59+M59+N59</f>
        <v>4</v>
      </c>
      <c r="P59" s="13">
        <f t="shared" ref="P59:P66" si="8">Q59-O59</f>
        <v>5</v>
      </c>
      <c r="Q59" s="13">
        <f t="shared" ref="Q59:Q66" si="9">ROUND(PRODUCT(J59,25)/14,0)</f>
        <v>9</v>
      </c>
      <c r="R59" s="17" t="s">
        <v>35</v>
      </c>
      <c r="S59" s="10"/>
      <c r="T59" s="18"/>
      <c r="U59" s="10" t="s">
        <v>40</v>
      </c>
    </row>
    <row r="60" spans="1:21" ht="27" customHeight="1" x14ac:dyDescent="0.2">
      <c r="A60" s="78" t="s">
        <v>118</v>
      </c>
      <c r="B60" s="169" t="s">
        <v>233</v>
      </c>
      <c r="C60" s="170"/>
      <c r="D60" s="170"/>
      <c r="E60" s="170"/>
      <c r="F60" s="170"/>
      <c r="G60" s="170"/>
      <c r="H60" s="170"/>
      <c r="I60" s="171"/>
      <c r="J60" s="79">
        <v>5</v>
      </c>
      <c r="K60" s="79">
        <v>2</v>
      </c>
      <c r="L60" s="79">
        <v>2</v>
      </c>
      <c r="M60" s="79">
        <v>0</v>
      </c>
      <c r="N60" s="10">
        <v>0</v>
      </c>
      <c r="O60" s="46">
        <f t="shared" si="7"/>
        <v>4</v>
      </c>
      <c r="P60" s="13">
        <f t="shared" si="8"/>
        <v>5</v>
      </c>
      <c r="Q60" s="13">
        <f t="shared" si="9"/>
        <v>9</v>
      </c>
      <c r="R60" s="17"/>
      <c r="S60" s="10"/>
      <c r="T60" s="18" t="s">
        <v>36</v>
      </c>
      <c r="U60" s="10" t="s">
        <v>40</v>
      </c>
    </row>
    <row r="61" spans="1:21" x14ac:dyDescent="0.2">
      <c r="A61" s="78" t="s">
        <v>119</v>
      </c>
      <c r="B61" s="169" t="s">
        <v>234</v>
      </c>
      <c r="C61" s="170"/>
      <c r="D61" s="170"/>
      <c r="E61" s="170"/>
      <c r="F61" s="170"/>
      <c r="G61" s="170"/>
      <c r="H61" s="170"/>
      <c r="I61" s="171"/>
      <c r="J61" s="79">
        <v>5</v>
      </c>
      <c r="K61" s="79">
        <v>2</v>
      </c>
      <c r="L61" s="79">
        <v>2</v>
      </c>
      <c r="M61" s="79">
        <v>0</v>
      </c>
      <c r="N61" s="10">
        <v>0</v>
      </c>
      <c r="O61" s="46">
        <f t="shared" si="7"/>
        <v>4</v>
      </c>
      <c r="P61" s="13">
        <f t="shared" si="8"/>
        <v>5</v>
      </c>
      <c r="Q61" s="13">
        <f t="shared" si="9"/>
        <v>9</v>
      </c>
      <c r="R61" s="17" t="s">
        <v>35</v>
      </c>
      <c r="S61" s="10"/>
      <c r="T61" s="18"/>
      <c r="U61" s="10" t="s">
        <v>41</v>
      </c>
    </row>
    <row r="62" spans="1:21" ht="31.5" customHeight="1" x14ac:dyDescent="0.2">
      <c r="A62" s="78" t="s">
        <v>120</v>
      </c>
      <c r="B62" s="169" t="s">
        <v>235</v>
      </c>
      <c r="C62" s="170"/>
      <c r="D62" s="170"/>
      <c r="E62" s="170"/>
      <c r="F62" s="170"/>
      <c r="G62" s="170"/>
      <c r="H62" s="170"/>
      <c r="I62" s="171"/>
      <c r="J62" s="79">
        <v>5</v>
      </c>
      <c r="K62" s="79">
        <v>2</v>
      </c>
      <c r="L62" s="79">
        <v>1</v>
      </c>
      <c r="M62" s="79">
        <v>2</v>
      </c>
      <c r="N62" s="10">
        <v>0</v>
      </c>
      <c r="O62" s="46">
        <f t="shared" si="7"/>
        <v>5</v>
      </c>
      <c r="P62" s="13">
        <f>Q62-O62</f>
        <v>4</v>
      </c>
      <c r="Q62" s="13">
        <f>ROUND(PRODUCT(J62,25)/14,0)</f>
        <v>9</v>
      </c>
      <c r="R62" s="17" t="s">
        <v>35</v>
      </c>
      <c r="S62" s="10"/>
      <c r="T62" s="18"/>
      <c r="U62" s="10" t="s">
        <v>41</v>
      </c>
    </row>
    <row r="63" spans="1:21" ht="12.75" customHeight="1" x14ac:dyDescent="0.2">
      <c r="A63" s="78" t="s">
        <v>121</v>
      </c>
      <c r="B63" s="121" t="s">
        <v>189</v>
      </c>
      <c r="C63" s="122"/>
      <c r="D63" s="122"/>
      <c r="E63" s="122"/>
      <c r="F63" s="122"/>
      <c r="G63" s="122"/>
      <c r="H63" s="122"/>
      <c r="I63" s="123"/>
      <c r="J63" s="79">
        <v>5</v>
      </c>
      <c r="K63" s="79">
        <v>2</v>
      </c>
      <c r="L63" s="79">
        <v>1</v>
      </c>
      <c r="M63" s="79">
        <v>1</v>
      </c>
      <c r="N63" s="10">
        <v>0</v>
      </c>
      <c r="O63" s="46">
        <f t="shared" si="7"/>
        <v>4</v>
      </c>
      <c r="P63" s="13">
        <f>Q63-O63</f>
        <v>5</v>
      </c>
      <c r="Q63" s="13">
        <f>ROUND(PRODUCT(J63,25)/14,0)</f>
        <v>9</v>
      </c>
      <c r="R63" s="17"/>
      <c r="S63" s="10" t="s">
        <v>31</v>
      </c>
      <c r="T63" s="18"/>
      <c r="U63" s="10" t="s">
        <v>41</v>
      </c>
    </row>
    <row r="64" spans="1:21" ht="12.75" hidden="1" customHeight="1" x14ac:dyDescent="0.2">
      <c r="A64" s="24"/>
      <c r="B64" s="139"/>
      <c r="C64" s="140"/>
      <c r="D64" s="140"/>
      <c r="E64" s="140"/>
      <c r="F64" s="140"/>
      <c r="G64" s="140"/>
      <c r="H64" s="140"/>
      <c r="I64" s="141"/>
      <c r="J64" s="10">
        <v>0</v>
      </c>
      <c r="K64" s="10">
        <v>0</v>
      </c>
      <c r="L64" s="10">
        <v>0</v>
      </c>
      <c r="M64" s="10">
        <v>0</v>
      </c>
      <c r="N64" s="10">
        <v>0</v>
      </c>
      <c r="O64" s="46">
        <f t="shared" si="7"/>
        <v>0</v>
      </c>
      <c r="P64" s="13">
        <f t="shared" si="8"/>
        <v>0</v>
      </c>
      <c r="Q64" s="13">
        <f t="shared" si="9"/>
        <v>0</v>
      </c>
      <c r="R64" s="17"/>
      <c r="S64" s="10"/>
      <c r="T64" s="18"/>
      <c r="U64" s="10"/>
    </row>
    <row r="65" spans="1:21" ht="12.75" hidden="1" customHeight="1" x14ac:dyDescent="0.2">
      <c r="A65" s="36"/>
      <c r="B65" s="139"/>
      <c r="C65" s="140"/>
      <c r="D65" s="140"/>
      <c r="E65" s="140"/>
      <c r="F65" s="140"/>
      <c r="G65" s="140"/>
      <c r="H65" s="140"/>
      <c r="I65" s="141"/>
      <c r="J65" s="10"/>
      <c r="K65" s="10"/>
      <c r="L65" s="10"/>
      <c r="M65" s="10"/>
      <c r="N65" s="10"/>
      <c r="O65" s="46"/>
      <c r="P65" s="13"/>
      <c r="Q65" s="13"/>
      <c r="R65" s="17"/>
      <c r="S65" s="10"/>
      <c r="T65" s="18"/>
      <c r="U65" s="10"/>
    </row>
    <row r="66" spans="1:21" x14ac:dyDescent="0.2">
      <c r="A66" s="14" t="s">
        <v>94</v>
      </c>
      <c r="B66" s="295" t="s">
        <v>269</v>
      </c>
      <c r="C66" s="296"/>
      <c r="D66" s="296"/>
      <c r="E66" s="296"/>
      <c r="F66" s="296"/>
      <c r="G66" s="296"/>
      <c r="H66" s="296"/>
      <c r="I66" s="297"/>
      <c r="J66" s="14">
        <v>2</v>
      </c>
      <c r="K66" s="14">
        <v>0</v>
      </c>
      <c r="L66" s="14">
        <v>2</v>
      </c>
      <c r="M66" s="14">
        <v>0</v>
      </c>
      <c r="N66" s="14">
        <v>0</v>
      </c>
      <c r="O66" s="46">
        <f t="shared" si="7"/>
        <v>2</v>
      </c>
      <c r="P66" s="13">
        <f t="shared" si="8"/>
        <v>2</v>
      </c>
      <c r="Q66" s="13">
        <f t="shared" si="9"/>
        <v>4</v>
      </c>
      <c r="R66" s="54"/>
      <c r="S66" s="53"/>
      <c r="T66" s="55" t="s">
        <v>36</v>
      </c>
      <c r="U66" s="53" t="s">
        <v>42</v>
      </c>
    </row>
    <row r="67" spans="1:21" x14ac:dyDescent="0.2">
      <c r="A67" s="15" t="s">
        <v>28</v>
      </c>
      <c r="B67" s="127"/>
      <c r="C67" s="147"/>
      <c r="D67" s="147"/>
      <c r="E67" s="147"/>
      <c r="F67" s="147"/>
      <c r="G67" s="147"/>
      <c r="H67" s="147"/>
      <c r="I67" s="128"/>
      <c r="J67" s="15">
        <f t="shared" ref="J67:Q67" si="10">SUM(J58:J66)</f>
        <v>32</v>
      </c>
      <c r="K67" s="15">
        <f t="shared" si="10"/>
        <v>12</v>
      </c>
      <c r="L67" s="15">
        <f t="shared" si="10"/>
        <v>12</v>
      </c>
      <c r="M67" s="15">
        <f t="shared" si="10"/>
        <v>3</v>
      </c>
      <c r="N67" s="45">
        <f t="shared" si="10"/>
        <v>0</v>
      </c>
      <c r="O67" s="45">
        <f t="shared" si="10"/>
        <v>27</v>
      </c>
      <c r="P67" s="15">
        <f t="shared" si="10"/>
        <v>31</v>
      </c>
      <c r="Q67" s="15">
        <f t="shared" si="10"/>
        <v>58</v>
      </c>
      <c r="R67" s="28">
        <f>COUNTIF(R58:R66,"E")</f>
        <v>4</v>
      </c>
      <c r="S67" s="28">
        <f>COUNTIF(S58:S66,"C")</f>
        <v>1</v>
      </c>
      <c r="T67" s="28">
        <f>COUNTIF(T58:T66,"VP")</f>
        <v>2</v>
      </c>
      <c r="U67" s="58">
        <f>COUNTA(U58:U66)</f>
        <v>7</v>
      </c>
    </row>
    <row r="68" spans="1:21" s="73" customFormat="1" ht="6" customHeight="1" x14ac:dyDescent="0.2">
      <c r="A68" s="62"/>
      <c r="B68" s="62"/>
      <c r="C68" s="62"/>
      <c r="D68" s="62"/>
      <c r="E68" s="62"/>
      <c r="F68" s="62"/>
      <c r="G68" s="62"/>
      <c r="H68" s="62"/>
      <c r="I68" s="62"/>
      <c r="J68" s="62"/>
      <c r="K68" s="62"/>
      <c r="L68" s="62"/>
      <c r="M68" s="62"/>
      <c r="N68" s="62"/>
      <c r="O68" s="62"/>
      <c r="P68" s="62"/>
      <c r="Q68" s="62"/>
      <c r="R68" s="62"/>
      <c r="S68" s="62"/>
      <c r="T68" s="62"/>
      <c r="U68" s="63"/>
    </row>
    <row r="69" spans="1:21" ht="18" customHeight="1" x14ac:dyDescent="0.2">
      <c r="A69" s="213" t="s">
        <v>47</v>
      </c>
      <c r="B69" s="213"/>
      <c r="C69" s="213"/>
      <c r="D69" s="213"/>
      <c r="E69" s="213"/>
      <c r="F69" s="213"/>
      <c r="G69" s="213"/>
      <c r="H69" s="213"/>
      <c r="I69" s="213"/>
      <c r="J69" s="213"/>
      <c r="K69" s="213"/>
      <c r="L69" s="213"/>
      <c r="M69" s="213"/>
      <c r="N69" s="213"/>
      <c r="O69" s="213"/>
      <c r="P69" s="213"/>
      <c r="Q69" s="213"/>
      <c r="R69" s="213"/>
      <c r="S69" s="213"/>
      <c r="T69" s="213"/>
      <c r="U69" s="213"/>
    </row>
    <row r="70" spans="1:21" ht="28.5" customHeight="1" x14ac:dyDescent="0.2">
      <c r="A70" s="293" t="s">
        <v>30</v>
      </c>
      <c r="B70" s="192" t="s">
        <v>29</v>
      </c>
      <c r="C70" s="193"/>
      <c r="D70" s="193"/>
      <c r="E70" s="193"/>
      <c r="F70" s="193"/>
      <c r="G70" s="193"/>
      <c r="H70" s="193"/>
      <c r="I70" s="194"/>
      <c r="J70" s="262" t="s">
        <v>43</v>
      </c>
      <c r="K70" s="259" t="s">
        <v>27</v>
      </c>
      <c r="L70" s="260"/>
      <c r="M70" s="260"/>
      <c r="N70" s="261"/>
      <c r="O70" s="290" t="s">
        <v>44</v>
      </c>
      <c r="P70" s="301"/>
      <c r="Q70" s="302"/>
      <c r="R70" s="290" t="s">
        <v>26</v>
      </c>
      <c r="S70" s="291"/>
      <c r="T70" s="292"/>
      <c r="U70" s="257" t="s">
        <v>25</v>
      </c>
    </row>
    <row r="71" spans="1:21" x14ac:dyDescent="0.2">
      <c r="A71" s="294"/>
      <c r="B71" s="195"/>
      <c r="C71" s="196"/>
      <c r="D71" s="196"/>
      <c r="E71" s="196"/>
      <c r="F71" s="196"/>
      <c r="G71" s="196"/>
      <c r="H71" s="196"/>
      <c r="I71" s="197"/>
      <c r="J71" s="258"/>
      <c r="K71" s="5" t="s">
        <v>31</v>
      </c>
      <c r="L71" s="5" t="s">
        <v>32</v>
      </c>
      <c r="M71" s="5" t="s">
        <v>33</v>
      </c>
      <c r="N71" s="44" t="s">
        <v>99</v>
      </c>
      <c r="O71" s="60" t="s">
        <v>37</v>
      </c>
      <c r="P71" s="60" t="s">
        <v>8</v>
      </c>
      <c r="Q71" s="60" t="s">
        <v>34</v>
      </c>
      <c r="R71" s="60" t="s">
        <v>35</v>
      </c>
      <c r="S71" s="60" t="s">
        <v>31</v>
      </c>
      <c r="T71" s="60" t="s">
        <v>36</v>
      </c>
      <c r="U71" s="258"/>
    </row>
    <row r="72" spans="1:21" ht="40.5" customHeight="1" x14ac:dyDescent="0.2">
      <c r="A72" s="78" t="s">
        <v>122</v>
      </c>
      <c r="B72" s="169" t="s">
        <v>190</v>
      </c>
      <c r="C72" s="170"/>
      <c r="D72" s="170"/>
      <c r="E72" s="170"/>
      <c r="F72" s="170"/>
      <c r="G72" s="170"/>
      <c r="H72" s="170"/>
      <c r="I72" s="171"/>
      <c r="J72" s="79">
        <v>6</v>
      </c>
      <c r="K72" s="79">
        <v>2</v>
      </c>
      <c r="L72" s="79">
        <v>2</v>
      </c>
      <c r="M72" s="79">
        <v>0</v>
      </c>
      <c r="N72" s="10">
        <v>0</v>
      </c>
      <c r="O72" s="46">
        <f>K72+L72+M72+N72</f>
        <v>4</v>
      </c>
      <c r="P72" s="13">
        <f>Q72-O72</f>
        <v>7</v>
      </c>
      <c r="Q72" s="13">
        <f>ROUND(PRODUCT(J72,25)/14,0)</f>
        <v>11</v>
      </c>
      <c r="R72" s="17"/>
      <c r="S72" s="10"/>
      <c r="T72" s="18" t="s">
        <v>36</v>
      </c>
      <c r="U72" s="10" t="s">
        <v>40</v>
      </c>
    </row>
    <row r="73" spans="1:21" ht="43.5" customHeight="1" x14ac:dyDescent="0.2">
      <c r="A73" s="78" t="s">
        <v>123</v>
      </c>
      <c r="B73" s="169" t="s">
        <v>236</v>
      </c>
      <c r="C73" s="170"/>
      <c r="D73" s="170"/>
      <c r="E73" s="170"/>
      <c r="F73" s="170"/>
      <c r="G73" s="170"/>
      <c r="H73" s="170"/>
      <c r="I73" s="171"/>
      <c r="J73" s="79">
        <v>6</v>
      </c>
      <c r="K73" s="79">
        <v>2</v>
      </c>
      <c r="L73" s="79">
        <v>2</v>
      </c>
      <c r="M73" s="79">
        <v>0</v>
      </c>
      <c r="N73" s="10">
        <v>0</v>
      </c>
      <c r="O73" s="46">
        <f t="shared" ref="O73:O79" si="11">K73+L73+M73+N73</f>
        <v>4</v>
      </c>
      <c r="P73" s="13">
        <f t="shared" ref="P73:P79" si="12">Q73-O73</f>
        <v>7</v>
      </c>
      <c r="Q73" s="13">
        <f t="shared" ref="Q73:Q79" si="13">ROUND(PRODUCT(J73,25)/14,0)</f>
        <v>11</v>
      </c>
      <c r="R73" s="17" t="s">
        <v>35</v>
      </c>
      <c r="S73" s="10"/>
      <c r="T73" s="18"/>
      <c r="U73" s="10" t="s">
        <v>41</v>
      </c>
    </row>
    <row r="74" spans="1:21" ht="15.75" customHeight="1" x14ac:dyDescent="0.2">
      <c r="A74" s="78" t="s">
        <v>124</v>
      </c>
      <c r="B74" s="169" t="s">
        <v>237</v>
      </c>
      <c r="C74" s="170"/>
      <c r="D74" s="170"/>
      <c r="E74" s="170"/>
      <c r="F74" s="170"/>
      <c r="G74" s="170"/>
      <c r="H74" s="170"/>
      <c r="I74" s="171"/>
      <c r="J74" s="79">
        <v>6</v>
      </c>
      <c r="K74" s="79">
        <v>2</v>
      </c>
      <c r="L74" s="79">
        <v>2</v>
      </c>
      <c r="M74" s="79">
        <v>1</v>
      </c>
      <c r="N74" s="10">
        <v>0</v>
      </c>
      <c r="O74" s="46">
        <f t="shared" si="11"/>
        <v>5</v>
      </c>
      <c r="P74" s="13">
        <f t="shared" si="12"/>
        <v>6</v>
      </c>
      <c r="Q74" s="13">
        <f t="shared" si="13"/>
        <v>11</v>
      </c>
      <c r="R74" s="17" t="s">
        <v>35</v>
      </c>
      <c r="S74" s="10"/>
      <c r="T74" s="18"/>
      <c r="U74" s="10" t="s">
        <v>40</v>
      </c>
    </row>
    <row r="75" spans="1:21" ht="15.75" customHeight="1" x14ac:dyDescent="0.2">
      <c r="A75" s="78" t="s">
        <v>125</v>
      </c>
      <c r="B75" s="169" t="s">
        <v>238</v>
      </c>
      <c r="C75" s="170"/>
      <c r="D75" s="170"/>
      <c r="E75" s="170"/>
      <c r="F75" s="170"/>
      <c r="G75" s="170"/>
      <c r="H75" s="170"/>
      <c r="I75" s="171"/>
      <c r="J75" s="79">
        <v>6</v>
      </c>
      <c r="K75" s="79">
        <v>2</v>
      </c>
      <c r="L75" s="79">
        <v>2</v>
      </c>
      <c r="M75" s="79">
        <v>0</v>
      </c>
      <c r="N75" s="10">
        <v>0</v>
      </c>
      <c r="O75" s="46">
        <f t="shared" si="11"/>
        <v>4</v>
      </c>
      <c r="P75" s="13">
        <f t="shared" si="12"/>
        <v>7</v>
      </c>
      <c r="Q75" s="13">
        <f t="shared" si="13"/>
        <v>11</v>
      </c>
      <c r="R75" s="17" t="s">
        <v>35</v>
      </c>
      <c r="S75" s="10"/>
      <c r="T75" s="18"/>
      <c r="U75" s="10" t="s">
        <v>40</v>
      </c>
    </row>
    <row r="76" spans="1:21" ht="15.75" customHeight="1" x14ac:dyDescent="0.2">
      <c r="A76" s="78" t="s">
        <v>126</v>
      </c>
      <c r="B76" s="169" t="s">
        <v>191</v>
      </c>
      <c r="C76" s="170"/>
      <c r="D76" s="170"/>
      <c r="E76" s="170"/>
      <c r="F76" s="170"/>
      <c r="G76" s="170"/>
      <c r="H76" s="170"/>
      <c r="I76" s="171"/>
      <c r="J76" s="79">
        <v>6</v>
      </c>
      <c r="K76" s="79">
        <v>1</v>
      </c>
      <c r="L76" s="79">
        <v>0</v>
      </c>
      <c r="M76" s="79">
        <v>2</v>
      </c>
      <c r="N76" s="10">
        <v>0</v>
      </c>
      <c r="O76" s="46">
        <f t="shared" si="11"/>
        <v>3</v>
      </c>
      <c r="P76" s="13">
        <f t="shared" si="12"/>
        <v>8</v>
      </c>
      <c r="Q76" s="13">
        <f t="shared" si="13"/>
        <v>11</v>
      </c>
      <c r="R76" s="17" t="s">
        <v>35</v>
      </c>
      <c r="S76" s="10"/>
      <c r="T76" s="18"/>
      <c r="U76" s="10" t="s">
        <v>41</v>
      </c>
    </row>
    <row r="77" spans="1:21" hidden="1" x14ac:dyDescent="0.2">
      <c r="A77" s="24"/>
      <c r="B77" s="139"/>
      <c r="C77" s="140"/>
      <c r="D77" s="140"/>
      <c r="E77" s="140"/>
      <c r="F77" s="140"/>
      <c r="G77" s="140"/>
      <c r="H77" s="140"/>
      <c r="I77" s="141"/>
      <c r="J77" s="10">
        <v>0</v>
      </c>
      <c r="K77" s="10">
        <v>0</v>
      </c>
      <c r="L77" s="10">
        <v>0</v>
      </c>
      <c r="M77" s="10">
        <v>0</v>
      </c>
      <c r="N77" s="10">
        <v>0</v>
      </c>
      <c r="O77" s="46">
        <f t="shared" si="11"/>
        <v>0</v>
      </c>
      <c r="P77" s="13">
        <f t="shared" si="12"/>
        <v>0</v>
      </c>
      <c r="Q77" s="13">
        <f t="shared" si="13"/>
        <v>0</v>
      </c>
      <c r="R77" s="17"/>
      <c r="S77" s="10"/>
      <c r="T77" s="18"/>
      <c r="U77" s="10"/>
    </row>
    <row r="78" spans="1:21" hidden="1" x14ac:dyDescent="0.2">
      <c r="A78" s="24"/>
      <c r="B78" s="139"/>
      <c r="C78" s="140"/>
      <c r="D78" s="140"/>
      <c r="E78" s="140"/>
      <c r="F78" s="140"/>
      <c r="G78" s="140"/>
      <c r="H78" s="140"/>
      <c r="I78" s="141"/>
      <c r="J78" s="10">
        <v>0</v>
      </c>
      <c r="K78" s="10">
        <v>0</v>
      </c>
      <c r="L78" s="10">
        <v>0</v>
      </c>
      <c r="M78" s="10">
        <v>0</v>
      </c>
      <c r="N78" s="10">
        <v>0</v>
      </c>
      <c r="O78" s="46">
        <f t="shared" si="11"/>
        <v>0</v>
      </c>
      <c r="P78" s="13">
        <f t="shared" si="12"/>
        <v>0</v>
      </c>
      <c r="Q78" s="13">
        <f t="shared" si="13"/>
        <v>0</v>
      </c>
      <c r="R78" s="17"/>
      <c r="S78" s="10"/>
      <c r="T78" s="18"/>
      <c r="U78" s="10"/>
    </row>
    <row r="79" spans="1:21" hidden="1" x14ac:dyDescent="0.2">
      <c r="A79" s="24"/>
      <c r="B79" s="139"/>
      <c r="C79" s="140"/>
      <c r="D79" s="140"/>
      <c r="E79" s="140"/>
      <c r="F79" s="140"/>
      <c r="G79" s="140"/>
      <c r="H79" s="140"/>
      <c r="I79" s="141"/>
      <c r="J79" s="10">
        <v>0</v>
      </c>
      <c r="K79" s="10">
        <v>0</v>
      </c>
      <c r="L79" s="10">
        <v>0</v>
      </c>
      <c r="M79" s="10">
        <v>0</v>
      </c>
      <c r="N79" s="10">
        <v>0</v>
      </c>
      <c r="O79" s="46">
        <f t="shared" si="11"/>
        <v>0</v>
      </c>
      <c r="P79" s="13">
        <f t="shared" si="12"/>
        <v>0</v>
      </c>
      <c r="Q79" s="13">
        <f t="shared" si="13"/>
        <v>0</v>
      </c>
      <c r="R79" s="17"/>
      <c r="S79" s="10"/>
      <c r="T79" s="18"/>
      <c r="U79" s="10"/>
    </row>
    <row r="80" spans="1:21" hidden="1" x14ac:dyDescent="0.2">
      <c r="A80" s="24"/>
      <c r="B80" s="139"/>
      <c r="C80" s="140"/>
      <c r="D80" s="140"/>
      <c r="E80" s="140"/>
      <c r="F80" s="140"/>
      <c r="G80" s="140"/>
      <c r="H80" s="140"/>
      <c r="I80" s="141"/>
      <c r="J80" s="10">
        <v>0</v>
      </c>
      <c r="K80" s="10">
        <v>0</v>
      </c>
      <c r="L80" s="10">
        <v>0</v>
      </c>
      <c r="M80" s="10">
        <v>0</v>
      </c>
      <c r="N80" s="10">
        <v>0</v>
      </c>
      <c r="O80" s="46">
        <f>K80+L80+M80+N80</f>
        <v>0</v>
      </c>
      <c r="P80" s="13">
        <f>Q80-O80</f>
        <v>0</v>
      </c>
      <c r="Q80" s="13">
        <f>ROUND(PRODUCT(J80,25)/14,0)</f>
        <v>0</v>
      </c>
      <c r="R80" s="17"/>
      <c r="S80" s="10"/>
      <c r="T80" s="18"/>
      <c r="U80" s="10"/>
    </row>
    <row r="81" spans="1:21" s="73" customFormat="1" x14ac:dyDescent="0.2">
      <c r="A81" s="65" t="s">
        <v>105</v>
      </c>
      <c r="B81" s="271" t="s">
        <v>192</v>
      </c>
      <c r="C81" s="272"/>
      <c r="D81" s="272"/>
      <c r="E81" s="272"/>
      <c r="F81" s="272"/>
      <c r="G81" s="272"/>
      <c r="H81" s="272"/>
      <c r="I81" s="273"/>
      <c r="J81" s="66">
        <v>3</v>
      </c>
      <c r="K81" s="66">
        <v>0</v>
      </c>
      <c r="L81" s="66">
        <v>2</v>
      </c>
      <c r="M81" s="66">
        <v>0</v>
      </c>
      <c r="N81" s="66">
        <v>0</v>
      </c>
      <c r="O81" s="14">
        <f t="shared" ref="O81" si="14">K81+L81+M81+N81</f>
        <v>2</v>
      </c>
      <c r="P81" s="67">
        <f t="shared" ref="P81" si="15">Q81-O81</f>
        <v>3</v>
      </c>
      <c r="Q81" s="67">
        <f t="shared" ref="Q81" si="16">ROUND(PRODUCT(J81,25)/14,0)</f>
        <v>5</v>
      </c>
      <c r="R81" s="74"/>
      <c r="S81" s="66" t="s">
        <v>31</v>
      </c>
      <c r="T81" s="68"/>
      <c r="U81" s="66" t="s">
        <v>42</v>
      </c>
    </row>
    <row r="82" spans="1:21" hidden="1" x14ac:dyDescent="0.2">
      <c r="A82" s="36"/>
      <c r="B82" s="274"/>
      <c r="C82" s="275"/>
      <c r="D82" s="275"/>
      <c r="E82" s="275"/>
      <c r="F82" s="275"/>
      <c r="G82" s="275"/>
      <c r="H82" s="275"/>
      <c r="I82" s="276"/>
      <c r="J82" s="10"/>
      <c r="K82" s="10"/>
      <c r="L82" s="10"/>
      <c r="M82" s="10"/>
      <c r="N82" s="19"/>
      <c r="O82" s="46"/>
      <c r="P82" s="13"/>
      <c r="Q82" s="13"/>
      <c r="R82" s="17"/>
      <c r="S82" s="10"/>
      <c r="T82" s="18"/>
      <c r="U82" s="10"/>
    </row>
    <row r="83" spans="1:21" x14ac:dyDescent="0.2">
      <c r="A83" s="15" t="s">
        <v>28</v>
      </c>
      <c r="B83" s="127"/>
      <c r="C83" s="147"/>
      <c r="D83" s="147"/>
      <c r="E83" s="147"/>
      <c r="F83" s="147"/>
      <c r="G83" s="147"/>
      <c r="H83" s="147"/>
      <c r="I83" s="128"/>
      <c r="J83" s="15">
        <f t="shared" ref="J83:Q83" si="17">SUM(J72:J82)</f>
        <v>33</v>
      </c>
      <c r="K83" s="15">
        <f t="shared" si="17"/>
        <v>9</v>
      </c>
      <c r="L83" s="15">
        <f t="shared" si="17"/>
        <v>10</v>
      </c>
      <c r="M83" s="15">
        <f t="shared" si="17"/>
        <v>3</v>
      </c>
      <c r="N83" s="45">
        <f t="shared" si="17"/>
        <v>0</v>
      </c>
      <c r="O83" s="45">
        <f t="shared" si="17"/>
        <v>22</v>
      </c>
      <c r="P83" s="15">
        <f t="shared" si="17"/>
        <v>38</v>
      </c>
      <c r="Q83" s="15">
        <f t="shared" si="17"/>
        <v>60</v>
      </c>
      <c r="R83" s="15">
        <f>COUNTIF(R72:R82,"E")</f>
        <v>4</v>
      </c>
      <c r="S83" s="15">
        <f>COUNTIF(S72:S82,"C")</f>
        <v>1</v>
      </c>
      <c r="T83" s="15">
        <f>COUNTIF(T72:T82,"VP")</f>
        <v>1</v>
      </c>
      <c r="U83" s="37">
        <f>COUNTA(U72:U82)</f>
        <v>6</v>
      </c>
    </row>
    <row r="84" spans="1:21" s="73" customFormat="1" ht="15.75" customHeight="1" x14ac:dyDescent="0.2">
      <c r="A84" s="185" t="s">
        <v>108</v>
      </c>
      <c r="B84" s="185"/>
      <c r="C84" s="185"/>
      <c r="D84" s="185"/>
      <c r="E84" s="185"/>
      <c r="F84" s="185"/>
      <c r="G84" s="185"/>
      <c r="H84" s="185"/>
      <c r="I84" s="185"/>
      <c r="J84" s="185"/>
      <c r="K84" s="185"/>
      <c r="L84" s="185"/>
      <c r="M84" s="185"/>
      <c r="N84" s="185"/>
      <c r="O84" s="185"/>
      <c r="P84" s="185"/>
      <c r="Q84" s="185"/>
      <c r="R84" s="185"/>
      <c r="S84" s="185"/>
      <c r="T84" s="185"/>
      <c r="U84" s="185"/>
    </row>
    <row r="85" spans="1:21" s="73" customFormat="1" x14ac:dyDescent="0.2">
      <c r="A85" s="186"/>
      <c r="B85" s="186"/>
      <c r="C85" s="186"/>
      <c r="D85" s="186"/>
      <c r="E85" s="186"/>
      <c r="F85" s="186"/>
      <c r="G85" s="186"/>
      <c r="H85" s="186"/>
      <c r="I85" s="186"/>
      <c r="J85" s="186"/>
      <c r="K85" s="186"/>
      <c r="L85" s="186"/>
      <c r="M85" s="186"/>
      <c r="N85" s="186"/>
      <c r="O85" s="186"/>
      <c r="P85" s="186"/>
      <c r="Q85" s="186"/>
      <c r="R85" s="186"/>
      <c r="S85" s="186"/>
      <c r="T85" s="186"/>
      <c r="U85" s="186"/>
    </row>
    <row r="87" spans="1:21" ht="18.75" customHeight="1" x14ac:dyDescent="0.2">
      <c r="A87" s="213" t="s">
        <v>48</v>
      </c>
      <c r="B87" s="213"/>
      <c r="C87" s="213"/>
      <c r="D87" s="213"/>
      <c r="E87" s="213"/>
      <c r="F87" s="213"/>
      <c r="G87" s="213"/>
      <c r="H87" s="213"/>
      <c r="I87" s="213"/>
      <c r="J87" s="213"/>
      <c r="K87" s="213"/>
      <c r="L87" s="213"/>
      <c r="M87" s="213"/>
      <c r="N87" s="213"/>
      <c r="O87" s="213"/>
      <c r="P87" s="213"/>
      <c r="Q87" s="213"/>
      <c r="R87" s="213"/>
      <c r="S87" s="213"/>
      <c r="T87" s="213"/>
      <c r="U87" s="213"/>
    </row>
    <row r="88" spans="1:21" ht="24.75" customHeight="1" x14ac:dyDescent="0.2">
      <c r="A88" s="293" t="s">
        <v>30</v>
      </c>
      <c r="B88" s="192" t="s">
        <v>29</v>
      </c>
      <c r="C88" s="193"/>
      <c r="D88" s="193"/>
      <c r="E88" s="193"/>
      <c r="F88" s="193"/>
      <c r="G88" s="193"/>
      <c r="H88" s="193"/>
      <c r="I88" s="194"/>
      <c r="J88" s="262" t="s">
        <v>43</v>
      </c>
      <c r="K88" s="259" t="s">
        <v>27</v>
      </c>
      <c r="L88" s="260"/>
      <c r="M88" s="260"/>
      <c r="N88" s="261"/>
      <c r="O88" s="290" t="s">
        <v>44</v>
      </c>
      <c r="P88" s="301"/>
      <c r="Q88" s="302"/>
      <c r="R88" s="290" t="s">
        <v>26</v>
      </c>
      <c r="S88" s="291"/>
      <c r="T88" s="292"/>
      <c r="U88" s="257" t="s">
        <v>25</v>
      </c>
    </row>
    <row r="89" spans="1:21" ht="15" customHeight="1" x14ac:dyDescent="0.2">
      <c r="A89" s="294"/>
      <c r="B89" s="195"/>
      <c r="C89" s="196"/>
      <c r="D89" s="196"/>
      <c r="E89" s="196"/>
      <c r="F89" s="196"/>
      <c r="G89" s="196"/>
      <c r="H89" s="196"/>
      <c r="I89" s="197"/>
      <c r="J89" s="258"/>
      <c r="K89" s="5" t="s">
        <v>31</v>
      </c>
      <c r="L89" s="5" t="s">
        <v>32</v>
      </c>
      <c r="M89" s="5" t="s">
        <v>33</v>
      </c>
      <c r="N89" s="44" t="s">
        <v>99</v>
      </c>
      <c r="O89" s="60" t="s">
        <v>37</v>
      </c>
      <c r="P89" s="60" t="s">
        <v>8</v>
      </c>
      <c r="Q89" s="60" t="s">
        <v>34</v>
      </c>
      <c r="R89" s="60" t="s">
        <v>35</v>
      </c>
      <c r="S89" s="60" t="s">
        <v>31</v>
      </c>
      <c r="T89" s="60" t="s">
        <v>36</v>
      </c>
      <c r="U89" s="258"/>
    </row>
    <row r="90" spans="1:21" ht="15" customHeight="1" x14ac:dyDescent="0.2">
      <c r="A90" s="78" t="s">
        <v>127</v>
      </c>
      <c r="B90" s="169" t="s">
        <v>239</v>
      </c>
      <c r="C90" s="170"/>
      <c r="D90" s="170"/>
      <c r="E90" s="170"/>
      <c r="F90" s="170"/>
      <c r="G90" s="170"/>
      <c r="H90" s="170"/>
      <c r="I90" s="171"/>
      <c r="J90" s="79">
        <v>5</v>
      </c>
      <c r="K90" s="79">
        <v>2</v>
      </c>
      <c r="L90" s="79">
        <v>1</v>
      </c>
      <c r="M90" s="79">
        <v>2</v>
      </c>
      <c r="N90" s="10">
        <v>0</v>
      </c>
      <c r="O90" s="46">
        <f>K90+L90+M90+N90</f>
        <v>5</v>
      </c>
      <c r="P90" s="13">
        <f>Q90-O90</f>
        <v>4</v>
      </c>
      <c r="Q90" s="13">
        <f>ROUND(PRODUCT(J90,25)/14,0)</f>
        <v>9</v>
      </c>
      <c r="R90" s="17" t="s">
        <v>35</v>
      </c>
      <c r="S90" s="10"/>
      <c r="T90" s="18"/>
      <c r="U90" s="10" t="s">
        <v>41</v>
      </c>
    </row>
    <row r="91" spans="1:21" ht="15" customHeight="1" x14ac:dyDescent="0.2">
      <c r="A91" s="78" t="s">
        <v>128</v>
      </c>
      <c r="B91" s="169" t="s">
        <v>193</v>
      </c>
      <c r="C91" s="170"/>
      <c r="D91" s="170"/>
      <c r="E91" s="170"/>
      <c r="F91" s="170"/>
      <c r="G91" s="170"/>
      <c r="H91" s="170"/>
      <c r="I91" s="171"/>
      <c r="J91" s="79">
        <v>5</v>
      </c>
      <c r="K91" s="79">
        <v>2</v>
      </c>
      <c r="L91" s="79">
        <v>2</v>
      </c>
      <c r="M91" s="79">
        <v>0</v>
      </c>
      <c r="N91" s="10">
        <v>0</v>
      </c>
      <c r="O91" s="46">
        <f t="shared" ref="O91:O95" si="18">K91+L91+M91+N91</f>
        <v>4</v>
      </c>
      <c r="P91" s="13">
        <f t="shared" ref="P91:P95" si="19">Q91-O91</f>
        <v>5</v>
      </c>
      <c r="Q91" s="13">
        <f t="shared" ref="Q91:Q95" si="20">ROUND(PRODUCT(J91,25)/14,0)</f>
        <v>9</v>
      </c>
      <c r="R91" s="17" t="s">
        <v>35</v>
      </c>
      <c r="S91" s="10"/>
      <c r="T91" s="18"/>
      <c r="U91" s="10" t="s">
        <v>40</v>
      </c>
    </row>
    <row r="92" spans="1:21" ht="15" customHeight="1" x14ac:dyDescent="0.2">
      <c r="A92" s="78" t="s">
        <v>129</v>
      </c>
      <c r="B92" s="169" t="s">
        <v>194</v>
      </c>
      <c r="C92" s="170"/>
      <c r="D92" s="170"/>
      <c r="E92" s="170"/>
      <c r="F92" s="170"/>
      <c r="G92" s="170"/>
      <c r="H92" s="170"/>
      <c r="I92" s="171"/>
      <c r="J92" s="79">
        <v>5</v>
      </c>
      <c r="K92" s="79">
        <v>2</v>
      </c>
      <c r="L92" s="79">
        <v>2</v>
      </c>
      <c r="M92" s="79">
        <v>0</v>
      </c>
      <c r="N92" s="10">
        <v>0</v>
      </c>
      <c r="O92" s="46">
        <f t="shared" si="18"/>
        <v>4</v>
      </c>
      <c r="P92" s="13">
        <f t="shared" si="19"/>
        <v>5</v>
      </c>
      <c r="Q92" s="13">
        <f t="shared" si="20"/>
        <v>9</v>
      </c>
      <c r="R92" s="17" t="s">
        <v>35</v>
      </c>
      <c r="S92" s="10"/>
      <c r="T92" s="18"/>
      <c r="U92" s="10" t="s">
        <v>40</v>
      </c>
    </row>
    <row r="93" spans="1:21" ht="15" customHeight="1" x14ac:dyDescent="0.2">
      <c r="A93" s="78" t="s">
        <v>130</v>
      </c>
      <c r="B93" s="169" t="s">
        <v>195</v>
      </c>
      <c r="C93" s="170"/>
      <c r="D93" s="170"/>
      <c r="E93" s="170"/>
      <c r="F93" s="170"/>
      <c r="G93" s="170"/>
      <c r="H93" s="170"/>
      <c r="I93" s="171"/>
      <c r="J93" s="79">
        <v>5</v>
      </c>
      <c r="K93" s="79">
        <v>2</v>
      </c>
      <c r="L93" s="79">
        <v>2</v>
      </c>
      <c r="M93" s="79">
        <v>0</v>
      </c>
      <c r="N93" s="10">
        <v>0</v>
      </c>
      <c r="O93" s="46">
        <f t="shared" si="18"/>
        <v>4</v>
      </c>
      <c r="P93" s="13">
        <f t="shared" si="19"/>
        <v>5</v>
      </c>
      <c r="Q93" s="13">
        <f t="shared" si="20"/>
        <v>9</v>
      </c>
      <c r="R93" s="17" t="s">
        <v>35</v>
      </c>
      <c r="S93" s="10"/>
      <c r="T93" s="18"/>
      <c r="U93" s="10" t="s">
        <v>40</v>
      </c>
    </row>
    <row r="94" spans="1:21" ht="15" customHeight="1" x14ac:dyDescent="0.2">
      <c r="A94" s="78" t="s">
        <v>131</v>
      </c>
      <c r="B94" s="169" t="s">
        <v>196</v>
      </c>
      <c r="C94" s="170"/>
      <c r="D94" s="170"/>
      <c r="E94" s="170"/>
      <c r="F94" s="170"/>
      <c r="G94" s="170"/>
      <c r="H94" s="170"/>
      <c r="I94" s="171"/>
      <c r="J94" s="79">
        <v>5</v>
      </c>
      <c r="K94" s="79">
        <v>2</v>
      </c>
      <c r="L94" s="79">
        <v>2</v>
      </c>
      <c r="M94" s="79">
        <v>0</v>
      </c>
      <c r="N94" s="10">
        <v>0</v>
      </c>
      <c r="O94" s="46">
        <f t="shared" si="18"/>
        <v>4</v>
      </c>
      <c r="P94" s="13">
        <f t="shared" si="19"/>
        <v>5</v>
      </c>
      <c r="Q94" s="13">
        <f t="shared" si="20"/>
        <v>9</v>
      </c>
      <c r="R94" s="17"/>
      <c r="S94" s="10" t="s">
        <v>31</v>
      </c>
      <c r="T94" s="18"/>
      <c r="U94" s="10" t="s">
        <v>41</v>
      </c>
    </row>
    <row r="95" spans="1:21" ht="15" customHeight="1" x14ac:dyDescent="0.2">
      <c r="A95" s="78" t="s">
        <v>132</v>
      </c>
      <c r="B95" s="169" t="s">
        <v>197</v>
      </c>
      <c r="C95" s="170"/>
      <c r="D95" s="170"/>
      <c r="E95" s="170"/>
      <c r="F95" s="170"/>
      <c r="G95" s="170"/>
      <c r="H95" s="170"/>
      <c r="I95" s="171"/>
      <c r="J95" s="79">
        <v>5</v>
      </c>
      <c r="K95" s="79">
        <v>2</v>
      </c>
      <c r="L95" s="79">
        <v>1</v>
      </c>
      <c r="M95" s="79">
        <v>0</v>
      </c>
      <c r="N95" s="10">
        <v>0</v>
      </c>
      <c r="O95" s="46">
        <f t="shared" si="18"/>
        <v>3</v>
      </c>
      <c r="P95" s="13">
        <f t="shared" si="19"/>
        <v>6</v>
      </c>
      <c r="Q95" s="13">
        <f t="shared" si="20"/>
        <v>9</v>
      </c>
      <c r="R95" s="17"/>
      <c r="S95" s="10"/>
      <c r="T95" s="18" t="s">
        <v>36</v>
      </c>
      <c r="U95" s="10" t="s">
        <v>41</v>
      </c>
    </row>
    <row r="96" spans="1:21" ht="15" customHeight="1" x14ac:dyDescent="0.2">
      <c r="A96" s="65" t="s">
        <v>107</v>
      </c>
      <c r="B96" s="271" t="s">
        <v>198</v>
      </c>
      <c r="C96" s="272"/>
      <c r="D96" s="272"/>
      <c r="E96" s="272"/>
      <c r="F96" s="272"/>
      <c r="G96" s="272"/>
      <c r="H96" s="272"/>
      <c r="I96" s="273"/>
      <c r="J96" s="66">
        <v>3</v>
      </c>
      <c r="K96" s="66">
        <v>0</v>
      </c>
      <c r="L96" s="66">
        <v>2</v>
      </c>
      <c r="M96" s="66">
        <v>0</v>
      </c>
      <c r="N96" s="66">
        <v>0</v>
      </c>
      <c r="O96" s="14">
        <f t="shared" ref="O96" si="21">K96+L96+M96+N96</f>
        <v>2</v>
      </c>
      <c r="P96" s="67">
        <f t="shared" ref="P96" si="22">Q96-O96</f>
        <v>3</v>
      </c>
      <c r="Q96" s="67">
        <f t="shared" ref="Q96" si="23">ROUND(PRODUCT(J96,25)/14,0)</f>
        <v>5</v>
      </c>
      <c r="R96" s="74"/>
      <c r="S96" s="66" t="s">
        <v>31</v>
      </c>
      <c r="T96" s="68"/>
      <c r="U96" s="66" t="s">
        <v>42</v>
      </c>
    </row>
    <row r="97" spans="1:21" hidden="1" x14ac:dyDescent="0.2">
      <c r="A97" s="36"/>
      <c r="B97" s="274"/>
      <c r="C97" s="275"/>
      <c r="D97" s="275"/>
      <c r="E97" s="275"/>
      <c r="F97" s="275"/>
      <c r="G97" s="275"/>
      <c r="H97" s="275"/>
      <c r="I97" s="276"/>
      <c r="J97" s="10"/>
      <c r="K97" s="10"/>
      <c r="L97" s="10"/>
      <c r="M97" s="10"/>
      <c r="N97" s="19"/>
      <c r="O97" s="46"/>
      <c r="P97" s="13"/>
      <c r="Q97" s="13"/>
      <c r="R97" s="17"/>
      <c r="S97" s="10"/>
      <c r="T97" s="18"/>
      <c r="U97" s="10"/>
    </row>
    <row r="98" spans="1:21" x14ac:dyDescent="0.2">
      <c r="A98" s="15" t="s">
        <v>28</v>
      </c>
      <c r="B98" s="127"/>
      <c r="C98" s="147"/>
      <c r="D98" s="147"/>
      <c r="E98" s="147"/>
      <c r="F98" s="147"/>
      <c r="G98" s="147"/>
      <c r="H98" s="147"/>
      <c r="I98" s="128"/>
      <c r="J98" s="15">
        <f t="shared" ref="J98:Q98" si="24">SUM(J90:J97)</f>
        <v>33</v>
      </c>
      <c r="K98" s="15">
        <f t="shared" si="24"/>
        <v>12</v>
      </c>
      <c r="L98" s="15">
        <f t="shared" si="24"/>
        <v>12</v>
      </c>
      <c r="M98" s="15">
        <f t="shared" si="24"/>
        <v>2</v>
      </c>
      <c r="N98" s="45">
        <f t="shared" si="24"/>
        <v>0</v>
      </c>
      <c r="O98" s="45">
        <f t="shared" si="24"/>
        <v>26</v>
      </c>
      <c r="P98" s="15">
        <f t="shared" si="24"/>
        <v>33</v>
      </c>
      <c r="Q98" s="15">
        <f t="shared" si="24"/>
        <v>59</v>
      </c>
      <c r="R98" s="15">
        <f>COUNTIF(R90:R97,"E")</f>
        <v>4</v>
      </c>
      <c r="S98" s="15">
        <f>COUNTIF(S90:S97,"C")</f>
        <v>2</v>
      </c>
      <c r="T98" s="15">
        <f>COUNTIF(T90:T97,"VP")</f>
        <v>1</v>
      </c>
      <c r="U98" s="37">
        <f>COUNTA(U90:U97)</f>
        <v>7</v>
      </c>
    </row>
    <row r="99" spans="1:21" ht="12.75" customHeight="1" x14ac:dyDescent="0.2">
      <c r="A99" s="185" t="s">
        <v>109</v>
      </c>
      <c r="B99" s="185"/>
      <c r="C99" s="185"/>
      <c r="D99" s="185"/>
      <c r="E99" s="185"/>
      <c r="F99" s="185"/>
      <c r="G99" s="185"/>
      <c r="H99" s="185"/>
      <c r="I99" s="185"/>
      <c r="J99" s="185"/>
      <c r="K99" s="185"/>
      <c r="L99" s="185"/>
      <c r="M99" s="185"/>
      <c r="N99" s="185"/>
      <c r="O99" s="185"/>
      <c r="P99" s="185"/>
      <c r="Q99" s="185"/>
      <c r="R99" s="185"/>
      <c r="S99" s="185"/>
      <c r="T99" s="185"/>
      <c r="U99" s="185"/>
    </row>
    <row r="100" spans="1:21" x14ac:dyDescent="0.2">
      <c r="A100" s="186"/>
      <c r="B100" s="186"/>
      <c r="C100" s="186"/>
      <c r="D100" s="186"/>
      <c r="E100" s="186"/>
      <c r="F100" s="186"/>
      <c r="G100" s="186"/>
      <c r="H100" s="186"/>
      <c r="I100" s="186"/>
      <c r="J100" s="186"/>
      <c r="K100" s="186"/>
      <c r="L100" s="186"/>
      <c r="M100" s="186"/>
      <c r="N100" s="186"/>
      <c r="O100" s="186"/>
      <c r="P100" s="186"/>
      <c r="Q100" s="186"/>
      <c r="R100" s="186"/>
      <c r="S100" s="186"/>
      <c r="T100" s="186"/>
      <c r="U100" s="186"/>
    </row>
    <row r="102" spans="1:21" ht="18" customHeight="1" x14ac:dyDescent="0.2">
      <c r="A102" s="172" t="s">
        <v>49</v>
      </c>
      <c r="B102" s="173"/>
      <c r="C102" s="173"/>
      <c r="D102" s="173"/>
      <c r="E102" s="173"/>
      <c r="F102" s="173"/>
      <c r="G102" s="173"/>
      <c r="H102" s="173"/>
      <c r="I102" s="173"/>
      <c r="J102" s="173"/>
      <c r="K102" s="173"/>
      <c r="L102" s="173"/>
      <c r="M102" s="173"/>
      <c r="N102" s="173"/>
      <c r="O102" s="173"/>
      <c r="P102" s="173"/>
      <c r="Q102" s="173"/>
      <c r="R102" s="173"/>
      <c r="S102" s="173"/>
      <c r="T102" s="173"/>
      <c r="U102" s="174"/>
    </row>
    <row r="103" spans="1:21" ht="25.5" customHeight="1" x14ac:dyDescent="0.2">
      <c r="A103" s="293" t="s">
        <v>30</v>
      </c>
      <c r="B103" s="192" t="s">
        <v>29</v>
      </c>
      <c r="C103" s="193"/>
      <c r="D103" s="193"/>
      <c r="E103" s="193"/>
      <c r="F103" s="193"/>
      <c r="G103" s="193"/>
      <c r="H103" s="193"/>
      <c r="I103" s="194"/>
      <c r="J103" s="262" t="s">
        <v>43</v>
      </c>
      <c r="K103" s="259" t="s">
        <v>27</v>
      </c>
      <c r="L103" s="260"/>
      <c r="M103" s="260"/>
      <c r="N103" s="261"/>
      <c r="O103" s="290" t="s">
        <v>44</v>
      </c>
      <c r="P103" s="301"/>
      <c r="Q103" s="302"/>
      <c r="R103" s="290" t="s">
        <v>26</v>
      </c>
      <c r="S103" s="291"/>
      <c r="T103" s="292"/>
      <c r="U103" s="257" t="s">
        <v>25</v>
      </c>
    </row>
    <row r="104" spans="1:21" x14ac:dyDescent="0.2">
      <c r="A104" s="294"/>
      <c r="B104" s="195"/>
      <c r="C104" s="196"/>
      <c r="D104" s="196"/>
      <c r="E104" s="196"/>
      <c r="F104" s="196"/>
      <c r="G104" s="196"/>
      <c r="H104" s="196"/>
      <c r="I104" s="197"/>
      <c r="J104" s="258"/>
      <c r="K104" s="5" t="s">
        <v>31</v>
      </c>
      <c r="L104" s="5" t="s">
        <v>32</v>
      </c>
      <c r="M104" s="5" t="s">
        <v>33</v>
      </c>
      <c r="N104" s="44" t="s">
        <v>99</v>
      </c>
      <c r="O104" s="60" t="s">
        <v>37</v>
      </c>
      <c r="P104" s="60" t="s">
        <v>8</v>
      </c>
      <c r="Q104" s="60" t="s">
        <v>34</v>
      </c>
      <c r="R104" s="60" t="s">
        <v>35</v>
      </c>
      <c r="S104" s="60" t="s">
        <v>31</v>
      </c>
      <c r="T104" s="60" t="s">
        <v>36</v>
      </c>
      <c r="U104" s="258"/>
    </row>
    <row r="105" spans="1:21" ht="16.5" customHeight="1" x14ac:dyDescent="0.2">
      <c r="A105" s="78" t="s">
        <v>133</v>
      </c>
      <c r="B105" s="169" t="s">
        <v>199</v>
      </c>
      <c r="C105" s="170"/>
      <c r="D105" s="170"/>
      <c r="E105" s="170"/>
      <c r="F105" s="170"/>
      <c r="G105" s="170"/>
      <c r="H105" s="170"/>
      <c r="I105" s="171"/>
      <c r="J105" s="79">
        <v>6</v>
      </c>
      <c r="K105" s="79">
        <v>2</v>
      </c>
      <c r="L105" s="79">
        <v>2</v>
      </c>
      <c r="M105" s="79">
        <v>1</v>
      </c>
      <c r="N105" s="10">
        <v>0</v>
      </c>
      <c r="O105" s="46">
        <f>K105+L105+M105+N105</f>
        <v>5</v>
      </c>
      <c r="P105" s="13">
        <f>Q105-O105</f>
        <v>6</v>
      </c>
      <c r="Q105" s="13">
        <f>ROUND(PRODUCT(J105,25)/14,0)</f>
        <v>11</v>
      </c>
      <c r="R105" s="17" t="s">
        <v>35</v>
      </c>
      <c r="S105" s="10"/>
      <c r="T105" s="18"/>
      <c r="U105" s="10" t="s">
        <v>41</v>
      </c>
    </row>
    <row r="106" spans="1:21" ht="16.5" customHeight="1" x14ac:dyDescent="0.2">
      <c r="A106" s="78" t="s">
        <v>134</v>
      </c>
      <c r="B106" s="169" t="s">
        <v>200</v>
      </c>
      <c r="C106" s="170"/>
      <c r="D106" s="170"/>
      <c r="E106" s="170"/>
      <c r="F106" s="170"/>
      <c r="G106" s="170"/>
      <c r="H106" s="170"/>
      <c r="I106" s="171"/>
      <c r="J106" s="79">
        <v>5</v>
      </c>
      <c r="K106" s="79">
        <v>2</v>
      </c>
      <c r="L106" s="79">
        <v>2</v>
      </c>
      <c r="M106" s="79">
        <v>0</v>
      </c>
      <c r="N106" s="10">
        <v>0</v>
      </c>
      <c r="O106" s="46">
        <f t="shared" ref="O106:O111" si="25">K106+L106+M106+N106</f>
        <v>4</v>
      </c>
      <c r="P106" s="13">
        <f t="shared" ref="P106:P112" si="26">Q106-O106</f>
        <v>5</v>
      </c>
      <c r="Q106" s="13">
        <f t="shared" ref="Q106:Q112" si="27">ROUND(PRODUCT(J106,25)/14,0)</f>
        <v>9</v>
      </c>
      <c r="R106" s="17" t="s">
        <v>35</v>
      </c>
      <c r="S106" s="10"/>
      <c r="T106" s="18"/>
      <c r="U106" s="10" t="s">
        <v>41</v>
      </c>
    </row>
    <row r="107" spans="1:21" ht="16.5" customHeight="1" x14ac:dyDescent="0.2">
      <c r="A107" s="78" t="s">
        <v>135</v>
      </c>
      <c r="B107" s="268" t="s">
        <v>201</v>
      </c>
      <c r="C107" s="269"/>
      <c r="D107" s="269"/>
      <c r="E107" s="269"/>
      <c r="F107" s="269"/>
      <c r="G107" s="269"/>
      <c r="H107" s="269"/>
      <c r="I107" s="270"/>
      <c r="J107" s="79">
        <v>6</v>
      </c>
      <c r="K107" s="79">
        <v>2</v>
      </c>
      <c r="L107" s="79">
        <v>2</v>
      </c>
      <c r="M107" s="79">
        <v>1</v>
      </c>
      <c r="N107" s="10">
        <v>0</v>
      </c>
      <c r="O107" s="46">
        <f t="shared" si="25"/>
        <v>5</v>
      </c>
      <c r="P107" s="13">
        <f t="shared" si="26"/>
        <v>6</v>
      </c>
      <c r="Q107" s="13">
        <f t="shared" si="27"/>
        <v>11</v>
      </c>
      <c r="R107" s="17"/>
      <c r="S107" s="10" t="s">
        <v>31</v>
      </c>
      <c r="T107" s="18"/>
      <c r="U107" s="10" t="s">
        <v>41</v>
      </c>
    </row>
    <row r="108" spans="1:21" ht="16.5" customHeight="1" x14ac:dyDescent="0.2">
      <c r="A108" s="80" t="s">
        <v>136</v>
      </c>
      <c r="B108" s="169" t="s">
        <v>211</v>
      </c>
      <c r="C108" s="170"/>
      <c r="D108" s="170"/>
      <c r="E108" s="170"/>
      <c r="F108" s="170"/>
      <c r="G108" s="170"/>
      <c r="H108" s="170"/>
      <c r="I108" s="171"/>
      <c r="J108" s="81">
        <v>3</v>
      </c>
      <c r="K108" s="81">
        <v>0</v>
      </c>
      <c r="L108" s="81">
        <v>0</v>
      </c>
      <c r="M108" s="81">
        <v>1</v>
      </c>
      <c r="N108" s="10">
        <v>0</v>
      </c>
      <c r="O108" s="46">
        <f t="shared" si="25"/>
        <v>1</v>
      </c>
      <c r="P108" s="13">
        <f t="shared" si="26"/>
        <v>4</v>
      </c>
      <c r="Q108" s="13">
        <f t="shared" si="27"/>
        <v>5</v>
      </c>
      <c r="R108" s="17"/>
      <c r="S108" s="10"/>
      <c r="T108" s="18" t="s">
        <v>36</v>
      </c>
      <c r="U108" s="10" t="s">
        <v>41</v>
      </c>
    </row>
    <row r="109" spans="1:21" ht="31.5" customHeight="1" x14ac:dyDescent="0.2">
      <c r="A109" s="78" t="s">
        <v>137</v>
      </c>
      <c r="B109" s="169" t="s">
        <v>240</v>
      </c>
      <c r="C109" s="170"/>
      <c r="D109" s="170"/>
      <c r="E109" s="170"/>
      <c r="F109" s="170"/>
      <c r="G109" s="170"/>
      <c r="H109" s="170"/>
      <c r="I109" s="171"/>
      <c r="J109" s="79">
        <v>6</v>
      </c>
      <c r="K109" s="79">
        <v>2</v>
      </c>
      <c r="L109" s="79">
        <v>2</v>
      </c>
      <c r="M109" s="79">
        <v>1</v>
      </c>
      <c r="N109" s="10">
        <v>0</v>
      </c>
      <c r="O109" s="46">
        <f t="shared" si="25"/>
        <v>5</v>
      </c>
      <c r="P109" s="13">
        <f t="shared" si="26"/>
        <v>6</v>
      </c>
      <c r="Q109" s="13">
        <f t="shared" si="27"/>
        <v>11</v>
      </c>
      <c r="R109" s="17" t="s">
        <v>35</v>
      </c>
      <c r="S109" s="10"/>
      <c r="T109" s="18"/>
      <c r="U109" s="10" t="s">
        <v>41</v>
      </c>
    </row>
    <row r="110" spans="1:21" ht="16.5" customHeight="1" x14ac:dyDescent="0.2">
      <c r="A110" s="78" t="s">
        <v>138</v>
      </c>
      <c r="B110" s="169" t="s">
        <v>202</v>
      </c>
      <c r="C110" s="170"/>
      <c r="D110" s="170"/>
      <c r="E110" s="170"/>
      <c r="F110" s="170"/>
      <c r="G110" s="170"/>
      <c r="H110" s="170"/>
      <c r="I110" s="171"/>
      <c r="J110" s="79">
        <v>4</v>
      </c>
      <c r="K110" s="79">
        <v>2</v>
      </c>
      <c r="L110" s="79">
        <v>1</v>
      </c>
      <c r="M110" s="79">
        <v>0</v>
      </c>
      <c r="N110" s="10">
        <v>0</v>
      </c>
      <c r="O110" s="46">
        <f t="shared" si="25"/>
        <v>3</v>
      </c>
      <c r="P110" s="13">
        <f t="shared" si="26"/>
        <v>4</v>
      </c>
      <c r="Q110" s="13">
        <f t="shared" si="27"/>
        <v>7</v>
      </c>
      <c r="R110" s="17"/>
      <c r="S110" s="10" t="s">
        <v>31</v>
      </c>
      <c r="T110" s="18"/>
      <c r="U110" s="10" t="s">
        <v>41</v>
      </c>
    </row>
    <row r="111" spans="1:21" hidden="1" x14ac:dyDescent="0.2">
      <c r="A111" s="24"/>
      <c r="B111" s="139"/>
      <c r="C111" s="140"/>
      <c r="D111" s="140"/>
      <c r="E111" s="140"/>
      <c r="F111" s="140"/>
      <c r="G111" s="140"/>
      <c r="H111" s="140"/>
      <c r="I111" s="141"/>
      <c r="J111" s="10">
        <v>0</v>
      </c>
      <c r="K111" s="10">
        <v>0</v>
      </c>
      <c r="L111" s="10">
        <v>0</v>
      </c>
      <c r="M111" s="10">
        <v>0</v>
      </c>
      <c r="N111" s="10">
        <v>0</v>
      </c>
      <c r="O111" s="46">
        <f t="shared" si="25"/>
        <v>0</v>
      </c>
      <c r="P111" s="13">
        <f t="shared" si="26"/>
        <v>0</v>
      </c>
      <c r="Q111" s="13">
        <f t="shared" si="27"/>
        <v>0</v>
      </c>
      <c r="R111" s="17"/>
      <c r="S111" s="10"/>
      <c r="T111" s="18"/>
      <c r="U111" s="10"/>
    </row>
    <row r="112" spans="1:21" hidden="1" x14ac:dyDescent="0.2">
      <c r="A112" s="24"/>
      <c r="B112" s="139"/>
      <c r="C112" s="140"/>
      <c r="D112" s="140"/>
      <c r="E112" s="140"/>
      <c r="F112" s="140"/>
      <c r="G112" s="140"/>
      <c r="H112" s="140"/>
      <c r="I112" s="141"/>
      <c r="J112" s="10">
        <v>0</v>
      </c>
      <c r="K112" s="10">
        <v>0</v>
      </c>
      <c r="L112" s="10">
        <v>0</v>
      </c>
      <c r="M112" s="10">
        <v>0</v>
      </c>
      <c r="N112" s="10">
        <v>0</v>
      </c>
      <c r="O112" s="46">
        <f>K112+L112+M112+N112</f>
        <v>0</v>
      </c>
      <c r="P112" s="13">
        <f t="shared" si="26"/>
        <v>0</v>
      </c>
      <c r="Q112" s="13">
        <f t="shared" si="27"/>
        <v>0</v>
      </c>
      <c r="R112" s="17"/>
      <c r="S112" s="10"/>
      <c r="T112" s="18"/>
      <c r="U112" s="10"/>
    </row>
    <row r="113" spans="1:21" hidden="1" x14ac:dyDescent="0.2">
      <c r="A113" s="24"/>
      <c r="B113" s="139"/>
      <c r="C113" s="140"/>
      <c r="D113" s="140"/>
      <c r="E113" s="140"/>
      <c r="F113" s="140"/>
      <c r="G113" s="140"/>
      <c r="H113" s="140"/>
      <c r="I113" s="141"/>
      <c r="J113" s="10">
        <v>0</v>
      </c>
      <c r="K113" s="10">
        <v>0</v>
      </c>
      <c r="L113" s="10">
        <v>0</v>
      </c>
      <c r="M113" s="10">
        <v>0</v>
      </c>
      <c r="N113" s="10">
        <v>0</v>
      </c>
      <c r="O113" s="46">
        <f>K113+L113+M113+N113</f>
        <v>0</v>
      </c>
      <c r="P113" s="13">
        <f>Q113-O113</f>
        <v>0</v>
      </c>
      <c r="Q113" s="13">
        <f>ROUND(PRODUCT(J113,25)/14,0)</f>
        <v>0</v>
      </c>
      <c r="R113" s="17"/>
      <c r="S113" s="10"/>
      <c r="T113" s="18"/>
      <c r="U113" s="10"/>
    </row>
    <row r="114" spans="1:21" hidden="1" x14ac:dyDescent="0.2">
      <c r="A114" s="24"/>
      <c r="B114" s="139"/>
      <c r="C114" s="140"/>
      <c r="D114" s="140"/>
      <c r="E114" s="140"/>
      <c r="F114" s="140"/>
      <c r="G114" s="140"/>
      <c r="H114" s="140"/>
      <c r="I114" s="141"/>
      <c r="J114" s="10">
        <v>0</v>
      </c>
      <c r="K114" s="10">
        <v>0</v>
      </c>
      <c r="L114" s="10">
        <v>0</v>
      </c>
      <c r="M114" s="10">
        <v>0</v>
      </c>
      <c r="N114" s="10">
        <v>0</v>
      </c>
      <c r="O114" s="46">
        <f t="shared" ref="O114" si="28">K114+L114+M114+N114</f>
        <v>0</v>
      </c>
      <c r="P114" s="13">
        <f>Q114-O114</f>
        <v>0</v>
      </c>
      <c r="Q114" s="13">
        <f>ROUND(PRODUCT(J114,25)/14,0)</f>
        <v>0</v>
      </c>
      <c r="R114" s="17"/>
      <c r="S114" s="10"/>
      <c r="T114" s="18"/>
      <c r="U114" s="10"/>
    </row>
    <row r="115" spans="1:21" hidden="1" x14ac:dyDescent="0.2">
      <c r="A115" s="36"/>
      <c r="B115" s="274"/>
      <c r="C115" s="275"/>
      <c r="D115" s="275"/>
      <c r="E115" s="275"/>
      <c r="F115" s="275"/>
      <c r="G115" s="275"/>
      <c r="H115" s="275"/>
      <c r="I115" s="276"/>
      <c r="J115" s="10"/>
      <c r="K115" s="10"/>
      <c r="L115" s="10"/>
      <c r="M115" s="10"/>
      <c r="N115" s="19"/>
      <c r="O115" s="46"/>
      <c r="P115" s="13"/>
      <c r="Q115" s="13"/>
      <c r="R115" s="17"/>
      <c r="S115" s="10"/>
      <c r="T115" s="18"/>
      <c r="U115" s="10"/>
    </row>
    <row r="116" spans="1:21" x14ac:dyDescent="0.2">
      <c r="A116" s="15" t="s">
        <v>28</v>
      </c>
      <c r="B116" s="127"/>
      <c r="C116" s="147"/>
      <c r="D116" s="147"/>
      <c r="E116" s="147"/>
      <c r="F116" s="147"/>
      <c r="G116" s="147"/>
      <c r="H116" s="147"/>
      <c r="I116" s="128"/>
      <c r="J116" s="15">
        <f t="shared" ref="J116:Q116" si="29">SUM(J105:J115)</f>
        <v>30</v>
      </c>
      <c r="K116" s="15">
        <f t="shared" si="29"/>
        <v>10</v>
      </c>
      <c r="L116" s="15">
        <f t="shared" si="29"/>
        <v>9</v>
      </c>
      <c r="M116" s="15">
        <f t="shared" si="29"/>
        <v>4</v>
      </c>
      <c r="N116" s="45">
        <f t="shared" si="29"/>
        <v>0</v>
      </c>
      <c r="O116" s="45">
        <f t="shared" si="29"/>
        <v>23</v>
      </c>
      <c r="P116" s="15">
        <f t="shared" si="29"/>
        <v>31</v>
      </c>
      <c r="Q116" s="15">
        <f t="shared" si="29"/>
        <v>54</v>
      </c>
      <c r="R116" s="15">
        <f>COUNTIF(R105:R115,"E")</f>
        <v>3</v>
      </c>
      <c r="S116" s="15">
        <f>COUNTIF(S105:S115,"C")</f>
        <v>2</v>
      </c>
      <c r="T116" s="15">
        <f>COUNTIF(T105:T115,"VP")</f>
        <v>1</v>
      </c>
      <c r="U116" s="37">
        <f>COUNTA(U105:U115)</f>
        <v>6</v>
      </c>
    </row>
    <row r="117" spans="1:21" s="110" customFormat="1" x14ac:dyDescent="0.2">
      <c r="A117" s="62"/>
      <c r="B117" s="62"/>
      <c r="C117" s="62"/>
      <c r="D117" s="62"/>
      <c r="E117" s="62"/>
      <c r="F117" s="62"/>
      <c r="G117" s="62"/>
      <c r="H117" s="62"/>
      <c r="I117" s="62"/>
      <c r="J117" s="62"/>
      <c r="K117" s="62"/>
      <c r="L117" s="62"/>
      <c r="M117" s="62"/>
      <c r="N117" s="62"/>
      <c r="O117" s="62"/>
      <c r="P117" s="62"/>
      <c r="Q117" s="62"/>
      <c r="R117" s="62"/>
      <c r="S117" s="62"/>
      <c r="T117" s="62"/>
      <c r="U117" s="63"/>
    </row>
    <row r="118" spans="1:21" ht="19.5" customHeight="1" x14ac:dyDescent="0.2">
      <c r="A118" s="172" t="s">
        <v>50</v>
      </c>
      <c r="B118" s="173"/>
      <c r="C118" s="173"/>
      <c r="D118" s="173"/>
      <c r="E118" s="173"/>
      <c r="F118" s="173"/>
      <c r="G118" s="173"/>
      <c r="H118" s="173"/>
      <c r="I118" s="173"/>
      <c r="J118" s="173"/>
      <c r="K118" s="173"/>
      <c r="L118" s="173"/>
      <c r="M118" s="173"/>
      <c r="N118" s="173"/>
      <c r="O118" s="173"/>
      <c r="P118" s="173"/>
      <c r="Q118" s="173"/>
      <c r="R118" s="173"/>
      <c r="S118" s="173"/>
      <c r="T118" s="173"/>
      <c r="U118" s="174"/>
    </row>
    <row r="119" spans="1:21" ht="25.5" customHeight="1" x14ac:dyDescent="0.2">
      <c r="A119" s="293" t="s">
        <v>30</v>
      </c>
      <c r="B119" s="192" t="s">
        <v>29</v>
      </c>
      <c r="C119" s="193"/>
      <c r="D119" s="193"/>
      <c r="E119" s="193"/>
      <c r="F119" s="193"/>
      <c r="G119" s="193"/>
      <c r="H119" s="193"/>
      <c r="I119" s="194"/>
      <c r="J119" s="262" t="s">
        <v>43</v>
      </c>
      <c r="K119" s="259" t="s">
        <v>27</v>
      </c>
      <c r="L119" s="260"/>
      <c r="M119" s="260"/>
      <c r="N119" s="261"/>
      <c r="O119" s="290" t="s">
        <v>44</v>
      </c>
      <c r="P119" s="301"/>
      <c r="Q119" s="302"/>
      <c r="R119" s="290" t="s">
        <v>26</v>
      </c>
      <c r="S119" s="291"/>
      <c r="T119" s="292"/>
      <c r="U119" s="257" t="s">
        <v>25</v>
      </c>
    </row>
    <row r="120" spans="1:21" x14ac:dyDescent="0.2">
      <c r="A120" s="294"/>
      <c r="B120" s="195"/>
      <c r="C120" s="196"/>
      <c r="D120" s="196"/>
      <c r="E120" s="196"/>
      <c r="F120" s="196"/>
      <c r="G120" s="196"/>
      <c r="H120" s="196"/>
      <c r="I120" s="197"/>
      <c r="J120" s="258"/>
      <c r="K120" s="5" t="s">
        <v>31</v>
      </c>
      <c r="L120" s="5" t="s">
        <v>32</v>
      </c>
      <c r="M120" s="5" t="s">
        <v>33</v>
      </c>
      <c r="N120" s="44" t="s">
        <v>99</v>
      </c>
      <c r="O120" s="60" t="s">
        <v>37</v>
      </c>
      <c r="P120" s="60" t="s">
        <v>8</v>
      </c>
      <c r="Q120" s="60" t="s">
        <v>34</v>
      </c>
      <c r="R120" s="60" t="s">
        <v>35</v>
      </c>
      <c r="S120" s="60" t="s">
        <v>31</v>
      </c>
      <c r="T120" s="60" t="s">
        <v>36</v>
      </c>
      <c r="U120" s="258"/>
    </row>
    <row r="121" spans="1:21" ht="27.75" customHeight="1" x14ac:dyDescent="0.2">
      <c r="A121" s="78" t="s">
        <v>139</v>
      </c>
      <c r="B121" s="169" t="s">
        <v>203</v>
      </c>
      <c r="C121" s="170"/>
      <c r="D121" s="170"/>
      <c r="E121" s="170"/>
      <c r="F121" s="170"/>
      <c r="G121" s="170"/>
      <c r="H121" s="170"/>
      <c r="I121" s="171"/>
      <c r="J121" s="79">
        <v>5</v>
      </c>
      <c r="K121" s="79">
        <v>2</v>
      </c>
      <c r="L121" s="79">
        <v>1</v>
      </c>
      <c r="M121" s="79">
        <v>0</v>
      </c>
      <c r="N121" s="10">
        <v>0</v>
      </c>
      <c r="O121" s="46">
        <f>K121+L121+M121+N121</f>
        <v>3</v>
      </c>
      <c r="P121" s="13">
        <f>Q121-O121</f>
        <v>7</v>
      </c>
      <c r="Q121" s="13">
        <f>ROUND(PRODUCT(J121,25)/12,0)</f>
        <v>10</v>
      </c>
      <c r="R121" s="17" t="s">
        <v>35</v>
      </c>
      <c r="S121" s="10"/>
      <c r="T121" s="18"/>
      <c r="U121" s="10" t="s">
        <v>41</v>
      </c>
    </row>
    <row r="122" spans="1:21" ht="15.75" customHeight="1" x14ac:dyDescent="0.2">
      <c r="A122" s="82" t="s">
        <v>140</v>
      </c>
      <c r="B122" s="175" t="s">
        <v>204</v>
      </c>
      <c r="C122" s="176"/>
      <c r="D122" s="176"/>
      <c r="E122" s="176"/>
      <c r="F122" s="176"/>
      <c r="G122" s="176"/>
      <c r="H122" s="176"/>
      <c r="I122" s="177"/>
      <c r="J122" s="83">
        <v>6</v>
      </c>
      <c r="K122" s="83">
        <v>2</v>
      </c>
      <c r="L122" s="83">
        <v>2</v>
      </c>
      <c r="M122" s="83">
        <v>0</v>
      </c>
      <c r="N122" s="10">
        <v>2</v>
      </c>
      <c r="O122" s="46">
        <f t="shared" ref="O122:O130" si="30">K122+L122+M122+N122</f>
        <v>6</v>
      </c>
      <c r="P122" s="13">
        <f t="shared" ref="P122:P128" si="31">Q122-O122</f>
        <v>7</v>
      </c>
      <c r="Q122" s="13">
        <f t="shared" ref="Q122:Q130" si="32">ROUND(PRODUCT(J122,25)/12,0)</f>
        <v>13</v>
      </c>
      <c r="R122" s="17" t="s">
        <v>35</v>
      </c>
      <c r="S122" s="10"/>
      <c r="T122" s="18"/>
      <c r="U122" s="10" t="s">
        <v>41</v>
      </c>
    </row>
    <row r="123" spans="1:21" ht="27" customHeight="1" x14ac:dyDescent="0.2">
      <c r="A123" s="78" t="s">
        <v>141</v>
      </c>
      <c r="B123" s="169" t="s">
        <v>208</v>
      </c>
      <c r="C123" s="170"/>
      <c r="D123" s="170"/>
      <c r="E123" s="170"/>
      <c r="F123" s="170"/>
      <c r="G123" s="170"/>
      <c r="H123" s="170"/>
      <c r="I123" s="171"/>
      <c r="J123" s="79">
        <v>6</v>
      </c>
      <c r="K123" s="79">
        <v>0</v>
      </c>
      <c r="L123" s="79">
        <v>0</v>
      </c>
      <c r="M123" s="79">
        <v>0</v>
      </c>
      <c r="N123" s="10">
        <v>2</v>
      </c>
      <c r="O123" s="46">
        <f t="shared" si="30"/>
        <v>2</v>
      </c>
      <c r="P123" s="13">
        <f t="shared" si="31"/>
        <v>11</v>
      </c>
      <c r="Q123" s="13">
        <f t="shared" si="32"/>
        <v>13</v>
      </c>
      <c r="R123" s="17"/>
      <c r="S123" s="10" t="s">
        <v>31</v>
      </c>
      <c r="T123" s="18"/>
      <c r="U123" s="10" t="s">
        <v>41</v>
      </c>
    </row>
    <row r="124" spans="1:21" ht="18" customHeight="1" x14ac:dyDescent="0.2">
      <c r="A124" s="78" t="s">
        <v>142</v>
      </c>
      <c r="B124" s="175" t="s">
        <v>205</v>
      </c>
      <c r="C124" s="176"/>
      <c r="D124" s="176"/>
      <c r="E124" s="176"/>
      <c r="F124" s="176"/>
      <c r="G124" s="176"/>
      <c r="H124" s="176"/>
      <c r="I124" s="177"/>
      <c r="J124" s="79">
        <v>6</v>
      </c>
      <c r="K124" s="79">
        <v>2</v>
      </c>
      <c r="L124" s="79">
        <v>1</v>
      </c>
      <c r="M124" s="79">
        <v>0</v>
      </c>
      <c r="N124" s="10">
        <v>2</v>
      </c>
      <c r="O124" s="46">
        <f t="shared" si="30"/>
        <v>5</v>
      </c>
      <c r="P124" s="13">
        <f t="shared" si="31"/>
        <v>8</v>
      </c>
      <c r="Q124" s="13">
        <f t="shared" si="32"/>
        <v>13</v>
      </c>
      <c r="R124" s="17" t="s">
        <v>35</v>
      </c>
      <c r="S124" s="10"/>
      <c r="T124" s="18"/>
      <c r="U124" s="10" t="s">
        <v>41</v>
      </c>
    </row>
    <row r="125" spans="1:21" ht="18" customHeight="1" x14ac:dyDescent="0.2">
      <c r="A125" s="84" t="s">
        <v>143</v>
      </c>
      <c r="B125" s="175" t="s">
        <v>206</v>
      </c>
      <c r="C125" s="176"/>
      <c r="D125" s="176"/>
      <c r="E125" s="176"/>
      <c r="F125" s="176"/>
      <c r="G125" s="176"/>
      <c r="H125" s="176"/>
      <c r="I125" s="177"/>
      <c r="J125" s="79">
        <v>3</v>
      </c>
      <c r="K125" s="79">
        <v>2</v>
      </c>
      <c r="L125" s="79">
        <v>0</v>
      </c>
      <c r="M125" s="79">
        <v>0</v>
      </c>
      <c r="N125" s="10">
        <v>0</v>
      </c>
      <c r="O125" s="46">
        <f t="shared" si="30"/>
        <v>2</v>
      </c>
      <c r="P125" s="13">
        <f t="shared" si="31"/>
        <v>4</v>
      </c>
      <c r="Q125" s="13">
        <f t="shared" si="32"/>
        <v>6</v>
      </c>
      <c r="R125" s="17"/>
      <c r="S125" s="10"/>
      <c r="T125" s="18" t="s">
        <v>36</v>
      </c>
      <c r="U125" s="10" t="s">
        <v>42</v>
      </c>
    </row>
    <row r="126" spans="1:21" ht="18" customHeight="1" x14ac:dyDescent="0.2">
      <c r="A126" s="78" t="s">
        <v>144</v>
      </c>
      <c r="B126" s="175" t="s">
        <v>207</v>
      </c>
      <c r="C126" s="176"/>
      <c r="D126" s="176"/>
      <c r="E126" s="176"/>
      <c r="F126" s="176"/>
      <c r="G126" s="176"/>
      <c r="H126" s="176"/>
      <c r="I126" s="177"/>
      <c r="J126" s="79">
        <v>4</v>
      </c>
      <c r="K126" s="85">
        <v>2</v>
      </c>
      <c r="L126" s="85">
        <v>1</v>
      </c>
      <c r="M126" s="85">
        <v>0</v>
      </c>
      <c r="N126" s="10">
        <v>1</v>
      </c>
      <c r="O126" s="46">
        <f t="shared" si="30"/>
        <v>4</v>
      </c>
      <c r="P126" s="13">
        <f t="shared" si="31"/>
        <v>4</v>
      </c>
      <c r="Q126" s="13">
        <f t="shared" si="32"/>
        <v>8</v>
      </c>
      <c r="R126" s="17"/>
      <c r="S126" s="10" t="s">
        <v>31</v>
      </c>
      <c r="T126" s="18"/>
      <c r="U126" s="10" t="s">
        <v>42</v>
      </c>
    </row>
    <row r="127" spans="1:21" hidden="1" x14ac:dyDescent="0.2">
      <c r="A127" s="24"/>
      <c r="B127" s="139"/>
      <c r="C127" s="140"/>
      <c r="D127" s="140"/>
      <c r="E127" s="140"/>
      <c r="F127" s="140"/>
      <c r="G127" s="140"/>
      <c r="H127" s="140"/>
      <c r="I127" s="141"/>
      <c r="J127" s="10">
        <v>0</v>
      </c>
      <c r="K127" s="10">
        <v>0</v>
      </c>
      <c r="L127" s="10">
        <v>0</v>
      </c>
      <c r="M127" s="10">
        <v>0</v>
      </c>
      <c r="N127" s="10">
        <v>0</v>
      </c>
      <c r="O127" s="46">
        <f t="shared" si="30"/>
        <v>0</v>
      </c>
      <c r="P127" s="13">
        <f t="shared" si="31"/>
        <v>0</v>
      </c>
      <c r="Q127" s="13">
        <f t="shared" si="32"/>
        <v>0</v>
      </c>
      <c r="R127" s="17"/>
      <c r="S127" s="10"/>
      <c r="T127" s="18"/>
      <c r="U127" s="10"/>
    </row>
    <row r="128" spans="1:21" hidden="1" x14ac:dyDescent="0.2">
      <c r="A128" s="24"/>
      <c r="B128" s="139"/>
      <c r="C128" s="140"/>
      <c r="D128" s="140"/>
      <c r="E128" s="140"/>
      <c r="F128" s="140"/>
      <c r="G128" s="140"/>
      <c r="H128" s="140"/>
      <c r="I128" s="141"/>
      <c r="J128" s="10">
        <v>0</v>
      </c>
      <c r="K128" s="10">
        <v>0</v>
      </c>
      <c r="L128" s="10">
        <v>0</v>
      </c>
      <c r="M128" s="10">
        <v>0</v>
      </c>
      <c r="N128" s="10">
        <v>0</v>
      </c>
      <c r="O128" s="46">
        <f t="shared" si="30"/>
        <v>0</v>
      </c>
      <c r="P128" s="13">
        <f t="shared" si="31"/>
        <v>0</v>
      </c>
      <c r="Q128" s="13">
        <f t="shared" si="32"/>
        <v>0</v>
      </c>
      <c r="R128" s="17"/>
      <c r="S128" s="10"/>
      <c r="T128" s="18"/>
      <c r="U128" s="10"/>
    </row>
    <row r="129" spans="1:21" hidden="1" x14ac:dyDescent="0.2">
      <c r="A129" s="24"/>
      <c r="B129" s="139"/>
      <c r="C129" s="140"/>
      <c r="D129" s="140"/>
      <c r="E129" s="140"/>
      <c r="F129" s="140"/>
      <c r="G129" s="140"/>
      <c r="H129" s="140"/>
      <c r="I129" s="141"/>
      <c r="J129" s="10">
        <v>0</v>
      </c>
      <c r="K129" s="10">
        <v>0</v>
      </c>
      <c r="L129" s="10">
        <v>0</v>
      </c>
      <c r="M129" s="10">
        <v>0</v>
      </c>
      <c r="N129" s="10">
        <v>0</v>
      </c>
      <c r="O129" s="46">
        <f t="shared" si="30"/>
        <v>0</v>
      </c>
      <c r="P129" s="13">
        <f>Q129-O129</f>
        <v>0</v>
      </c>
      <c r="Q129" s="13">
        <f t="shared" si="32"/>
        <v>0</v>
      </c>
      <c r="R129" s="17"/>
      <c r="S129" s="10"/>
      <c r="T129" s="18"/>
      <c r="U129" s="10"/>
    </row>
    <row r="130" spans="1:21" hidden="1" x14ac:dyDescent="0.2">
      <c r="A130" s="24"/>
      <c r="B130" s="139"/>
      <c r="C130" s="140"/>
      <c r="D130" s="140"/>
      <c r="E130" s="140"/>
      <c r="F130" s="140"/>
      <c r="G130" s="140"/>
      <c r="H130" s="140"/>
      <c r="I130" s="141"/>
      <c r="J130" s="10">
        <v>0</v>
      </c>
      <c r="K130" s="10">
        <v>0</v>
      </c>
      <c r="L130" s="10">
        <v>0</v>
      </c>
      <c r="M130" s="10">
        <v>0</v>
      </c>
      <c r="N130" s="10">
        <v>0</v>
      </c>
      <c r="O130" s="46">
        <f t="shared" si="30"/>
        <v>0</v>
      </c>
      <c r="P130" s="13">
        <f>Q130-O130</f>
        <v>0</v>
      </c>
      <c r="Q130" s="13">
        <f t="shared" si="32"/>
        <v>0</v>
      </c>
      <c r="R130" s="17"/>
      <c r="S130" s="10"/>
      <c r="T130" s="18"/>
      <c r="U130" s="10"/>
    </row>
    <row r="131" spans="1:21" hidden="1" x14ac:dyDescent="0.2">
      <c r="A131" s="36"/>
      <c r="B131" s="274"/>
      <c r="C131" s="275"/>
      <c r="D131" s="275"/>
      <c r="E131" s="275"/>
      <c r="F131" s="275"/>
      <c r="G131" s="275"/>
      <c r="H131" s="275"/>
      <c r="I131" s="276"/>
      <c r="J131" s="10"/>
      <c r="K131" s="10"/>
      <c r="L131" s="10"/>
      <c r="M131" s="10"/>
      <c r="N131" s="19"/>
      <c r="O131" s="46"/>
      <c r="P131" s="13"/>
      <c r="Q131" s="13"/>
      <c r="R131" s="17"/>
      <c r="S131" s="10"/>
      <c r="T131" s="18"/>
      <c r="U131" s="10"/>
    </row>
    <row r="132" spans="1:21" x14ac:dyDescent="0.2">
      <c r="A132" s="15" t="s">
        <v>28</v>
      </c>
      <c r="B132" s="127"/>
      <c r="C132" s="147"/>
      <c r="D132" s="147"/>
      <c r="E132" s="147"/>
      <c r="F132" s="147"/>
      <c r="G132" s="147"/>
      <c r="H132" s="147"/>
      <c r="I132" s="128"/>
      <c r="J132" s="15">
        <f>SUM(J121:J131)</f>
        <v>30</v>
      </c>
      <c r="K132" s="15">
        <f t="shared" ref="K132:Q132" si="33">SUM(K121:K131)</f>
        <v>10</v>
      </c>
      <c r="L132" s="15">
        <f t="shared" si="33"/>
        <v>5</v>
      </c>
      <c r="M132" s="15">
        <f t="shared" si="33"/>
        <v>0</v>
      </c>
      <c r="N132" s="45">
        <f t="shared" si="33"/>
        <v>7</v>
      </c>
      <c r="O132" s="15">
        <f t="shared" si="33"/>
        <v>22</v>
      </c>
      <c r="P132" s="15">
        <f t="shared" si="33"/>
        <v>41</v>
      </c>
      <c r="Q132" s="15">
        <f t="shared" si="33"/>
        <v>63</v>
      </c>
      <c r="R132" s="15">
        <f>COUNTIF(R121:R131,"E")</f>
        <v>3</v>
      </c>
      <c r="S132" s="15">
        <f>COUNTIF(S121:S131,"C")</f>
        <v>2</v>
      </c>
      <c r="T132" s="15">
        <f>COUNTIF(T121:T131,"VP")</f>
        <v>1</v>
      </c>
      <c r="U132" s="37">
        <f>COUNTA(U121:U131)</f>
        <v>6</v>
      </c>
    </row>
    <row r="133" spans="1:21" s="110" customFormat="1" x14ac:dyDescent="0.2">
      <c r="A133" s="62"/>
      <c r="B133" s="62"/>
      <c r="C133" s="62"/>
      <c r="D133" s="62"/>
      <c r="E133" s="62"/>
      <c r="F133" s="62"/>
      <c r="G133" s="62"/>
      <c r="H133" s="62"/>
      <c r="I133" s="62"/>
      <c r="J133" s="62"/>
      <c r="K133" s="62"/>
      <c r="L133" s="62"/>
      <c r="M133" s="62"/>
      <c r="N133" s="62"/>
      <c r="O133" s="62"/>
      <c r="P133" s="62"/>
      <c r="Q133" s="62"/>
      <c r="R133" s="62"/>
      <c r="S133" s="62"/>
      <c r="T133" s="62"/>
      <c r="U133" s="63"/>
    </row>
    <row r="134" spans="1:21" s="110" customFormat="1" x14ac:dyDescent="0.2">
      <c r="A134" s="62"/>
      <c r="B134" s="62"/>
      <c r="C134" s="62"/>
      <c r="D134" s="62"/>
      <c r="E134" s="62"/>
      <c r="F134" s="62"/>
      <c r="G134" s="62"/>
      <c r="H134" s="62"/>
      <c r="I134" s="62"/>
      <c r="J134" s="62"/>
      <c r="K134" s="62"/>
      <c r="L134" s="62"/>
      <c r="M134" s="62"/>
      <c r="N134" s="62"/>
      <c r="O134" s="62"/>
      <c r="P134" s="62"/>
      <c r="Q134" s="62"/>
      <c r="R134" s="62"/>
      <c r="S134" s="62"/>
      <c r="T134" s="62"/>
      <c r="U134" s="63"/>
    </row>
    <row r="135" spans="1:21" ht="19.5" customHeight="1" x14ac:dyDescent="0.2">
      <c r="A135" s="172" t="s">
        <v>51</v>
      </c>
      <c r="B135" s="173"/>
      <c r="C135" s="173"/>
      <c r="D135" s="173"/>
      <c r="E135" s="173"/>
      <c r="F135" s="173"/>
      <c r="G135" s="173"/>
      <c r="H135" s="173"/>
      <c r="I135" s="173"/>
      <c r="J135" s="173"/>
      <c r="K135" s="173"/>
      <c r="L135" s="173"/>
      <c r="M135" s="173"/>
      <c r="N135" s="173"/>
      <c r="O135" s="173"/>
      <c r="P135" s="173"/>
      <c r="Q135" s="173"/>
      <c r="R135" s="173"/>
      <c r="S135" s="173"/>
      <c r="T135" s="173"/>
      <c r="U135" s="174"/>
    </row>
    <row r="136" spans="1:21" ht="24.75" customHeight="1" x14ac:dyDescent="0.2">
      <c r="A136" s="213" t="s">
        <v>30</v>
      </c>
      <c r="B136" s="213" t="s">
        <v>29</v>
      </c>
      <c r="C136" s="213"/>
      <c r="D136" s="213"/>
      <c r="E136" s="213"/>
      <c r="F136" s="213"/>
      <c r="G136" s="213"/>
      <c r="H136" s="213"/>
      <c r="I136" s="213"/>
      <c r="J136" s="200" t="s">
        <v>43</v>
      </c>
      <c r="K136" s="200" t="s">
        <v>27</v>
      </c>
      <c r="L136" s="200"/>
      <c r="M136" s="200"/>
      <c r="N136" s="200"/>
      <c r="O136" s="200" t="s">
        <v>44</v>
      </c>
      <c r="P136" s="201"/>
      <c r="Q136" s="201"/>
      <c r="R136" s="200" t="s">
        <v>26</v>
      </c>
      <c r="S136" s="200"/>
      <c r="T136" s="200"/>
      <c r="U136" s="200" t="s">
        <v>25</v>
      </c>
    </row>
    <row r="137" spans="1:21" ht="12.75" customHeight="1" x14ac:dyDescent="0.2">
      <c r="A137" s="213"/>
      <c r="B137" s="213"/>
      <c r="C137" s="213"/>
      <c r="D137" s="213"/>
      <c r="E137" s="213"/>
      <c r="F137" s="213"/>
      <c r="G137" s="213"/>
      <c r="H137" s="213"/>
      <c r="I137" s="213"/>
      <c r="J137" s="200"/>
      <c r="K137" s="60" t="s">
        <v>31</v>
      </c>
      <c r="L137" s="60" t="s">
        <v>32</v>
      </c>
      <c r="M137" s="60" t="s">
        <v>33</v>
      </c>
      <c r="N137" s="60" t="s">
        <v>99</v>
      </c>
      <c r="O137" s="60" t="s">
        <v>37</v>
      </c>
      <c r="P137" s="60" t="s">
        <v>8</v>
      </c>
      <c r="Q137" s="60" t="s">
        <v>34</v>
      </c>
      <c r="R137" s="60" t="s">
        <v>35</v>
      </c>
      <c r="S137" s="60" t="s">
        <v>31</v>
      </c>
      <c r="T137" s="60" t="s">
        <v>36</v>
      </c>
      <c r="U137" s="200"/>
    </row>
    <row r="138" spans="1:21" x14ac:dyDescent="0.2">
      <c r="A138" s="69" t="s">
        <v>115</v>
      </c>
      <c r="B138" s="306" t="s">
        <v>96</v>
      </c>
      <c r="C138" s="307"/>
      <c r="D138" s="307"/>
      <c r="E138" s="307"/>
      <c r="F138" s="307"/>
      <c r="G138" s="307"/>
      <c r="H138" s="307"/>
      <c r="I138" s="307"/>
      <c r="J138" s="307"/>
      <c r="K138" s="307"/>
      <c r="L138" s="307"/>
      <c r="M138" s="307"/>
      <c r="N138" s="307"/>
      <c r="O138" s="307"/>
      <c r="P138" s="307"/>
      <c r="Q138" s="307"/>
      <c r="R138" s="307"/>
      <c r="S138" s="307"/>
      <c r="T138" s="307"/>
      <c r="U138" s="308"/>
    </row>
    <row r="139" spans="1:21" ht="15" customHeight="1" x14ac:dyDescent="0.2">
      <c r="A139" s="86" t="s">
        <v>150</v>
      </c>
      <c r="B139" s="182" t="s">
        <v>212</v>
      </c>
      <c r="C139" s="183"/>
      <c r="D139" s="183"/>
      <c r="E139" s="183"/>
      <c r="F139" s="183"/>
      <c r="G139" s="183"/>
      <c r="H139" s="183"/>
      <c r="I139" s="184"/>
      <c r="J139" s="85">
        <v>4</v>
      </c>
      <c r="K139" s="85">
        <v>2</v>
      </c>
      <c r="L139" s="85">
        <v>1</v>
      </c>
      <c r="M139" s="85">
        <v>0</v>
      </c>
      <c r="N139" s="20">
        <v>0</v>
      </c>
      <c r="O139" s="13">
        <f>K139+L139+M139+N139</f>
        <v>3</v>
      </c>
      <c r="P139" s="13">
        <f>Q139-O139</f>
        <v>4</v>
      </c>
      <c r="Q139" s="13">
        <f>ROUND(PRODUCT(J139,25)/14,0)</f>
        <v>7</v>
      </c>
      <c r="R139" s="20"/>
      <c r="S139" s="20"/>
      <c r="T139" s="21" t="s">
        <v>36</v>
      </c>
      <c r="U139" s="10" t="s">
        <v>40</v>
      </c>
    </row>
    <row r="140" spans="1:21" hidden="1" x14ac:dyDescent="0.2">
      <c r="A140" s="86"/>
      <c r="B140" s="87"/>
      <c r="C140" s="87"/>
      <c r="D140" s="87"/>
      <c r="E140" s="87"/>
      <c r="F140" s="87"/>
      <c r="G140" s="87"/>
      <c r="H140" s="87"/>
      <c r="I140" s="88"/>
      <c r="J140" s="85"/>
      <c r="K140" s="85"/>
      <c r="L140" s="85"/>
      <c r="M140" s="85"/>
      <c r="N140" s="20"/>
      <c r="O140" s="13"/>
      <c r="P140" s="13"/>
      <c r="Q140" s="13"/>
      <c r="R140" s="20"/>
      <c r="S140" s="20"/>
      <c r="T140" s="21"/>
      <c r="U140" s="10"/>
    </row>
    <row r="141" spans="1:21" ht="26.25" customHeight="1" x14ac:dyDescent="0.2">
      <c r="A141" s="78" t="s">
        <v>152</v>
      </c>
      <c r="B141" s="170" t="s">
        <v>210</v>
      </c>
      <c r="C141" s="170"/>
      <c r="D141" s="170"/>
      <c r="E141" s="170"/>
      <c r="F141" s="170"/>
      <c r="G141" s="170"/>
      <c r="H141" s="170"/>
      <c r="I141" s="171"/>
      <c r="J141" s="85">
        <v>4</v>
      </c>
      <c r="K141" s="85">
        <v>2</v>
      </c>
      <c r="L141" s="85">
        <v>0</v>
      </c>
      <c r="M141" s="85">
        <v>1</v>
      </c>
      <c r="N141" s="20">
        <v>0</v>
      </c>
      <c r="O141" s="13">
        <f t="shared" ref="O141" si="34">K141+L141+M141+N141</f>
        <v>3</v>
      </c>
      <c r="P141" s="13">
        <f>Q141-O141</f>
        <v>4</v>
      </c>
      <c r="Q141" s="13">
        <f>ROUND(PRODUCT(J141,25)/14,0)</f>
        <v>7</v>
      </c>
      <c r="R141" s="20"/>
      <c r="S141" s="20"/>
      <c r="T141" s="21" t="s">
        <v>36</v>
      </c>
      <c r="U141" s="10" t="s">
        <v>40</v>
      </c>
    </row>
    <row r="142" spans="1:21" x14ac:dyDescent="0.2">
      <c r="A142" s="69" t="s">
        <v>131</v>
      </c>
      <c r="B142" s="161" t="s">
        <v>173</v>
      </c>
      <c r="C142" s="208"/>
      <c r="D142" s="208"/>
      <c r="E142" s="208"/>
      <c r="F142" s="208"/>
      <c r="G142" s="208"/>
      <c r="H142" s="208"/>
      <c r="I142" s="208"/>
      <c r="J142" s="208"/>
      <c r="K142" s="208"/>
      <c r="L142" s="208"/>
      <c r="M142" s="208"/>
      <c r="N142" s="208"/>
      <c r="O142" s="208"/>
      <c r="P142" s="208"/>
      <c r="Q142" s="208"/>
      <c r="R142" s="208"/>
      <c r="S142" s="208"/>
      <c r="T142" s="208"/>
      <c r="U142" s="209"/>
    </row>
    <row r="143" spans="1:21" ht="31.5" customHeight="1" x14ac:dyDescent="0.2">
      <c r="A143" s="86" t="s">
        <v>153</v>
      </c>
      <c r="B143" s="166" t="s">
        <v>241</v>
      </c>
      <c r="C143" s="167"/>
      <c r="D143" s="167"/>
      <c r="E143" s="167"/>
      <c r="F143" s="167"/>
      <c r="G143" s="167"/>
      <c r="H143" s="167"/>
      <c r="I143" s="168"/>
      <c r="J143" s="85">
        <v>5</v>
      </c>
      <c r="K143" s="85">
        <v>2</v>
      </c>
      <c r="L143" s="85">
        <v>2</v>
      </c>
      <c r="M143" s="85">
        <v>0</v>
      </c>
      <c r="N143" s="20">
        <v>0</v>
      </c>
      <c r="O143" s="13">
        <f t="shared" ref="O143:O145" si="35">K143+L143+M143+N143</f>
        <v>4</v>
      </c>
      <c r="P143" s="13">
        <f t="shared" ref="P143:P150" si="36">Q143-O143</f>
        <v>5</v>
      </c>
      <c r="Q143" s="13">
        <f t="shared" ref="Q143:Q150" si="37">ROUND(PRODUCT(J143,25)/14,0)</f>
        <v>9</v>
      </c>
      <c r="R143" s="20"/>
      <c r="S143" s="20" t="s">
        <v>31</v>
      </c>
      <c r="T143" s="21"/>
      <c r="U143" s="10" t="s">
        <v>41</v>
      </c>
    </row>
    <row r="144" spans="1:21" ht="29.25" customHeight="1" x14ac:dyDescent="0.2">
      <c r="A144" s="86" t="s">
        <v>154</v>
      </c>
      <c r="B144" s="303" t="s">
        <v>209</v>
      </c>
      <c r="C144" s="304"/>
      <c r="D144" s="304"/>
      <c r="E144" s="304"/>
      <c r="F144" s="304"/>
      <c r="G144" s="304"/>
      <c r="H144" s="304"/>
      <c r="I144" s="305"/>
      <c r="J144" s="85">
        <v>5</v>
      </c>
      <c r="K144" s="85">
        <v>2</v>
      </c>
      <c r="L144" s="85">
        <v>2</v>
      </c>
      <c r="M144" s="85">
        <v>0</v>
      </c>
      <c r="N144" s="20">
        <v>0</v>
      </c>
      <c r="O144" s="13">
        <f t="shared" si="35"/>
        <v>4</v>
      </c>
      <c r="P144" s="13">
        <f>Q144-O144</f>
        <v>5</v>
      </c>
      <c r="Q144" s="13">
        <f>ROUND(PRODUCT(J144,25)/14,0)</f>
        <v>9</v>
      </c>
      <c r="R144" s="20"/>
      <c r="S144" s="20" t="s">
        <v>31</v>
      </c>
      <c r="T144" s="21"/>
      <c r="U144" s="10" t="s">
        <v>41</v>
      </c>
    </row>
    <row r="145" spans="1:21" hidden="1" x14ac:dyDescent="0.2">
      <c r="A145" s="61"/>
      <c r="B145" s="181"/>
      <c r="C145" s="181"/>
      <c r="D145" s="181"/>
      <c r="E145" s="181"/>
      <c r="F145" s="181"/>
      <c r="G145" s="181"/>
      <c r="H145" s="181"/>
      <c r="I145" s="181"/>
      <c r="J145" s="20">
        <v>0</v>
      </c>
      <c r="K145" s="20">
        <v>0</v>
      </c>
      <c r="L145" s="20">
        <v>0</v>
      </c>
      <c r="M145" s="20">
        <v>0</v>
      </c>
      <c r="N145" s="20">
        <v>0</v>
      </c>
      <c r="O145" s="13">
        <f t="shared" si="35"/>
        <v>0</v>
      </c>
      <c r="P145" s="13">
        <f t="shared" si="36"/>
        <v>0</v>
      </c>
      <c r="Q145" s="13">
        <f t="shared" si="37"/>
        <v>0</v>
      </c>
      <c r="R145" s="20"/>
      <c r="S145" s="20"/>
      <c r="T145" s="21"/>
      <c r="U145" s="10"/>
    </row>
    <row r="146" spans="1:21" x14ac:dyDescent="0.2">
      <c r="A146" s="69" t="s">
        <v>132</v>
      </c>
      <c r="B146" s="161" t="s">
        <v>174</v>
      </c>
      <c r="C146" s="208"/>
      <c r="D146" s="208"/>
      <c r="E146" s="208"/>
      <c r="F146" s="208"/>
      <c r="G146" s="208"/>
      <c r="H146" s="208"/>
      <c r="I146" s="208"/>
      <c r="J146" s="208"/>
      <c r="K146" s="208"/>
      <c r="L146" s="208"/>
      <c r="M146" s="208"/>
      <c r="N146" s="208"/>
      <c r="O146" s="208"/>
      <c r="P146" s="208"/>
      <c r="Q146" s="208"/>
      <c r="R146" s="208"/>
      <c r="S146" s="208"/>
      <c r="T146" s="208"/>
      <c r="U146" s="209"/>
    </row>
    <row r="147" spans="1:21" ht="42" customHeight="1" x14ac:dyDescent="0.2">
      <c r="A147" s="86" t="s">
        <v>155</v>
      </c>
      <c r="B147" s="166" t="s">
        <v>214</v>
      </c>
      <c r="C147" s="167"/>
      <c r="D147" s="167"/>
      <c r="E147" s="167"/>
      <c r="F147" s="167"/>
      <c r="G147" s="167"/>
      <c r="H147" s="167"/>
      <c r="I147" s="168"/>
      <c r="J147" s="85">
        <v>5</v>
      </c>
      <c r="K147" s="85">
        <v>2</v>
      </c>
      <c r="L147" s="85">
        <v>1</v>
      </c>
      <c r="M147" s="85">
        <v>0</v>
      </c>
      <c r="N147" s="20">
        <v>0</v>
      </c>
      <c r="O147" s="13">
        <f t="shared" ref="O147:O150" si="38">K147+L147+M147+N147</f>
        <v>3</v>
      </c>
      <c r="P147" s="13">
        <f t="shared" si="36"/>
        <v>6</v>
      </c>
      <c r="Q147" s="13">
        <f t="shared" si="37"/>
        <v>9</v>
      </c>
      <c r="R147" s="20"/>
      <c r="S147" s="20"/>
      <c r="T147" s="21" t="s">
        <v>36</v>
      </c>
      <c r="U147" s="10" t="s">
        <v>41</v>
      </c>
    </row>
    <row r="148" spans="1:21" s="76" customFormat="1" ht="18" customHeight="1" x14ac:dyDescent="0.2">
      <c r="A148" s="86" t="s">
        <v>156</v>
      </c>
      <c r="B148" s="166" t="s">
        <v>213</v>
      </c>
      <c r="C148" s="167"/>
      <c r="D148" s="167"/>
      <c r="E148" s="167"/>
      <c r="F148" s="167"/>
      <c r="G148" s="167"/>
      <c r="H148" s="167"/>
      <c r="I148" s="168"/>
      <c r="J148" s="85">
        <v>5</v>
      </c>
      <c r="K148" s="85">
        <v>2</v>
      </c>
      <c r="L148" s="85">
        <v>1</v>
      </c>
      <c r="M148" s="85">
        <v>0</v>
      </c>
      <c r="N148" s="20">
        <v>0</v>
      </c>
      <c r="O148" s="13">
        <f t="shared" ref="O148" si="39">K148+L148+M148+N148</f>
        <v>3</v>
      </c>
      <c r="P148" s="13">
        <f t="shared" ref="P148" si="40">Q148-O148</f>
        <v>6</v>
      </c>
      <c r="Q148" s="13">
        <f t="shared" ref="Q148" si="41">ROUND(PRODUCT(J148,25)/14,0)</f>
        <v>9</v>
      </c>
      <c r="R148" s="20"/>
      <c r="S148" s="20"/>
      <c r="T148" s="21" t="s">
        <v>36</v>
      </c>
      <c r="U148" s="10" t="s">
        <v>41</v>
      </c>
    </row>
    <row r="149" spans="1:21" ht="28.5" customHeight="1" x14ac:dyDescent="0.2">
      <c r="A149" s="89" t="s">
        <v>157</v>
      </c>
      <c r="B149" s="315" t="s">
        <v>215</v>
      </c>
      <c r="C149" s="316"/>
      <c r="D149" s="316"/>
      <c r="E149" s="316"/>
      <c r="F149" s="316"/>
      <c r="G149" s="316"/>
      <c r="H149" s="316"/>
      <c r="I149" s="317"/>
      <c r="J149" s="90">
        <v>5</v>
      </c>
      <c r="K149" s="90">
        <v>2</v>
      </c>
      <c r="L149" s="90">
        <v>1</v>
      </c>
      <c r="M149" s="90">
        <v>0</v>
      </c>
      <c r="N149" s="20">
        <v>0</v>
      </c>
      <c r="O149" s="13">
        <f t="shared" si="38"/>
        <v>3</v>
      </c>
      <c r="P149" s="13">
        <f t="shared" si="36"/>
        <v>6</v>
      </c>
      <c r="Q149" s="13">
        <f t="shared" si="37"/>
        <v>9</v>
      </c>
      <c r="R149" s="20"/>
      <c r="S149" s="20"/>
      <c r="T149" s="21" t="s">
        <v>36</v>
      </c>
      <c r="U149" s="10" t="s">
        <v>41</v>
      </c>
    </row>
    <row r="150" spans="1:21" ht="27.75" customHeight="1" x14ac:dyDescent="0.2">
      <c r="A150" s="86" t="s">
        <v>158</v>
      </c>
      <c r="B150" s="166" t="s">
        <v>216</v>
      </c>
      <c r="C150" s="167"/>
      <c r="D150" s="167"/>
      <c r="E150" s="167"/>
      <c r="F150" s="167"/>
      <c r="G150" s="167"/>
      <c r="H150" s="167"/>
      <c r="I150" s="168"/>
      <c r="J150" s="85">
        <v>5</v>
      </c>
      <c r="K150" s="85">
        <v>2</v>
      </c>
      <c r="L150" s="85">
        <v>1</v>
      </c>
      <c r="M150" s="85">
        <v>0</v>
      </c>
      <c r="N150" s="20">
        <v>0</v>
      </c>
      <c r="O150" s="13">
        <f t="shared" si="38"/>
        <v>3</v>
      </c>
      <c r="P150" s="13">
        <f t="shared" si="36"/>
        <v>6</v>
      </c>
      <c r="Q150" s="13">
        <f t="shared" si="37"/>
        <v>9</v>
      </c>
      <c r="R150" s="20"/>
      <c r="S150" s="20"/>
      <c r="T150" s="21" t="s">
        <v>36</v>
      </c>
      <c r="U150" s="10" t="s">
        <v>41</v>
      </c>
    </row>
    <row r="151" spans="1:21" x14ac:dyDescent="0.2">
      <c r="A151" s="69" t="s">
        <v>138</v>
      </c>
      <c r="B151" s="161" t="s">
        <v>175</v>
      </c>
      <c r="C151" s="208"/>
      <c r="D151" s="208"/>
      <c r="E151" s="208"/>
      <c r="F151" s="208"/>
      <c r="G151" s="208"/>
      <c r="H151" s="208"/>
      <c r="I151" s="208"/>
      <c r="J151" s="208"/>
      <c r="K151" s="208"/>
      <c r="L151" s="208"/>
      <c r="M151" s="208"/>
      <c r="N151" s="208"/>
      <c r="O151" s="208"/>
      <c r="P151" s="208"/>
      <c r="Q151" s="208"/>
      <c r="R151" s="208"/>
      <c r="S151" s="208"/>
      <c r="T151" s="208"/>
      <c r="U151" s="209"/>
    </row>
    <row r="152" spans="1:21" ht="29.25" customHeight="1" x14ac:dyDescent="0.2">
      <c r="A152" s="86" t="s">
        <v>159</v>
      </c>
      <c r="B152" s="166" t="s">
        <v>217</v>
      </c>
      <c r="C152" s="167"/>
      <c r="D152" s="167"/>
      <c r="E152" s="167"/>
      <c r="F152" s="167"/>
      <c r="G152" s="167"/>
      <c r="H152" s="167"/>
      <c r="I152" s="168"/>
      <c r="J152" s="85">
        <v>4</v>
      </c>
      <c r="K152" s="85">
        <v>2</v>
      </c>
      <c r="L152" s="85">
        <v>1</v>
      </c>
      <c r="M152" s="20">
        <v>0</v>
      </c>
      <c r="N152" s="20">
        <v>0</v>
      </c>
      <c r="O152" s="13">
        <f t="shared" ref="O152:O157" si="42">K152+L152+M152+N152</f>
        <v>3</v>
      </c>
      <c r="P152" s="13">
        <f>Q152-O152</f>
        <v>4</v>
      </c>
      <c r="Q152" s="13">
        <f>ROUND(PRODUCT(J152,25)/14,0)</f>
        <v>7</v>
      </c>
      <c r="R152" s="20"/>
      <c r="S152" s="20" t="s">
        <v>31</v>
      </c>
      <c r="T152" s="21"/>
      <c r="U152" s="10" t="s">
        <v>41</v>
      </c>
    </row>
    <row r="153" spans="1:21" s="94" customFormat="1" ht="19.5" customHeight="1" x14ac:dyDescent="0.2">
      <c r="A153" s="95" t="s">
        <v>181</v>
      </c>
      <c r="B153" s="187" t="s">
        <v>242</v>
      </c>
      <c r="C153" s="188"/>
      <c r="D153" s="188"/>
      <c r="E153" s="188"/>
      <c r="F153" s="188"/>
      <c r="G153" s="188"/>
      <c r="H153" s="188"/>
      <c r="I153" s="189"/>
      <c r="J153" s="96">
        <v>4</v>
      </c>
      <c r="K153" s="96">
        <v>2</v>
      </c>
      <c r="L153" s="96">
        <v>0</v>
      </c>
      <c r="M153" s="96">
        <v>1</v>
      </c>
      <c r="N153" s="96">
        <v>0</v>
      </c>
      <c r="O153" s="13">
        <f t="shared" si="42"/>
        <v>3</v>
      </c>
      <c r="P153" s="13">
        <f t="shared" ref="P153:P154" si="43">Q153-O153</f>
        <v>4</v>
      </c>
      <c r="Q153" s="13">
        <f t="shared" ref="Q153:Q154" si="44">ROUND(PRODUCT(J153,25)/14,0)</f>
        <v>7</v>
      </c>
      <c r="R153" s="20"/>
      <c r="S153" s="20" t="s">
        <v>31</v>
      </c>
      <c r="T153" s="21"/>
      <c r="U153" s="10" t="s">
        <v>41</v>
      </c>
    </row>
    <row r="154" spans="1:21" s="94" customFormat="1" ht="19.5" customHeight="1" x14ac:dyDescent="0.2">
      <c r="A154" s="95" t="s">
        <v>182</v>
      </c>
      <c r="B154" s="207" t="s">
        <v>243</v>
      </c>
      <c r="C154" s="207"/>
      <c r="D154" s="207"/>
      <c r="E154" s="207"/>
      <c r="F154" s="207"/>
      <c r="G154" s="207"/>
      <c r="H154" s="207"/>
      <c r="I154" s="207"/>
      <c r="J154" s="96">
        <v>4</v>
      </c>
      <c r="K154" s="96">
        <v>2</v>
      </c>
      <c r="L154" s="96">
        <v>0</v>
      </c>
      <c r="M154" s="96">
        <v>1</v>
      </c>
      <c r="N154" s="96">
        <v>0</v>
      </c>
      <c r="O154" s="13">
        <f t="shared" si="42"/>
        <v>3</v>
      </c>
      <c r="P154" s="13">
        <f t="shared" si="43"/>
        <v>4</v>
      </c>
      <c r="Q154" s="13">
        <f t="shared" si="44"/>
        <v>7</v>
      </c>
      <c r="R154" s="20"/>
      <c r="S154" s="20" t="s">
        <v>31</v>
      </c>
      <c r="T154" s="21"/>
      <c r="U154" s="10" t="s">
        <v>41</v>
      </c>
    </row>
    <row r="155" spans="1:21" ht="28.5" customHeight="1" x14ac:dyDescent="0.2">
      <c r="A155" s="86" t="s">
        <v>160</v>
      </c>
      <c r="B155" s="166" t="s">
        <v>218</v>
      </c>
      <c r="C155" s="188"/>
      <c r="D155" s="188"/>
      <c r="E155" s="188"/>
      <c r="F155" s="188"/>
      <c r="G155" s="188"/>
      <c r="H155" s="188"/>
      <c r="I155" s="189"/>
      <c r="J155" s="85">
        <v>4</v>
      </c>
      <c r="K155" s="85">
        <v>2</v>
      </c>
      <c r="L155" s="85">
        <v>1</v>
      </c>
      <c r="M155" s="20">
        <v>0</v>
      </c>
      <c r="N155" s="20">
        <v>0</v>
      </c>
      <c r="O155" s="13">
        <f t="shared" si="42"/>
        <v>3</v>
      </c>
      <c r="P155" s="13">
        <f t="shared" ref="P155:P164" si="45">Q155-O155</f>
        <v>4</v>
      </c>
      <c r="Q155" s="13">
        <f t="shared" ref="Q155:Q157" si="46">ROUND(PRODUCT(J155,25)/14,0)</f>
        <v>7</v>
      </c>
      <c r="R155" s="20"/>
      <c r="S155" s="20" t="s">
        <v>31</v>
      </c>
      <c r="T155" s="21"/>
      <c r="U155" s="10" t="s">
        <v>41</v>
      </c>
    </row>
    <row r="156" spans="1:21" hidden="1" x14ac:dyDescent="0.2">
      <c r="A156" s="86"/>
      <c r="B156" s="182"/>
      <c r="C156" s="183"/>
      <c r="D156" s="183"/>
      <c r="E156" s="183"/>
      <c r="F156" s="183"/>
      <c r="G156" s="183"/>
      <c r="H156" s="183"/>
      <c r="I156" s="184"/>
      <c r="J156" s="85"/>
      <c r="K156" s="85"/>
      <c r="L156" s="85"/>
      <c r="M156" s="20"/>
      <c r="N156" s="20"/>
      <c r="O156" s="13"/>
      <c r="P156" s="13"/>
      <c r="Q156" s="13"/>
      <c r="R156" s="20"/>
      <c r="S156" s="20"/>
      <c r="T156" s="21"/>
      <c r="U156" s="10"/>
    </row>
    <row r="157" spans="1:21" ht="15" hidden="1" customHeight="1" x14ac:dyDescent="0.2">
      <c r="A157" s="61"/>
      <c r="B157" s="181"/>
      <c r="C157" s="181"/>
      <c r="D157" s="181"/>
      <c r="E157" s="181"/>
      <c r="F157" s="181"/>
      <c r="G157" s="181"/>
      <c r="H157" s="181"/>
      <c r="I157" s="181"/>
      <c r="J157" s="20">
        <v>0</v>
      </c>
      <c r="K157" s="20">
        <v>0</v>
      </c>
      <c r="L157" s="20">
        <v>0</v>
      </c>
      <c r="M157" s="20">
        <v>0</v>
      </c>
      <c r="N157" s="20">
        <v>0</v>
      </c>
      <c r="O157" s="13">
        <f t="shared" si="42"/>
        <v>0</v>
      </c>
      <c r="P157" s="13">
        <f t="shared" si="45"/>
        <v>0</v>
      </c>
      <c r="Q157" s="13">
        <f t="shared" si="46"/>
        <v>0</v>
      </c>
      <c r="R157" s="20"/>
      <c r="S157" s="20"/>
      <c r="T157" s="21"/>
      <c r="U157" s="10"/>
    </row>
    <row r="158" spans="1:21" x14ac:dyDescent="0.2">
      <c r="A158" s="69" t="s">
        <v>140</v>
      </c>
      <c r="B158" s="161" t="s">
        <v>176</v>
      </c>
      <c r="C158" s="208"/>
      <c r="D158" s="208"/>
      <c r="E158" s="208"/>
      <c r="F158" s="208"/>
      <c r="G158" s="208"/>
      <c r="H158" s="208"/>
      <c r="I158" s="208"/>
      <c r="J158" s="208"/>
      <c r="K158" s="208"/>
      <c r="L158" s="208"/>
      <c r="M158" s="208"/>
      <c r="N158" s="208"/>
      <c r="O158" s="208"/>
      <c r="P158" s="208"/>
      <c r="Q158" s="208"/>
      <c r="R158" s="208"/>
      <c r="S158" s="208"/>
      <c r="T158" s="208"/>
      <c r="U158" s="209"/>
    </row>
    <row r="159" spans="1:21" ht="27.75" customHeight="1" x14ac:dyDescent="0.2">
      <c r="A159" s="86" t="s">
        <v>161</v>
      </c>
      <c r="B159" s="166" t="s">
        <v>244</v>
      </c>
      <c r="C159" s="167"/>
      <c r="D159" s="167"/>
      <c r="E159" s="167"/>
      <c r="F159" s="167"/>
      <c r="G159" s="167"/>
      <c r="H159" s="167"/>
      <c r="I159" s="168"/>
      <c r="J159" s="85">
        <v>6</v>
      </c>
      <c r="K159" s="85">
        <v>2</v>
      </c>
      <c r="L159" s="85">
        <v>2</v>
      </c>
      <c r="M159" s="85">
        <v>0</v>
      </c>
      <c r="N159" s="91">
        <v>2</v>
      </c>
      <c r="O159" s="13">
        <f t="shared" ref="O159:O162" si="47">K159+L159+M159+N159</f>
        <v>6</v>
      </c>
      <c r="P159" s="13">
        <f>Q159-O159</f>
        <v>7</v>
      </c>
      <c r="Q159" s="13">
        <f>ROUND(PRODUCT(J159,25)/12,0)</f>
        <v>13</v>
      </c>
      <c r="R159" s="20" t="s">
        <v>35</v>
      </c>
      <c r="S159" s="20"/>
      <c r="T159" s="21"/>
      <c r="U159" s="10" t="s">
        <v>41</v>
      </c>
    </row>
    <row r="160" spans="1:21" ht="32.25" customHeight="1" x14ac:dyDescent="0.2">
      <c r="A160" s="86" t="s">
        <v>162</v>
      </c>
      <c r="B160" s="166" t="s">
        <v>219</v>
      </c>
      <c r="C160" s="188"/>
      <c r="D160" s="188"/>
      <c r="E160" s="188"/>
      <c r="F160" s="188"/>
      <c r="G160" s="188"/>
      <c r="H160" s="188"/>
      <c r="I160" s="189"/>
      <c r="J160" s="85">
        <v>6</v>
      </c>
      <c r="K160" s="85">
        <v>2</v>
      </c>
      <c r="L160" s="85">
        <v>2</v>
      </c>
      <c r="M160" s="85">
        <v>0</v>
      </c>
      <c r="N160" s="91">
        <v>2</v>
      </c>
      <c r="O160" s="13">
        <f t="shared" si="47"/>
        <v>6</v>
      </c>
      <c r="P160" s="13">
        <f t="shared" si="45"/>
        <v>7</v>
      </c>
      <c r="Q160" s="13">
        <f>ROUND(PRODUCT(J160,25)/12,0)</f>
        <v>13</v>
      </c>
      <c r="R160" s="20" t="s">
        <v>35</v>
      </c>
      <c r="S160" s="20"/>
      <c r="T160" s="21"/>
      <c r="U160" s="10" t="s">
        <v>41</v>
      </c>
    </row>
    <row r="161" spans="1:21" ht="12" hidden="1" customHeight="1" x14ac:dyDescent="0.2">
      <c r="A161" s="61"/>
      <c r="B161" s="181"/>
      <c r="C161" s="181"/>
      <c r="D161" s="181"/>
      <c r="E161" s="181"/>
      <c r="F161" s="181"/>
      <c r="G161" s="181"/>
      <c r="H161" s="181"/>
      <c r="I161" s="181"/>
      <c r="J161" s="20">
        <v>0</v>
      </c>
      <c r="K161" s="20">
        <v>0</v>
      </c>
      <c r="L161" s="20">
        <v>0</v>
      </c>
      <c r="M161" s="20">
        <v>0</v>
      </c>
      <c r="N161" s="20">
        <v>0</v>
      </c>
      <c r="O161" s="13">
        <f t="shared" si="47"/>
        <v>0</v>
      </c>
      <c r="P161" s="13">
        <f>Q161-O161</f>
        <v>0</v>
      </c>
      <c r="Q161" s="13">
        <f>ROUND(PRODUCT(J161,25)/14,0)</f>
        <v>0</v>
      </c>
      <c r="R161" s="20"/>
      <c r="S161" s="20"/>
      <c r="T161" s="21"/>
      <c r="U161" s="10"/>
    </row>
    <row r="162" spans="1:21" ht="15" hidden="1" customHeight="1" x14ac:dyDescent="0.2">
      <c r="A162" s="61"/>
      <c r="B162" s="181"/>
      <c r="C162" s="181"/>
      <c r="D162" s="181"/>
      <c r="E162" s="181"/>
      <c r="F162" s="181"/>
      <c r="G162" s="181"/>
      <c r="H162" s="181"/>
      <c r="I162" s="181"/>
      <c r="J162" s="20">
        <v>0</v>
      </c>
      <c r="K162" s="20">
        <v>0</v>
      </c>
      <c r="L162" s="20">
        <v>0</v>
      </c>
      <c r="M162" s="20">
        <v>0</v>
      </c>
      <c r="N162" s="20">
        <v>0</v>
      </c>
      <c r="O162" s="13">
        <f t="shared" si="47"/>
        <v>0</v>
      </c>
      <c r="P162" s="13">
        <f>Q162-O162</f>
        <v>0</v>
      </c>
      <c r="Q162" s="13">
        <f>ROUND(PRODUCT(J162,25)/14,0)</f>
        <v>0</v>
      </c>
      <c r="R162" s="20"/>
      <c r="S162" s="20"/>
      <c r="T162" s="21"/>
      <c r="U162" s="10"/>
    </row>
    <row r="163" spans="1:21" x14ac:dyDescent="0.2">
      <c r="A163" s="69" t="s">
        <v>142</v>
      </c>
      <c r="B163" s="161" t="s">
        <v>97</v>
      </c>
      <c r="C163" s="208"/>
      <c r="D163" s="208"/>
      <c r="E163" s="208"/>
      <c r="F163" s="208"/>
      <c r="G163" s="208"/>
      <c r="H163" s="208"/>
      <c r="I163" s="208"/>
      <c r="J163" s="208"/>
      <c r="K163" s="208"/>
      <c r="L163" s="208"/>
      <c r="M163" s="208"/>
      <c r="N163" s="208"/>
      <c r="O163" s="208"/>
      <c r="P163" s="208"/>
      <c r="Q163" s="208"/>
      <c r="R163" s="208"/>
      <c r="S163" s="208"/>
      <c r="T163" s="208"/>
      <c r="U163" s="209"/>
    </row>
    <row r="164" spans="1:21" ht="27" customHeight="1" x14ac:dyDescent="0.2">
      <c r="A164" s="86" t="s">
        <v>163</v>
      </c>
      <c r="B164" s="166" t="s">
        <v>220</v>
      </c>
      <c r="C164" s="167"/>
      <c r="D164" s="167"/>
      <c r="E164" s="167"/>
      <c r="F164" s="167"/>
      <c r="G164" s="167"/>
      <c r="H164" s="167"/>
      <c r="I164" s="168"/>
      <c r="J164" s="85">
        <v>6</v>
      </c>
      <c r="K164" s="85">
        <v>2</v>
      </c>
      <c r="L164" s="85">
        <v>1</v>
      </c>
      <c r="M164" s="85">
        <v>0</v>
      </c>
      <c r="N164" s="20">
        <v>0</v>
      </c>
      <c r="O164" s="13">
        <f t="shared" ref="O164:O174" si="48">K164+L164+M164+N164</f>
        <v>3</v>
      </c>
      <c r="P164" s="13">
        <f t="shared" si="45"/>
        <v>10</v>
      </c>
      <c r="Q164" s="13">
        <f>ROUND(PRODUCT(J164,25)/12,0)</f>
        <v>13</v>
      </c>
      <c r="R164" s="20" t="s">
        <v>35</v>
      </c>
      <c r="S164" s="20"/>
      <c r="T164" s="21"/>
      <c r="U164" s="10" t="s">
        <v>41</v>
      </c>
    </row>
    <row r="165" spans="1:21" s="76" customFormat="1" ht="30.75" customHeight="1" x14ac:dyDescent="0.2">
      <c r="A165" s="86" t="s">
        <v>164</v>
      </c>
      <c r="B165" s="166" t="s">
        <v>221</v>
      </c>
      <c r="C165" s="190"/>
      <c r="D165" s="190"/>
      <c r="E165" s="190"/>
      <c r="F165" s="190"/>
      <c r="G165" s="190"/>
      <c r="H165" s="190"/>
      <c r="I165" s="191"/>
      <c r="J165" s="85">
        <v>6</v>
      </c>
      <c r="K165" s="85">
        <v>2</v>
      </c>
      <c r="L165" s="85">
        <v>1</v>
      </c>
      <c r="M165" s="85">
        <v>0</v>
      </c>
      <c r="N165" s="20">
        <v>0</v>
      </c>
      <c r="O165" s="13">
        <f t="shared" ref="O165:O170" si="49">K165+L165+M165+N165</f>
        <v>3</v>
      </c>
      <c r="P165" s="13">
        <f t="shared" ref="P165:P170" si="50">Q165-O165</f>
        <v>10</v>
      </c>
      <c r="Q165" s="13">
        <f t="shared" ref="Q165:Q170" si="51">ROUND(PRODUCT(J165,25)/12,0)</f>
        <v>13</v>
      </c>
      <c r="R165" s="20" t="s">
        <v>35</v>
      </c>
      <c r="S165" s="20"/>
      <c r="T165" s="21"/>
      <c r="U165" s="10" t="s">
        <v>41</v>
      </c>
    </row>
    <row r="166" spans="1:21" s="76" customFormat="1" ht="25.5" customHeight="1" x14ac:dyDescent="0.2">
      <c r="A166" s="92" t="s">
        <v>165</v>
      </c>
      <c r="B166" s="218" t="s">
        <v>263</v>
      </c>
      <c r="C166" s="219"/>
      <c r="D166" s="219"/>
      <c r="E166" s="219"/>
      <c r="F166" s="219"/>
      <c r="G166" s="219"/>
      <c r="H166" s="219"/>
      <c r="I166" s="220"/>
      <c r="J166" s="93">
        <v>6</v>
      </c>
      <c r="K166" s="93">
        <v>2</v>
      </c>
      <c r="L166" s="93">
        <v>1</v>
      </c>
      <c r="M166" s="93">
        <v>0</v>
      </c>
      <c r="N166" s="20">
        <v>0</v>
      </c>
      <c r="O166" s="13">
        <f t="shared" si="49"/>
        <v>3</v>
      </c>
      <c r="P166" s="13">
        <f t="shared" si="50"/>
        <v>10</v>
      </c>
      <c r="Q166" s="13">
        <f t="shared" si="51"/>
        <v>13</v>
      </c>
      <c r="R166" s="20" t="s">
        <v>35</v>
      </c>
      <c r="S166" s="20"/>
      <c r="T166" s="21"/>
      <c r="U166" s="10" t="s">
        <v>41</v>
      </c>
    </row>
    <row r="167" spans="1:21" s="76" customFormat="1" x14ac:dyDescent="0.2">
      <c r="A167" s="86" t="s">
        <v>166</v>
      </c>
      <c r="B167" s="215" t="s">
        <v>222</v>
      </c>
      <c r="C167" s="216"/>
      <c r="D167" s="216"/>
      <c r="E167" s="216"/>
      <c r="F167" s="216"/>
      <c r="G167" s="216"/>
      <c r="H167" s="216"/>
      <c r="I167" s="217"/>
      <c r="J167" s="85">
        <v>6</v>
      </c>
      <c r="K167" s="85">
        <v>2</v>
      </c>
      <c r="L167" s="85">
        <v>1</v>
      </c>
      <c r="M167" s="85">
        <v>0</v>
      </c>
      <c r="N167" s="20">
        <v>0</v>
      </c>
      <c r="O167" s="13">
        <f t="shared" si="49"/>
        <v>3</v>
      </c>
      <c r="P167" s="13">
        <f t="shared" si="50"/>
        <v>10</v>
      </c>
      <c r="Q167" s="13">
        <f t="shared" si="51"/>
        <v>13</v>
      </c>
      <c r="R167" s="20" t="s">
        <v>35</v>
      </c>
      <c r="S167" s="20"/>
      <c r="T167" s="21"/>
      <c r="U167" s="10" t="s">
        <v>41</v>
      </c>
    </row>
    <row r="168" spans="1:21" s="76" customFormat="1" x14ac:dyDescent="0.2">
      <c r="A168" s="113" t="s">
        <v>143</v>
      </c>
      <c r="B168" s="161" t="s">
        <v>167</v>
      </c>
      <c r="C168" s="208"/>
      <c r="D168" s="208"/>
      <c r="E168" s="208"/>
      <c r="F168" s="208"/>
      <c r="G168" s="208"/>
      <c r="H168" s="208"/>
      <c r="I168" s="208"/>
      <c r="J168" s="208"/>
      <c r="K168" s="208"/>
      <c r="L168" s="208"/>
      <c r="M168" s="208"/>
      <c r="N168" s="208"/>
      <c r="O168" s="208"/>
      <c r="P168" s="208"/>
      <c r="Q168" s="208"/>
      <c r="R168" s="208"/>
      <c r="S168" s="208"/>
      <c r="T168" s="208"/>
      <c r="U168" s="209"/>
    </row>
    <row r="169" spans="1:21" s="76" customFormat="1" x14ac:dyDescent="0.2">
      <c r="A169" s="86" t="s">
        <v>168</v>
      </c>
      <c r="B169" s="182" t="s">
        <v>223</v>
      </c>
      <c r="C169" s="183"/>
      <c r="D169" s="183"/>
      <c r="E169" s="183"/>
      <c r="F169" s="183"/>
      <c r="G169" s="183"/>
      <c r="H169" s="183"/>
      <c r="I169" s="184"/>
      <c r="J169" s="85">
        <v>3</v>
      </c>
      <c r="K169" s="85">
        <v>2</v>
      </c>
      <c r="L169" s="85">
        <v>0</v>
      </c>
      <c r="M169" s="85">
        <v>0</v>
      </c>
      <c r="N169" s="114">
        <v>2</v>
      </c>
      <c r="O169" s="13">
        <f t="shared" si="49"/>
        <v>4</v>
      </c>
      <c r="P169" s="13">
        <f t="shared" si="50"/>
        <v>2</v>
      </c>
      <c r="Q169" s="13">
        <f t="shared" si="51"/>
        <v>6</v>
      </c>
      <c r="R169" s="20"/>
      <c r="S169" s="20"/>
      <c r="T169" s="21" t="s">
        <v>36</v>
      </c>
      <c r="U169" s="10" t="s">
        <v>42</v>
      </c>
    </row>
    <row r="170" spans="1:21" s="76" customFormat="1" ht="28.5" customHeight="1" x14ac:dyDescent="0.2">
      <c r="A170" s="86" t="s">
        <v>169</v>
      </c>
      <c r="B170" s="166" t="s">
        <v>224</v>
      </c>
      <c r="C170" s="167"/>
      <c r="D170" s="167"/>
      <c r="E170" s="167"/>
      <c r="F170" s="167"/>
      <c r="G170" s="167"/>
      <c r="H170" s="167"/>
      <c r="I170" s="168"/>
      <c r="J170" s="85">
        <v>3</v>
      </c>
      <c r="K170" s="85">
        <v>2</v>
      </c>
      <c r="L170" s="85">
        <v>0</v>
      </c>
      <c r="M170" s="85">
        <v>0</v>
      </c>
      <c r="N170" s="114">
        <v>2</v>
      </c>
      <c r="O170" s="13">
        <f t="shared" si="49"/>
        <v>4</v>
      </c>
      <c r="P170" s="13">
        <f t="shared" si="50"/>
        <v>2</v>
      </c>
      <c r="Q170" s="13">
        <f t="shared" si="51"/>
        <v>6</v>
      </c>
      <c r="R170" s="20"/>
      <c r="S170" s="20"/>
      <c r="T170" s="21" t="s">
        <v>36</v>
      </c>
      <c r="U170" s="10" t="s">
        <v>42</v>
      </c>
    </row>
    <row r="171" spans="1:21" s="76" customFormat="1" x14ac:dyDescent="0.2">
      <c r="A171" s="113" t="s">
        <v>144</v>
      </c>
      <c r="B171" s="161" t="s">
        <v>172</v>
      </c>
      <c r="C171" s="208"/>
      <c r="D171" s="208"/>
      <c r="E171" s="208"/>
      <c r="F171" s="208"/>
      <c r="G171" s="208"/>
      <c r="H171" s="208"/>
      <c r="I171" s="208"/>
      <c r="J171" s="208"/>
      <c r="K171" s="208"/>
      <c r="L171" s="208"/>
      <c r="M171" s="208"/>
      <c r="N171" s="208"/>
      <c r="O171" s="208"/>
      <c r="P171" s="208"/>
      <c r="Q171" s="208"/>
      <c r="R171" s="208"/>
      <c r="S171" s="208"/>
      <c r="T171" s="208"/>
      <c r="U171" s="209"/>
    </row>
    <row r="172" spans="1:21" ht="54.75" customHeight="1" x14ac:dyDescent="0.2">
      <c r="A172" s="86" t="s">
        <v>170</v>
      </c>
      <c r="B172" s="166" t="s">
        <v>245</v>
      </c>
      <c r="C172" s="167"/>
      <c r="D172" s="167"/>
      <c r="E172" s="167"/>
      <c r="F172" s="167"/>
      <c r="G172" s="167"/>
      <c r="H172" s="167"/>
      <c r="I172" s="168"/>
      <c r="J172" s="85">
        <v>4</v>
      </c>
      <c r="K172" s="85">
        <v>2</v>
      </c>
      <c r="L172" s="85">
        <v>1</v>
      </c>
      <c r="M172" s="85">
        <v>0</v>
      </c>
      <c r="N172" s="114">
        <v>2</v>
      </c>
      <c r="O172" s="13">
        <f t="shared" si="48"/>
        <v>5</v>
      </c>
      <c r="P172" s="13">
        <f>Q172-O172</f>
        <v>3</v>
      </c>
      <c r="Q172" s="13">
        <f>ROUND(PRODUCT(J172,25)/12,0)</f>
        <v>8</v>
      </c>
      <c r="R172" s="20"/>
      <c r="S172" s="20" t="s">
        <v>31</v>
      </c>
      <c r="T172" s="21"/>
      <c r="U172" s="10" t="s">
        <v>42</v>
      </c>
    </row>
    <row r="173" spans="1:21" s="98" customFormat="1" ht="29.25" customHeight="1" x14ac:dyDescent="0.2">
      <c r="A173" s="86" t="s">
        <v>185</v>
      </c>
      <c r="B173" s="166" t="s">
        <v>246</v>
      </c>
      <c r="C173" s="188"/>
      <c r="D173" s="188"/>
      <c r="E173" s="188"/>
      <c r="F173" s="188"/>
      <c r="G173" s="188"/>
      <c r="H173" s="188"/>
      <c r="I173" s="189"/>
      <c r="J173" s="85">
        <v>4</v>
      </c>
      <c r="K173" s="85">
        <v>2</v>
      </c>
      <c r="L173" s="85">
        <v>1</v>
      </c>
      <c r="M173" s="85">
        <v>0</v>
      </c>
      <c r="N173" s="114">
        <v>2</v>
      </c>
      <c r="O173" s="13">
        <f t="shared" ref="O173" si="52">K173+L173+M173+N173</f>
        <v>5</v>
      </c>
      <c r="P173" s="13">
        <f>Q173-O173</f>
        <v>3</v>
      </c>
      <c r="Q173" s="13">
        <f>ROUND(PRODUCT(J173,25)/12,0)</f>
        <v>8</v>
      </c>
      <c r="R173" s="20"/>
      <c r="S173" s="20" t="s">
        <v>31</v>
      </c>
      <c r="T173" s="21"/>
      <c r="U173" s="10" t="s">
        <v>42</v>
      </c>
    </row>
    <row r="174" spans="1:21" ht="38.450000000000003" customHeight="1" x14ac:dyDescent="0.2">
      <c r="A174" s="109" t="s">
        <v>171</v>
      </c>
      <c r="B174" s="166" t="s">
        <v>247</v>
      </c>
      <c r="C174" s="167"/>
      <c r="D174" s="167"/>
      <c r="E174" s="167"/>
      <c r="F174" s="167"/>
      <c r="G174" s="167"/>
      <c r="H174" s="167"/>
      <c r="I174" s="168"/>
      <c r="J174" s="114">
        <v>4</v>
      </c>
      <c r="K174" s="85">
        <v>2</v>
      </c>
      <c r="L174" s="85">
        <v>1</v>
      </c>
      <c r="M174" s="85">
        <v>0</v>
      </c>
      <c r="N174" s="114">
        <v>2</v>
      </c>
      <c r="O174" s="13">
        <f t="shared" si="48"/>
        <v>5</v>
      </c>
      <c r="P174" s="13">
        <f>Q174-O174</f>
        <v>3</v>
      </c>
      <c r="Q174" s="13">
        <f>ROUND(PRODUCT(J174,25)/12,0)</f>
        <v>8</v>
      </c>
      <c r="R174" s="20"/>
      <c r="S174" s="20" t="s">
        <v>31</v>
      </c>
      <c r="T174" s="21"/>
      <c r="U174" s="10" t="s">
        <v>42</v>
      </c>
    </row>
    <row r="175" spans="1:21" ht="30" customHeight="1" x14ac:dyDescent="0.2">
      <c r="A175" s="211" t="s">
        <v>102</v>
      </c>
      <c r="B175" s="211"/>
      <c r="C175" s="211"/>
      <c r="D175" s="211"/>
      <c r="E175" s="211"/>
      <c r="F175" s="211"/>
      <c r="G175" s="211"/>
      <c r="H175" s="211"/>
      <c r="I175" s="211"/>
      <c r="J175" s="16">
        <f>SUM(J139,J143,J147,J152,J159,J164,J169,J172)</f>
        <v>37</v>
      </c>
      <c r="K175" s="77">
        <f t="shared" ref="K175:Q175" si="53">SUM(K139,K143,K147,K152,K159,K164,K169,K172)</f>
        <v>16</v>
      </c>
      <c r="L175" s="77">
        <f t="shared" si="53"/>
        <v>9</v>
      </c>
      <c r="M175" s="77">
        <f t="shared" si="53"/>
        <v>0</v>
      </c>
      <c r="N175" s="77">
        <f t="shared" si="53"/>
        <v>6</v>
      </c>
      <c r="O175" s="77">
        <f t="shared" si="53"/>
        <v>31</v>
      </c>
      <c r="P175" s="77">
        <f>SUM(P139,P143,P147,P152,P159,P164,P169,P172)</f>
        <v>41</v>
      </c>
      <c r="Q175" s="77">
        <f t="shared" si="53"/>
        <v>72</v>
      </c>
      <c r="R175" s="77">
        <f>COUNTIF(R139,"E")+COUNTIF(R143,"E")+COUNTIF(R147,"E")+COUNTIF(R1156,"E")+COUNTIF(R159,"E")+COUNTIF(R164,"E")+COUNTIF(R169,"E")+COUNTIF(R172,"E")</f>
        <v>2</v>
      </c>
      <c r="S175" s="77">
        <f>COUNTIF(S139,"C")+COUNTIF(S143,"C")+COUNTIF(S147,"C")+COUNTIF(S152,"C")+COUNTIF(S159,"C")+COUNTIF(S164,"C")+COUNTIF(S169,"C")+COUNTIF(S172,"C")</f>
        <v>3</v>
      </c>
      <c r="T175" s="77">
        <f>COUNTIF(T139,"VP")+COUNTIF(T143,"VP")+COUNTIF(T147,"VP")+COUNTIF(T1156,"VP")+COUNTIF(T159,"VP")+COUNTIF(T164,"VP")+COUNTIF(T169,"VP")+COUNTIF(T172,"VP")</f>
        <v>3</v>
      </c>
      <c r="U175" s="77">
        <f>COUNTA(U139,U143,U147,U152,U159,U164,U169,U172)</f>
        <v>8</v>
      </c>
    </row>
    <row r="176" spans="1:21" x14ac:dyDescent="0.2">
      <c r="A176" s="212" t="s">
        <v>53</v>
      </c>
      <c r="B176" s="212"/>
      <c r="C176" s="212"/>
      <c r="D176" s="212"/>
      <c r="E176" s="212"/>
      <c r="F176" s="212"/>
      <c r="G176" s="212"/>
      <c r="H176" s="212"/>
      <c r="I176" s="212"/>
      <c r="J176" s="212"/>
      <c r="K176" s="77">
        <f t="shared" ref="K176:M176" si="54">SUM(K139,K143,K147,K152)*14+(K159+K164+K169+K172)*12</f>
        <v>208</v>
      </c>
      <c r="L176" s="77">
        <f t="shared" si="54"/>
        <v>118</v>
      </c>
      <c r="M176" s="77">
        <f t="shared" si="54"/>
        <v>0</v>
      </c>
      <c r="N176" s="77">
        <f>SUM(N139,N143,N147,N152)*14+(N159+N164+N169+N172)*12</f>
        <v>72</v>
      </c>
      <c r="O176" s="77">
        <f t="shared" ref="O176:Q176" si="55">SUM(O139,O143,O147,O152)*14+(O159+O164+O169+O172)*12</f>
        <v>398</v>
      </c>
      <c r="P176" s="77">
        <f t="shared" si="55"/>
        <v>530</v>
      </c>
      <c r="Q176" s="77">
        <f t="shared" si="55"/>
        <v>928</v>
      </c>
      <c r="R176" s="210"/>
      <c r="S176" s="210"/>
      <c r="T176" s="210"/>
      <c r="U176" s="210"/>
    </row>
    <row r="177" spans="1:21" x14ac:dyDescent="0.2">
      <c r="A177" s="212"/>
      <c r="B177" s="212"/>
      <c r="C177" s="212"/>
      <c r="D177" s="212"/>
      <c r="E177" s="212"/>
      <c r="F177" s="212"/>
      <c r="G177" s="212"/>
      <c r="H177" s="212"/>
      <c r="I177" s="212"/>
      <c r="J177" s="212"/>
      <c r="K177" s="214">
        <f>SUM(K176:N176)</f>
        <v>398</v>
      </c>
      <c r="L177" s="214"/>
      <c r="M177" s="214"/>
      <c r="N177" s="214"/>
      <c r="O177" s="214">
        <f>SUM(O176:P176)</f>
        <v>928</v>
      </c>
      <c r="P177" s="214"/>
      <c r="Q177" s="214"/>
      <c r="R177" s="210"/>
      <c r="S177" s="210"/>
      <c r="T177" s="210"/>
      <c r="U177" s="210"/>
    </row>
    <row r="178" spans="1:21" ht="21" customHeight="1" x14ac:dyDescent="0.2">
      <c r="A178" s="202" t="s">
        <v>101</v>
      </c>
      <c r="B178" s="202"/>
      <c r="C178" s="202"/>
      <c r="D178" s="202"/>
      <c r="E178" s="202"/>
      <c r="F178" s="202"/>
      <c r="G178" s="202"/>
      <c r="H178" s="202"/>
      <c r="I178" s="202"/>
      <c r="J178" s="202"/>
      <c r="K178" s="206">
        <f>U175/SUM(U51,U67,U83,U98,U116,U132)</f>
        <v>0.2</v>
      </c>
      <c r="L178" s="206"/>
      <c r="M178" s="206"/>
      <c r="N178" s="206"/>
      <c r="O178" s="206"/>
      <c r="P178" s="206"/>
      <c r="Q178" s="206"/>
      <c r="R178" s="206"/>
      <c r="S178" s="206"/>
      <c r="T178" s="206"/>
      <c r="U178" s="206"/>
    </row>
    <row r="179" spans="1:21" ht="24" customHeight="1" x14ac:dyDescent="0.2">
      <c r="A179" s="203" t="s">
        <v>104</v>
      </c>
      <c r="B179" s="204"/>
      <c r="C179" s="204"/>
      <c r="D179" s="204"/>
      <c r="E179" s="204"/>
      <c r="F179" s="204"/>
      <c r="G179" s="204"/>
      <c r="H179" s="204"/>
      <c r="I179" s="204"/>
      <c r="J179" s="205"/>
      <c r="K179" s="206">
        <f>K177/(SUM(O51,O67,O83,O98,O116)*14+O132*12)</f>
        <v>0.19625246548323472</v>
      </c>
      <c r="L179" s="206"/>
      <c r="M179" s="206"/>
      <c r="N179" s="206"/>
      <c r="O179" s="206"/>
      <c r="P179" s="206"/>
      <c r="Q179" s="206"/>
      <c r="R179" s="206"/>
      <c r="S179" s="206"/>
      <c r="T179" s="206"/>
      <c r="U179" s="206"/>
    </row>
    <row r="180" spans="1:21" s="110" customFormat="1" x14ac:dyDescent="0.2">
      <c r="A180" s="115"/>
      <c r="B180" s="115"/>
      <c r="C180" s="115"/>
      <c r="D180" s="115"/>
      <c r="E180" s="115"/>
      <c r="F180" s="115"/>
      <c r="G180" s="115"/>
      <c r="H180" s="115"/>
      <c r="I180" s="115"/>
      <c r="J180" s="115"/>
      <c r="K180" s="116"/>
      <c r="L180" s="116"/>
      <c r="M180" s="116"/>
      <c r="N180" s="116"/>
      <c r="O180" s="116"/>
      <c r="P180" s="116"/>
      <c r="Q180" s="116"/>
      <c r="R180" s="116"/>
      <c r="S180" s="116"/>
      <c r="T180" s="116"/>
      <c r="U180" s="116"/>
    </row>
    <row r="181" spans="1:21" x14ac:dyDescent="0.2">
      <c r="B181" s="7"/>
      <c r="C181" s="7"/>
      <c r="D181" s="7"/>
      <c r="E181" s="7"/>
      <c r="F181" s="7"/>
      <c r="G181" s="7"/>
      <c r="M181" s="7"/>
      <c r="N181" s="47"/>
      <c r="O181" s="7"/>
      <c r="P181" s="7"/>
      <c r="Q181" s="7"/>
      <c r="R181" s="7"/>
      <c r="S181" s="7"/>
      <c r="T181" s="7"/>
    </row>
    <row r="182" spans="1:21" ht="19.5" customHeight="1" x14ac:dyDescent="0.2">
      <c r="A182" s="172" t="s">
        <v>54</v>
      </c>
      <c r="B182" s="173"/>
      <c r="C182" s="173"/>
      <c r="D182" s="173"/>
      <c r="E182" s="173"/>
      <c r="F182" s="173"/>
      <c r="G182" s="173"/>
      <c r="H182" s="173"/>
      <c r="I182" s="173"/>
      <c r="J182" s="173"/>
      <c r="K182" s="173"/>
      <c r="L182" s="173"/>
      <c r="M182" s="173"/>
      <c r="N182" s="173"/>
      <c r="O182" s="173"/>
      <c r="P182" s="173"/>
      <c r="Q182" s="173"/>
      <c r="R182" s="173"/>
      <c r="S182" s="173"/>
      <c r="T182" s="173"/>
      <c r="U182" s="174"/>
    </row>
    <row r="183" spans="1:21" ht="27.75" customHeight="1" x14ac:dyDescent="0.2">
      <c r="A183" s="293" t="s">
        <v>30</v>
      </c>
      <c r="B183" s="192" t="s">
        <v>29</v>
      </c>
      <c r="C183" s="193"/>
      <c r="D183" s="193"/>
      <c r="E183" s="193"/>
      <c r="F183" s="193"/>
      <c r="G183" s="193"/>
      <c r="H183" s="193"/>
      <c r="I183" s="194"/>
      <c r="J183" s="262" t="s">
        <v>43</v>
      </c>
      <c r="K183" s="259" t="s">
        <v>27</v>
      </c>
      <c r="L183" s="260"/>
      <c r="M183" s="260"/>
      <c r="N183" s="261"/>
      <c r="O183" s="200" t="s">
        <v>44</v>
      </c>
      <c r="P183" s="201"/>
      <c r="Q183" s="201"/>
      <c r="R183" s="200" t="s">
        <v>26</v>
      </c>
      <c r="S183" s="200"/>
      <c r="T183" s="200"/>
      <c r="U183" s="200" t="s">
        <v>25</v>
      </c>
    </row>
    <row r="184" spans="1:21" x14ac:dyDescent="0.2">
      <c r="A184" s="294"/>
      <c r="B184" s="195"/>
      <c r="C184" s="196"/>
      <c r="D184" s="196"/>
      <c r="E184" s="196"/>
      <c r="F184" s="196"/>
      <c r="G184" s="196"/>
      <c r="H184" s="196"/>
      <c r="I184" s="197"/>
      <c r="J184" s="258"/>
      <c r="K184" s="5" t="s">
        <v>31</v>
      </c>
      <c r="L184" s="5" t="s">
        <v>32</v>
      </c>
      <c r="M184" s="5" t="s">
        <v>33</v>
      </c>
      <c r="N184" s="44" t="s">
        <v>99</v>
      </c>
      <c r="O184" s="60" t="s">
        <v>37</v>
      </c>
      <c r="P184" s="60" t="s">
        <v>8</v>
      </c>
      <c r="Q184" s="60" t="s">
        <v>34</v>
      </c>
      <c r="R184" s="60" t="s">
        <v>35</v>
      </c>
      <c r="S184" s="60" t="s">
        <v>31</v>
      </c>
      <c r="T184" s="60" t="s">
        <v>36</v>
      </c>
      <c r="U184" s="200"/>
    </row>
    <row r="185" spans="1:21" ht="16.5" customHeight="1" x14ac:dyDescent="0.2">
      <c r="A185" s="314" t="s">
        <v>55</v>
      </c>
      <c r="B185" s="314"/>
      <c r="C185" s="314"/>
      <c r="D185" s="314"/>
      <c r="E185" s="314"/>
      <c r="F185" s="314"/>
      <c r="G185" s="314"/>
      <c r="H185" s="314"/>
      <c r="I185" s="314"/>
      <c r="J185" s="314"/>
      <c r="K185" s="314"/>
      <c r="L185" s="314"/>
      <c r="M185" s="314"/>
      <c r="N185" s="314"/>
      <c r="O185" s="314"/>
      <c r="P185" s="314"/>
      <c r="Q185" s="314"/>
      <c r="R185" s="314"/>
      <c r="S185" s="314"/>
      <c r="T185" s="314"/>
      <c r="U185" s="314"/>
    </row>
    <row r="186" spans="1:21" ht="33.75" customHeight="1" x14ac:dyDescent="0.25">
      <c r="A186" s="20" t="s">
        <v>177</v>
      </c>
      <c r="B186" s="318" t="s">
        <v>248</v>
      </c>
      <c r="C186" s="319"/>
      <c r="D186" s="319"/>
      <c r="E186" s="319"/>
      <c r="F186" s="319"/>
      <c r="G186" s="319"/>
      <c r="H186" s="319"/>
      <c r="I186" s="320"/>
      <c r="J186" s="20">
        <v>3</v>
      </c>
      <c r="K186" s="20">
        <v>1</v>
      </c>
      <c r="L186" s="20">
        <v>0</v>
      </c>
      <c r="M186" s="20">
        <v>0</v>
      </c>
      <c r="N186" s="20">
        <v>0</v>
      </c>
      <c r="O186" s="13">
        <f t="shared" ref="O186:O188" si="56">K186+L186+M186+N186</f>
        <v>1</v>
      </c>
      <c r="P186" s="13">
        <f>Q186-O186</f>
        <v>4</v>
      </c>
      <c r="Q186" s="13">
        <f>ROUND(PRODUCT(J186,25)/14,0)</f>
        <v>5</v>
      </c>
      <c r="R186" s="20"/>
      <c r="S186" s="20" t="s">
        <v>31</v>
      </c>
      <c r="T186" s="21"/>
      <c r="U186" s="10" t="s">
        <v>42</v>
      </c>
    </row>
    <row r="187" spans="1:21" ht="42.75" customHeight="1" x14ac:dyDescent="0.2">
      <c r="A187" s="86" t="s">
        <v>151</v>
      </c>
      <c r="B187" s="336" t="s">
        <v>249</v>
      </c>
      <c r="C187" s="337"/>
      <c r="D187" s="337"/>
      <c r="E187" s="337"/>
      <c r="F187" s="337"/>
      <c r="G187" s="337"/>
      <c r="H187" s="337"/>
      <c r="I187" s="338"/>
      <c r="J187" s="85">
        <v>4</v>
      </c>
      <c r="K187" s="85">
        <v>2</v>
      </c>
      <c r="L187" s="85">
        <v>1</v>
      </c>
      <c r="M187" s="85">
        <v>0</v>
      </c>
      <c r="N187" s="20">
        <v>0</v>
      </c>
      <c r="O187" s="13">
        <f t="shared" si="56"/>
        <v>3</v>
      </c>
      <c r="P187" s="13">
        <f t="shared" ref="P187" si="57">Q187-O187</f>
        <v>4</v>
      </c>
      <c r="Q187" s="13">
        <f t="shared" ref="Q187" si="58">ROUND(PRODUCT(J187,25)/14,0)</f>
        <v>7</v>
      </c>
      <c r="R187" s="20"/>
      <c r="S187" s="20"/>
      <c r="T187" s="21" t="s">
        <v>36</v>
      </c>
      <c r="U187" s="10" t="s">
        <v>40</v>
      </c>
    </row>
    <row r="188" spans="1:21" ht="15" hidden="1" customHeight="1" x14ac:dyDescent="0.2">
      <c r="A188" s="61"/>
      <c r="B188" s="181"/>
      <c r="C188" s="181"/>
      <c r="D188" s="181"/>
      <c r="E188" s="181"/>
      <c r="F188" s="181"/>
      <c r="G188" s="181"/>
      <c r="H188" s="181"/>
      <c r="I188" s="181"/>
      <c r="J188" s="20">
        <v>0</v>
      </c>
      <c r="K188" s="20">
        <v>0</v>
      </c>
      <c r="L188" s="20">
        <v>0</v>
      </c>
      <c r="M188" s="20">
        <v>0</v>
      </c>
      <c r="N188" s="20">
        <v>0</v>
      </c>
      <c r="O188" s="13">
        <f t="shared" si="56"/>
        <v>0</v>
      </c>
      <c r="P188" s="13">
        <f>Q188-O188</f>
        <v>0</v>
      </c>
      <c r="Q188" s="13">
        <f>ROUND(PRODUCT(J188,25)/14,0)</f>
        <v>0</v>
      </c>
      <c r="R188" s="20"/>
      <c r="S188" s="20"/>
      <c r="T188" s="21"/>
      <c r="U188" s="10"/>
    </row>
    <row r="189" spans="1:21" x14ac:dyDescent="0.2">
      <c r="A189" s="309" t="s">
        <v>56</v>
      </c>
      <c r="B189" s="309"/>
      <c r="C189" s="309"/>
      <c r="D189" s="309"/>
      <c r="E189" s="309"/>
      <c r="F189" s="309"/>
      <c r="G189" s="309"/>
      <c r="H189" s="309"/>
      <c r="I189" s="309"/>
      <c r="J189" s="309"/>
      <c r="K189" s="309"/>
      <c r="L189" s="309"/>
      <c r="M189" s="309"/>
      <c r="N189" s="309"/>
      <c r="O189" s="309"/>
      <c r="P189" s="309"/>
      <c r="Q189" s="309"/>
      <c r="R189" s="309"/>
      <c r="S189" s="309"/>
      <c r="T189" s="309"/>
      <c r="U189" s="309"/>
    </row>
    <row r="190" spans="1:21" ht="44.25" customHeight="1" x14ac:dyDescent="0.2">
      <c r="A190" s="86" t="s">
        <v>178</v>
      </c>
      <c r="B190" s="166" t="s">
        <v>226</v>
      </c>
      <c r="C190" s="167"/>
      <c r="D190" s="167"/>
      <c r="E190" s="167"/>
      <c r="F190" s="167"/>
      <c r="G190" s="167"/>
      <c r="H190" s="167"/>
      <c r="I190" s="168"/>
      <c r="J190" s="85">
        <v>3</v>
      </c>
      <c r="K190" s="85">
        <v>0</v>
      </c>
      <c r="L190" s="85">
        <v>2</v>
      </c>
      <c r="M190" s="85">
        <v>0</v>
      </c>
      <c r="N190" s="91">
        <v>1</v>
      </c>
      <c r="O190" s="13">
        <f t="shared" ref="O190:O192" si="59">K190+L190+M190+N190</f>
        <v>3</v>
      </c>
      <c r="P190" s="13">
        <f>Q190-O190</f>
        <v>2</v>
      </c>
      <c r="Q190" s="13">
        <f>ROUND(PRODUCT(J190,25)/14,0)</f>
        <v>5</v>
      </c>
      <c r="R190" s="20"/>
      <c r="S190" s="20" t="s">
        <v>31</v>
      </c>
      <c r="T190" s="21"/>
      <c r="U190" s="10" t="s">
        <v>42</v>
      </c>
    </row>
    <row r="191" spans="1:21" ht="59.25" customHeight="1" x14ac:dyDescent="0.2">
      <c r="A191" s="86" t="s">
        <v>179</v>
      </c>
      <c r="B191" s="166" t="s">
        <v>227</v>
      </c>
      <c r="C191" s="167"/>
      <c r="D191" s="167"/>
      <c r="E191" s="167"/>
      <c r="F191" s="167"/>
      <c r="G191" s="167"/>
      <c r="H191" s="167"/>
      <c r="I191" s="168"/>
      <c r="J191" s="85">
        <v>3</v>
      </c>
      <c r="K191" s="85">
        <v>0</v>
      </c>
      <c r="L191" s="85">
        <v>0</v>
      </c>
      <c r="M191" s="85">
        <v>2</v>
      </c>
      <c r="N191" s="91">
        <v>0</v>
      </c>
      <c r="O191" s="13">
        <f t="shared" si="59"/>
        <v>2</v>
      </c>
      <c r="P191" s="13">
        <f t="shared" ref="P191" si="60">Q191-O191</f>
        <v>3</v>
      </c>
      <c r="Q191" s="13">
        <f t="shared" ref="Q191" si="61">ROUND(PRODUCT(J191,25)/14,0)</f>
        <v>5</v>
      </c>
      <c r="R191" s="20"/>
      <c r="S191" s="20" t="s">
        <v>31</v>
      </c>
      <c r="T191" s="21"/>
      <c r="U191" s="10" t="s">
        <v>40</v>
      </c>
    </row>
    <row r="192" spans="1:21" ht="12.75" hidden="1" customHeight="1" x14ac:dyDescent="0.2">
      <c r="A192" s="61"/>
      <c r="B192" s="181"/>
      <c r="C192" s="181"/>
      <c r="D192" s="181"/>
      <c r="E192" s="181"/>
      <c r="F192" s="181"/>
      <c r="G192" s="181"/>
      <c r="H192" s="181"/>
      <c r="I192" s="181"/>
      <c r="J192" s="20">
        <v>0</v>
      </c>
      <c r="K192" s="20">
        <v>0</v>
      </c>
      <c r="L192" s="20">
        <v>0</v>
      </c>
      <c r="M192" s="20">
        <v>0</v>
      </c>
      <c r="N192" s="20">
        <v>0</v>
      </c>
      <c r="O192" s="13">
        <f t="shared" si="59"/>
        <v>0</v>
      </c>
      <c r="P192" s="13">
        <f>Q192-O192</f>
        <v>0</v>
      </c>
      <c r="Q192" s="13">
        <f>ROUND(PRODUCT(J192,25)/14,0)</f>
        <v>0</v>
      </c>
      <c r="R192" s="20"/>
      <c r="S192" s="20"/>
      <c r="T192" s="21"/>
      <c r="U192" s="10"/>
    </row>
    <row r="193" spans="1:21" hidden="1" x14ac:dyDescent="0.2">
      <c r="A193" s="309" t="s">
        <v>57</v>
      </c>
      <c r="B193" s="309"/>
      <c r="C193" s="309"/>
      <c r="D193" s="309"/>
      <c r="E193" s="309"/>
      <c r="F193" s="309"/>
      <c r="G193" s="309"/>
      <c r="H193" s="309"/>
      <c r="I193" s="309"/>
      <c r="J193" s="309"/>
      <c r="K193" s="309"/>
      <c r="L193" s="309"/>
      <c r="M193" s="309"/>
      <c r="N193" s="309"/>
      <c r="O193" s="309"/>
      <c r="P193" s="309"/>
      <c r="Q193" s="309"/>
      <c r="R193" s="309"/>
      <c r="S193" s="309"/>
      <c r="T193" s="309"/>
      <c r="U193" s="309"/>
    </row>
    <row r="194" spans="1:21" ht="12.75" hidden="1" customHeight="1" x14ac:dyDescent="0.2">
      <c r="A194" s="61"/>
      <c r="B194" s="181"/>
      <c r="C194" s="181"/>
      <c r="D194" s="181"/>
      <c r="E194" s="181"/>
      <c r="F194" s="181"/>
      <c r="G194" s="181"/>
      <c r="H194" s="181"/>
      <c r="I194" s="181"/>
      <c r="J194" s="20">
        <v>0</v>
      </c>
      <c r="K194" s="20">
        <v>0</v>
      </c>
      <c r="L194" s="20">
        <v>0</v>
      </c>
      <c r="M194" s="20">
        <v>0</v>
      </c>
      <c r="N194" s="20">
        <v>0</v>
      </c>
      <c r="O194" s="13">
        <f t="shared" ref="O194:O196" si="62">K194+L194+M194+N194</f>
        <v>0</v>
      </c>
      <c r="P194" s="13">
        <f>Q194-O194</f>
        <v>0</v>
      </c>
      <c r="Q194" s="13">
        <f>ROUND(PRODUCT(J194,25)/14,0)</f>
        <v>0</v>
      </c>
      <c r="R194" s="20"/>
      <c r="S194" s="20"/>
      <c r="T194" s="21"/>
      <c r="U194" s="10"/>
    </row>
    <row r="195" spans="1:21" ht="12.75" hidden="1" customHeight="1" x14ac:dyDescent="0.2">
      <c r="A195" s="61"/>
      <c r="B195" s="181"/>
      <c r="C195" s="181"/>
      <c r="D195" s="181"/>
      <c r="E195" s="181"/>
      <c r="F195" s="181"/>
      <c r="G195" s="181"/>
      <c r="H195" s="181"/>
      <c r="I195" s="181"/>
      <c r="J195" s="20">
        <v>0</v>
      </c>
      <c r="K195" s="20">
        <v>0</v>
      </c>
      <c r="L195" s="20">
        <v>0</v>
      </c>
      <c r="M195" s="20">
        <v>0</v>
      </c>
      <c r="N195" s="20">
        <v>0</v>
      </c>
      <c r="O195" s="13">
        <f t="shared" si="62"/>
        <v>0</v>
      </c>
      <c r="P195" s="13">
        <f t="shared" ref="P195" si="63">Q195-O195</f>
        <v>0</v>
      </c>
      <c r="Q195" s="13">
        <f>ROUND(PRODUCT(J195,25)/14,0)</f>
        <v>0</v>
      </c>
      <c r="R195" s="20"/>
      <c r="S195" s="20"/>
      <c r="T195" s="21"/>
      <c r="U195" s="10"/>
    </row>
    <row r="196" spans="1:21" ht="12.75" hidden="1" customHeight="1" x14ac:dyDescent="0.2">
      <c r="A196" s="61"/>
      <c r="B196" s="181"/>
      <c r="C196" s="181"/>
      <c r="D196" s="181"/>
      <c r="E196" s="181"/>
      <c r="F196" s="181"/>
      <c r="G196" s="181"/>
      <c r="H196" s="181"/>
      <c r="I196" s="181"/>
      <c r="J196" s="20">
        <v>0</v>
      </c>
      <c r="K196" s="20">
        <v>0</v>
      </c>
      <c r="L196" s="20">
        <v>0</v>
      </c>
      <c r="M196" s="20">
        <v>0</v>
      </c>
      <c r="N196" s="20">
        <v>0</v>
      </c>
      <c r="O196" s="13">
        <f t="shared" si="62"/>
        <v>0</v>
      </c>
      <c r="P196" s="13">
        <f>Q196-O196</f>
        <v>0</v>
      </c>
      <c r="Q196" s="13">
        <f>ROUND(PRODUCT(J196,25)/14,0)</f>
        <v>0</v>
      </c>
      <c r="R196" s="20"/>
      <c r="S196" s="20"/>
      <c r="T196" s="21"/>
      <c r="U196" s="10"/>
    </row>
    <row r="197" spans="1:21" hidden="1" x14ac:dyDescent="0.2">
      <c r="A197" s="309" t="s">
        <v>58</v>
      </c>
      <c r="B197" s="310"/>
      <c r="C197" s="310"/>
      <c r="D197" s="310"/>
      <c r="E197" s="310"/>
      <c r="F197" s="310"/>
      <c r="G197" s="310"/>
      <c r="H197" s="310"/>
      <c r="I197" s="310"/>
      <c r="J197" s="310"/>
      <c r="K197" s="310"/>
      <c r="L197" s="310"/>
      <c r="M197" s="310"/>
      <c r="N197" s="310"/>
      <c r="O197" s="310"/>
      <c r="P197" s="310"/>
      <c r="Q197" s="310"/>
      <c r="R197" s="310"/>
      <c r="S197" s="310"/>
      <c r="T197" s="310"/>
      <c r="U197" s="310"/>
    </row>
    <row r="198" spans="1:21" ht="12.75" hidden="1" customHeight="1" x14ac:dyDescent="0.2">
      <c r="A198" s="61"/>
      <c r="B198" s="181"/>
      <c r="C198" s="181"/>
      <c r="D198" s="181"/>
      <c r="E198" s="181"/>
      <c r="F198" s="181"/>
      <c r="G198" s="181"/>
      <c r="H198" s="181"/>
      <c r="I198" s="181"/>
      <c r="J198" s="20">
        <v>0</v>
      </c>
      <c r="K198" s="20">
        <v>0</v>
      </c>
      <c r="L198" s="20">
        <v>0</v>
      </c>
      <c r="M198" s="20">
        <v>0</v>
      </c>
      <c r="N198" s="20">
        <v>0</v>
      </c>
      <c r="O198" s="13">
        <f t="shared" ref="O198:O200" si="64">K198+L198+M198+N198</f>
        <v>0</v>
      </c>
      <c r="P198" s="13">
        <f>Q198-O198</f>
        <v>0</v>
      </c>
      <c r="Q198" s="13">
        <f>ROUND(PRODUCT(J198,25)/14,0)</f>
        <v>0</v>
      </c>
      <c r="R198" s="20"/>
      <c r="S198" s="20"/>
      <c r="T198" s="21"/>
      <c r="U198" s="10"/>
    </row>
    <row r="199" spans="1:21" hidden="1" x14ac:dyDescent="0.2">
      <c r="A199" s="61"/>
      <c r="B199" s="181"/>
      <c r="C199" s="181"/>
      <c r="D199" s="181"/>
      <c r="E199" s="181"/>
      <c r="F199" s="181"/>
      <c r="G199" s="181"/>
      <c r="H199" s="181"/>
      <c r="I199" s="181"/>
      <c r="J199" s="20">
        <v>0</v>
      </c>
      <c r="K199" s="20">
        <v>0</v>
      </c>
      <c r="L199" s="20">
        <v>0</v>
      </c>
      <c r="M199" s="20">
        <v>0</v>
      </c>
      <c r="N199" s="20">
        <v>0</v>
      </c>
      <c r="O199" s="13">
        <f t="shared" si="64"/>
        <v>0</v>
      </c>
      <c r="P199" s="13">
        <f t="shared" ref="P199" si="65">Q199-O199</f>
        <v>0</v>
      </c>
      <c r="Q199" s="13">
        <f t="shared" ref="Q199" si="66">ROUND(PRODUCT(J199,25)/14,0)</f>
        <v>0</v>
      </c>
      <c r="R199" s="20"/>
      <c r="S199" s="20"/>
      <c r="T199" s="21"/>
      <c r="U199" s="10"/>
    </row>
    <row r="200" spans="1:21" hidden="1" x14ac:dyDescent="0.2">
      <c r="A200" s="61"/>
      <c r="B200" s="181"/>
      <c r="C200" s="181"/>
      <c r="D200" s="181"/>
      <c r="E200" s="181"/>
      <c r="F200" s="181"/>
      <c r="G200" s="181"/>
      <c r="H200" s="181"/>
      <c r="I200" s="181"/>
      <c r="J200" s="20">
        <v>0</v>
      </c>
      <c r="K200" s="20">
        <v>0</v>
      </c>
      <c r="L200" s="20">
        <v>0</v>
      </c>
      <c r="M200" s="20">
        <v>0</v>
      </c>
      <c r="N200" s="20">
        <v>0</v>
      </c>
      <c r="O200" s="13">
        <f t="shared" si="64"/>
        <v>0</v>
      </c>
      <c r="P200" s="13">
        <f>Q200-O200</f>
        <v>0</v>
      </c>
      <c r="Q200" s="13">
        <f>ROUND(PRODUCT(J200,25)/14,0)</f>
        <v>0</v>
      </c>
      <c r="R200" s="20"/>
      <c r="S200" s="20"/>
      <c r="T200" s="21"/>
      <c r="U200" s="10"/>
    </row>
    <row r="201" spans="1:21" hidden="1" x14ac:dyDescent="0.2">
      <c r="A201" s="309" t="s">
        <v>59</v>
      </c>
      <c r="B201" s="310"/>
      <c r="C201" s="310"/>
      <c r="D201" s="310"/>
      <c r="E201" s="310"/>
      <c r="F201" s="310"/>
      <c r="G201" s="310"/>
      <c r="H201" s="310"/>
      <c r="I201" s="310"/>
      <c r="J201" s="310"/>
      <c r="K201" s="310"/>
      <c r="L201" s="310"/>
      <c r="M201" s="310"/>
      <c r="N201" s="310"/>
      <c r="O201" s="310"/>
      <c r="P201" s="310"/>
      <c r="Q201" s="310"/>
      <c r="R201" s="310"/>
      <c r="S201" s="310"/>
      <c r="T201" s="310"/>
      <c r="U201" s="310"/>
    </row>
    <row r="202" spans="1:21" hidden="1" x14ac:dyDescent="0.2">
      <c r="A202" s="61"/>
      <c r="B202" s="181"/>
      <c r="C202" s="181"/>
      <c r="D202" s="181"/>
      <c r="E202" s="181"/>
      <c r="F202" s="181"/>
      <c r="G202" s="181"/>
      <c r="H202" s="181"/>
      <c r="I202" s="181"/>
      <c r="J202" s="20">
        <v>0</v>
      </c>
      <c r="K202" s="20">
        <v>0</v>
      </c>
      <c r="L202" s="20">
        <v>0</v>
      </c>
      <c r="M202" s="20">
        <v>0</v>
      </c>
      <c r="N202" s="20">
        <v>0</v>
      </c>
      <c r="O202" s="13">
        <f t="shared" ref="O202:O204" si="67">K202+L202+M202+N202</f>
        <v>0</v>
      </c>
      <c r="P202" s="13">
        <f>Q202-O202</f>
        <v>0</v>
      </c>
      <c r="Q202" s="13">
        <f>ROUND(PRODUCT(J202,25)/14,0)</f>
        <v>0</v>
      </c>
      <c r="R202" s="20"/>
      <c r="S202" s="20"/>
      <c r="T202" s="21"/>
      <c r="U202" s="10"/>
    </row>
    <row r="203" spans="1:21" hidden="1" x14ac:dyDescent="0.2">
      <c r="A203" s="61"/>
      <c r="B203" s="181"/>
      <c r="C203" s="181"/>
      <c r="D203" s="181"/>
      <c r="E203" s="181"/>
      <c r="F203" s="181"/>
      <c r="G203" s="181"/>
      <c r="H203" s="181"/>
      <c r="I203" s="181"/>
      <c r="J203" s="20">
        <v>0</v>
      </c>
      <c r="K203" s="20">
        <v>0</v>
      </c>
      <c r="L203" s="20">
        <v>0</v>
      </c>
      <c r="M203" s="20">
        <v>0</v>
      </c>
      <c r="N203" s="20">
        <v>0</v>
      </c>
      <c r="O203" s="13">
        <f t="shared" si="67"/>
        <v>0</v>
      </c>
      <c r="P203" s="13">
        <f t="shared" ref="P203" si="68">Q203-O203</f>
        <v>0</v>
      </c>
      <c r="Q203" s="13">
        <f t="shared" ref="Q203" si="69">ROUND(PRODUCT(J203,25)/14,0)</f>
        <v>0</v>
      </c>
      <c r="R203" s="20"/>
      <c r="S203" s="20"/>
      <c r="T203" s="21"/>
      <c r="U203" s="10"/>
    </row>
    <row r="204" spans="1:21" hidden="1" x14ac:dyDescent="0.2">
      <c r="A204" s="61"/>
      <c r="B204" s="181"/>
      <c r="C204" s="181"/>
      <c r="D204" s="181"/>
      <c r="E204" s="181"/>
      <c r="F204" s="181"/>
      <c r="G204" s="181"/>
      <c r="H204" s="181"/>
      <c r="I204" s="181"/>
      <c r="J204" s="20">
        <v>0</v>
      </c>
      <c r="K204" s="20">
        <v>0</v>
      </c>
      <c r="L204" s="20">
        <v>0</v>
      </c>
      <c r="M204" s="20">
        <v>0</v>
      </c>
      <c r="N204" s="20">
        <v>0</v>
      </c>
      <c r="O204" s="13">
        <f t="shared" si="67"/>
        <v>0</v>
      </c>
      <c r="P204" s="13">
        <f>Q204-O204</f>
        <v>0</v>
      </c>
      <c r="Q204" s="13">
        <f>ROUND(PRODUCT(J204,25)/14,0)</f>
        <v>0</v>
      </c>
      <c r="R204" s="20"/>
      <c r="S204" s="20"/>
      <c r="T204" s="21"/>
      <c r="U204" s="10"/>
    </row>
    <row r="205" spans="1:21" hidden="1" x14ac:dyDescent="0.2">
      <c r="A205" s="309" t="s">
        <v>60</v>
      </c>
      <c r="B205" s="309"/>
      <c r="C205" s="309"/>
      <c r="D205" s="309"/>
      <c r="E205" s="309"/>
      <c r="F205" s="309"/>
      <c r="G205" s="309"/>
      <c r="H205" s="309"/>
      <c r="I205" s="309"/>
      <c r="J205" s="309"/>
      <c r="K205" s="309"/>
      <c r="L205" s="309"/>
      <c r="M205" s="309"/>
      <c r="N205" s="309"/>
      <c r="O205" s="309"/>
      <c r="P205" s="309"/>
      <c r="Q205" s="309"/>
      <c r="R205" s="309"/>
      <c r="S205" s="309"/>
      <c r="T205" s="309"/>
      <c r="U205" s="309"/>
    </row>
    <row r="206" spans="1:21" hidden="1" x14ac:dyDescent="0.2">
      <c r="A206" s="61"/>
      <c r="B206" s="181"/>
      <c r="C206" s="181"/>
      <c r="D206" s="181"/>
      <c r="E206" s="181"/>
      <c r="F206" s="181"/>
      <c r="G206" s="181"/>
      <c r="H206" s="181"/>
      <c r="I206" s="181"/>
      <c r="J206" s="20">
        <v>0</v>
      </c>
      <c r="K206" s="20">
        <v>0</v>
      </c>
      <c r="L206" s="20">
        <v>0</v>
      </c>
      <c r="M206" s="20">
        <v>0</v>
      </c>
      <c r="N206" s="20">
        <v>0</v>
      </c>
      <c r="O206" s="13">
        <f t="shared" ref="O206:O208" si="70">K206+L206+M206+N206</f>
        <v>0</v>
      </c>
      <c r="P206" s="13">
        <f>Q206-O206</f>
        <v>0</v>
      </c>
      <c r="Q206" s="13">
        <f>ROUND(PRODUCT(J206,25)/12,0)</f>
        <v>0</v>
      </c>
      <c r="R206" s="20"/>
      <c r="S206" s="20"/>
      <c r="T206" s="21"/>
      <c r="U206" s="10"/>
    </row>
    <row r="207" spans="1:21" hidden="1" x14ac:dyDescent="0.2">
      <c r="A207" s="61"/>
      <c r="B207" s="181"/>
      <c r="C207" s="181"/>
      <c r="D207" s="181"/>
      <c r="E207" s="181"/>
      <c r="F207" s="181"/>
      <c r="G207" s="181"/>
      <c r="H207" s="181"/>
      <c r="I207" s="181"/>
      <c r="J207" s="20">
        <v>0</v>
      </c>
      <c r="K207" s="20">
        <v>0</v>
      </c>
      <c r="L207" s="20">
        <v>0</v>
      </c>
      <c r="M207" s="20">
        <v>0</v>
      </c>
      <c r="N207" s="20">
        <v>0</v>
      </c>
      <c r="O207" s="13">
        <f t="shared" si="70"/>
        <v>0</v>
      </c>
      <c r="P207" s="13">
        <f t="shared" ref="P207" si="71">Q207-O207</f>
        <v>0</v>
      </c>
      <c r="Q207" s="13">
        <f t="shared" ref="Q207:Q208" si="72">ROUND(PRODUCT(J207,25)/12,0)</f>
        <v>0</v>
      </c>
      <c r="R207" s="20"/>
      <c r="S207" s="20"/>
      <c r="T207" s="21"/>
      <c r="U207" s="10"/>
    </row>
    <row r="208" spans="1:21" hidden="1" x14ac:dyDescent="0.2">
      <c r="A208" s="61"/>
      <c r="B208" s="181"/>
      <c r="C208" s="181"/>
      <c r="D208" s="181"/>
      <c r="E208" s="181"/>
      <c r="F208" s="181"/>
      <c r="G208" s="181"/>
      <c r="H208" s="181"/>
      <c r="I208" s="181"/>
      <c r="J208" s="20">
        <v>0</v>
      </c>
      <c r="K208" s="20">
        <v>0</v>
      </c>
      <c r="L208" s="20">
        <v>0</v>
      </c>
      <c r="M208" s="20">
        <v>0</v>
      </c>
      <c r="N208" s="20">
        <v>0</v>
      </c>
      <c r="O208" s="13">
        <f t="shared" si="70"/>
        <v>0</v>
      </c>
      <c r="P208" s="13">
        <f>Q208-O208</f>
        <v>0</v>
      </c>
      <c r="Q208" s="13">
        <f t="shared" si="72"/>
        <v>0</v>
      </c>
      <c r="R208" s="20"/>
      <c r="S208" s="20"/>
      <c r="T208" s="21"/>
      <c r="U208" s="10"/>
    </row>
    <row r="209" spans="1:21" ht="27.75" customHeight="1" x14ac:dyDescent="0.2">
      <c r="A209" s="211" t="s">
        <v>102</v>
      </c>
      <c r="B209" s="211"/>
      <c r="C209" s="211"/>
      <c r="D209" s="211"/>
      <c r="E209" s="211"/>
      <c r="F209" s="211"/>
      <c r="G209" s="211"/>
      <c r="H209" s="211"/>
      <c r="I209" s="211"/>
      <c r="J209" s="16">
        <f>SUM(J186:J188,J190:J192,J194:J196,J198:J200,J202:J204,J206:J208)</f>
        <v>13</v>
      </c>
      <c r="K209" s="16">
        <f t="shared" ref="K209:Q209" si="73">SUM(K186:K188,K190:K192,K194:K196,K198:K200,K202:K204,K206:K208)</f>
        <v>3</v>
      </c>
      <c r="L209" s="16">
        <f t="shared" si="73"/>
        <v>3</v>
      </c>
      <c r="M209" s="16">
        <f t="shared" si="73"/>
        <v>2</v>
      </c>
      <c r="N209" s="16">
        <f t="shared" si="73"/>
        <v>1</v>
      </c>
      <c r="O209" s="16">
        <f t="shared" si="73"/>
        <v>9</v>
      </c>
      <c r="P209" s="16">
        <f t="shared" si="73"/>
        <v>13</v>
      </c>
      <c r="Q209" s="16">
        <f t="shared" si="73"/>
        <v>22</v>
      </c>
      <c r="R209" s="16">
        <f>COUNTIF(R186:R188,"E")+COUNTIF(R190:R192,"E")+COUNTIF(R194:R196,"E")+COUNTIF(R198:R200,"E")+COUNTIF(R202:R204,"E")+COUNTIF(R206:R208,"E")</f>
        <v>0</v>
      </c>
      <c r="S209" s="16">
        <f>COUNTIF(S186:S188,"C")+COUNTIF(S190:S192,"C")+COUNTIF(S194:S196,"C")+COUNTIF(S198:S200,"C")+COUNTIF(S202:S204,"C")+COUNTIF(S206:S208,"C")</f>
        <v>3</v>
      </c>
      <c r="T209" s="16">
        <f>COUNTIF(T186:T188,"VP")+COUNTIF(T190:T192,"VP")+COUNTIF(T194:T196,"VP")+COUNTIF(T198:T200,"VP")+COUNTIF(T202:T204,"VP")+COUNTIF(T206:T208,"VP")</f>
        <v>1</v>
      </c>
      <c r="U209" s="64">
        <f>COUNTA(U186:U188,U190:U192,U194:U196,U198:U200,U202:U204,U206:U208)</f>
        <v>4</v>
      </c>
    </row>
    <row r="210" spans="1:21" ht="16.5" customHeight="1" x14ac:dyDescent="0.2">
      <c r="A210" s="248" t="s">
        <v>53</v>
      </c>
      <c r="B210" s="249"/>
      <c r="C210" s="249"/>
      <c r="D210" s="249"/>
      <c r="E210" s="249"/>
      <c r="F210" s="249"/>
      <c r="G210" s="249"/>
      <c r="H210" s="249"/>
      <c r="I210" s="249"/>
      <c r="J210" s="250"/>
      <c r="K210" s="16">
        <f>SUM(K186:K188,K190:K192,K194:K196,K198:K200,K202:K204)*14+SUM(K206:K208)*12</f>
        <v>42</v>
      </c>
      <c r="L210" s="16">
        <f t="shared" ref="L210:Q210" si="74">SUM(L186:L188,L190:L192,L194:L196,L198:L200,L202:L204)*14+SUM(L206:L208)*12</f>
        <v>42</v>
      </c>
      <c r="M210" s="16">
        <f t="shared" si="74"/>
        <v>28</v>
      </c>
      <c r="N210" s="16">
        <f t="shared" si="74"/>
        <v>14</v>
      </c>
      <c r="O210" s="16">
        <f t="shared" si="74"/>
        <v>126</v>
      </c>
      <c r="P210" s="16">
        <f t="shared" si="74"/>
        <v>182</v>
      </c>
      <c r="Q210" s="16">
        <f t="shared" si="74"/>
        <v>308</v>
      </c>
      <c r="R210" s="237"/>
      <c r="S210" s="238"/>
      <c r="T210" s="238"/>
      <c r="U210" s="239"/>
    </row>
    <row r="211" spans="1:21" ht="15" customHeight="1" x14ac:dyDescent="0.2">
      <c r="A211" s="251"/>
      <c r="B211" s="252"/>
      <c r="C211" s="252"/>
      <c r="D211" s="252"/>
      <c r="E211" s="252"/>
      <c r="F211" s="252"/>
      <c r="G211" s="252"/>
      <c r="H211" s="252"/>
      <c r="I211" s="252"/>
      <c r="J211" s="253"/>
      <c r="K211" s="178">
        <f>SUM(K210:N210)</f>
        <v>126</v>
      </c>
      <c r="L211" s="179"/>
      <c r="M211" s="179"/>
      <c r="N211" s="180"/>
      <c r="O211" s="178">
        <f>SUM(O210:P210)</f>
        <v>308</v>
      </c>
      <c r="P211" s="179"/>
      <c r="Q211" s="180"/>
      <c r="R211" s="240"/>
      <c r="S211" s="241"/>
      <c r="T211" s="241"/>
      <c r="U211" s="242"/>
    </row>
    <row r="212" spans="1:21" ht="19.5" customHeight="1" x14ac:dyDescent="0.2">
      <c r="A212" s="224" t="s">
        <v>101</v>
      </c>
      <c r="B212" s="225"/>
      <c r="C212" s="225"/>
      <c r="D212" s="225"/>
      <c r="E212" s="225"/>
      <c r="F212" s="225"/>
      <c r="G212" s="225"/>
      <c r="H212" s="225"/>
      <c r="I212" s="225"/>
      <c r="J212" s="226"/>
      <c r="K212" s="221">
        <f>U209/SUM(U51,U67,U83,U98,U116,U132)</f>
        <v>0.1</v>
      </c>
      <c r="L212" s="222"/>
      <c r="M212" s="222"/>
      <c r="N212" s="222"/>
      <c r="O212" s="222"/>
      <c r="P212" s="222"/>
      <c r="Q212" s="222"/>
      <c r="R212" s="222"/>
      <c r="S212" s="222"/>
      <c r="T212" s="222"/>
      <c r="U212" s="223"/>
    </row>
    <row r="213" spans="1:21" ht="18.75" customHeight="1" x14ac:dyDescent="0.2">
      <c r="A213" s="234" t="s">
        <v>103</v>
      </c>
      <c r="B213" s="235"/>
      <c r="C213" s="235"/>
      <c r="D213" s="235"/>
      <c r="E213" s="235"/>
      <c r="F213" s="235"/>
      <c r="G213" s="235"/>
      <c r="H213" s="235"/>
      <c r="I213" s="235"/>
      <c r="J213" s="236"/>
      <c r="K213" s="221">
        <f>K211/(SUM(O51,O67,O83,O98,O116)*14+O132*12)</f>
        <v>6.2130177514792898E-2</v>
      </c>
      <c r="L213" s="222"/>
      <c r="M213" s="222"/>
      <c r="N213" s="222"/>
      <c r="O213" s="222"/>
      <c r="P213" s="222"/>
      <c r="Q213" s="222"/>
      <c r="R213" s="222"/>
      <c r="S213" s="222"/>
      <c r="T213" s="222"/>
      <c r="U213" s="223"/>
    </row>
    <row r="214" spans="1:21" s="110" customFormat="1" x14ac:dyDescent="0.2">
      <c r="A214" s="117"/>
      <c r="B214" s="117"/>
      <c r="C214" s="117"/>
      <c r="D214" s="117"/>
      <c r="E214" s="117"/>
      <c r="F214" s="117"/>
      <c r="G214" s="117"/>
      <c r="H214" s="117"/>
      <c r="I214" s="117"/>
      <c r="J214" s="117"/>
      <c r="K214" s="116"/>
      <c r="L214" s="116"/>
      <c r="M214" s="116"/>
      <c r="N214" s="116"/>
      <c r="O214" s="116"/>
      <c r="P214" s="116"/>
      <c r="Q214" s="116"/>
      <c r="R214" s="116"/>
      <c r="S214" s="116"/>
      <c r="T214" s="116"/>
      <c r="U214" s="116"/>
    </row>
    <row r="215" spans="1:21" s="110" customFormat="1" x14ac:dyDescent="0.2">
      <c r="A215" s="117"/>
      <c r="B215" s="117"/>
      <c r="C215" s="117"/>
      <c r="D215" s="117"/>
      <c r="E215" s="117"/>
      <c r="F215" s="117"/>
      <c r="G215" s="117"/>
      <c r="H215" s="117"/>
      <c r="I215" s="117"/>
      <c r="J215" s="117"/>
      <c r="K215" s="116"/>
      <c r="L215" s="116"/>
      <c r="M215" s="116"/>
      <c r="N215" s="116"/>
      <c r="O215" s="116"/>
      <c r="P215" s="116"/>
      <c r="Q215" s="116"/>
      <c r="R215" s="116"/>
      <c r="S215" s="116"/>
      <c r="T215" s="116"/>
      <c r="U215" s="116"/>
    </row>
    <row r="216" spans="1:21" s="110" customFormat="1" x14ac:dyDescent="0.2">
      <c r="A216" s="117"/>
      <c r="B216" s="117"/>
      <c r="C216" s="117"/>
      <c r="D216" s="117"/>
      <c r="E216" s="117"/>
      <c r="F216" s="117"/>
      <c r="G216" s="117"/>
      <c r="H216" s="117"/>
      <c r="I216" s="117"/>
      <c r="J216" s="117"/>
      <c r="K216" s="116"/>
      <c r="L216" s="116"/>
      <c r="M216" s="116"/>
      <c r="N216" s="116"/>
      <c r="O216" s="116"/>
      <c r="P216" s="116"/>
      <c r="Q216" s="116"/>
      <c r="R216" s="116"/>
      <c r="S216" s="116"/>
      <c r="T216" s="116"/>
      <c r="U216" s="116"/>
    </row>
    <row r="217" spans="1:21" s="110" customFormat="1" x14ac:dyDescent="0.2">
      <c r="A217" s="117"/>
      <c r="B217" s="117"/>
      <c r="C217" s="117"/>
      <c r="D217" s="117"/>
      <c r="E217" s="117"/>
      <c r="F217" s="117"/>
      <c r="G217" s="117"/>
      <c r="H217" s="117"/>
      <c r="I217" s="117"/>
      <c r="J217" s="117"/>
      <c r="K217" s="116"/>
      <c r="L217" s="116"/>
      <c r="M217" s="116"/>
      <c r="N217" s="116"/>
      <c r="O217" s="116"/>
      <c r="P217" s="116"/>
      <c r="Q217" s="116"/>
      <c r="R217" s="116"/>
      <c r="S217" s="116"/>
      <c r="T217" s="116"/>
      <c r="U217" s="116"/>
    </row>
    <row r="218" spans="1:21" ht="21" customHeight="1" x14ac:dyDescent="0.2">
      <c r="A218" s="283" t="s">
        <v>61</v>
      </c>
      <c r="B218" s="322"/>
      <c r="C218" s="322"/>
      <c r="D218" s="322"/>
      <c r="E218" s="322"/>
      <c r="F218" s="322"/>
      <c r="G218" s="322"/>
      <c r="H218" s="322"/>
      <c r="I218" s="322"/>
      <c r="J218" s="322"/>
      <c r="K218" s="322"/>
      <c r="L218" s="322"/>
      <c r="M218" s="322"/>
      <c r="N218" s="322"/>
      <c r="O218" s="322"/>
      <c r="P218" s="322"/>
      <c r="Q218" s="322"/>
      <c r="R218" s="322"/>
      <c r="S218" s="322"/>
      <c r="T218" s="322"/>
      <c r="U218" s="322"/>
    </row>
    <row r="219" spans="1:21" ht="16.5" customHeight="1" x14ac:dyDescent="0.2">
      <c r="A219" s="244" t="s">
        <v>63</v>
      </c>
      <c r="B219" s="254"/>
      <c r="C219" s="254"/>
      <c r="D219" s="254"/>
      <c r="E219" s="254"/>
      <c r="F219" s="254"/>
      <c r="G219" s="254"/>
      <c r="H219" s="254"/>
      <c r="I219" s="254"/>
      <c r="J219" s="254"/>
      <c r="K219" s="254"/>
      <c r="L219" s="254"/>
      <c r="M219" s="254"/>
      <c r="N219" s="254"/>
      <c r="O219" s="254"/>
      <c r="P219" s="254"/>
      <c r="Q219" s="254"/>
      <c r="R219" s="254"/>
      <c r="S219" s="254"/>
      <c r="T219" s="254"/>
      <c r="U219" s="254"/>
    </row>
    <row r="220" spans="1:21" ht="27.75" customHeight="1" x14ac:dyDescent="0.2">
      <c r="A220" s="244" t="s">
        <v>30</v>
      </c>
      <c r="B220" s="244" t="s">
        <v>29</v>
      </c>
      <c r="C220" s="244"/>
      <c r="D220" s="244"/>
      <c r="E220" s="244"/>
      <c r="F220" s="244"/>
      <c r="G220" s="244"/>
      <c r="H220" s="244"/>
      <c r="I220" s="244"/>
      <c r="J220" s="126" t="s">
        <v>43</v>
      </c>
      <c r="K220" s="148" t="s">
        <v>27</v>
      </c>
      <c r="L220" s="149"/>
      <c r="M220" s="149"/>
      <c r="N220" s="150"/>
      <c r="O220" s="126" t="s">
        <v>44</v>
      </c>
      <c r="P220" s="126"/>
      <c r="Q220" s="126"/>
      <c r="R220" s="126" t="s">
        <v>26</v>
      </c>
      <c r="S220" s="126"/>
      <c r="T220" s="126"/>
      <c r="U220" s="126" t="s">
        <v>25</v>
      </c>
    </row>
    <row r="221" spans="1:21" x14ac:dyDescent="0.2">
      <c r="A221" s="244"/>
      <c r="B221" s="244"/>
      <c r="C221" s="244"/>
      <c r="D221" s="244"/>
      <c r="E221" s="244"/>
      <c r="F221" s="244"/>
      <c r="G221" s="244"/>
      <c r="H221" s="244"/>
      <c r="I221" s="244"/>
      <c r="J221" s="126"/>
      <c r="K221" s="23" t="s">
        <v>31</v>
      </c>
      <c r="L221" s="23" t="s">
        <v>32</v>
      </c>
      <c r="M221" s="23" t="s">
        <v>33</v>
      </c>
      <c r="N221" s="43" t="s">
        <v>99</v>
      </c>
      <c r="O221" s="23" t="s">
        <v>37</v>
      </c>
      <c r="P221" s="23" t="s">
        <v>8</v>
      </c>
      <c r="Q221" s="23" t="s">
        <v>34</v>
      </c>
      <c r="R221" s="23" t="s">
        <v>35</v>
      </c>
      <c r="S221" s="23" t="s">
        <v>31</v>
      </c>
      <c r="T221" s="23" t="s">
        <v>36</v>
      </c>
      <c r="U221" s="126"/>
    </row>
    <row r="222" spans="1:21" x14ac:dyDescent="0.2">
      <c r="A222" s="127" t="s">
        <v>62</v>
      </c>
      <c r="B222" s="147"/>
      <c r="C222" s="147"/>
      <c r="D222" s="147"/>
      <c r="E222" s="147"/>
      <c r="F222" s="147"/>
      <c r="G222" s="147"/>
      <c r="H222" s="147"/>
      <c r="I222" s="147"/>
      <c r="J222" s="147"/>
      <c r="K222" s="147"/>
      <c r="L222" s="147"/>
      <c r="M222" s="147"/>
      <c r="N222" s="147"/>
      <c r="O222" s="147"/>
      <c r="P222" s="147"/>
      <c r="Q222" s="147"/>
      <c r="R222" s="147"/>
      <c r="S222" s="147"/>
      <c r="T222" s="147"/>
      <c r="U222" s="128"/>
    </row>
    <row r="223" spans="1:21" ht="30.75" customHeight="1" x14ac:dyDescent="0.2">
      <c r="A223" s="25" t="str">
        <f t="shared" ref="A223:A240" si="75">IF(ISNA(INDEX($A$38:$U$211,MATCH($B223,$B$38:$B$211,0),1)),"",INDEX($A$38:$U$211,MATCH($B223,$B$38:$B$211,0),1))</f>
        <v>MLM0019</v>
      </c>
      <c r="B223" s="169" t="s">
        <v>250</v>
      </c>
      <c r="C223" s="188"/>
      <c r="D223" s="188"/>
      <c r="E223" s="188"/>
      <c r="F223" s="188"/>
      <c r="G223" s="188"/>
      <c r="H223" s="188"/>
      <c r="I223" s="189"/>
      <c r="J223" s="13">
        <f t="shared" ref="J223:J228" si="76">IF(ISNA(INDEX($A$38:$U$211,MATCH($B223,$B$38:$B$211,0),10)),"",INDEX($A$38:$U$211,MATCH($B223,$B$38:$B$211,0),10))</f>
        <v>5</v>
      </c>
      <c r="K223" s="13">
        <f t="shared" ref="K223:K228" si="77">IF(ISNA(INDEX($A$38:$U$211,MATCH($B223,$B$38:$B$211,0),11)),"",INDEX($A$38:$U$211,MATCH($B223,$B$38:$B$211,0),11))</f>
        <v>2</v>
      </c>
      <c r="L223" s="13">
        <f t="shared" ref="L223:L228" si="78">IF(ISNA(INDEX($A$38:$U$211,MATCH($B223,$B$38:$B$211,0),12)),"",INDEX($A$38:$U$211,MATCH($B223,$B$38:$B$211,0),12))</f>
        <v>2</v>
      </c>
      <c r="M223" s="13">
        <f t="shared" ref="M223:M228" si="79">IF(ISNA(INDEX($A$38:$U$211,MATCH($B223,$B$38:$B$211,0),13)),"",INDEX($A$38:$U$211,MATCH($B223,$B$38:$B$211,0),13))</f>
        <v>0</v>
      </c>
      <c r="N223" s="13">
        <f t="shared" ref="N223:N228" si="80">IF(ISNA(INDEX($A$38:$U$211,MATCH($B223,$B$38:$B$211,0),14)),"",INDEX($A$38:$U$211,MATCH($B223,$B$38:$B$211,0),14))</f>
        <v>0</v>
      </c>
      <c r="O223" s="13">
        <f t="shared" ref="O223:O228" si="81">IF(ISNA(INDEX($A$38:$U$211,MATCH($B223,$B$38:$B$211,0),15)),"",INDEX($A$38:$U$211,MATCH($B223,$B$38:$B$211,0),15))</f>
        <v>4</v>
      </c>
      <c r="P223" s="13">
        <f t="shared" ref="P223:P228" si="82">IF(ISNA(INDEX($A$38:$U$211,MATCH($B223,$B$38:$B$211,0),16)),"",INDEX($A$38:$U$211,MATCH($B223,$B$38:$B$211,0),16))</f>
        <v>5</v>
      </c>
      <c r="Q223" s="13">
        <f t="shared" ref="Q223:Q228" si="83">IF(ISNA(INDEX($A$38:$U$211,MATCH($B223,$B$38:$B$211,0),17)),"",INDEX($A$38:$U$211,MATCH($B223,$B$38:$B$211,0),17))</f>
        <v>9</v>
      </c>
      <c r="R223" s="22" t="str">
        <f t="shared" ref="R223:R228" si="84">IF(ISNA(INDEX($A$38:$U$211,MATCH($B223,$B$38:$B$211,0),18)),"",INDEX($A$38:$U$211,MATCH($B223,$B$38:$B$211,0),18))</f>
        <v>E</v>
      </c>
      <c r="S223" s="22">
        <f t="shared" ref="S223:S228" si="85">IF(ISNA(INDEX($A$38:$U$211,MATCH($B223,$B$38:$B$211,0),19)),"",INDEX($A$38:$U$211,MATCH($B223,$B$38:$B$211,0),19))</f>
        <v>0</v>
      </c>
      <c r="T223" s="22">
        <f t="shared" ref="T223:T228" si="86">IF(ISNA(INDEX($A$38:$U$211,MATCH($B223,$B$38:$B$211,0),20)),"",INDEX($A$38:$U$211,MATCH($B223,$B$38:$B$211,0),20))</f>
        <v>0</v>
      </c>
      <c r="U223" s="22" t="str">
        <f t="shared" ref="U223:U228" si="87">IF(ISNA(INDEX($A$38:$U$211,MATCH($B223,$B$38:$B$211,0),21)),"",INDEX($A$38:$U$211,MATCH($B223,$B$38:$B$211,0),21))</f>
        <v>DF</v>
      </c>
    </row>
    <row r="224" spans="1:21" ht="15" x14ac:dyDescent="0.2">
      <c r="A224" s="25" t="str">
        <f t="shared" si="75"/>
        <v>MLM0023</v>
      </c>
      <c r="B224" s="169" t="s">
        <v>187</v>
      </c>
      <c r="C224" s="188"/>
      <c r="D224" s="188"/>
      <c r="E224" s="188"/>
      <c r="F224" s="188"/>
      <c r="G224" s="188"/>
      <c r="H224" s="188"/>
      <c r="I224" s="189"/>
      <c r="J224" s="13">
        <f t="shared" si="76"/>
        <v>4</v>
      </c>
      <c r="K224" s="13">
        <f t="shared" si="77"/>
        <v>2</v>
      </c>
      <c r="L224" s="13">
        <f t="shared" si="78"/>
        <v>2</v>
      </c>
      <c r="M224" s="13">
        <f t="shared" si="79"/>
        <v>0</v>
      </c>
      <c r="N224" s="13">
        <f t="shared" si="80"/>
        <v>0</v>
      </c>
      <c r="O224" s="13">
        <f t="shared" si="81"/>
        <v>4</v>
      </c>
      <c r="P224" s="13">
        <f t="shared" si="82"/>
        <v>3</v>
      </c>
      <c r="Q224" s="13">
        <f t="shared" si="83"/>
        <v>7</v>
      </c>
      <c r="R224" s="22" t="str">
        <f t="shared" si="84"/>
        <v>E</v>
      </c>
      <c r="S224" s="22">
        <f t="shared" si="85"/>
        <v>0</v>
      </c>
      <c r="T224" s="22">
        <f t="shared" si="86"/>
        <v>0</v>
      </c>
      <c r="U224" s="22" t="str">
        <f t="shared" si="87"/>
        <v>DF</v>
      </c>
    </row>
    <row r="225" spans="1:21" ht="30.75" customHeight="1" x14ac:dyDescent="0.2">
      <c r="A225" s="25" t="str">
        <f t="shared" si="75"/>
        <v>MLM0001</v>
      </c>
      <c r="B225" s="169" t="s">
        <v>229</v>
      </c>
      <c r="C225" s="188"/>
      <c r="D225" s="188"/>
      <c r="E225" s="188"/>
      <c r="F225" s="188"/>
      <c r="G225" s="188"/>
      <c r="H225" s="188"/>
      <c r="I225" s="189"/>
      <c r="J225" s="13">
        <f t="shared" si="76"/>
        <v>5</v>
      </c>
      <c r="K225" s="13">
        <f t="shared" si="77"/>
        <v>2</v>
      </c>
      <c r="L225" s="13">
        <f t="shared" si="78"/>
        <v>2</v>
      </c>
      <c r="M225" s="13">
        <f t="shared" si="79"/>
        <v>0</v>
      </c>
      <c r="N225" s="13">
        <f t="shared" si="80"/>
        <v>0</v>
      </c>
      <c r="O225" s="13">
        <f t="shared" si="81"/>
        <v>4</v>
      </c>
      <c r="P225" s="13">
        <f t="shared" si="82"/>
        <v>5</v>
      </c>
      <c r="Q225" s="13">
        <f t="shared" si="83"/>
        <v>9</v>
      </c>
      <c r="R225" s="22" t="str">
        <f t="shared" si="84"/>
        <v>E</v>
      </c>
      <c r="S225" s="22">
        <f t="shared" si="85"/>
        <v>0</v>
      </c>
      <c r="T225" s="22">
        <f t="shared" si="86"/>
        <v>0</v>
      </c>
      <c r="U225" s="22" t="str">
        <f t="shared" si="87"/>
        <v>DF</v>
      </c>
    </row>
    <row r="226" spans="1:21" ht="30" customHeight="1" x14ac:dyDescent="0.2">
      <c r="A226" s="25" t="str">
        <f t="shared" si="75"/>
        <v>MLM0013</v>
      </c>
      <c r="B226" s="169" t="s">
        <v>228</v>
      </c>
      <c r="C226" s="188"/>
      <c r="D226" s="188"/>
      <c r="E226" s="188"/>
      <c r="F226" s="188"/>
      <c r="G226" s="188"/>
      <c r="H226" s="188"/>
      <c r="I226" s="189"/>
      <c r="J226" s="13">
        <f t="shared" si="76"/>
        <v>4</v>
      </c>
      <c r="K226" s="13">
        <f t="shared" si="77"/>
        <v>2</v>
      </c>
      <c r="L226" s="13">
        <f t="shared" si="78"/>
        <v>2</v>
      </c>
      <c r="M226" s="13">
        <f t="shared" si="79"/>
        <v>0</v>
      </c>
      <c r="N226" s="13">
        <f t="shared" si="80"/>
        <v>0</v>
      </c>
      <c r="O226" s="13">
        <f t="shared" si="81"/>
        <v>4</v>
      </c>
      <c r="P226" s="13">
        <f t="shared" si="82"/>
        <v>3</v>
      </c>
      <c r="Q226" s="13">
        <f t="shared" si="83"/>
        <v>7</v>
      </c>
      <c r="R226" s="22" t="str">
        <f t="shared" si="84"/>
        <v>E</v>
      </c>
      <c r="S226" s="22">
        <f t="shared" si="85"/>
        <v>0</v>
      </c>
      <c r="T226" s="22">
        <f t="shared" si="86"/>
        <v>0</v>
      </c>
      <c r="U226" s="22" t="str">
        <f t="shared" si="87"/>
        <v>DF</v>
      </c>
    </row>
    <row r="227" spans="1:21" ht="25.5" customHeight="1" x14ac:dyDescent="0.2">
      <c r="A227" s="25" t="str">
        <f t="shared" si="75"/>
        <v>MLM5108</v>
      </c>
      <c r="B227" s="169" t="s">
        <v>230</v>
      </c>
      <c r="C227" s="188"/>
      <c r="D227" s="188"/>
      <c r="E227" s="188"/>
      <c r="F227" s="188"/>
      <c r="G227" s="188"/>
      <c r="H227" s="188"/>
      <c r="I227" s="189"/>
      <c r="J227" s="13">
        <f t="shared" si="76"/>
        <v>5</v>
      </c>
      <c r="K227" s="13">
        <f t="shared" si="77"/>
        <v>2</v>
      </c>
      <c r="L227" s="13">
        <f t="shared" si="78"/>
        <v>1</v>
      </c>
      <c r="M227" s="13">
        <f t="shared" si="79"/>
        <v>1</v>
      </c>
      <c r="N227" s="13">
        <f t="shared" si="80"/>
        <v>0</v>
      </c>
      <c r="O227" s="13">
        <f t="shared" si="81"/>
        <v>4</v>
      </c>
      <c r="P227" s="13">
        <f t="shared" si="82"/>
        <v>5</v>
      </c>
      <c r="Q227" s="13">
        <f t="shared" si="83"/>
        <v>9</v>
      </c>
      <c r="R227" s="22">
        <f t="shared" si="84"/>
        <v>0</v>
      </c>
      <c r="S227" s="22" t="str">
        <f t="shared" si="85"/>
        <v>C</v>
      </c>
      <c r="T227" s="22">
        <f t="shared" si="86"/>
        <v>0</v>
      </c>
      <c r="U227" s="22" t="str">
        <f t="shared" si="87"/>
        <v>DF</v>
      </c>
    </row>
    <row r="228" spans="1:21" s="38" customFormat="1" ht="20.25" customHeight="1" x14ac:dyDescent="0.2">
      <c r="A228" s="25" t="str">
        <f t="shared" si="75"/>
        <v>MLX2201</v>
      </c>
      <c r="B228" s="169" t="s">
        <v>225</v>
      </c>
      <c r="C228" s="188"/>
      <c r="D228" s="188"/>
      <c r="E228" s="188"/>
      <c r="F228" s="188"/>
      <c r="G228" s="188"/>
      <c r="H228" s="188"/>
      <c r="I228" s="189"/>
      <c r="J228" s="13">
        <f t="shared" si="76"/>
        <v>4</v>
      </c>
      <c r="K228" s="13">
        <f t="shared" si="77"/>
        <v>2</v>
      </c>
      <c r="L228" s="13">
        <f t="shared" si="78"/>
        <v>1</v>
      </c>
      <c r="M228" s="13">
        <f t="shared" si="79"/>
        <v>0</v>
      </c>
      <c r="N228" s="13">
        <f t="shared" si="80"/>
        <v>0</v>
      </c>
      <c r="O228" s="13">
        <f t="shared" si="81"/>
        <v>3</v>
      </c>
      <c r="P228" s="13">
        <f t="shared" si="82"/>
        <v>4</v>
      </c>
      <c r="Q228" s="13">
        <f t="shared" si="83"/>
        <v>7</v>
      </c>
      <c r="R228" s="22">
        <f t="shared" si="84"/>
        <v>0</v>
      </c>
      <c r="S228" s="22">
        <f t="shared" si="85"/>
        <v>0</v>
      </c>
      <c r="T228" s="22" t="str">
        <f t="shared" si="86"/>
        <v>VP</v>
      </c>
      <c r="U228" s="22" t="str">
        <f t="shared" si="87"/>
        <v>DF</v>
      </c>
    </row>
    <row r="229" spans="1:21" s="98" customFormat="1" x14ac:dyDescent="0.2">
      <c r="A229" s="25" t="str">
        <f t="shared" si="75"/>
        <v>MLM0083</v>
      </c>
      <c r="B229" s="139" t="s">
        <v>231</v>
      </c>
      <c r="C229" s="140"/>
      <c r="D229" s="140"/>
      <c r="E229" s="140"/>
      <c r="F229" s="140"/>
      <c r="G229" s="140"/>
      <c r="H229" s="140"/>
      <c r="I229" s="141"/>
      <c r="J229" s="103">
        <v>3</v>
      </c>
      <c r="K229" s="103">
        <v>1</v>
      </c>
      <c r="L229" s="103">
        <v>2</v>
      </c>
      <c r="M229" s="103">
        <v>0</v>
      </c>
      <c r="N229" s="103">
        <v>0</v>
      </c>
      <c r="O229" s="53">
        <f t="shared" ref="O229" si="88">K229+L229+M229+N229</f>
        <v>3</v>
      </c>
      <c r="P229" s="33">
        <f>Q229-O229</f>
        <v>2</v>
      </c>
      <c r="Q229" s="33">
        <f>ROUND(PRODUCT(J229,25)/14,0)</f>
        <v>5</v>
      </c>
      <c r="R229" s="104"/>
      <c r="S229" s="103"/>
      <c r="T229" s="105" t="s">
        <v>36</v>
      </c>
      <c r="U229" s="103" t="s">
        <v>40</v>
      </c>
    </row>
    <row r="230" spans="1:21" s="51" customFormat="1" ht="28.5" customHeight="1" x14ac:dyDescent="0.2">
      <c r="A230" s="25" t="str">
        <f t="shared" si="75"/>
        <v>MLM0021</v>
      </c>
      <c r="B230" s="169" t="s">
        <v>188</v>
      </c>
      <c r="C230" s="170"/>
      <c r="D230" s="170"/>
      <c r="E230" s="170"/>
      <c r="F230" s="170"/>
      <c r="G230" s="170"/>
      <c r="H230" s="170"/>
      <c r="I230" s="171"/>
      <c r="J230" s="13">
        <f t="shared" ref="J230:J240" si="89">IF(ISNA(INDEX($A$38:$U$211,MATCH($B230,$B$38:$B$211,0),10)),"",INDEX($A$38:$U$211,MATCH($B230,$B$38:$B$211,0),10))</f>
        <v>5</v>
      </c>
      <c r="K230" s="13">
        <f t="shared" ref="K230:K240" si="90">IF(ISNA(INDEX($A$38:$U$211,MATCH($B230,$B$38:$B$211,0),11)),"",INDEX($A$38:$U$211,MATCH($B230,$B$38:$B$211,0),11))</f>
        <v>2</v>
      </c>
      <c r="L230" s="13">
        <f t="shared" ref="L230:L240" si="91">IF(ISNA(INDEX($A$38:$U$211,MATCH($B230,$B$38:$B$211,0),12)),"",INDEX($A$38:$U$211,MATCH($B230,$B$38:$B$211,0),12))</f>
        <v>2</v>
      </c>
      <c r="M230" s="13">
        <f t="shared" ref="M230:M240" si="92">IF(ISNA(INDEX($A$38:$U$211,MATCH($B230,$B$38:$B$211,0),13)),"",INDEX($A$38:$U$211,MATCH($B230,$B$38:$B$211,0),13))</f>
        <v>0</v>
      </c>
      <c r="N230" s="13">
        <f t="shared" ref="N230:N240" si="93">IF(ISNA(INDEX($A$38:$U$211,MATCH($B230,$B$38:$B$211,0),14)),"",INDEX($A$38:$U$211,MATCH($B230,$B$38:$B$211,0),14))</f>
        <v>0</v>
      </c>
      <c r="O230" s="13">
        <f t="shared" ref="O230:O240" si="94">IF(ISNA(INDEX($A$38:$U$211,MATCH($B230,$B$38:$B$211,0),15)),"",INDEX($A$38:$U$211,MATCH($B230,$B$38:$B$211,0),15))</f>
        <v>4</v>
      </c>
      <c r="P230" s="13">
        <f t="shared" ref="P230:P240" si="95">IF(ISNA(INDEX($A$38:$U$211,MATCH($B230,$B$38:$B$211,0),16)),"",INDEX($A$38:$U$211,MATCH($B230,$B$38:$B$211,0),16))</f>
        <v>5</v>
      </c>
      <c r="Q230" s="13">
        <f t="shared" ref="Q230:Q240" si="96">IF(ISNA(INDEX($A$38:$U$211,MATCH($B230,$B$38:$B$211,0),17)),"",INDEX($A$38:$U$211,MATCH($B230,$B$38:$B$211,0),17))</f>
        <v>9</v>
      </c>
      <c r="R230" s="22" t="str">
        <f t="shared" ref="R230:R240" si="97">IF(ISNA(INDEX($A$38:$U$211,MATCH($B230,$B$38:$B$211,0),18)),"",INDEX($A$38:$U$211,MATCH($B230,$B$38:$B$211,0),18))</f>
        <v>E</v>
      </c>
      <c r="S230" s="22">
        <f t="shared" ref="S230:S240" si="98">IF(ISNA(INDEX($A$38:$U$211,MATCH($B230,$B$38:$B$211,0),19)),"",INDEX($A$38:$U$211,MATCH($B230,$B$38:$B$211,0),19))</f>
        <v>0</v>
      </c>
      <c r="T230" s="22">
        <f t="shared" ref="T230:T240" si="99">IF(ISNA(INDEX($A$38:$U$211,MATCH($B230,$B$38:$B$211,0),20)),"",INDEX($A$38:$U$211,MATCH($B230,$B$38:$B$211,0),20))</f>
        <v>0</v>
      </c>
      <c r="U230" s="22" t="str">
        <f t="shared" ref="U230:U240" si="100">IF(ISNA(INDEX($A$38:$U$211,MATCH($B230,$B$38:$B$211,0),21)),"",INDEX($A$38:$U$211,MATCH($B230,$B$38:$B$211,0),21))</f>
        <v>DF</v>
      </c>
    </row>
    <row r="231" spans="1:21" ht="42" customHeight="1" x14ac:dyDescent="0.2">
      <c r="A231" s="25" t="str">
        <f t="shared" si="75"/>
        <v>MLM0006</v>
      </c>
      <c r="B231" s="169" t="s">
        <v>232</v>
      </c>
      <c r="C231" s="170"/>
      <c r="D231" s="170"/>
      <c r="E231" s="170"/>
      <c r="F231" s="170"/>
      <c r="G231" s="170"/>
      <c r="H231" s="170"/>
      <c r="I231" s="171"/>
      <c r="J231" s="13">
        <f t="shared" si="89"/>
        <v>5</v>
      </c>
      <c r="K231" s="13">
        <f t="shared" si="90"/>
        <v>2</v>
      </c>
      <c r="L231" s="13">
        <f t="shared" si="91"/>
        <v>2</v>
      </c>
      <c r="M231" s="13">
        <f t="shared" si="92"/>
        <v>0</v>
      </c>
      <c r="N231" s="13">
        <f t="shared" si="93"/>
        <v>0</v>
      </c>
      <c r="O231" s="13">
        <f t="shared" si="94"/>
        <v>4</v>
      </c>
      <c r="P231" s="13">
        <f t="shared" si="95"/>
        <v>5</v>
      </c>
      <c r="Q231" s="13">
        <f t="shared" si="96"/>
        <v>9</v>
      </c>
      <c r="R231" s="22" t="str">
        <f t="shared" si="97"/>
        <v>E</v>
      </c>
      <c r="S231" s="22">
        <f t="shared" si="98"/>
        <v>0</v>
      </c>
      <c r="T231" s="22">
        <f t="shared" si="99"/>
        <v>0</v>
      </c>
      <c r="U231" s="22" t="str">
        <f t="shared" si="100"/>
        <v>DF</v>
      </c>
    </row>
    <row r="232" spans="1:21" ht="27" customHeight="1" x14ac:dyDescent="0.2">
      <c r="A232" s="25" t="str">
        <f t="shared" si="75"/>
        <v>MLM0015</v>
      </c>
      <c r="B232" s="169" t="s">
        <v>233</v>
      </c>
      <c r="C232" s="170"/>
      <c r="D232" s="170"/>
      <c r="E232" s="170"/>
      <c r="F232" s="170"/>
      <c r="G232" s="170"/>
      <c r="H232" s="170"/>
      <c r="I232" s="171"/>
      <c r="J232" s="13">
        <f t="shared" si="89"/>
        <v>5</v>
      </c>
      <c r="K232" s="13">
        <f t="shared" si="90"/>
        <v>2</v>
      </c>
      <c r="L232" s="13">
        <f t="shared" si="91"/>
        <v>2</v>
      </c>
      <c r="M232" s="13">
        <f t="shared" si="92"/>
        <v>0</v>
      </c>
      <c r="N232" s="13">
        <f t="shared" si="93"/>
        <v>0</v>
      </c>
      <c r="O232" s="13">
        <f t="shared" si="94"/>
        <v>4</v>
      </c>
      <c r="P232" s="13">
        <f t="shared" si="95"/>
        <v>5</v>
      </c>
      <c r="Q232" s="13">
        <f t="shared" si="96"/>
        <v>9</v>
      </c>
      <c r="R232" s="22">
        <f t="shared" si="97"/>
        <v>0</v>
      </c>
      <c r="S232" s="22">
        <f t="shared" si="98"/>
        <v>0</v>
      </c>
      <c r="T232" s="22" t="str">
        <f t="shared" si="99"/>
        <v>VP</v>
      </c>
      <c r="U232" s="22" t="str">
        <f t="shared" si="100"/>
        <v>DF</v>
      </c>
    </row>
    <row r="233" spans="1:21" s="59" customFormat="1" ht="38.25" customHeight="1" x14ac:dyDescent="0.2">
      <c r="A233" s="25" t="str">
        <f t="shared" si="75"/>
        <v>MLM0007</v>
      </c>
      <c r="B233" s="169" t="s">
        <v>190</v>
      </c>
      <c r="C233" s="170"/>
      <c r="D233" s="170"/>
      <c r="E233" s="170"/>
      <c r="F233" s="170"/>
      <c r="G233" s="170"/>
      <c r="H233" s="170"/>
      <c r="I233" s="171"/>
      <c r="J233" s="13">
        <f t="shared" si="89"/>
        <v>6</v>
      </c>
      <c r="K233" s="13">
        <f t="shared" si="90"/>
        <v>2</v>
      </c>
      <c r="L233" s="13">
        <f t="shared" si="91"/>
        <v>2</v>
      </c>
      <c r="M233" s="13">
        <f t="shared" si="92"/>
        <v>0</v>
      </c>
      <c r="N233" s="13">
        <f t="shared" si="93"/>
        <v>0</v>
      </c>
      <c r="O233" s="13">
        <f t="shared" si="94"/>
        <v>4</v>
      </c>
      <c r="P233" s="13">
        <f t="shared" si="95"/>
        <v>7</v>
      </c>
      <c r="Q233" s="13">
        <f t="shared" si="96"/>
        <v>11</v>
      </c>
      <c r="R233" s="22">
        <f t="shared" si="97"/>
        <v>0</v>
      </c>
      <c r="S233" s="22">
        <f t="shared" si="98"/>
        <v>0</v>
      </c>
      <c r="T233" s="22" t="str">
        <f t="shared" si="99"/>
        <v>VP</v>
      </c>
      <c r="U233" s="22" t="str">
        <f t="shared" si="100"/>
        <v>DF</v>
      </c>
    </row>
    <row r="234" spans="1:21" s="59" customFormat="1" ht="15.75" customHeight="1" x14ac:dyDescent="0.2">
      <c r="A234" s="25" t="str">
        <f t="shared" si="75"/>
        <v>MLM0009</v>
      </c>
      <c r="B234" s="169" t="s">
        <v>237</v>
      </c>
      <c r="C234" s="170"/>
      <c r="D234" s="170"/>
      <c r="E234" s="170"/>
      <c r="F234" s="170"/>
      <c r="G234" s="170"/>
      <c r="H234" s="170"/>
      <c r="I234" s="171"/>
      <c r="J234" s="13">
        <f t="shared" si="89"/>
        <v>6</v>
      </c>
      <c r="K234" s="13">
        <f t="shared" si="90"/>
        <v>2</v>
      </c>
      <c r="L234" s="13">
        <f t="shared" si="91"/>
        <v>2</v>
      </c>
      <c r="M234" s="13">
        <f t="shared" si="92"/>
        <v>1</v>
      </c>
      <c r="N234" s="13">
        <f t="shared" si="93"/>
        <v>0</v>
      </c>
      <c r="O234" s="13">
        <f t="shared" si="94"/>
        <v>5</v>
      </c>
      <c r="P234" s="13">
        <f t="shared" si="95"/>
        <v>6</v>
      </c>
      <c r="Q234" s="13">
        <f t="shared" si="96"/>
        <v>11</v>
      </c>
      <c r="R234" s="22" t="str">
        <f t="shared" si="97"/>
        <v>E</v>
      </c>
      <c r="S234" s="22">
        <f t="shared" si="98"/>
        <v>0</v>
      </c>
      <c r="T234" s="22">
        <f t="shared" si="99"/>
        <v>0</v>
      </c>
      <c r="U234" s="22" t="str">
        <f t="shared" si="100"/>
        <v>DF</v>
      </c>
    </row>
    <row r="235" spans="1:21" ht="15.75" customHeight="1" x14ac:dyDescent="0.2">
      <c r="A235" s="25" t="str">
        <f t="shared" si="75"/>
        <v>MLM0008</v>
      </c>
      <c r="B235" s="169" t="s">
        <v>238</v>
      </c>
      <c r="C235" s="170"/>
      <c r="D235" s="170"/>
      <c r="E235" s="170"/>
      <c r="F235" s="170"/>
      <c r="G235" s="170"/>
      <c r="H235" s="170"/>
      <c r="I235" s="171"/>
      <c r="J235" s="13">
        <f t="shared" si="89"/>
        <v>6</v>
      </c>
      <c r="K235" s="13">
        <f t="shared" si="90"/>
        <v>2</v>
      </c>
      <c r="L235" s="13">
        <f t="shared" si="91"/>
        <v>2</v>
      </c>
      <c r="M235" s="13">
        <f t="shared" si="92"/>
        <v>0</v>
      </c>
      <c r="N235" s="13">
        <f t="shared" si="93"/>
        <v>0</v>
      </c>
      <c r="O235" s="13">
        <f t="shared" si="94"/>
        <v>4</v>
      </c>
      <c r="P235" s="13">
        <f t="shared" si="95"/>
        <v>7</v>
      </c>
      <c r="Q235" s="13">
        <f t="shared" si="96"/>
        <v>11</v>
      </c>
      <c r="R235" s="22" t="str">
        <f t="shared" si="97"/>
        <v>E</v>
      </c>
      <c r="S235" s="22">
        <f t="shared" si="98"/>
        <v>0</v>
      </c>
      <c r="T235" s="22">
        <f t="shared" si="99"/>
        <v>0</v>
      </c>
      <c r="U235" s="22" t="str">
        <f t="shared" si="100"/>
        <v>DF</v>
      </c>
    </row>
    <row r="236" spans="1:21" ht="15.75" customHeight="1" x14ac:dyDescent="0.2">
      <c r="A236" s="25" t="str">
        <f t="shared" si="75"/>
        <v>MLM0029</v>
      </c>
      <c r="B236" s="169" t="s">
        <v>193</v>
      </c>
      <c r="C236" s="170"/>
      <c r="D236" s="170"/>
      <c r="E236" s="170"/>
      <c r="F236" s="170"/>
      <c r="G236" s="170"/>
      <c r="H236" s="170"/>
      <c r="I236" s="171"/>
      <c r="J236" s="13">
        <f t="shared" si="89"/>
        <v>5</v>
      </c>
      <c r="K236" s="13">
        <f t="shared" si="90"/>
        <v>2</v>
      </c>
      <c r="L236" s="13">
        <f t="shared" si="91"/>
        <v>2</v>
      </c>
      <c r="M236" s="13">
        <f t="shared" si="92"/>
        <v>0</v>
      </c>
      <c r="N236" s="13">
        <f t="shared" si="93"/>
        <v>0</v>
      </c>
      <c r="O236" s="13">
        <f t="shared" si="94"/>
        <v>4</v>
      </c>
      <c r="P236" s="13">
        <f t="shared" si="95"/>
        <v>5</v>
      </c>
      <c r="Q236" s="13">
        <f t="shared" si="96"/>
        <v>9</v>
      </c>
      <c r="R236" s="22" t="str">
        <f t="shared" si="97"/>
        <v>E</v>
      </c>
      <c r="S236" s="22">
        <f t="shared" si="98"/>
        <v>0</v>
      </c>
      <c r="T236" s="22">
        <f t="shared" si="99"/>
        <v>0</v>
      </c>
      <c r="U236" s="22" t="str">
        <f t="shared" si="100"/>
        <v>DF</v>
      </c>
    </row>
    <row r="237" spans="1:21" ht="15.75" customHeight="1" x14ac:dyDescent="0.2">
      <c r="A237" s="25" t="str">
        <f t="shared" si="75"/>
        <v>MLM0025</v>
      </c>
      <c r="B237" s="169" t="s">
        <v>194</v>
      </c>
      <c r="C237" s="170"/>
      <c r="D237" s="170"/>
      <c r="E237" s="170"/>
      <c r="F237" s="170"/>
      <c r="G237" s="170"/>
      <c r="H237" s="170"/>
      <c r="I237" s="171"/>
      <c r="J237" s="13">
        <f t="shared" si="89"/>
        <v>5</v>
      </c>
      <c r="K237" s="13">
        <f t="shared" si="90"/>
        <v>2</v>
      </c>
      <c r="L237" s="13">
        <f t="shared" si="91"/>
        <v>2</v>
      </c>
      <c r="M237" s="13">
        <f t="shared" si="92"/>
        <v>0</v>
      </c>
      <c r="N237" s="13">
        <f t="shared" si="93"/>
        <v>0</v>
      </c>
      <c r="O237" s="13">
        <f t="shared" si="94"/>
        <v>4</v>
      </c>
      <c r="P237" s="13">
        <f t="shared" si="95"/>
        <v>5</v>
      </c>
      <c r="Q237" s="13">
        <f t="shared" si="96"/>
        <v>9</v>
      </c>
      <c r="R237" s="22" t="str">
        <f t="shared" si="97"/>
        <v>E</v>
      </c>
      <c r="S237" s="22">
        <f t="shared" si="98"/>
        <v>0</v>
      </c>
      <c r="T237" s="22">
        <f t="shared" si="99"/>
        <v>0</v>
      </c>
      <c r="U237" s="22" t="str">
        <f t="shared" si="100"/>
        <v>DF</v>
      </c>
    </row>
    <row r="238" spans="1:21" ht="15.75" customHeight="1" x14ac:dyDescent="0.2">
      <c r="A238" s="25" t="str">
        <f t="shared" si="75"/>
        <v>MLM0003</v>
      </c>
      <c r="B238" s="169" t="s">
        <v>195</v>
      </c>
      <c r="C238" s="170"/>
      <c r="D238" s="170"/>
      <c r="E238" s="170"/>
      <c r="F238" s="170"/>
      <c r="G238" s="170"/>
      <c r="H238" s="170"/>
      <c r="I238" s="171"/>
      <c r="J238" s="13">
        <f t="shared" si="89"/>
        <v>5</v>
      </c>
      <c r="K238" s="13">
        <f t="shared" si="90"/>
        <v>2</v>
      </c>
      <c r="L238" s="13">
        <f t="shared" si="91"/>
        <v>2</v>
      </c>
      <c r="M238" s="13">
        <f t="shared" si="92"/>
        <v>0</v>
      </c>
      <c r="N238" s="13">
        <f t="shared" si="93"/>
        <v>0</v>
      </c>
      <c r="O238" s="13">
        <f t="shared" si="94"/>
        <v>4</v>
      </c>
      <c r="P238" s="13">
        <f t="shared" si="95"/>
        <v>5</v>
      </c>
      <c r="Q238" s="13">
        <f t="shared" si="96"/>
        <v>9</v>
      </c>
      <c r="R238" s="22" t="str">
        <f t="shared" si="97"/>
        <v>E</v>
      </c>
      <c r="S238" s="22">
        <f t="shared" si="98"/>
        <v>0</v>
      </c>
      <c r="T238" s="22">
        <f t="shared" si="99"/>
        <v>0</v>
      </c>
      <c r="U238" s="22" t="str">
        <f t="shared" si="100"/>
        <v>DF</v>
      </c>
    </row>
    <row r="239" spans="1:21" hidden="1" x14ac:dyDescent="0.2">
      <c r="A239" s="25" t="str">
        <f t="shared" si="75"/>
        <v/>
      </c>
      <c r="B239" s="131"/>
      <c r="C239" s="131"/>
      <c r="D239" s="131"/>
      <c r="E239" s="131"/>
      <c r="F239" s="131"/>
      <c r="G239" s="131"/>
      <c r="H239" s="131"/>
      <c r="I239" s="131"/>
      <c r="J239" s="13" t="str">
        <f t="shared" si="89"/>
        <v/>
      </c>
      <c r="K239" s="13" t="str">
        <f t="shared" si="90"/>
        <v/>
      </c>
      <c r="L239" s="13" t="str">
        <f t="shared" si="91"/>
        <v/>
      </c>
      <c r="M239" s="13" t="str">
        <f t="shared" si="92"/>
        <v/>
      </c>
      <c r="N239" s="13" t="str">
        <f t="shared" si="93"/>
        <v/>
      </c>
      <c r="O239" s="13" t="str">
        <f t="shared" si="94"/>
        <v/>
      </c>
      <c r="P239" s="13" t="str">
        <f t="shared" si="95"/>
        <v/>
      </c>
      <c r="Q239" s="13" t="str">
        <f t="shared" si="96"/>
        <v/>
      </c>
      <c r="R239" s="22" t="str">
        <f t="shared" si="97"/>
        <v/>
      </c>
      <c r="S239" s="22" t="str">
        <f t="shared" si="98"/>
        <v/>
      </c>
      <c r="T239" s="22" t="str">
        <f t="shared" si="99"/>
        <v/>
      </c>
      <c r="U239" s="22" t="str">
        <f t="shared" si="100"/>
        <v/>
      </c>
    </row>
    <row r="240" spans="1:21" hidden="1" x14ac:dyDescent="0.2">
      <c r="A240" s="25" t="str">
        <f t="shared" si="75"/>
        <v/>
      </c>
      <c r="B240" s="131"/>
      <c r="C240" s="131"/>
      <c r="D240" s="131"/>
      <c r="E240" s="131"/>
      <c r="F240" s="131"/>
      <c r="G240" s="131"/>
      <c r="H240" s="131"/>
      <c r="I240" s="131"/>
      <c r="J240" s="13" t="str">
        <f t="shared" si="89"/>
        <v/>
      </c>
      <c r="K240" s="13" t="str">
        <f t="shared" si="90"/>
        <v/>
      </c>
      <c r="L240" s="13" t="str">
        <f t="shared" si="91"/>
        <v/>
      </c>
      <c r="M240" s="13" t="str">
        <f t="shared" si="92"/>
        <v/>
      </c>
      <c r="N240" s="13" t="str">
        <f t="shared" si="93"/>
        <v/>
      </c>
      <c r="O240" s="13" t="str">
        <f t="shared" si="94"/>
        <v/>
      </c>
      <c r="P240" s="13" t="str">
        <f t="shared" si="95"/>
        <v/>
      </c>
      <c r="Q240" s="13" t="str">
        <f t="shared" si="96"/>
        <v/>
      </c>
      <c r="R240" s="22" t="str">
        <f t="shared" si="97"/>
        <v/>
      </c>
      <c r="S240" s="22" t="str">
        <f t="shared" si="98"/>
        <v/>
      </c>
      <c r="T240" s="22" t="str">
        <f t="shared" si="99"/>
        <v/>
      </c>
      <c r="U240" s="22" t="str">
        <f t="shared" si="100"/>
        <v/>
      </c>
    </row>
    <row r="241" spans="1:21" hidden="1" x14ac:dyDescent="0.2">
      <c r="A241" s="57" t="s">
        <v>28</v>
      </c>
      <c r="B241" s="243"/>
      <c r="C241" s="243"/>
      <c r="D241" s="243"/>
      <c r="E241" s="243"/>
      <c r="F241" s="243"/>
      <c r="G241" s="243"/>
      <c r="H241" s="243"/>
      <c r="I241" s="243"/>
      <c r="J241" s="16">
        <f>IF(ISNA(SUM(J223:J240)),"",SUM(J223:J240))</f>
        <v>78</v>
      </c>
      <c r="K241" s="16">
        <f t="shared" ref="K241:Q241" si="101">SUM(K223:K240)</f>
        <v>31</v>
      </c>
      <c r="L241" s="16">
        <f t="shared" si="101"/>
        <v>30</v>
      </c>
      <c r="M241" s="16">
        <f t="shared" si="101"/>
        <v>2</v>
      </c>
      <c r="N241" s="16">
        <f t="shared" si="101"/>
        <v>0</v>
      </c>
      <c r="O241" s="16">
        <f t="shared" si="101"/>
        <v>63</v>
      </c>
      <c r="P241" s="16">
        <f t="shared" si="101"/>
        <v>77</v>
      </c>
      <c r="Q241" s="16">
        <f t="shared" si="101"/>
        <v>140</v>
      </c>
      <c r="R241" s="57">
        <f>COUNTIF(R223:R240,"E")</f>
        <v>11</v>
      </c>
      <c r="S241" s="57">
        <f>COUNTIF(S223:S240,"C")</f>
        <v>1</v>
      </c>
      <c r="T241" s="57">
        <f>COUNTIF(T223:T240,"VP")</f>
        <v>4</v>
      </c>
      <c r="U241" s="58">
        <f>COUNTA(U223:U240)</f>
        <v>18</v>
      </c>
    </row>
    <row r="242" spans="1:21" ht="17.25" hidden="1" customHeight="1" x14ac:dyDescent="0.2">
      <c r="A242" s="244" t="s">
        <v>73</v>
      </c>
      <c r="B242" s="244"/>
      <c r="C242" s="244"/>
      <c r="D242" s="244"/>
      <c r="E242" s="244"/>
      <c r="F242" s="244"/>
      <c r="G242" s="244"/>
      <c r="H242" s="244"/>
      <c r="I242" s="244"/>
      <c r="J242" s="244"/>
      <c r="K242" s="244"/>
      <c r="L242" s="244"/>
      <c r="M242" s="244"/>
      <c r="N242" s="244"/>
      <c r="O242" s="244"/>
      <c r="P242" s="244"/>
      <c r="Q242" s="244"/>
      <c r="R242" s="244"/>
      <c r="S242" s="244"/>
      <c r="T242" s="244"/>
      <c r="U242" s="244"/>
    </row>
    <row r="243" spans="1:21" hidden="1" x14ac:dyDescent="0.2">
      <c r="A243" s="25" t="str">
        <f>IF(ISNA(INDEX($A$38:$U$211,MATCH($B243,$B$38:$B$211,0),1)),"",INDEX($A$38:$U$211,MATCH($B243,$B$38:$B$211,0),1))</f>
        <v/>
      </c>
      <c r="B243" s="131" t="s">
        <v>95</v>
      </c>
      <c r="C243" s="131"/>
      <c r="D243" s="131"/>
      <c r="E243" s="131"/>
      <c r="F243" s="131"/>
      <c r="G243" s="131"/>
      <c r="H243" s="131"/>
      <c r="I243" s="131"/>
      <c r="J243" s="13" t="str">
        <f>IF(ISNA(INDEX($A$38:$U$211,MATCH($B243,$B$38:$B$211,0),10)),"",INDEX($A$38:$U$211,MATCH($B243,$B$38:$B$211,0),10))</f>
        <v/>
      </c>
      <c r="K243" s="13" t="str">
        <f>IF(ISNA(INDEX($A$38:$U$211,MATCH($B243,$B$38:$B$211,0),11)),"",INDEX($A$38:$U$211,MATCH($B243,$B$38:$B$211,0),11))</f>
        <v/>
      </c>
      <c r="L243" s="13" t="str">
        <f>IF(ISNA(INDEX($A$38:$U$211,MATCH($B243,$B$38:$B$211,0),12)),"",INDEX($A$38:$U$211,MATCH($B243,$B$38:$B$211,0),12))</f>
        <v/>
      </c>
      <c r="M243" s="13" t="str">
        <f>IF(ISNA(INDEX($A$38:$U$211,MATCH($B243,$B$38:$B$211,0),13)),"",INDEX($A$38:$U$211,MATCH($B243,$B$38:$B$211,0),13))</f>
        <v/>
      </c>
      <c r="N243" s="13" t="str">
        <f>IF(ISNA(INDEX($A$38:$U$211,MATCH($B243,$B$38:$B$211,0),14)),"",INDEX($A$38:$U$211,MATCH($B243,$B$38:$B$211,0),14))</f>
        <v/>
      </c>
      <c r="O243" s="13" t="str">
        <f>IF(ISNA(INDEX($A$38:$U$211,MATCH($B243,$B$38:$B$211,0),15)),"",INDEX($A$38:$U$211,MATCH($B243,$B$38:$B$211,0),15))</f>
        <v/>
      </c>
      <c r="P243" s="13" t="str">
        <f>IF(ISNA(INDEX($A$38:$U$211,MATCH($B243,$B$38:$B$211,0),16)),"",INDEX($A$38:$U$211,MATCH($B243,$B$38:$B$211,0),16))</f>
        <v/>
      </c>
      <c r="Q243" s="13" t="str">
        <f>IF(ISNA(INDEX($A$38:$U$211,MATCH($B243,$B$38:$B$211,0),17)),"",INDEX($A$38:$U$211,MATCH($B243,$B$38:$B$211,0),17))</f>
        <v/>
      </c>
      <c r="R243" s="22" t="str">
        <f>IF(ISNA(INDEX($A$38:$U$211,MATCH($B243,$B$38:$B$211,0),18)),"",INDEX($A$38:$U$211,MATCH($B243,$B$38:$B$211,0),18))</f>
        <v/>
      </c>
      <c r="S243" s="22" t="str">
        <f>IF(ISNA(INDEX($A$38:$U$211,MATCH($B243,$B$38:$B$211,0),19)),"",INDEX($A$38:$U$211,MATCH($B243,$B$38:$B$211,0),19))</f>
        <v/>
      </c>
      <c r="T243" s="22" t="str">
        <f>IF(ISNA(INDEX($A$38:$U$211,MATCH($B243,$B$38:$B$211,0),20)),"",INDEX($A$38:$U$211,MATCH($B243,$B$38:$B$211,0),20))</f>
        <v/>
      </c>
      <c r="U243" s="22" t="str">
        <f>IF(ISNA(INDEX($A$38:$U$211,MATCH($B243,$B$38:$B$211,0),21)),"",INDEX($A$38:$U$211,MATCH($B243,$B$38:$B$211,0),21))</f>
        <v/>
      </c>
    </row>
    <row r="244" spans="1:21" hidden="1" x14ac:dyDescent="0.2">
      <c r="A244" s="25" t="str">
        <f>IF(ISNA(INDEX($A$38:$U$211,MATCH($B244,$B$38:$B$211,0),1)),"",INDEX($A$38:$U$211,MATCH($B244,$B$38:$B$211,0),1))</f>
        <v/>
      </c>
      <c r="B244" s="131"/>
      <c r="C244" s="131"/>
      <c r="D244" s="131"/>
      <c r="E244" s="131"/>
      <c r="F244" s="131"/>
      <c r="G244" s="131"/>
      <c r="H244" s="131"/>
      <c r="I244" s="131"/>
      <c r="J244" s="13" t="str">
        <f>IF(ISNA(INDEX($A$38:$U$211,MATCH($B244,$B$38:$B$211,0),10)),"",INDEX($A$38:$U$211,MATCH($B244,$B$38:$B$211,0),10))</f>
        <v/>
      </c>
      <c r="K244" s="13" t="str">
        <f>IF(ISNA(INDEX($A$38:$U$211,MATCH($B244,$B$38:$B$211,0),11)),"",INDEX($A$38:$U$211,MATCH($B244,$B$38:$B$211,0),11))</f>
        <v/>
      </c>
      <c r="L244" s="13" t="str">
        <f>IF(ISNA(INDEX($A$38:$U$211,MATCH($B244,$B$38:$B$211,0),12)),"",INDEX($A$38:$U$211,MATCH($B244,$B$38:$B$211,0),12))</f>
        <v/>
      </c>
      <c r="M244" s="13" t="str">
        <f>IF(ISNA(INDEX($A$38:$U$211,MATCH($B244,$B$38:$B$211,0),13)),"",INDEX($A$38:$U$211,MATCH($B244,$B$38:$B$211,0),13))</f>
        <v/>
      </c>
      <c r="N244" s="13" t="str">
        <f>IF(ISNA(INDEX($A$38:$U$211,MATCH($B244,$B$38:$B$211,0),14)),"",INDEX($A$38:$U$211,MATCH($B244,$B$38:$B$211,0),14))</f>
        <v/>
      </c>
      <c r="O244" s="13" t="str">
        <f>IF(ISNA(INDEX($A$38:$U$211,MATCH($B244,$B$38:$B$211,0),15)),"",INDEX($A$38:$U$211,MATCH($B244,$B$38:$B$211,0),15))</f>
        <v/>
      </c>
      <c r="P244" s="13" t="str">
        <f>IF(ISNA(INDEX($A$38:$U$211,MATCH($B244,$B$38:$B$211,0),16)),"",INDEX($A$38:$U$211,MATCH($B244,$B$38:$B$211,0),16))</f>
        <v/>
      </c>
      <c r="Q244" s="13" t="str">
        <f>IF(ISNA(INDEX($A$38:$U$211,MATCH($B244,$B$38:$B$211,0),17)),"",INDEX($A$38:$U$211,MATCH($B244,$B$38:$B$211,0),17))</f>
        <v/>
      </c>
      <c r="R244" s="22" t="str">
        <f>IF(ISNA(INDEX($A$38:$U$211,MATCH($B244,$B$38:$B$211,0),18)),"",INDEX($A$38:$U$211,MATCH($B244,$B$38:$B$211,0),18))</f>
        <v/>
      </c>
      <c r="S244" s="22" t="str">
        <f>IF(ISNA(INDEX($A$38:$U$211,MATCH($B244,$B$38:$B$211,0),19)),"",INDEX($A$38:$U$211,MATCH($B244,$B$38:$B$211,0),19))</f>
        <v/>
      </c>
      <c r="T244" s="22" t="str">
        <f>IF(ISNA(INDEX($A$38:$U$211,MATCH($B244,$B$38:$B$211,0),20)),"",INDEX($A$38:$U$211,MATCH($B244,$B$38:$B$211,0),20))</f>
        <v/>
      </c>
      <c r="U244" s="22" t="str">
        <f>IF(ISNA(INDEX($A$38:$U$211,MATCH($B244,$B$38:$B$211,0),21)),"",INDEX($A$38:$U$211,MATCH($B244,$B$38:$B$211,0),21))</f>
        <v/>
      </c>
    </row>
    <row r="245" spans="1:21" hidden="1" x14ac:dyDescent="0.2">
      <c r="A245" s="25" t="str">
        <f>IF(ISNA(INDEX($A$38:$U$211,MATCH($B245,$B$38:$B$211,0),1)),"",INDEX($A$38:$U$211,MATCH($B245,$B$38:$B$211,0),1))</f>
        <v/>
      </c>
      <c r="B245" s="131"/>
      <c r="C245" s="131"/>
      <c r="D245" s="131"/>
      <c r="E245" s="131"/>
      <c r="F245" s="131"/>
      <c r="G245" s="131"/>
      <c r="H245" s="131"/>
      <c r="I245" s="131"/>
      <c r="J245" s="13" t="str">
        <f>IF(ISNA(INDEX($A$38:$U$211,MATCH($B245,$B$38:$B$211,0),10)),"",INDEX($A$38:$U$211,MATCH($B245,$B$38:$B$211,0),10))</f>
        <v/>
      </c>
      <c r="K245" s="13" t="str">
        <f>IF(ISNA(INDEX($A$38:$U$211,MATCH($B245,$B$38:$B$211,0),11)),"",INDEX($A$38:$U$211,MATCH($B245,$B$38:$B$211,0),11))</f>
        <v/>
      </c>
      <c r="L245" s="13" t="str">
        <f>IF(ISNA(INDEX($A$38:$U$211,MATCH($B245,$B$38:$B$211,0),12)),"",INDEX($A$38:$U$211,MATCH($B245,$B$38:$B$211,0),12))</f>
        <v/>
      </c>
      <c r="M245" s="13" t="str">
        <f>IF(ISNA(INDEX($A$38:$U$211,MATCH($B245,$B$38:$B$211,0),13)),"",INDEX($A$38:$U$211,MATCH($B245,$B$38:$B$211,0),13))</f>
        <v/>
      </c>
      <c r="N245" s="13" t="str">
        <f>IF(ISNA(INDEX($A$38:$U$211,MATCH($B245,$B$38:$B$211,0),14)),"",INDEX($A$38:$U$211,MATCH($B245,$B$38:$B$211,0),14))</f>
        <v/>
      </c>
      <c r="O245" s="13" t="str">
        <f>IF(ISNA(INDEX($A$38:$U$211,MATCH($B245,$B$38:$B$211,0),15)),"",INDEX($A$38:$U$211,MATCH($B245,$B$38:$B$211,0),15))</f>
        <v/>
      </c>
      <c r="P245" s="13" t="str">
        <f>IF(ISNA(INDEX($A$38:$U$211,MATCH($B245,$B$38:$B$211,0),16)),"",INDEX($A$38:$U$211,MATCH($B245,$B$38:$B$211,0),16))</f>
        <v/>
      </c>
      <c r="Q245" s="13" t="str">
        <f>IF(ISNA(INDEX($A$38:$U$211,MATCH($B245,$B$38:$B$211,0),17)),"",INDEX($A$38:$U$211,MATCH($B245,$B$38:$B$211,0),17))</f>
        <v/>
      </c>
      <c r="R245" s="22" t="str">
        <f>IF(ISNA(INDEX($A$38:$U$211,MATCH($B245,$B$38:$B$211,0),18)),"",INDEX($A$38:$U$211,MATCH($B245,$B$38:$B$211,0),18))</f>
        <v/>
      </c>
      <c r="S245" s="22" t="str">
        <f>IF(ISNA(INDEX($A$38:$U$211,MATCH($B245,$B$38:$B$211,0),19)),"",INDEX($A$38:$U$211,MATCH($B245,$B$38:$B$211,0),19))</f>
        <v/>
      </c>
      <c r="T245" s="22" t="str">
        <f>IF(ISNA(INDEX($A$38:$U$211,MATCH($B245,$B$38:$B$211,0),20)),"",INDEX($A$38:$U$211,MATCH($B245,$B$38:$B$211,0),20))</f>
        <v/>
      </c>
      <c r="U245" s="22" t="str">
        <f>IF(ISNA(INDEX($A$38:$U$211,MATCH($B245,$B$38:$B$211,0),21)),"",INDEX($A$38:$U$211,MATCH($B245,$B$38:$B$211,0),21))</f>
        <v/>
      </c>
    </row>
    <row r="246" spans="1:21" hidden="1" x14ac:dyDescent="0.2">
      <c r="A246" s="25" t="str">
        <f>IF(ISNA(INDEX($A$38:$U$211,MATCH($B246,$B$38:$B$211,0),1)),"",INDEX($A$38:$U$211,MATCH($B246,$B$38:$B$211,0),1))</f>
        <v/>
      </c>
      <c r="B246" s="131"/>
      <c r="C246" s="131"/>
      <c r="D246" s="131"/>
      <c r="E246" s="131"/>
      <c r="F246" s="131"/>
      <c r="G246" s="131"/>
      <c r="H246" s="131"/>
      <c r="I246" s="131"/>
      <c r="J246" s="13" t="str">
        <f>IF(ISNA(INDEX($A$38:$U$211,MATCH($B246,$B$38:$B$211,0),10)),"",INDEX($A$38:$U$211,MATCH($B246,$B$38:$B$211,0),10))</f>
        <v/>
      </c>
      <c r="K246" s="13" t="str">
        <f>IF(ISNA(INDEX($A$38:$U$211,MATCH($B246,$B$38:$B$211,0),11)),"",INDEX($A$38:$U$211,MATCH($B246,$B$38:$B$211,0),11))</f>
        <v/>
      </c>
      <c r="L246" s="13" t="str">
        <f>IF(ISNA(INDEX($A$38:$U$211,MATCH($B246,$B$38:$B$211,0),12)),"",INDEX($A$38:$U$211,MATCH($B246,$B$38:$B$211,0),12))</f>
        <v/>
      </c>
      <c r="M246" s="13" t="str">
        <f>IF(ISNA(INDEX($A$38:$U$211,MATCH($B246,$B$38:$B$211,0),13)),"",INDEX($A$38:$U$211,MATCH($B246,$B$38:$B$211,0),13))</f>
        <v/>
      </c>
      <c r="N246" s="13" t="str">
        <f>IF(ISNA(INDEX($A$38:$U$211,MATCH($B246,$B$38:$B$211,0),14)),"",INDEX($A$38:$U$211,MATCH($B246,$B$38:$B$211,0),14))</f>
        <v/>
      </c>
      <c r="O246" s="13" t="str">
        <f>IF(ISNA(INDEX($A$38:$U$211,MATCH($B246,$B$38:$B$211,0),15)),"",INDEX($A$38:$U$211,MATCH($B246,$B$38:$B$211,0),15))</f>
        <v/>
      </c>
      <c r="P246" s="13" t="str">
        <f>IF(ISNA(INDEX($A$38:$U$211,MATCH($B246,$B$38:$B$211,0),16)),"",INDEX($A$38:$U$211,MATCH($B246,$B$38:$B$211,0),16))</f>
        <v/>
      </c>
      <c r="Q246" s="13" t="str">
        <f>IF(ISNA(INDEX($A$38:$U$211,MATCH($B246,$B$38:$B$211,0),17)),"",INDEX($A$38:$U$211,MATCH($B246,$B$38:$B$211,0),17))</f>
        <v/>
      </c>
      <c r="R246" s="22" t="str">
        <f>IF(ISNA(INDEX($A$38:$U$211,MATCH($B246,$B$38:$B$211,0),18)),"",INDEX($A$38:$U$211,MATCH($B246,$B$38:$B$211,0),18))</f>
        <v/>
      </c>
      <c r="S246" s="22" t="str">
        <f>IF(ISNA(INDEX($A$38:$U$211,MATCH($B246,$B$38:$B$211,0),19)),"",INDEX($A$38:$U$211,MATCH($B246,$B$38:$B$211,0),19))</f>
        <v/>
      </c>
      <c r="T246" s="22" t="str">
        <f>IF(ISNA(INDEX($A$38:$U$211,MATCH($B246,$B$38:$B$211,0),20)),"",INDEX($A$38:$U$211,MATCH($B246,$B$38:$B$211,0),20))</f>
        <v/>
      </c>
      <c r="U246" s="22" t="str">
        <f>IF(ISNA(INDEX($A$38:$U$211,MATCH($B246,$B$38:$B$211,0),21)),"",INDEX($A$38:$U$211,MATCH($B246,$B$38:$B$211,0),21))</f>
        <v/>
      </c>
    </row>
    <row r="247" spans="1:21" hidden="1" x14ac:dyDescent="0.2">
      <c r="A247" s="15" t="s">
        <v>28</v>
      </c>
      <c r="B247" s="244"/>
      <c r="C247" s="244"/>
      <c r="D247" s="244"/>
      <c r="E247" s="244"/>
      <c r="F247" s="244"/>
      <c r="G247" s="244"/>
      <c r="H247" s="244"/>
      <c r="I247" s="244"/>
      <c r="J247" s="16">
        <f t="shared" ref="J247:Q247" si="102">SUM(J243:J246)</f>
        <v>0</v>
      </c>
      <c r="K247" s="16">
        <f t="shared" si="102"/>
        <v>0</v>
      </c>
      <c r="L247" s="16">
        <f t="shared" si="102"/>
        <v>0</v>
      </c>
      <c r="M247" s="16">
        <f t="shared" si="102"/>
        <v>0</v>
      </c>
      <c r="N247" s="16">
        <f t="shared" si="102"/>
        <v>0</v>
      </c>
      <c r="O247" s="16">
        <f t="shared" si="102"/>
        <v>0</v>
      </c>
      <c r="P247" s="16">
        <f t="shared" si="102"/>
        <v>0</v>
      </c>
      <c r="Q247" s="16">
        <f t="shared" si="102"/>
        <v>0</v>
      </c>
      <c r="R247" s="15">
        <f>COUNTIF(R243:R246,"E")</f>
        <v>0</v>
      </c>
      <c r="S247" s="15">
        <f>COUNTIF(S243:S246,"C")</f>
        <v>0</v>
      </c>
      <c r="T247" s="15">
        <f>COUNTIF(T243:T246,"VP")</f>
        <v>0</v>
      </c>
      <c r="U247" s="37">
        <v>0</v>
      </c>
    </row>
    <row r="248" spans="1:21" ht="32.25" customHeight="1" x14ac:dyDescent="0.2">
      <c r="A248" s="245" t="s">
        <v>102</v>
      </c>
      <c r="B248" s="246"/>
      <c r="C248" s="246"/>
      <c r="D248" s="246"/>
      <c r="E248" s="246"/>
      <c r="F248" s="246"/>
      <c r="G248" s="246"/>
      <c r="H248" s="246"/>
      <c r="I248" s="247"/>
      <c r="J248" s="16">
        <f t="shared" ref="J248:T248" si="103">SUM(J241,J247)</f>
        <v>78</v>
      </c>
      <c r="K248" s="16">
        <f t="shared" si="103"/>
        <v>31</v>
      </c>
      <c r="L248" s="16">
        <f t="shared" si="103"/>
        <v>30</v>
      </c>
      <c r="M248" s="16">
        <f t="shared" si="103"/>
        <v>2</v>
      </c>
      <c r="N248" s="16">
        <f t="shared" si="103"/>
        <v>0</v>
      </c>
      <c r="O248" s="16">
        <f t="shared" si="103"/>
        <v>63</v>
      </c>
      <c r="P248" s="16">
        <f t="shared" si="103"/>
        <v>77</v>
      </c>
      <c r="Q248" s="16">
        <f t="shared" si="103"/>
        <v>140</v>
      </c>
      <c r="R248" s="16">
        <f t="shared" si="103"/>
        <v>11</v>
      </c>
      <c r="S248" s="16">
        <f t="shared" si="103"/>
        <v>1</v>
      </c>
      <c r="T248" s="16">
        <f t="shared" si="103"/>
        <v>4</v>
      </c>
      <c r="U248" s="52">
        <f>COUNTA(U223:U238)</f>
        <v>16</v>
      </c>
    </row>
    <row r="249" spans="1:21" x14ac:dyDescent="0.2">
      <c r="A249" s="248" t="s">
        <v>53</v>
      </c>
      <c r="B249" s="249"/>
      <c r="C249" s="249"/>
      <c r="D249" s="249"/>
      <c r="E249" s="249"/>
      <c r="F249" s="249"/>
      <c r="G249" s="249"/>
      <c r="H249" s="249"/>
      <c r="I249" s="249"/>
      <c r="J249" s="250"/>
      <c r="K249" s="16">
        <f t="shared" ref="K249:Q249" si="104">K241*14+K247*12</f>
        <v>434</v>
      </c>
      <c r="L249" s="16">
        <f t="shared" si="104"/>
        <v>420</v>
      </c>
      <c r="M249" s="16">
        <f t="shared" si="104"/>
        <v>28</v>
      </c>
      <c r="N249" s="16">
        <f t="shared" si="104"/>
        <v>0</v>
      </c>
      <c r="O249" s="16">
        <f t="shared" si="104"/>
        <v>882</v>
      </c>
      <c r="P249" s="16">
        <f t="shared" si="104"/>
        <v>1078</v>
      </c>
      <c r="Q249" s="16">
        <f t="shared" si="104"/>
        <v>1960</v>
      </c>
      <c r="R249" s="237"/>
      <c r="S249" s="238"/>
      <c r="T249" s="238"/>
      <c r="U249" s="239"/>
    </row>
    <row r="250" spans="1:21" x14ac:dyDescent="0.2">
      <c r="A250" s="251"/>
      <c r="B250" s="252"/>
      <c r="C250" s="252"/>
      <c r="D250" s="252"/>
      <c r="E250" s="252"/>
      <c r="F250" s="252"/>
      <c r="G250" s="252"/>
      <c r="H250" s="252"/>
      <c r="I250" s="252"/>
      <c r="J250" s="253"/>
      <c r="K250" s="178">
        <f>SUM(K249:N249)</f>
        <v>882</v>
      </c>
      <c r="L250" s="179"/>
      <c r="M250" s="179"/>
      <c r="N250" s="180"/>
      <c r="O250" s="178">
        <f>SUM(O249:P249)</f>
        <v>1960</v>
      </c>
      <c r="P250" s="179"/>
      <c r="Q250" s="180"/>
      <c r="R250" s="240"/>
      <c r="S250" s="241"/>
      <c r="T250" s="241"/>
      <c r="U250" s="242"/>
    </row>
    <row r="251" spans="1:21" s="51" customFormat="1" x14ac:dyDescent="0.2">
      <c r="A251" s="202" t="s">
        <v>101</v>
      </c>
      <c r="B251" s="202"/>
      <c r="C251" s="202"/>
      <c r="D251" s="202"/>
      <c r="E251" s="202"/>
      <c r="F251" s="202"/>
      <c r="G251" s="202"/>
      <c r="H251" s="202"/>
      <c r="I251" s="202"/>
      <c r="J251" s="202"/>
      <c r="K251" s="221">
        <f>U248/SUM(U51,U67,U83,U98,U116,U132)</f>
        <v>0.4</v>
      </c>
      <c r="L251" s="222"/>
      <c r="M251" s="222"/>
      <c r="N251" s="222"/>
      <c r="O251" s="222"/>
      <c r="P251" s="222"/>
      <c r="Q251" s="222"/>
      <c r="R251" s="222"/>
      <c r="S251" s="222"/>
      <c r="T251" s="222"/>
      <c r="U251" s="223"/>
    </row>
    <row r="252" spans="1:21" x14ac:dyDescent="0.2">
      <c r="A252" s="234" t="s">
        <v>103</v>
      </c>
      <c r="B252" s="235"/>
      <c r="C252" s="235"/>
      <c r="D252" s="235"/>
      <c r="E252" s="235"/>
      <c r="F252" s="235"/>
      <c r="G252" s="235"/>
      <c r="H252" s="235"/>
      <c r="I252" s="235"/>
      <c r="J252" s="236"/>
      <c r="K252" s="221">
        <f>K250/(SUM(O51,O67,O83,O98,O116)*14+O132*12)</f>
        <v>0.4349112426035503</v>
      </c>
      <c r="L252" s="222"/>
      <c r="M252" s="222"/>
      <c r="N252" s="222"/>
      <c r="O252" s="222"/>
      <c r="P252" s="222"/>
      <c r="Q252" s="222"/>
      <c r="R252" s="222"/>
      <c r="S252" s="222"/>
      <c r="T252" s="222"/>
      <c r="U252" s="223"/>
    </row>
    <row r="254" spans="1:21" ht="23.25" customHeight="1" x14ac:dyDescent="0.2">
      <c r="A254" s="244" t="s">
        <v>266</v>
      </c>
      <c r="B254" s="254"/>
      <c r="C254" s="254"/>
      <c r="D254" s="254"/>
      <c r="E254" s="254"/>
      <c r="F254" s="254"/>
      <c r="G254" s="254"/>
      <c r="H254" s="254"/>
      <c r="I254" s="254"/>
      <c r="J254" s="254"/>
      <c r="K254" s="254"/>
      <c r="L254" s="254"/>
      <c r="M254" s="254"/>
      <c r="N254" s="254"/>
      <c r="O254" s="254"/>
      <c r="P254" s="254"/>
      <c r="Q254" s="254"/>
      <c r="R254" s="254"/>
      <c r="S254" s="254"/>
      <c r="T254" s="254"/>
      <c r="U254" s="254"/>
    </row>
    <row r="255" spans="1:21" ht="31.5" customHeight="1" x14ac:dyDescent="0.2">
      <c r="A255" s="244" t="s">
        <v>30</v>
      </c>
      <c r="B255" s="244" t="s">
        <v>29</v>
      </c>
      <c r="C255" s="244"/>
      <c r="D255" s="244"/>
      <c r="E255" s="244"/>
      <c r="F255" s="244"/>
      <c r="G255" s="244"/>
      <c r="H255" s="244"/>
      <c r="I255" s="244"/>
      <c r="J255" s="126" t="s">
        <v>43</v>
      </c>
      <c r="K255" s="126" t="s">
        <v>27</v>
      </c>
      <c r="L255" s="126"/>
      <c r="M255" s="126"/>
      <c r="N255" s="126"/>
      <c r="O255" s="126" t="s">
        <v>44</v>
      </c>
      <c r="P255" s="126"/>
      <c r="Q255" s="126"/>
      <c r="R255" s="126" t="s">
        <v>26</v>
      </c>
      <c r="S255" s="126"/>
      <c r="T255" s="126"/>
      <c r="U255" s="126" t="s">
        <v>25</v>
      </c>
    </row>
    <row r="256" spans="1:21" x14ac:dyDescent="0.2">
      <c r="A256" s="244"/>
      <c r="B256" s="244"/>
      <c r="C256" s="244"/>
      <c r="D256" s="244"/>
      <c r="E256" s="244"/>
      <c r="F256" s="244"/>
      <c r="G256" s="244"/>
      <c r="H256" s="244"/>
      <c r="I256" s="244"/>
      <c r="J256" s="126"/>
      <c r="K256" s="56" t="s">
        <v>31</v>
      </c>
      <c r="L256" s="56" t="s">
        <v>32</v>
      </c>
      <c r="M256" s="56" t="s">
        <v>33</v>
      </c>
      <c r="N256" s="56" t="s">
        <v>99</v>
      </c>
      <c r="O256" s="56" t="s">
        <v>37</v>
      </c>
      <c r="P256" s="56" t="s">
        <v>8</v>
      </c>
      <c r="Q256" s="56" t="s">
        <v>34</v>
      </c>
      <c r="R256" s="56" t="s">
        <v>35</v>
      </c>
      <c r="S256" s="56" t="s">
        <v>31</v>
      </c>
      <c r="T256" s="56" t="s">
        <v>36</v>
      </c>
      <c r="U256" s="126"/>
    </row>
    <row r="257" spans="1:21" x14ac:dyDescent="0.2">
      <c r="A257" s="244" t="s">
        <v>62</v>
      </c>
      <c r="B257" s="244"/>
      <c r="C257" s="244"/>
      <c r="D257" s="244"/>
      <c r="E257" s="244"/>
      <c r="F257" s="244"/>
      <c r="G257" s="244"/>
      <c r="H257" s="244"/>
      <c r="I257" s="244"/>
      <c r="J257" s="244"/>
      <c r="K257" s="244"/>
      <c r="L257" s="244"/>
      <c r="M257" s="244"/>
      <c r="N257" s="244"/>
      <c r="O257" s="244"/>
      <c r="P257" s="244"/>
      <c r="Q257" s="244"/>
      <c r="R257" s="244"/>
      <c r="S257" s="244"/>
      <c r="T257" s="244"/>
      <c r="U257" s="244"/>
    </row>
    <row r="258" spans="1:21" x14ac:dyDescent="0.2">
      <c r="A258" s="25" t="str">
        <f t="shared" ref="A258:A288" si="105">IF(ISNA(INDEX($A$38:$U$211,MATCH($B258,$B$38:$B$211,0),1)),"",INDEX($A$38:$U$211,MATCH($B258,$B$38:$B$211,0),1))</f>
        <v>MLM0022</v>
      </c>
      <c r="B258" s="169" t="s">
        <v>234</v>
      </c>
      <c r="C258" s="170"/>
      <c r="D258" s="170"/>
      <c r="E258" s="170"/>
      <c r="F258" s="170"/>
      <c r="G258" s="170"/>
      <c r="H258" s="170"/>
      <c r="I258" s="171"/>
      <c r="J258" s="13">
        <f t="shared" ref="J258:J288" si="106">IF(ISNA(INDEX($A$38:$U$211,MATCH($B258,$B$38:$B$211,0),10)),"",INDEX($A$38:$U$211,MATCH($B258,$B$38:$B$211,0),10))</f>
        <v>5</v>
      </c>
      <c r="K258" s="13">
        <f t="shared" ref="K258:K288" si="107">IF(ISNA(INDEX($A$38:$U$211,MATCH($B258,$B$38:$B$211,0),11)),"",INDEX($A$38:$U$211,MATCH($B258,$B$38:$B$211,0),11))</f>
        <v>2</v>
      </c>
      <c r="L258" s="13">
        <f t="shared" ref="L258:L288" si="108">IF(ISNA(INDEX($A$38:$U$211,MATCH($B258,$B$38:$B$211,0),12)),"",INDEX($A$38:$U$211,MATCH($B258,$B$38:$B$211,0),12))</f>
        <v>2</v>
      </c>
      <c r="M258" s="13">
        <f t="shared" ref="M258:M288" si="109">IF(ISNA(INDEX($A$38:$U$211,MATCH($B258,$B$38:$B$211,0),13)),"",INDEX($A$38:$U$211,MATCH($B258,$B$38:$B$211,0),13))</f>
        <v>0</v>
      </c>
      <c r="N258" s="13">
        <f t="shared" ref="N258:N288" si="110">IF(ISNA(INDEX($A$38:$U$211,MATCH($B258,$B$38:$B$211,0),14)),"",INDEX($A$38:$U$211,MATCH($B258,$B$38:$B$211,0),14))</f>
        <v>0</v>
      </c>
      <c r="O258" s="13">
        <f t="shared" ref="O258:O288" si="111">IF(ISNA(INDEX($A$38:$U$211,MATCH($B258,$B$38:$B$211,0),15)),"",INDEX($A$38:$U$211,MATCH($B258,$B$38:$B$211,0),15))</f>
        <v>4</v>
      </c>
      <c r="P258" s="13">
        <f t="shared" ref="P258:P288" si="112">IF(ISNA(INDEX($A$38:$U$211,MATCH($B258,$B$38:$B$211,0),16)),"",INDEX($A$38:$U$211,MATCH($B258,$B$38:$B$211,0),16))</f>
        <v>5</v>
      </c>
      <c r="Q258" s="13">
        <f t="shared" ref="Q258:Q288" si="113">IF(ISNA(INDEX($A$38:$U$211,MATCH($B258,$B$38:$B$211,0),17)),"",INDEX($A$38:$U$211,MATCH($B258,$B$38:$B$211,0),17))</f>
        <v>9</v>
      </c>
      <c r="R258" s="22" t="str">
        <f t="shared" ref="R258:R288" si="114">IF(ISNA(INDEX($A$38:$U$211,MATCH($B258,$B$38:$B$211,0),18)),"",INDEX($A$38:$U$211,MATCH($B258,$B$38:$B$211,0),18))</f>
        <v>E</v>
      </c>
      <c r="S258" s="22">
        <f t="shared" ref="S258:S288" si="115">IF(ISNA(INDEX($A$38:$U$211,MATCH($B258,$B$38:$B$211,0),19)),"",INDEX($A$38:$U$211,MATCH($B258,$B$38:$B$211,0),19))</f>
        <v>0</v>
      </c>
      <c r="T258" s="22">
        <f t="shared" ref="T258:T288" si="116">IF(ISNA(INDEX($A$38:$U$211,MATCH($B258,$B$38:$B$211,0),20)),"",INDEX($A$38:$U$211,MATCH($B258,$B$38:$B$211,0),20))</f>
        <v>0</v>
      </c>
      <c r="U258" s="22" t="str">
        <f t="shared" ref="U258:U288" si="117">IF(ISNA(INDEX($A$38:$U$211,MATCH($B258,$B$38:$B$211,0),21)),"",INDEX($A$38:$U$211,MATCH($B258,$B$38:$B$211,0),21))</f>
        <v>DS</v>
      </c>
    </row>
    <row r="259" spans="1:21" ht="26.25" customHeight="1" x14ac:dyDescent="0.2">
      <c r="A259" s="25" t="str">
        <f t="shared" si="105"/>
        <v>MLM5006</v>
      </c>
      <c r="B259" s="169" t="s">
        <v>235</v>
      </c>
      <c r="C259" s="170"/>
      <c r="D259" s="170"/>
      <c r="E259" s="170"/>
      <c r="F259" s="170"/>
      <c r="G259" s="170"/>
      <c r="H259" s="170"/>
      <c r="I259" s="171"/>
      <c r="J259" s="13">
        <f t="shared" si="106"/>
        <v>5</v>
      </c>
      <c r="K259" s="13">
        <f t="shared" si="107"/>
        <v>2</v>
      </c>
      <c r="L259" s="13">
        <f t="shared" si="108"/>
        <v>1</v>
      </c>
      <c r="M259" s="13">
        <f t="shared" si="109"/>
        <v>2</v>
      </c>
      <c r="N259" s="13">
        <f t="shared" si="110"/>
        <v>0</v>
      </c>
      <c r="O259" s="13">
        <f t="shared" si="111"/>
        <v>5</v>
      </c>
      <c r="P259" s="13">
        <f t="shared" si="112"/>
        <v>4</v>
      </c>
      <c r="Q259" s="13">
        <f t="shared" si="113"/>
        <v>9</v>
      </c>
      <c r="R259" s="22" t="str">
        <f t="shared" si="114"/>
        <v>E</v>
      </c>
      <c r="S259" s="22">
        <f t="shared" si="115"/>
        <v>0</v>
      </c>
      <c r="T259" s="22">
        <f t="shared" si="116"/>
        <v>0</v>
      </c>
      <c r="U259" s="22" t="str">
        <f t="shared" si="117"/>
        <v>DS</v>
      </c>
    </row>
    <row r="260" spans="1:21" x14ac:dyDescent="0.2">
      <c r="A260" s="25" t="str">
        <f t="shared" si="105"/>
        <v>MLM5105</v>
      </c>
      <c r="B260" s="121" t="s">
        <v>189</v>
      </c>
      <c r="C260" s="122"/>
      <c r="D260" s="122"/>
      <c r="E260" s="122"/>
      <c r="F260" s="122"/>
      <c r="G260" s="122"/>
      <c r="H260" s="122"/>
      <c r="I260" s="123"/>
      <c r="J260" s="13">
        <f t="shared" si="106"/>
        <v>5</v>
      </c>
      <c r="K260" s="13">
        <f t="shared" si="107"/>
        <v>2</v>
      </c>
      <c r="L260" s="13">
        <f t="shared" si="108"/>
        <v>1</v>
      </c>
      <c r="M260" s="13">
        <f t="shared" si="109"/>
        <v>1</v>
      </c>
      <c r="N260" s="13">
        <f t="shared" si="110"/>
        <v>0</v>
      </c>
      <c r="O260" s="13">
        <f t="shared" si="111"/>
        <v>4</v>
      </c>
      <c r="P260" s="13">
        <f t="shared" si="112"/>
        <v>5</v>
      </c>
      <c r="Q260" s="13">
        <f t="shared" si="113"/>
        <v>9</v>
      </c>
      <c r="R260" s="22">
        <f t="shared" si="114"/>
        <v>0</v>
      </c>
      <c r="S260" s="22" t="str">
        <f t="shared" si="115"/>
        <v>C</v>
      </c>
      <c r="T260" s="22">
        <f t="shared" si="116"/>
        <v>0</v>
      </c>
      <c r="U260" s="22" t="str">
        <f t="shared" si="117"/>
        <v>DS</v>
      </c>
    </row>
    <row r="261" spans="1:21" s="59" customFormat="1" ht="42.75" customHeight="1" x14ac:dyDescent="0.2">
      <c r="A261" s="25" t="str">
        <f t="shared" si="105"/>
        <v>MLM0016</v>
      </c>
      <c r="B261" s="313" t="s">
        <v>236</v>
      </c>
      <c r="C261" s="313"/>
      <c r="D261" s="313"/>
      <c r="E261" s="313"/>
      <c r="F261" s="313"/>
      <c r="G261" s="313"/>
      <c r="H261" s="313"/>
      <c r="I261" s="313"/>
      <c r="J261" s="13">
        <f t="shared" si="106"/>
        <v>6</v>
      </c>
      <c r="K261" s="13">
        <f t="shared" si="107"/>
        <v>2</v>
      </c>
      <c r="L261" s="13">
        <f t="shared" si="108"/>
        <v>2</v>
      </c>
      <c r="M261" s="13">
        <f t="shared" si="109"/>
        <v>0</v>
      </c>
      <c r="N261" s="13">
        <f t="shared" si="110"/>
        <v>0</v>
      </c>
      <c r="O261" s="13">
        <f t="shared" si="111"/>
        <v>4</v>
      </c>
      <c r="P261" s="13">
        <f t="shared" si="112"/>
        <v>7</v>
      </c>
      <c r="Q261" s="13">
        <f t="shared" si="113"/>
        <v>11</v>
      </c>
      <c r="R261" s="22" t="str">
        <f t="shared" si="114"/>
        <v>E</v>
      </c>
      <c r="S261" s="22">
        <f t="shared" si="115"/>
        <v>0</v>
      </c>
      <c r="T261" s="22">
        <f t="shared" si="116"/>
        <v>0</v>
      </c>
      <c r="U261" s="22" t="str">
        <f t="shared" si="117"/>
        <v>DS</v>
      </c>
    </row>
    <row r="262" spans="1:21" s="59" customFormat="1" x14ac:dyDescent="0.2">
      <c r="A262" s="25" t="str">
        <f t="shared" si="105"/>
        <v>MLM0026</v>
      </c>
      <c r="B262" s="131" t="s">
        <v>191</v>
      </c>
      <c r="C262" s="131"/>
      <c r="D262" s="131"/>
      <c r="E262" s="131"/>
      <c r="F262" s="131"/>
      <c r="G262" s="131"/>
      <c r="H262" s="131"/>
      <c r="I262" s="131"/>
      <c r="J262" s="13">
        <f t="shared" si="106"/>
        <v>6</v>
      </c>
      <c r="K262" s="13">
        <f t="shared" si="107"/>
        <v>1</v>
      </c>
      <c r="L262" s="13">
        <f t="shared" si="108"/>
        <v>0</v>
      </c>
      <c r="M262" s="13">
        <f t="shared" si="109"/>
        <v>2</v>
      </c>
      <c r="N262" s="13">
        <f t="shared" si="110"/>
        <v>0</v>
      </c>
      <c r="O262" s="13">
        <f t="shared" si="111"/>
        <v>3</v>
      </c>
      <c r="P262" s="13">
        <f t="shared" si="112"/>
        <v>8</v>
      </c>
      <c r="Q262" s="13">
        <f t="shared" si="113"/>
        <v>11</v>
      </c>
      <c r="R262" s="22" t="str">
        <f t="shared" si="114"/>
        <v>E</v>
      </c>
      <c r="S262" s="22">
        <f t="shared" si="115"/>
        <v>0</v>
      </c>
      <c r="T262" s="22">
        <f t="shared" si="116"/>
        <v>0</v>
      </c>
      <c r="U262" s="22" t="str">
        <f t="shared" si="117"/>
        <v>DS</v>
      </c>
    </row>
    <row r="263" spans="1:21" s="59" customFormat="1" x14ac:dyDescent="0.2">
      <c r="A263" s="25" t="str">
        <f t="shared" si="105"/>
        <v>MLM0027</v>
      </c>
      <c r="B263" s="131" t="s">
        <v>239</v>
      </c>
      <c r="C263" s="131"/>
      <c r="D263" s="131"/>
      <c r="E263" s="131"/>
      <c r="F263" s="131"/>
      <c r="G263" s="131"/>
      <c r="H263" s="131"/>
      <c r="I263" s="131"/>
      <c r="J263" s="13">
        <f t="shared" si="106"/>
        <v>5</v>
      </c>
      <c r="K263" s="13">
        <f t="shared" si="107"/>
        <v>2</v>
      </c>
      <c r="L263" s="13">
        <f t="shared" si="108"/>
        <v>1</v>
      </c>
      <c r="M263" s="13">
        <f t="shared" si="109"/>
        <v>2</v>
      </c>
      <c r="N263" s="13">
        <f t="shared" si="110"/>
        <v>0</v>
      </c>
      <c r="O263" s="13">
        <f t="shared" si="111"/>
        <v>5</v>
      </c>
      <c r="P263" s="13">
        <f t="shared" si="112"/>
        <v>4</v>
      </c>
      <c r="Q263" s="13">
        <f t="shared" si="113"/>
        <v>9</v>
      </c>
      <c r="R263" s="22" t="str">
        <f t="shared" si="114"/>
        <v>E</v>
      </c>
      <c r="S263" s="22">
        <f t="shared" si="115"/>
        <v>0</v>
      </c>
      <c r="T263" s="22">
        <f t="shared" si="116"/>
        <v>0</v>
      </c>
      <c r="U263" s="22" t="str">
        <f t="shared" si="117"/>
        <v>DS</v>
      </c>
    </row>
    <row r="264" spans="1:21" s="59" customFormat="1" x14ac:dyDescent="0.2">
      <c r="A264" s="25" t="str">
        <f t="shared" si="105"/>
        <v>MLX2202</v>
      </c>
      <c r="B264" s="131" t="s">
        <v>196</v>
      </c>
      <c r="C264" s="131"/>
      <c r="D264" s="131"/>
      <c r="E264" s="131"/>
      <c r="F264" s="131"/>
      <c r="G264" s="131"/>
      <c r="H264" s="131"/>
      <c r="I264" s="131"/>
      <c r="J264" s="13">
        <f t="shared" si="106"/>
        <v>5</v>
      </c>
      <c r="K264" s="13">
        <f t="shared" si="107"/>
        <v>2</v>
      </c>
      <c r="L264" s="13">
        <f t="shared" si="108"/>
        <v>2</v>
      </c>
      <c r="M264" s="13">
        <f t="shared" si="109"/>
        <v>0</v>
      </c>
      <c r="N264" s="13">
        <f t="shared" si="110"/>
        <v>0</v>
      </c>
      <c r="O264" s="13">
        <f t="shared" si="111"/>
        <v>4</v>
      </c>
      <c r="P264" s="13">
        <f t="shared" si="112"/>
        <v>5</v>
      </c>
      <c r="Q264" s="13">
        <f t="shared" si="113"/>
        <v>9</v>
      </c>
      <c r="R264" s="22">
        <f t="shared" si="114"/>
        <v>0</v>
      </c>
      <c r="S264" s="22" t="str">
        <f t="shared" si="115"/>
        <v>C</v>
      </c>
      <c r="T264" s="22">
        <f t="shared" si="116"/>
        <v>0</v>
      </c>
      <c r="U264" s="22" t="str">
        <f t="shared" si="117"/>
        <v>DS</v>
      </c>
    </row>
    <row r="265" spans="1:21" s="59" customFormat="1" x14ac:dyDescent="0.2">
      <c r="A265" s="25" t="str">
        <f t="shared" si="105"/>
        <v>MLX2203</v>
      </c>
      <c r="B265" s="131" t="s">
        <v>197</v>
      </c>
      <c r="C265" s="131"/>
      <c r="D265" s="131"/>
      <c r="E265" s="131"/>
      <c r="F265" s="131"/>
      <c r="G265" s="131"/>
      <c r="H265" s="131"/>
      <c r="I265" s="131"/>
      <c r="J265" s="13">
        <f t="shared" si="106"/>
        <v>5</v>
      </c>
      <c r="K265" s="13">
        <f t="shared" si="107"/>
        <v>2</v>
      </c>
      <c r="L265" s="13">
        <f t="shared" si="108"/>
        <v>1</v>
      </c>
      <c r="M265" s="13">
        <f t="shared" si="109"/>
        <v>0</v>
      </c>
      <c r="N265" s="13">
        <f t="shared" si="110"/>
        <v>0</v>
      </c>
      <c r="O265" s="13">
        <f t="shared" si="111"/>
        <v>3</v>
      </c>
      <c r="P265" s="13">
        <f t="shared" si="112"/>
        <v>6</v>
      </c>
      <c r="Q265" s="13">
        <f t="shared" si="113"/>
        <v>9</v>
      </c>
      <c r="R265" s="22">
        <f t="shared" si="114"/>
        <v>0</v>
      </c>
      <c r="S265" s="22">
        <f t="shared" si="115"/>
        <v>0</v>
      </c>
      <c r="T265" s="22" t="str">
        <f t="shared" si="116"/>
        <v>VP</v>
      </c>
      <c r="U265" s="22" t="str">
        <f t="shared" si="117"/>
        <v>DS</v>
      </c>
    </row>
    <row r="266" spans="1:21" s="59" customFormat="1" x14ac:dyDescent="0.2">
      <c r="A266" s="25" t="str">
        <f t="shared" si="105"/>
        <v>MLM0030</v>
      </c>
      <c r="B266" s="131" t="s">
        <v>199</v>
      </c>
      <c r="C266" s="131"/>
      <c r="D266" s="131"/>
      <c r="E266" s="131"/>
      <c r="F266" s="131"/>
      <c r="G266" s="131"/>
      <c r="H266" s="131"/>
      <c r="I266" s="131"/>
      <c r="J266" s="13">
        <f t="shared" si="106"/>
        <v>6</v>
      </c>
      <c r="K266" s="13">
        <f t="shared" si="107"/>
        <v>2</v>
      </c>
      <c r="L266" s="13">
        <f t="shared" si="108"/>
        <v>2</v>
      </c>
      <c r="M266" s="13">
        <f t="shared" si="109"/>
        <v>1</v>
      </c>
      <c r="N266" s="13">
        <f t="shared" si="110"/>
        <v>0</v>
      </c>
      <c r="O266" s="13">
        <f t="shared" si="111"/>
        <v>5</v>
      </c>
      <c r="P266" s="13">
        <f t="shared" si="112"/>
        <v>6</v>
      </c>
      <c r="Q266" s="13">
        <f t="shared" si="113"/>
        <v>11</v>
      </c>
      <c r="R266" s="22" t="str">
        <f t="shared" si="114"/>
        <v>E</v>
      </c>
      <c r="S266" s="22">
        <f t="shared" si="115"/>
        <v>0</v>
      </c>
      <c r="T266" s="22">
        <f t="shared" si="116"/>
        <v>0</v>
      </c>
      <c r="U266" s="22" t="str">
        <f t="shared" si="117"/>
        <v>DS</v>
      </c>
    </row>
    <row r="267" spans="1:21" s="59" customFormat="1" x14ac:dyDescent="0.2">
      <c r="A267" s="25" t="str">
        <f t="shared" si="105"/>
        <v>MLM0004</v>
      </c>
      <c r="B267" s="169" t="s">
        <v>200</v>
      </c>
      <c r="C267" s="170"/>
      <c r="D267" s="170"/>
      <c r="E267" s="170"/>
      <c r="F267" s="170"/>
      <c r="G267" s="170"/>
      <c r="H267" s="170"/>
      <c r="I267" s="171"/>
      <c r="J267" s="13">
        <f t="shared" si="106"/>
        <v>5</v>
      </c>
      <c r="K267" s="13">
        <f t="shared" si="107"/>
        <v>2</v>
      </c>
      <c r="L267" s="13">
        <f t="shared" si="108"/>
        <v>2</v>
      </c>
      <c r="M267" s="13">
        <f t="shared" si="109"/>
        <v>0</v>
      </c>
      <c r="N267" s="13">
        <f t="shared" si="110"/>
        <v>0</v>
      </c>
      <c r="O267" s="13">
        <f t="shared" si="111"/>
        <v>4</v>
      </c>
      <c r="P267" s="13">
        <f t="shared" si="112"/>
        <v>5</v>
      </c>
      <c r="Q267" s="13">
        <f t="shared" si="113"/>
        <v>9</v>
      </c>
      <c r="R267" s="22" t="str">
        <f t="shared" si="114"/>
        <v>E</v>
      </c>
      <c r="S267" s="22">
        <f t="shared" si="115"/>
        <v>0</v>
      </c>
      <c r="T267" s="22">
        <f t="shared" si="116"/>
        <v>0</v>
      </c>
      <c r="U267" s="22" t="str">
        <f t="shared" si="117"/>
        <v>DS</v>
      </c>
    </row>
    <row r="268" spans="1:21" s="59" customFormat="1" x14ac:dyDescent="0.2">
      <c r="A268" s="25" t="str">
        <f t="shared" si="105"/>
        <v>MLM0024</v>
      </c>
      <c r="B268" s="268" t="s">
        <v>201</v>
      </c>
      <c r="C268" s="269"/>
      <c r="D268" s="269"/>
      <c r="E268" s="269"/>
      <c r="F268" s="269"/>
      <c r="G268" s="269"/>
      <c r="H268" s="269"/>
      <c r="I268" s="270"/>
      <c r="J268" s="13">
        <f t="shared" si="106"/>
        <v>6</v>
      </c>
      <c r="K268" s="13">
        <f t="shared" si="107"/>
        <v>2</v>
      </c>
      <c r="L268" s="13">
        <f t="shared" si="108"/>
        <v>2</v>
      </c>
      <c r="M268" s="13">
        <f t="shared" si="109"/>
        <v>1</v>
      </c>
      <c r="N268" s="13">
        <f t="shared" si="110"/>
        <v>0</v>
      </c>
      <c r="O268" s="13">
        <f t="shared" si="111"/>
        <v>5</v>
      </c>
      <c r="P268" s="13">
        <f t="shared" si="112"/>
        <v>6</v>
      </c>
      <c r="Q268" s="13">
        <f t="shared" si="113"/>
        <v>11</v>
      </c>
      <c r="R268" s="22">
        <f t="shared" si="114"/>
        <v>0</v>
      </c>
      <c r="S268" s="22" t="str">
        <f t="shared" si="115"/>
        <v>C</v>
      </c>
      <c r="T268" s="22">
        <f t="shared" si="116"/>
        <v>0</v>
      </c>
      <c r="U268" s="22" t="str">
        <f t="shared" si="117"/>
        <v>DS</v>
      </c>
    </row>
    <row r="269" spans="1:21" s="59" customFormat="1" x14ac:dyDescent="0.2">
      <c r="A269" s="25" t="str">
        <f t="shared" si="105"/>
        <v>MLM2007</v>
      </c>
      <c r="B269" s="169" t="s">
        <v>211</v>
      </c>
      <c r="C269" s="170"/>
      <c r="D269" s="170"/>
      <c r="E269" s="170"/>
      <c r="F269" s="170"/>
      <c r="G269" s="170"/>
      <c r="H269" s="170"/>
      <c r="I269" s="171"/>
      <c r="J269" s="13">
        <f t="shared" si="106"/>
        <v>3</v>
      </c>
      <c r="K269" s="13">
        <f t="shared" si="107"/>
        <v>0</v>
      </c>
      <c r="L269" s="13">
        <f t="shared" si="108"/>
        <v>0</v>
      </c>
      <c r="M269" s="13">
        <f t="shared" si="109"/>
        <v>1</v>
      </c>
      <c r="N269" s="13">
        <f t="shared" si="110"/>
        <v>0</v>
      </c>
      <c r="O269" s="13">
        <f t="shared" si="111"/>
        <v>1</v>
      </c>
      <c r="P269" s="13">
        <f t="shared" si="112"/>
        <v>4</v>
      </c>
      <c r="Q269" s="13">
        <f t="shared" si="113"/>
        <v>5</v>
      </c>
      <c r="R269" s="22">
        <f t="shared" si="114"/>
        <v>0</v>
      </c>
      <c r="S269" s="22">
        <f t="shared" si="115"/>
        <v>0</v>
      </c>
      <c r="T269" s="22" t="str">
        <f t="shared" si="116"/>
        <v>VP</v>
      </c>
      <c r="U269" s="22" t="str">
        <f t="shared" si="117"/>
        <v>DS</v>
      </c>
    </row>
    <row r="270" spans="1:21" s="59" customFormat="1" ht="27" customHeight="1" x14ac:dyDescent="0.2">
      <c r="A270" s="25" t="str">
        <f t="shared" si="105"/>
        <v>MLM0011</v>
      </c>
      <c r="B270" s="169" t="s">
        <v>240</v>
      </c>
      <c r="C270" s="170"/>
      <c r="D270" s="170"/>
      <c r="E270" s="170"/>
      <c r="F270" s="170"/>
      <c r="G270" s="170"/>
      <c r="H270" s="170"/>
      <c r="I270" s="171"/>
      <c r="J270" s="13">
        <f t="shared" si="106"/>
        <v>6</v>
      </c>
      <c r="K270" s="13">
        <f t="shared" si="107"/>
        <v>2</v>
      </c>
      <c r="L270" s="13">
        <f t="shared" si="108"/>
        <v>2</v>
      </c>
      <c r="M270" s="13">
        <f t="shared" si="109"/>
        <v>1</v>
      </c>
      <c r="N270" s="13">
        <f t="shared" si="110"/>
        <v>0</v>
      </c>
      <c r="O270" s="13">
        <f t="shared" si="111"/>
        <v>5</v>
      </c>
      <c r="P270" s="13">
        <f t="shared" si="112"/>
        <v>6</v>
      </c>
      <c r="Q270" s="13">
        <f t="shared" si="113"/>
        <v>11</v>
      </c>
      <c r="R270" s="22" t="str">
        <f t="shared" si="114"/>
        <v>E</v>
      </c>
      <c r="S270" s="22">
        <f t="shared" si="115"/>
        <v>0</v>
      </c>
      <c r="T270" s="22">
        <f t="shared" si="116"/>
        <v>0</v>
      </c>
      <c r="U270" s="22" t="str">
        <f t="shared" si="117"/>
        <v>DS</v>
      </c>
    </row>
    <row r="271" spans="1:21" s="59" customFormat="1" x14ac:dyDescent="0.2">
      <c r="A271" s="25" t="str">
        <f t="shared" si="105"/>
        <v>MLX2204</v>
      </c>
      <c r="B271" s="169" t="s">
        <v>202</v>
      </c>
      <c r="C271" s="170"/>
      <c r="D271" s="170"/>
      <c r="E271" s="170"/>
      <c r="F271" s="170"/>
      <c r="G271" s="170"/>
      <c r="H271" s="170"/>
      <c r="I271" s="171"/>
      <c r="J271" s="13">
        <f t="shared" si="106"/>
        <v>4</v>
      </c>
      <c r="K271" s="13">
        <f t="shared" si="107"/>
        <v>2</v>
      </c>
      <c r="L271" s="13">
        <f t="shared" si="108"/>
        <v>1</v>
      </c>
      <c r="M271" s="13">
        <f t="shared" si="109"/>
        <v>0</v>
      </c>
      <c r="N271" s="13">
        <f t="shared" si="110"/>
        <v>0</v>
      </c>
      <c r="O271" s="13">
        <f t="shared" si="111"/>
        <v>3</v>
      </c>
      <c r="P271" s="13">
        <f t="shared" si="112"/>
        <v>4</v>
      </c>
      <c r="Q271" s="13">
        <f t="shared" si="113"/>
        <v>7</v>
      </c>
      <c r="R271" s="22">
        <f t="shared" si="114"/>
        <v>0</v>
      </c>
      <c r="S271" s="22" t="str">
        <f t="shared" si="115"/>
        <v>C</v>
      </c>
      <c r="T271" s="22">
        <f t="shared" si="116"/>
        <v>0</v>
      </c>
      <c r="U271" s="22" t="str">
        <f t="shared" si="117"/>
        <v>DS</v>
      </c>
    </row>
    <row r="272" spans="1:21" s="59" customFormat="1" hidden="1" x14ac:dyDescent="0.2">
      <c r="A272" s="25" t="str">
        <f t="shared" si="105"/>
        <v/>
      </c>
      <c r="B272" s="131"/>
      <c r="C272" s="131"/>
      <c r="D272" s="131"/>
      <c r="E272" s="131"/>
      <c r="F272" s="131"/>
      <c r="G272" s="131"/>
      <c r="H272" s="131"/>
      <c r="I272" s="131"/>
      <c r="J272" s="13" t="str">
        <f t="shared" si="106"/>
        <v/>
      </c>
      <c r="K272" s="13" t="str">
        <f t="shared" si="107"/>
        <v/>
      </c>
      <c r="L272" s="13" t="str">
        <f t="shared" si="108"/>
        <v/>
      </c>
      <c r="M272" s="13" t="str">
        <f t="shared" si="109"/>
        <v/>
      </c>
      <c r="N272" s="13" t="str">
        <f t="shared" si="110"/>
        <v/>
      </c>
      <c r="O272" s="13" t="str">
        <f t="shared" si="111"/>
        <v/>
      </c>
      <c r="P272" s="13" t="str">
        <f t="shared" si="112"/>
        <v/>
      </c>
      <c r="Q272" s="13" t="str">
        <f t="shared" si="113"/>
        <v/>
      </c>
      <c r="R272" s="22" t="str">
        <f t="shared" si="114"/>
        <v/>
      </c>
      <c r="S272" s="22" t="str">
        <f t="shared" si="115"/>
        <v/>
      </c>
      <c r="T272" s="22" t="str">
        <f t="shared" si="116"/>
        <v/>
      </c>
      <c r="U272" s="22" t="str">
        <f t="shared" si="117"/>
        <v/>
      </c>
    </row>
    <row r="273" spans="1:21" s="59" customFormat="1" hidden="1" x14ac:dyDescent="0.2">
      <c r="A273" s="25" t="str">
        <f t="shared" si="105"/>
        <v/>
      </c>
      <c r="B273" s="131"/>
      <c r="C273" s="131"/>
      <c r="D273" s="131"/>
      <c r="E273" s="131"/>
      <c r="F273" s="131"/>
      <c r="G273" s="131"/>
      <c r="H273" s="131"/>
      <c r="I273" s="131"/>
      <c r="J273" s="13" t="str">
        <f t="shared" si="106"/>
        <v/>
      </c>
      <c r="K273" s="13" t="str">
        <f t="shared" si="107"/>
        <v/>
      </c>
      <c r="L273" s="13" t="str">
        <f t="shared" si="108"/>
        <v/>
      </c>
      <c r="M273" s="13" t="str">
        <f t="shared" si="109"/>
        <v/>
      </c>
      <c r="N273" s="13" t="str">
        <f t="shared" si="110"/>
        <v/>
      </c>
      <c r="O273" s="13" t="str">
        <f t="shared" si="111"/>
        <v/>
      </c>
      <c r="P273" s="13" t="str">
        <f t="shared" si="112"/>
        <v/>
      </c>
      <c r="Q273" s="13" t="str">
        <f t="shared" si="113"/>
        <v/>
      </c>
      <c r="R273" s="22" t="str">
        <f t="shared" si="114"/>
        <v/>
      </c>
      <c r="S273" s="22" t="str">
        <f t="shared" si="115"/>
        <v/>
      </c>
      <c r="T273" s="22" t="str">
        <f t="shared" si="116"/>
        <v/>
      </c>
      <c r="U273" s="22" t="str">
        <f t="shared" si="117"/>
        <v/>
      </c>
    </row>
    <row r="274" spans="1:21" s="59" customFormat="1" hidden="1" x14ac:dyDescent="0.2">
      <c r="A274" s="25" t="str">
        <f t="shared" si="105"/>
        <v/>
      </c>
      <c r="B274" s="131"/>
      <c r="C274" s="131"/>
      <c r="D274" s="131"/>
      <c r="E274" s="131"/>
      <c r="F274" s="131"/>
      <c r="G274" s="131"/>
      <c r="H274" s="131"/>
      <c r="I274" s="131"/>
      <c r="J274" s="13" t="str">
        <f t="shared" si="106"/>
        <v/>
      </c>
      <c r="K274" s="13" t="str">
        <f t="shared" si="107"/>
        <v/>
      </c>
      <c r="L274" s="13" t="str">
        <f t="shared" si="108"/>
        <v/>
      </c>
      <c r="M274" s="13" t="str">
        <f t="shared" si="109"/>
        <v/>
      </c>
      <c r="N274" s="13" t="str">
        <f t="shared" si="110"/>
        <v/>
      </c>
      <c r="O274" s="13" t="str">
        <f t="shared" si="111"/>
        <v/>
      </c>
      <c r="P274" s="13" t="str">
        <f t="shared" si="112"/>
        <v/>
      </c>
      <c r="Q274" s="13" t="str">
        <f t="shared" si="113"/>
        <v/>
      </c>
      <c r="R274" s="22" t="str">
        <f t="shared" si="114"/>
        <v/>
      </c>
      <c r="S274" s="22" t="str">
        <f t="shared" si="115"/>
        <v/>
      </c>
      <c r="T274" s="22" t="str">
        <f t="shared" si="116"/>
        <v/>
      </c>
      <c r="U274" s="22" t="str">
        <f t="shared" si="117"/>
        <v/>
      </c>
    </row>
    <row r="275" spans="1:21" hidden="1" x14ac:dyDescent="0.2">
      <c r="A275" s="25" t="str">
        <f t="shared" si="105"/>
        <v/>
      </c>
      <c r="B275" s="131"/>
      <c r="C275" s="131"/>
      <c r="D275" s="131"/>
      <c r="E275" s="131"/>
      <c r="F275" s="131"/>
      <c r="G275" s="131"/>
      <c r="H275" s="131"/>
      <c r="I275" s="131"/>
      <c r="J275" s="13" t="str">
        <f t="shared" si="106"/>
        <v/>
      </c>
      <c r="K275" s="13" t="str">
        <f t="shared" si="107"/>
        <v/>
      </c>
      <c r="L275" s="13" t="str">
        <f t="shared" si="108"/>
        <v/>
      </c>
      <c r="M275" s="13" t="str">
        <f t="shared" si="109"/>
        <v/>
      </c>
      <c r="N275" s="13" t="str">
        <f t="shared" si="110"/>
        <v/>
      </c>
      <c r="O275" s="13" t="str">
        <f t="shared" si="111"/>
        <v/>
      </c>
      <c r="P275" s="13" t="str">
        <f t="shared" si="112"/>
        <v/>
      </c>
      <c r="Q275" s="13" t="str">
        <f t="shared" si="113"/>
        <v/>
      </c>
      <c r="R275" s="22" t="str">
        <f t="shared" si="114"/>
        <v/>
      </c>
      <c r="S275" s="22" t="str">
        <f t="shared" si="115"/>
        <v/>
      </c>
      <c r="T275" s="22" t="str">
        <f t="shared" si="116"/>
        <v/>
      </c>
      <c r="U275" s="22" t="str">
        <f t="shared" si="117"/>
        <v/>
      </c>
    </row>
    <row r="276" spans="1:21" hidden="1" x14ac:dyDescent="0.2">
      <c r="A276" s="25" t="str">
        <f t="shared" si="105"/>
        <v/>
      </c>
      <c r="B276" s="131"/>
      <c r="C276" s="131"/>
      <c r="D276" s="131"/>
      <c r="E276" s="131"/>
      <c r="F276" s="131"/>
      <c r="G276" s="131"/>
      <c r="H276" s="131"/>
      <c r="I276" s="131"/>
      <c r="J276" s="13" t="str">
        <f t="shared" si="106"/>
        <v/>
      </c>
      <c r="K276" s="13" t="str">
        <f t="shared" si="107"/>
        <v/>
      </c>
      <c r="L276" s="13" t="str">
        <f t="shared" si="108"/>
        <v/>
      </c>
      <c r="M276" s="13" t="str">
        <f t="shared" si="109"/>
        <v/>
      </c>
      <c r="N276" s="13" t="str">
        <f t="shared" si="110"/>
        <v/>
      </c>
      <c r="O276" s="13" t="str">
        <f t="shared" si="111"/>
        <v/>
      </c>
      <c r="P276" s="13" t="str">
        <f t="shared" si="112"/>
        <v/>
      </c>
      <c r="Q276" s="13" t="str">
        <f t="shared" si="113"/>
        <v/>
      </c>
      <c r="R276" s="22" t="str">
        <f t="shared" si="114"/>
        <v/>
      </c>
      <c r="S276" s="22" t="str">
        <f t="shared" si="115"/>
        <v/>
      </c>
      <c r="T276" s="22" t="str">
        <f t="shared" si="116"/>
        <v/>
      </c>
      <c r="U276" s="22" t="str">
        <f t="shared" si="117"/>
        <v/>
      </c>
    </row>
    <row r="277" spans="1:21" hidden="1" x14ac:dyDescent="0.2">
      <c r="A277" s="25" t="str">
        <f t="shared" si="105"/>
        <v/>
      </c>
      <c r="B277" s="131"/>
      <c r="C277" s="131"/>
      <c r="D277" s="131"/>
      <c r="E277" s="131"/>
      <c r="F277" s="131"/>
      <c r="G277" s="131"/>
      <c r="H277" s="131"/>
      <c r="I277" s="131"/>
      <c r="J277" s="13" t="str">
        <f t="shared" si="106"/>
        <v/>
      </c>
      <c r="K277" s="13" t="str">
        <f t="shared" si="107"/>
        <v/>
      </c>
      <c r="L277" s="13" t="str">
        <f t="shared" si="108"/>
        <v/>
      </c>
      <c r="M277" s="13" t="str">
        <f t="shared" si="109"/>
        <v/>
      </c>
      <c r="N277" s="13" t="str">
        <f t="shared" si="110"/>
        <v/>
      </c>
      <c r="O277" s="13" t="str">
        <f t="shared" si="111"/>
        <v/>
      </c>
      <c r="P277" s="13" t="str">
        <f t="shared" si="112"/>
        <v/>
      </c>
      <c r="Q277" s="13" t="str">
        <f t="shared" si="113"/>
        <v/>
      </c>
      <c r="R277" s="22" t="str">
        <f t="shared" si="114"/>
        <v/>
      </c>
      <c r="S277" s="22" t="str">
        <f t="shared" si="115"/>
        <v/>
      </c>
      <c r="T277" s="22" t="str">
        <f t="shared" si="116"/>
        <v/>
      </c>
      <c r="U277" s="22" t="str">
        <f t="shared" si="117"/>
        <v/>
      </c>
    </row>
    <row r="278" spans="1:21" hidden="1" x14ac:dyDescent="0.2">
      <c r="A278" s="25" t="str">
        <f t="shared" si="105"/>
        <v/>
      </c>
      <c r="B278" s="131"/>
      <c r="C278" s="131"/>
      <c r="D278" s="131"/>
      <c r="E278" s="131"/>
      <c r="F278" s="131"/>
      <c r="G278" s="131"/>
      <c r="H278" s="131"/>
      <c r="I278" s="131"/>
      <c r="J278" s="13" t="str">
        <f t="shared" si="106"/>
        <v/>
      </c>
      <c r="K278" s="13" t="str">
        <f t="shared" si="107"/>
        <v/>
      </c>
      <c r="L278" s="13" t="str">
        <f t="shared" si="108"/>
        <v/>
      </c>
      <c r="M278" s="13" t="str">
        <f t="shared" si="109"/>
        <v/>
      </c>
      <c r="N278" s="13" t="str">
        <f t="shared" si="110"/>
        <v/>
      </c>
      <c r="O278" s="13" t="str">
        <f t="shared" si="111"/>
        <v/>
      </c>
      <c r="P278" s="13" t="str">
        <f t="shared" si="112"/>
        <v/>
      </c>
      <c r="Q278" s="13" t="str">
        <f t="shared" si="113"/>
        <v/>
      </c>
      <c r="R278" s="22" t="str">
        <f t="shared" si="114"/>
        <v/>
      </c>
      <c r="S278" s="22" t="str">
        <f t="shared" si="115"/>
        <v/>
      </c>
      <c r="T278" s="22" t="str">
        <f t="shared" si="116"/>
        <v/>
      </c>
      <c r="U278" s="22" t="str">
        <f t="shared" si="117"/>
        <v/>
      </c>
    </row>
    <row r="279" spans="1:21" hidden="1" x14ac:dyDescent="0.2">
      <c r="A279" s="25" t="str">
        <f t="shared" si="105"/>
        <v/>
      </c>
      <c r="B279" s="131"/>
      <c r="C279" s="131"/>
      <c r="D279" s="131"/>
      <c r="E279" s="131"/>
      <c r="F279" s="131"/>
      <c r="G279" s="131"/>
      <c r="H279" s="131"/>
      <c r="I279" s="131"/>
      <c r="J279" s="13" t="str">
        <f t="shared" si="106"/>
        <v/>
      </c>
      <c r="K279" s="13" t="str">
        <f t="shared" si="107"/>
        <v/>
      </c>
      <c r="L279" s="13" t="str">
        <f t="shared" si="108"/>
        <v/>
      </c>
      <c r="M279" s="13" t="str">
        <f t="shared" si="109"/>
        <v/>
      </c>
      <c r="N279" s="13" t="str">
        <f t="shared" si="110"/>
        <v/>
      </c>
      <c r="O279" s="13" t="str">
        <f t="shared" si="111"/>
        <v/>
      </c>
      <c r="P279" s="13" t="str">
        <f t="shared" si="112"/>
        <v/>
      </c>
      <c r="Q279" s="13" t="str">
        <f t="shared" si="113"/>
        <v/>
      </c>
      <c r="R279" s="22" t="str">
        <f t="shared" si="114"/>
        <v/>
      </c>
      <c r="S279" s="22" t="str">
        <f t="shared" si="115"/>
        <v/>
      </c>
      <c r="T279" s="22" t="str">
        <f t="shared" si="116"/>
        <v/>
      </c>
      <c r="U279" s="22" t="str">
        <f t="shared" si="117"/>
        <v/>
      </c>
    </row>
    <row r="280" spans="1:21" hidden="1" x14ac:dyDescent="0.2">
      <c r="A280" s="25" t="str">
        <f t="shared" si="105"/>
        <v/>
      </c>
      <c r="B280" s="131"/>
      <c r="C280" s="131"/>
      <c r="D280" s="131"/>
      <c r="E280" s="131"/>
      <c r="F280" s="131"/>
      <c r="G280" s="131"/>
      <c r="H280" s="131"/>
      <c r="I280" s="131"/>
      <c r="J280" s="13" t="str">
        <f t="shared" si="106"/>
        <v/>
      </c>
      <c r="K280" s="13" t="str">
        <f t="shared" si="107"/>
        <v/>
      </c>
      <c r="L280" s="13" t="str">
        <f t="shared" si="108"/>
        <v/>
      </c>
      <c r="M280" s="13" t="str">
        <f t="shared" si="109"/>
        <v/>
      </c>
      <c r="N280" s="13" t="str">
        <f t="shared" si="110"/>
        <v/>
      </c>
      <c r="O280" s="13" t="str">
        <f t="shared" si="111"/>
        <v/>
      </c>
      <c r="P280" s="13" t="str">
        <f t="shared" si="112"/>
        <v/>
      </c>
      <c r="Q280" s="13" t="str">
        <f t="shared" si="113"/>
        <v/>
      </c>
      <c r="R280" s="22" t="str">
        <f t="shared" si="114"/>
        <v/>
      </c>
      <c r="S280" s="22" t="str">
        <f t="shared" si="115"/>
        <v/>
      </c>
      <c r="T280" s="22" t="str">
        <f t="shared" si="116"/>
        <v/>
      </c>
      <c r="U280" s="22" t="str">
        <f t="shared" si="117"/>
        <v/>
      </c>
    </row>
    <row r="281" spans="1:21" hidden="1" x14ac:dyDescent="0.2">
      <c r="A281" s="25" t="str">
        <f t="shared" si="105"/>
        <v/>
      </c>
      <c r="B281" s="131"/>
      <c r="C281" s="131"/>
      <c r="D281" s="131"/>
      <c r="E281" s="131"/>
      <c r="F281" s="131"/>
      <c r="G281" s="131"/>
      <c r="H281" s="131"/>
      <c r="I281" s="131"/>
      <c r="J281" s="13" t="str">
        <f t="shared" si="106"/>
        <v/>
      </c>
      <c r="K281" s="13" t="str">
        <f t="shared" si="107"/>
        <v/>
      </c>
      <c r="L281" s="13" t="str">
        <f t="shared" si="108"/>
        <v/>
      </c>
      <c r="M281" s="13" t="str">
        <f t="shared" si="109"/>
        <v/>
      </c>
      <c r="N281" s="13" t="str">
        <f t="shared" si="110"/>
        <v/>
      </c>
      <c r="O281" s="13" t="str">
        <f t="shared" si="111"/>
        <v/>
      </c>
      <c r="P281" s="13" t="str">
        <f t="shared" si="112"/>
        <v/>
      </c>
      <c r="Q281" s="13" t="str">
        <f t="shared" si="113"/>
        <v/>
      </c>
      <c r="R281" s="22" t="str">
        <f t="shared" si="114"/>
        <v/>
      </c>
      <c r="S281" s="22" t="str">
        <f t="shared" si="115"/>
        <v/>
      </c>
      <c r="T281" s="22" t="str">
        <f t="shared" si="116"/>
        <v/>
      </c>
      <c r="U281" s="22" t="str">
        <f t="shared" si="117"/>
        <v/>
      </c>
    </row>
    <row r="282" spans="1:21" hidden="1" x14ac:dyDescent="0.2">
      <c r="A282" s="25" t="str">
        <f t="shared" si="105"/>
        <v/>
      </c>
      <c r="B282" s="131"/>
      <c r="C282" s="131"/>
      <c r="D282" s="131"/>
      <c r="E282" s="131"/>
      <c r="F282" s="131"/>
      <c r="G282" s="131"/>
      <c r="H282" s="131"/>
      <c r="I282" s="131"/>
      <c r="J282" s="13" t="str">
        <f t="shared" si="106"/>
        <v/>
      </c>
      <c r="K282" s="13" t="str">
        <f t="shared" si="107"/>
        <v/>
      </c>
      <c r="L282" s="13" t="str">
        <f t="shared" si="108"/>
        <v/>
      </c>
      <c r="M282" s="13" t="str">
        <f t="shared" si="109"/>
        <v/>
      </c>
      <c r="N282" s="13" t="str">
        <f t="shared" si="110"/>
        <v/>
      </c>
      <c r="O282" s="13" t="str">
        <f t="shared" si="111"/>
        <v/>
      </c>
      <c r="P282" s="13" t="str">
        <f t="shared" si="112"/>
        <v/>
      </c>
      <c r="Q282" s="13" t="str">
        <f t="shared" si="113"/>
        <v/>
      </c>
      <c r="R282" s="22" t="str">
        <f t="shared" si="114"/>
        <v/>
      </c>
      <c r="S282" s="22" t="str">
        <f t="shared" si="115"/>
        <v/>
      </c>
      <c r="T282" s="22" t="str">
        <f t="shared" si="116"/>
        <v/>
      </c>
      <c r="U282" s="22" t="str">
        <f t="shared" si="117"/>
        <v/>
      </c>
    </row>
    <row r="283" spans="1:21" hidden="1" x14ac:dyDescent="0.2">
      <c r="A283" s="25" t="str">
        <f t="shared" si="105"/>
        <v/>
      </c>
      <c r="B283" s="131"/>
      <c r="C283" s="131"/>
      <c r="D283" s="131"/>
      <c r="E283" s="131"/>
      <c r="F283" s="131"/>
      <c r="G283" s="131"/>
      <c r="H283" s="131"/>
      <c r="I283" s="131"/>
      <c r="J283" s="13" t="str">
        <f t="shared" si="106"/>
        <v/>
      </c>
      <c r="K283" s="13" t="str">
        <f t="shared" si="107"/>
        <v/>
      </c>
      <c r="L283" s="13" t="str">
        <f t="shared" si="108"/>
        <v/>
      </c>
      <c r="M283" s="13" t="str">
        <f t="shared" si="109"/>
        <v/>
      </c>
      <c r="N283" s="13" t="str">
        <f t="shared" si="110"/>
        <v/>
      </c>
      <c r="O283" s="13" t="str">
        <f t="shared" si="111"/>
        <v/>
      </c>
      <c r="P283" s="13" t="str">
        <f t="shared" si="112"/>
        <v/>
      </c>
      <c r="Q283" s="13" t="str">
        <f t="shared" si="113"/>
        <v/>
      </c>
      <c r="R283" s="22" t="str">
        <f t="shared" si="114"/>
        <v/>
      </c>
      <c r="S283" s="22" t="str">
        <f t="shared" si="115"/>
        <v/>
      </c>
      <c r="T283" s="22" t="str">
        <f t="shared" si="116"/>
        <v/>
      </c>
      <c r="U283" s="22" t="str">
        <f t="shared" si="117"/>
        <v/>
      </c>
    </row>
    <row r="284" spans="1:21" s="38" customFormat="1" hidden="1" x14ac:dyDescent="0.2">
      <c r="A284" s="25" t="str">
        <f t="shared" si="105"/>
        <v/>
      </c>
      <c r="B284" s="131"/>
      <c r="C284" s="131"/>
      <c r="D284" s="131"/>
      <c r="E284" s="131"/>
      <c r="F284" s="131"/>
      <c r="G284" s="131"/>
      <c r="H284" s="131"/>
      <c r="I284" s="131"/>
      <c r="J284" s="13" t="str">
        <f t="shared" si="106"/>
        <v/>
      </c>
      <c r="K284" s="13" t="str">
        <f t="shared" si="107"/>
        <v/>
      </c>
      <c r="L284" s="13" t="str">
        <f t="shared" si="108"/>
        <v/>
      </c>
      <c r="M284" s="13" t="str">
        <f t="shared" si="109"/>
        <v/>
      </c>
      <c r="N284" s="13" t="str">
        <f t="shared" si="110"/>
        <v/>
      </c>
      <c r="O284" s="13" t="str">
        <f t="shared" si="111"/>
        <v/>
      </c>
      <c r="P284" s="13" t="str">
        <f t="shared" si="112"/>
        <v/>
      </c>
      <c r="Q284" s="13" t="str">
        <f t="shared" si="113"/>
        <v/>
      </c>
      <c r="R284" s="22" t="str">
        <f t="shared" si="114"/>
        <v/>
      </c>
      <c r="S284" s="22" t="str">
        <f t="shared" si="115"/>
        <v/>
      </c>
      <c r="T284" s="22" t="str">
        <f t="shared" si="116"/>
        <v/>
      </c>
      <c r="U284" s="22" t="str">
        <f t="shared" si="117"/>
        <v/>
      </c>
    </row>
    <row r="285" spans="1:21" s="38" customFormat="1" hidden="1" x14ac:dyDescent="0.2">
      <c r="A285" s="25" t="str">
        <f t="shared" si="105"/>
        <v/>
      </c>
      <c r="B285" s="131"/>
      <c r="C285" s="131"/>
      <c r="D285" s="131"/>
      <c r="E285" s="131"/>
      <c r="F285" s="131"/>
      <c r="G285" s="131"/>
      <c r="H285" s="131"/>
      <c r="I285" s="131"/>
      <c r="J285" s="13" t="str">
        <f t="shared" si="106"/>
        <v/>
      </c>
      <c r="K285" s="13" t="str">
        <f t="shared" si="107"/>
        <v/>
      </c>
      <c r="L285" s="13" t="str">
        <f t="shared" si="108"/>
        <v/>
      </c>
      <c r="M285" s="13" t="str">
        <f t="shared" si="109"/>
        <v/>
      </c>
      <c r="N285" s="13" t="str">
        <f t="shared" si="110"/>
        <v/>
      </c>
      <c r="O285" s="13" t="str">
        <f t="shared" si="111"/>
        <v/>
      </c>
      <c r="P285" s="13" t="str">
        <f t="shared" si="112"/>
        <v/>
      </c>
      <c r="Q285" s="13" t="str">
        <f t="shared" si="113"/>
        <v/>
      </c>
      <c r="R285" s="22" t="str">
        <f t="shared" si="114"/>
        <v/>
      </c>
      <c r="S285" s="22" t="str">
        <f t="shared" si="115"/>
        <v/>
      </c>
      <c r="T285" s="22" t="str">
        <f t="shared" si="116"/>
        <v/>
      </c>
      <c r="U285" s="22" t="str">
        <f t="shared" si="117"/>
        <v/>
      </c>
    </row>
    <row r="286" spans="1:21" s="38" customFormat="1" hidden="1" x14ac:dyDescent="0.2">
      <c r="A286" s="25" t="str">
        <f t="shared" si="105"/>
        <v/>
      </c>
      <c r="B286" s="131"/>
      <c r="C286" s="131"/>
      <c r="D286" s="131"/>
      <c r="E286" s="131"/>
      <c r="F286" s="131"/>
      <c r="G286" s="131"/>
      <c r="H286" s="131"/>
      <c r="I286" s="131"/>
      <c r="J286" s="13" t="str">
        <f t="shared" si="106"/>
        <v/>
      </c>
      <c r="K286" s="13" t="str">
        <f t="shared" si="107"/>
        <v/>
      </c>
      <c r="L286" s="13" t="str">
        <f t="shared" si="108"/>
        <v/>
      </c>
      <c r="M286" s="13" t="str">
        <f t="shared" si="109"/>
        <v/>
      </c>
      <c r="N286" s="13" t="str">
        <f t="shared" si="110"/>
        <v/>
      </c>
      <c r="O286" s="13" t="str">
        <f t="shared" si="111"/>
        <v/>
      </c>
      <c r="P286" s="13" t="str">
        <f t="shared" si="112"/>
        <v/>
      </c>
      <c r="Q286" s="13" t="str">
        <f t="shared" si="113"/>
        <v/>
      </c>
      <c r="R286" s="22" t="str">
        <f t="shared" si="114"/>
        <v/>
      </c>
      <c r="S286" s="22" t="str">
        <f t="shared" si="115"/>
        <v/>
      </c>
      <c r="T286" s="22" t="str">
        <f t="shared" si="116"/>
        <v/>
      </c>
      <c r="U286" s="22" t="str">
        <f t="shared" si="117"/>
        <v/>
      </c>
    </row>
    <row r="287" spans="1:21" hidden="1" x14ac:dyDescent="0.2">
      <c r="A287" s="25" t="str">
        <f t="shared" si="105"/>
        <v/>
      </c>
      <c r="B287" s="131"/>
      <c r="C287" s="131"/>
      <c r="D287" s="131"/>
      <c r="E287" s="131"/>
      <c r="F287" s="131"/>
      <c r="G287" s="131"/>
      <c r="H287" s="131"/>
      <c r="I287" s="131"/>
      <c r="J287" s="13" t="str">
        <f t="shared" si="106"/>
        <v/>
      </c>
      <c r="K287" s="13" t="str">
        <f t="shared" si="107"/>
        <v/>
      </c>
      <c r="L287" s="13" t="str">
        <f t="shared" si="108"/>
        <v/>
      </c>
      <c r="M287" s="13" t="str">
        <f t="shared" si="109"/>
        <v/>
      </c>
      <c r="N287" s="13" t="str">
        <f t="shared" si="110"/>
        <v/>
      </c>
      <c r="O287" s="13" t="str">
        <f t="shared" si="111"/>
        <v/>
      </c>
      <c r="P287" s="13" t="str">
        <f t="shared" si="112"/>
        <v/>
      </c>
      <c r="Q287" s="13" t="str">
        <f t="shared" si="113"/>
        <v/>
      </c>
      <c r="R287" s="22" t="str">
        <f t="shared" si="114"/>
        <v/>
      </c>
      <c r="S287" s="22" t="str">
        <f t="shared" si="115"/>
        <v/>
      </c>
      <c r="T287" s="22" t="str">
        <f t="shared" si="116"/>
        <v/>
      </c>
      <c r="U287" s="22" t="str">
        <f t="shared" si="117"/>
        <v/>
      </c>
    </row>
    <row r="288" spans="1:21" hidden="1" x14ac:dyDescent="0.2">
      <c r="A288" s="25" t="str">
        <f t="shared" si="105"/>
        <v/>
      </c>
      <c r="B288" s="131"/>
      <c r="C288" s="131"/>
      <c r="D288" s="131"/>
      <c r="E288" s="131"/>
      <c r="F288" s="131"/>
      <c r="G288" s="131"/>
      <c r="H288" s="131"/>
      <c r="I288" s="131"/>
      <c r="J288" s="13" t="str">
        <f t="shared" si="106"/>
        <v/>
      </c>
      <c r="K288" s="13" t="str">
        <f t="shared" si="107"/>
        <v/>
      </c>
      <c r="L288" s="13" t="str">
        <f t="shared" si="108"/>
        <v/>
      </c>
      <c r="M288" s="13" t="str">
        <f t="shared" si="109"/>
        <v/>
      </c>
      <c r="N288" s="13" t="str">
        <f t="shared" si="110"/>
        <v/>
      </c>
      <c r="O288" s="13" t="str">
        <f t="shared" si="111"/>
        <v/>
      </c>
      <c r="P288" s="13" t="str">
        <f t="shared" si="112"/>
        <v/>
      </c>
      <c r="Q288" s="13" t="str">
        <f t="shared" si="113"/>
        <v/>
      </c>
      <c r="R288" s="22" t="str">
        <f t="shared" si="114"/>
        <v/>
      </c>
      <c r="S288" s="22" t="str">
        <f t="shared" si="115"/>
        <v/>
      </c>
      <c r="T288" s="22" t="str">
        <f t="shared" si="116"/>
        <v/>
      </c>
      <c r="U288" s="22" t="str">
        <f t="shared" si="117"/>
        <v/>
      </c>
    </row>
    <row r="289" spans="1:21" x14ac:dyDescent="0.2">
      <c r="A289" s="57" t="s">
        <v>28</v>
      </c>
      <c r="B289" s="243"/>
      <c r="C289" s="243"/>
      <c r="D289" s="243"/>
      <c r="E289" s="243"/>
      <c r="F289" s="243"/>
      <c r="G289" s="243"/>
      <c r="H289" s="243"/>
      <c r="I289" s="243"/>
      <c r="J289" s="16">
        <f t="shared" ref="J289:Q289" si="118">SUM(J258:J288)</f>
        <v>72</v>
      </c>
      <c r="K289" s="16">
        <f t="shared" si="118"/>
        <v>25</v>
      </c>
      <c r="L289" s="16">
        <f t="shared" si="118"/>
        <v>19</v>
      </c>
      <c r="M289" s="16">
        <f t="shared" si="118"/>
        <v>11</v>
      </c>
      <c r="N289" s="16">
        <f t="shared" si="118"/>
        <v>0</v>
      </c>
      <c r="O289" s="16">
        <f t="shared" si="118"/>
        <v>55</v>
      </c>
      <c r="P289" s="16">
        <f t="shared" si="118"/>
        <v>75</v>
      </c>
      <c r="Q289" s="16">
        <f t="shared" si="118"/>
        <v>130</v>
      </c>
      <c r="R289" s="57">
        <f>COUNTIF(R258:R288,"E")</f>
        <v>8</v>
      </c>
      <c r="S289" s="57">
        <f>COUNTIF(S258:S288,"C")</f>
        <v>4</v>
      </c>
      <c r="T289" s="57">
        <f>COUNTIF(T258:T288,"VP")</f>
        <v>2</v>
      </c>
      <c r="U289" s="58">
        <f>COUNTA(U258:U271)</f>
        <v>14</v>
      </c>
    </row>
    <row r="290" spans="1:21" x14ac:dyDescent="0.2">
      <c r="A290" s="244" t="s">
        <v>74</v>
      </c>
      <c r="B290" s="244"/>
      <c r="C290" s="244"/>
      <c r="D290" s="244"/>
      <c r="E290" s="244"/>
      <c r="F290" s="244"/>
      <c r="G290" s="244"/>
      <c r="H290" s="244"/>
      <c r="I290" s="244"/>
      <c r="J290" s="244"/>
      <c r="K290" s="244"/>
      <c r="L290" s="244"/>
      <c r="M290" s="244"/>
      <c r="N290" s="244"/>
      <c r="O290" s="244"/>
      <c r="P290" s="244"/>
      <c r="Q290" s="244"/>
      <c r="R290" s="244"/>
      <c r="S290" s="244"/>
      <c r="T290" s="244"/>
      <c r="U290" s="244"/>
    </row>
    <row r="291" spans="1:21" x14ac:dyDescent="0.2">
      <c r="A291" s="25" t="str">
        <f t="shared" ref="A291:A297" si="119">IF(ISNA(INDEX($A$38:$U$211,MATCH($B291,$B$38:$B$211,0),1)),"",INDEX($A$38:$U$211,MATCH($B291,$B$38:$B$211,0),1))</f>
        <v>MLM0005</v>
      </c>
      <c r="B291" s="169" t="s">
        <v>203</v>
      </c>
      <c r="C291" s="170"/>
      <c r="D291" s="170"/>
      <c r="E291" s="170"/>
      <c r="F291" s="170"/>
      <c r="G291" s="170"/>
      <c r="H291" s="170"/>
      <c r="I291" s="171"/>
      <c r="J291" s="13">
        <f t="shared" ref="J291:J297" si="120">IF(ISNA(INDEX($A$38:$U$211,MATCH($B291,$B$38:$B$211,0),10)),"",INDEX($A$38:$U$211,MATCH($B291,$B$38:$B$211,0),10))</f>
        <v>5</v>
      </c>
      <c r="K291" s="13">
        <f t="shared" ref="K291:K297" si="121">IF(ISNA(INDEX($A$38:$U$211,MATCH($B291,$B$38:$B$211,0),11)),"",INDEX($A$38:$U$211,MATCH($B291,$B$38:$B$211,0),11))</f>
        <v>2</v>
      </c>
      <c r="L291" s="13">
        <f t="shared" ref="L291:L297" si="122">IF(ISNA(INDEX($A$38:$U$211,MATCH($B291,$B$38:$B$211,0),12)),"",INDEX($A$38:$U$211,MATCH($B291,$B$38:$B$211,0),12))</f>
        <v>1</v>
      </c>
      <c r="M291" s="13">
        <f t="shared" ref="M291:M297" si="123">IF(ISNA(INDEX($A$38:$U$211,MATCH($B291,$B$38:$B$211,0),13)),"",INDEX($A$38:$U$211,MATCH($B291,$B$38:$B$211,0),13))</f>
        <v>0</v>
      </c>
      <c r="N291" s="13">
        <f t="shared" ref="N291:N297" si="124">IF(ISNA(INDEX($A$38:$U$211,MATCH($B291,$B$38:$B$211,0),14)),"",INDEX($A$38:$U$211,MATCH($B291,$B$38:$B$211,0),14))</f>
        <v>0</v>
      </c>
      <c r="O291" s="13">
        <f t="shared" ref="O291:O297" si="125">IF(ISNA(INDEX($A$38:$U$211,MATCH($B291,$B$38:$B$211,0),15)),"",INDEX($A$38:$U$211,MATCH($B291,$B$38:$B$211,0),15))</f>
        <v>3</v>
      </c>
      <c r="P291" s="13">
        <f t="shared" ref="P291:P297" si="126">IF(ISNA(INDEX($A$38:$U$211,MATCH($B291,$B$38:$B$211,0),16)),"",INDEX($A$38:$U$211,MATCH($B291,$B$38:$B$211,0),16))</f>
        <v>7</v>
      </c>
      <c r="Q291" s="13">
        <f t="shared" ref="Q291:Q297" si="127">IF(ISNA(INDEX($A$38:$U$211,MATCH($B291,$B$38:$B$211,0),17)),"",INDEX($A$38:$U$211,MATCH($B291,$B$38:$B$211,0),17))</f>
        <v>10</v>
      </c>
      <c r="R291" s="22" t="str">
        <f t="shared" ref="R291:R297" si="128">IF(ISNA(INDEX($A$38:$U$211,MATCH($B291,$B$38:$B$211,0),18)),"",INDEX($A$38:$U$211,MATCH($B291,$B$38:$B$211,0),18))</f>
        <v>E</v>
      </c>
      <c r="S291" s="22">
        <f t="shared" ref="S291:S297" si="129">IF(ISNA(INDEX($A$38:$U$211,MATCH($B291,$B$38:$B$211,0),19)),"",INDEX($A$38:$U$211,MATCH($B291,$B$38:$B$211,0),19))</f>
        <v>0</v>
      </c>
      <c r="T291" s="22">
        <f t="shared" ref="T291:T297" si="130">IF(ISNA(INDEX($A$38:$U$211,MATCH($B291,$B$38:$B$211,0),20)),"",INDEX($A$38:$U$211,MATCH($B291,$B$38:$B$211,0),20))</f>
        <v>0</v>
      </c>
      <c r="U291" s="22" t="str">
        <f t="shared" ref="U291:U297" si="131">IF(ISNA(INDEX($A$38:$U$211,MATCH($B291,$B$38:$B$211,0),21)),"",INDEX($A$38:$U$211,MATCH($B291,$B$38:$B$211,0),21))</f>
        <v>DS</v>
      </c>
    </row>
    <row r="292" spans="1:21" s="59" customFormat="1" x14ac:dyDescent="0.2">
      <c r="A292" s="25" t="str">
        <f t="shared" si="119"/>
        <v>MLX2205</v>
      </c>
      <c r="B292" s="175" t="s">
        <v>204</v>
      </c>
      <c r="C292" s="176"/>
      <c r="D292" s="176"/>
      <c r="E292" s="176"/>
      <c r="F292" s="176"/>
      <c r="G292" s="176"/>
      <c r="H292" s="176"/>
      <c r="I292" s="177"/>
      <c r="J292" s="13">
        <f t="shared" si="120"/>
        <v>6</v>
      </c>
      <c r="K292" s="13">
        <f t="shared" si="121"/>
        <v>2</v>
      </c>
      <c r="L292" s="13">
        <f t="shared" si="122"/>
        <v>2</v>
      </c>
      <c r="M292" s="13">
        <f t="shared" si="123"/>
        <v>0</v>
      </c>
      <c r="N292" s="13">
        <f t="shared" si="124"/>
        <v>2</v>
      </c>
      <c r="O292" s="13">
        <f t="shared" si="125"/>
        <v>6</v>
      </c>
      <c r="P292" s="13">
        <f t="shared" si="126"/>
        <v>7</v>
      </c>
      <c r="Q292" s="13">
        <f t="shared" si="127"/>
        <v>13</v>
      </c>
      <c r="R292" s="22" t="str">
        <f t="shared" si="128"/>
        <v>E</v>
      </c>
      <c r="S292" s="22">
        <f t="shared" si="129"/>
        <v>0</v>
      </c>
      <c r="T292" s="22">
        <f t="shared" si="130"/>
        <v>0</v>
      </c>
      <c r="U292" s="22" t="str">
        <f t="shared" si="131"/>
        <v>DS</v>
      </c>
    </row>
    <row r="293" spans="1:21" s="59" customFormat="1" ht="26.25" customHeight="1" x14ac:dyDescent="0.2">
      <c r="A293" s="25" t="str">
        <f t="shared" si="119"/>
        <v>MLM2001</v>
      </c>
      <c r="B293" s="169" t="s">
        <v>208</v>
      </c>
      <c r="C293" s="170"/>
      <c r="D293" s="170"/>
      <c r="E293" s="170"/>
      <c r="F293" s="170"/>
      <c r="G293" s="170"/>
      <c r="H293" s="170"/>
      <c r="I293" s="171"/>
      <c r="J293" s="13">
        <f t="shared" si="120"/>
        <v>6</v>
      </c>
      <c r="K293" s="13">
        <f t="shared" si="121"/>
        <v>0</v>
      </c>
      <c r="L293" s="13">
        <f t="shared" si="122"/>
        <v>0</v>
      </c>
      <c r="M293" s="13">
        <f t="shared" si="123"/>
        <v>0</v>
      </c>
      <c r="N293" s="13">
        <f t="shared" si="124"/>
        <v>2</v>
      </c>
      <c r="O293" s="13">
        <f t="shared" si="125"/>
        <v>2</v>
      </c>
      <c r="P293" s="13">
        <f t="shared" si="126"/>
        <v>11</v>
      </c>
      <c r="Q293" s="13">
        <f t="shared" si="127"/>
        <v>13</v>
      </c>
      <c r="R293" s="22">
        <f t="shared" si="128"/>
        <v>0</v>
      </c>
      <c r="S293" s="22" t="str">
        <f t="shared" si="129"/>
        <v>C</v>
      </c>
      <c r="T293" s="22">
        <f t="shared" si="130"/>
        <v>0</v>
      </c>
      <c r="U293" s="22" t="str">
        <f t="shared" si="131"/>
        <v>DS</v>
      </c>
    </row>
    <row r="294" spans="1:21" s="59" customFormat="1" x14ac:dyDescent="0.2">
      <c r="A294" s="25" t="str">
        <f t="shared" si="119"/>
        <v>MLX2206</v>
      </c>
      <c r="B294" s="175" t="s">
        <v>205</v>
      </c>
      <c r="C294" s="176"/>
      <c r="D294" s="176"/>
      <c r="E294" s="176"/>
      <c r="F294" s="176"/>
      <c r="G294" s="176"/>
      <c r="H294" s="176"/>
      <c r="I294" s="177"/>
      <c r="J294" s="13">
        <f t="shared" si="120"/>
        <v>6</v>
      </c>
      <c r="K294" s="13">
        <f t="shared" si="121"/>
        <v>2</v>
      </c>
      <c r="L294" s="13">
        <f t="shared" si="122"/>
        <v>1</v>
      </c>
      <c r="M294" s="13">
        <f t="shared" si="123"/>
        <v>0</v>
      </c>
      <c r="N294" s="13">
        <f t="shared" si="124"/>
        <v>2</v>
      </c>
      <c r="O294" s="13">
        <f t="shared" si="125"/>
        <v>5</v>
      </c>
      <c r="P294" s="13">
        <f t="shared" si="126"/>
        <v>8</v>
      </c>
      <c r="Q294" s="13">
        <f t="shared" si="127"/>
        <v>13</v>
      </c>
      <c r="R294" s="22" t="str">
        <f t="shared" si="128"/>
        <v>E</v>
      </c>
      <c r="S294" s="22">
        <f t="shared" si="129"/>
        <v>0</v>
      </c>
      <c r="T294" s="22">
        <f t="shared" si="130"/>
        <v>0</v>
      </c>
      <c r="U294" s="22" t="str">
        <f t="shared" si="131"/>
        <v>DS</v>
      </c>
    </row>
    <row r="295" spans="1:21" hidden="1" x14ac:dyDescent="0.2">
      <c r="A295" s="25" t="str">
        <f t="shared" si="119"/>
        <v/>
      </c>
      <c r="B295" s="131"/>
      <c r="C295" s="131"/>
      <c r="D295" s="131"/>
      <c r="E295" s="131"/>
      <c r="F295" s="131"/>
      <c r="G295" s="131"/>
      <c r="H295" s="131"/>
      <c r="I295" s="131"/>
      <c r="J295" s="13" t="str">
        <f t="shared" si="120"/>
        <v/>
      </c>
      <c r="K295" s="13" t="str">
        <f t="shared" si="121"/>
        <v/>
      </c>
      <c r="L295" s="13" t="str">
        <f t="shared" si="122"/>
        <v/>
      </c>
      <c r="M295" s="13" t="str">
        <f t="shared" si="123"/>
        <v/>
      </c>
      <c r="N295" s="13" t="str">
        <f t="shared" si="124"/>
        <v/>
      </c>
      <c r="O295" s="13" t="str">
        <f t="shared" si="125"/>
        <v/>
      </c>
      <c r="P295" s="13" t="str">
        <f t="shared" si="126"/>
        <v/>
      </c>
      <c r="Q295" s="13" t="str">
        <f t="shared" si="127"/>
        <v/>
      </c>
      <c r="R295" s="22" t="str">
        <f t="shared" si="128"/>
        <v/>
      </c>
      <c r="S295" s="22" t="str">
        <f t="shared" si="129"/>
        <v/>
      </c>
      <c r="T295" s="22" t="str">
        <f t="shared" si="130"/>
        <v/>
      </c>
      <c r="U295" s="22" t="str">
        <f t="shared" si="131"/>
        <v/>
      </c>
    </row>
    <row r="296" spans="1:21" hidden="1" x14ac:dyDescent="0.2">
      <c r="A296" s="25" t="str">
        <f t="shared" si="119"/>
        <v/>
      </c>
      <c r="B296" s="131"/>
      <c r="C296" s="131"/>
      <c r="D296" s="131"/>
      <c r="E296" s="131"/>
      <c r="F296" s="131"/>
      <c r="G296" s="131"/>
      <c r="H296" s="131"/>
      <c r="I296" s="131"/>
      <c r="J296" s="13" t="str">
        <f t="shared" si="120"/>
        <v/>
      </c>
      <c r="K296" s="13" t="str">
        <f t="shared" si="121"/>
        <v/>
      </c>
      <c r="L296" s="13" t="str">
        <f t="shared" si="122"/>
        <v/>
      </c>
      <c r="M296" s="13" t="str">
        <f t="shared" si="123"/>
        <v/>
      </c>
      <c r="N296" s="13" t="str">
        <f t="shared" si="124"/>
        <v/>
      </c>
      <c r="O296" s="13" t="str">
        <f t="shared" si="125"/>
        <v/>
      </c>
      <c r="P296" s="13" t="str">
        <f t="shared" si="126"/>
        <v/>
      </c>
      <c r="Q296" s="13" t="str">
        <f t="shared" si="127"/>
        <v/>
      </c>
      <c r="R296" s="22" t="str">
        <f t="shared" si="128"/>
        <v/>
      </c>
      <c r="S296" s="22" t="str">
        <f t="shared" si="129"/>
        <v/>
      </c>
      <c r="T296" s="22" t="str">
        <f t="shared" si="130"/>
        <v/>
      </c>
      <c r="U296" s="22" t="str">
        <f t="shared" si="131"/>
        <v/>
      </c>
    </row>
    <row r="297" spans="1:21" hidden="1" x14ac:dyDescent="0.2">
      <c r="A297" s="25" t="str">
        <f t="shared" si="119"/>
        <v/>
      </c>
      <c r="B297" s="131"/>
      <c r="C297" s="131"/>
      <c r="D297" s="131"/>
      <c r="E297" s="131"/>
      <c r="F297" s="131"/>
      <c r="G297" s="131"/>
      <c r="H297" s="131"/>
      <c r="I297" s="131"/>
      <c r="J297" s="13" t="str">
        <f t="shared" si="120"/>
        <v/>
      </c>
      <c r="K297" s="13" t="str">
        <f t="shared" si="121"/>
        <v/>
      </c>
      <c r="L297" s="13" t="str">
        <f t="shared" si="122"/>
        <v/>
      </c>
      <c r="M297" s="13" t="str">
        <f t="shared" si="123"/>
        <v/>
      </c>
      <c r="N297" s="13" t="str">
        <f t="shared" si="124"/>
        <v/>
      </c>
      <c r="O297" s="13" t="str">
        <f t="shared" si="125"/>
        <v/>
      </c>
      <c r="P297" s="13" t="str">
        <f t="shared" si="126"/>
        <v/>
      </c>
      <c r="Q297" s="13" t="str">
        <f t="shared" si="127"/>
        <v/>
      </c>
      <c r="R297" s="22" t="str">
        <f t="shared" si="128"/>
        <v/>
      </c>
      <c r="S297" s="22" t="str">
        <f t="shared" si="129"/>
        <v/>
      </c>
      <c r="T297" s="22" t="str">
        <f t="shared" si="130"/>
        <v/>
      </c>
      <c r="U297" s="22" t="str">
        <f t="shared" si="131"/>
        <v/>
      </c>
    </row>
    <row r="298" spans="1:21" x14ac:dyDescent="0.2">
      <c r="A298" s="15" t="s">
        <v>28</v>
      </c>
      <c r="B298" s="244"/>
      <c r="C298" s="244"/>
      <c r="D298" s="244"/>
      <c r="E298" s="244"/>
      <c r="F298" s="244"/>
      <c r="G298" s="244"/>
      <c r="H298" s="244"/>
      <c r="I298" s="244"/>
      <c r="J298" s="16">
        <f t="shared" ref="J298:Q298" si="132">SUM(J291:J297)</f>
        <v>23</v>
      </c>
      <c r="K298" s="16">
        <f t="shared" si="132"/>
        <v>6</v>
      </c>
      <c r="L298" s="16">
        <f t="shared" si="132"/>
        <v>4</v>
      </c>
      <c r="M298" s="16">
        <f t="shared" si="132"/>
        <v>0</v>
      </c>
      <c r="N298" s="16">
        <f t="shared" ref="N298" si="133">SUM(N291:N297)</f>
        <v>6</v>
      </c>
      <c r="O298" s="16">
        <f t="shared" si="132"/>
        <v>16</v>
      </c>
      <c r="P298" s="16">
        <f t="shared" si="132"/>
        <v>33</v>
      </c>
      <c r="Q298" s="16">
        <f t="shared" si="132"/>
        <v>49</v>
      </c>
      <c r="R298" s="15">
        <f>COUNTIF(R291:R297,"E")</f>
        <v>3</v>
      </c>
      <c r="S298" s="15">
        <f>COUNTIF(S291:S297,"C")</f>
        <v>1</v>
      </c>
      <c r="T298" s="15">
        <f>COUNTIF(T291:T297,"VP")</f>
        <v>0</v>
      </c>
      <c r="U298" s="37">
        <f>COUNTA(U291:U294)</f>
        <v>4</v>
      </c>
    </row>
    <row r="299" spans="1:21" ht="30" customHeight="1" x14ac:dyDescent="0.2">
      <c r="A299" s="245" t="s">
        <v>102</v>
      </c>
      <c r="B299" s="246"/>
      <c r="C299" s="246"/>
      <c r="D299" s="246"/>
      <c r="E299" s="246"/>
      <c r="F299" s="246"/>
      <c r="G299" s="246"/>
      <c r="H299" s="246"/>
      <c r="I299" s="247"/>
      <c r="J299" s="16">
        <f t="shared" ref="J299:T299" si="134">SUM(J289,J298)</f>
        <v>95</v>
      </c>
      <c r="K299" s="16">
        <f t="shared" si="134"/>
        <v>31</v>
      </c>
      <c r="L299" s="16">
        <f t="shared" si="134"/>
        <v>23</v>
      </c>
      <c r="M299" s="16">
        <f t="shared" si="134"/>
        <v>11</v>
      </c>
      <c r="N299" s="16">
        <f t="shared" ref="N299" si="135">SUM(N289,N298)</f>
        <v>6</v>
      </c>
      <c r="O299" s="16">
        <f t="shared" si="134"/>
        <v>71</v>
      </c>
      <c r="P299" s="16">
        <f t="shared" si="134"/>
        <v>108</v>
      </c>
      <c r="Q299" s="16">
        <f t="shared" si="134"/>
        <v>179</v>
      </c>
      <c r="R299" s="16">
        <f t="shared" si="134"/>
        <v>11</v>
      </c>
      <c r="S299" s="16">
        <f t="shared" si="134"/>
        <v>5</v>
      </c>
      <c r="T299" s="16">
        <f t="shared" si="134"/>
        <v>2</v>
      </c>
      <c r="U299" s="52">
        <f>SUM(U289,U298)</f>
        <v>18</v>
      </c>
    </row>
    <row r="300" spans="1:21" x14ac:dyDescent="0.2">
      <c r="A300" s="248" t="s">
        <v>53</v>
      </c>
      <c r="B300" s="249"/>
      <c r="C300" s="249"/>
      <c r="D300" s="249"/>
      <c r="E300" s="249"/>
      <c r="F300" s="249"/>
      <c r="G300" s="249"/>
      <c r="H300" s="249"/>
      <c r="I300" s="249"/>
      <c r="J300" s="250"/>
      <c r="K300" s="16">
        <f t="shared" ref="K300:Q300" si="136">K289*14+K298*12</f>
        <v>422</v>
      </c>
      <c r="L300" s="16">
        <f t="shared" si="136"/>
        <v>314</v>
      </c>
      <c r="M300" s="16">
        <f t="shared" si="136"/>
        <v>154</v>
      </c>
      <c r="N300" s="16">
        <f t="shared" ref="N300" si="137">N289*14+N298*12</f>
        <v>72</v>
      </c>
      <c r="O300" s="16">
        <f t="shared" si="136"/>
        <v>962</v>
      </c>
      <c r="P300" s="16">
        <f t="shared" si="136"/>
        <v>1446</v>
      </c>
      <c r="Q300" s="16">
        <f t="shared" si="136"/>
        <v>2408</v>
      </c>
      <c r="R300" s="237"/>
      <c r="S300" s="238"/>
      <c r="T300" s="238"/>
      <c r="U300" s="239"/>
    </row>
    <row r="301" spans="1:21" x14ac:dyDescent="0.2">
      <c r="A301" s="251"/>
      <c r="B301" s="252"/>
      <c r="C301" s="252"/>
      <c r="D301" s="252"/>
      <c r="E301" s="252"/>
      <c r="F301" s="252"/>
      <c r="G301" s="252"/>
      <c r="H301" s="252"/>
      <c r="I301" s="252"/>
      <c r="J301" s="253"/>
      <c r="K301" s="178">
        <f>SUM(K300:N300)</f>
        <v>962</v>
      </c>
      <c r="L301" s="179"/>
      <c r="M301" s="179"/>
      <c r="N301" s="180"/>
      <c r="O301" s="178">
        <f>SUM(O300:P300)</f>
        <v>2408</v>
      </c>
      <c r="P301" s="179"/>
      <c r="Q301" s="180"/>
      <c r="R301" s="240"/>
      <c r="S301" s="241"/>
      <c r="T301" s="241"/>
      <c r="U301" s="242"/>
    </row>
    <row r="302" spans="1:21" x14ac:dyDescent="0.2">
      <c r="A302" s="224" t="s">
        <v>101</v>
      </c>
      <c r="B302" s="225"/>
      <c r="C302" s="225"/>
      <c r="D302" s="225"/>
      <c r="E302" s="225"/>
      <c r="F302" s="225"/>
      <c r="G302" s="225"/>
      <c r="H302" s="225"/>
      <c r="I302" s="225"/>
      <c r="J302" s="226"/>
      <c r="K302" s="221">
        <f>U299/SUM(U51,U67,U83,U98,U116,U132)</f>
        <v>0.45</v>
      </c>
      <c r="L302" s="222"/>
      <c r="M302" s="222"/>
      <c r="N302" s="222"/>
      <c r="O302" s="222"/>
      <c r="P302" s="222"/>
      <c r="Q302" s="222"/>
      <c r="R302" s="222"/>
      <c r="S302" s="222"/>
      <c r="T302" s="222"/>
      <c r="U302" s="223"/>
    </row>
    <row r="303" spans="1:21" s="51" customFormat="1" x14ac:dyDescent="0.2">
      <c r="A303" s="234" t="s">
        <v>103</v>
      </c>
      <c r="B303" s="235"/>
      <c r="C303" s="235"/>
      <c r="D303" s="235"/>
      <c r="E303" s="235"/>
      <c r="F303" s="235"/>
      <c r="G303" s="235"/>
      <c r="H303" s="235"/>
      <c r="I303" s="235"/>
      <c r="J303" s="236"/>
      <c r="K303" s="221">
        <f>K301/(SUM(O51,O67,O83,O98,O116)*14+O132*12)</f>
        <v>0.47435897435897434</v>
      </c>
      <c r="L303" s="222"/>
      <c r="M303" s="222"/>
      <c r="N303" s="222"/>
      <c r="O303" s="222"/>
      <c r="P303" s="222"/>
      <c r="Q303" s="222"/>
      <c r="R303" s="222"/>
      <c r="S303" s="222"/>
      <c r="T303" s="222"/>
      <c r="U303" s="223"/>
    </row>
    <row r="305" spans="1:21" ht="22.5" customHeight="1" x14ac:dyDescent="0.2">
      <c r="A305" s="244" t="s">
        <v>267</v>
      </c>
      <c r="B305" s="254"/>
      <c r="C305" s="254"/>
      <c r="D305" s="254"/>
      <c r="E305" s="254"/>
      <c r="F305" s="254"/>
      <c r="G305" s="254"/>
      <c r="H305" s="254"/>
      <c r="I305" s="254"/>
      <c r="J305" s="254"/>
      <c r="K305" s="254"/>
      <c r="L305" s="254"/>
      <c r="M305" s="254"/>
      <c r="N305" s="254"/>
      <c r="O305" s="254"/>
      <c r="P305" s="254"/>
      <c r="Q305" s="254"/>
      <c r="R305" s="254"/>
      <c r="S305" s="254"/>
      <c r="T305" s="254"/>
      <c r="U305" s="254"/>
    </row>
    <row r="306" spans="1:21" ht="27.75" customHeight="1" x14ac:dyDescent="0.2">
      <c r="A306" s="244" t="s">
        <v>30</v>
      </c>
      <c r="B306" s="244" t="s">
        <v>29</v>
      </c>
      <c r="C306" s="244"/>
      <c r="D306" s="244"/>
      <c r="E306" s="244"/>
      <c r="F306" s="244"/>
      <c r="G306" s="244"/>
      <c r="H306" s="244"/>
      <c r="I306" s="244"/>
      <c r="J306" s="126" t="s">
        <v>43</v>
      </c>
      <c r="K306" s="126" t="s">
        <v>27</v>
      </c>
      <c r="L306" s="126"/>
      <c r="M306" s="126"/>
      <c r="N306" s="126"/>
      <c r="O306" s="126" t="s">
        <v>44</v>
      </c>
      <c r="P306" s="126"/>
      <c r="Q306" s="126"/>
      <c r="R306" s="126" t="s">
        <v>26</v>
      </c>
      <c r="S306" s="126"/>
      <c r="T306" s="126"/>
      <c r="U306" s="126" t="s">
        <v>25</v>
      </c>
    </row>
    <row r="307" spans="1:21" x14ac:dyDescent="0.2">
      <c r="A307" s="244"/>
      <c r="B307" s="244"/>
      <c r="C307" s="244"/>
      <c r="D307" s="244"/>
      <c r="E307" s="244"/>
      <c r="F307" s="244"/>
      <c r="G307" s="244"/>
      <c r="H307" s="244"/>
      <c r="I307" s="244"/>
      <c r="J307" s="126"/>
      <c r="K307" s="56" t="s">
        <v>31</v>
      </c>
      <c r="L307" s="56" t="s">
        <v>32</v>
      </c>
      <c r="M307" s="56" t="s">
        <v>33</v>
      </c>
      <c r="N307" s="56" t="s">
        <v>99</v>
      </c>
      <c r="O307" s="56" t="s">
        <v>37</v>
      </c>
      <c r="P307" s="56" t="s">
        <v>8</v>
      </c>
      <c r="Q307" s="56" t="s">
        <v>34</v>
      </c>
      <c r="R307" s="56" t="s">
        <v>35</v>
      </c>
      <c r="S307" s="56" t="s">
        <v>31</v>
      </c>
      <c r="T307" s="56" t="s">
        <v>36</v>
      </c>
      <c r="U307" s="126"/>
    </row>
    <row r="308" spans="1:21" ht="19.5" customHeight="1" x14ac:dyDescent="0.2">
      <c r="A308" s="244" t="s">
        <v>62</v>
      </c>
      <c r="B308" s="244"/>
      <c r="C308" s="244"/>
      <c r="D308" s="244"/>
      <c r="E308" s="244"/>
      <c r="F308" s="244"/>
      <c r="G308" s="244"/>
      <c r="H308" s="244"/>
      <c r="I308" s="244"/>
      <c r="J308" s="244"/>
      <c r="K308" s="244"/>
      <c r="L308" s="244"/>
      <c r="M308" s="244"/>
      <c r="N308" s="244"/>
      <c r="O308" s="244"/>
      <c r="P308" s="244"/>
      <c r="Q308" s="244"/>
      <c r="R308" s="244"/>
      <c r="S308" s="244"/>
      <c r="T308" s="244"/>
      <c r="U308" s="244"/>
    </row>
    <row r="309" spans="1:21" hidden="1" x14ac:dyDescent="0.2">
      <c r="A309" s="25"/>
      <c r="B309" s="131"/>
      <c r="C309" s="131"/>
      <c r="D309" s="131"/>
      <c r="E309" s="131"/>
      <c r="F309" s="131"/>
      <c r="G309" s="131"/>
      <c r="H309" s="131"/>
      <c r="I309" s="131"/>
      <c r="J309" s="13"/>
      <c r="K309" s="13"/>
      <c r="L309" s="13"/>
      <c r="M309" s="13"/>
      <c r="N309" s="13"/>
      <c r="O309" s="13"/>
      <c r="P309" s="13"/>
      <c r="Q309" s="13"/>
      <c r="R309" s="22"/>
      <c r="S309" s="22"/>
      <c r="T309" s="22"/>
      <c r="U309" s="22"/>
    </row>
    <row r="310" spans="1:21" x14ac:dyDescent="0.2">
      <c r="A310" s="25" t="str">
        <f t="shared" ref="A310:A325" si="138">IF(ISNA(INDEX($A$38:$U$211,MATCH($B310,$B$38:$B$211,0),1)),"",INDEX($A$38:$U$211,MATCH($B310,$B$38:$B$211,0),1))</f>
        <v>*</v>
      </c>
      <c r="B310" s="131" t="s">
        <v>192</v>
      </c>
      <c r="C310" s="131"/>
      <c r="D310" s="131"/>
      <c r="E310" s="131"/>
      <c r="F310" s="131"/>
      <c r="G310" s="131"/>
      <c r="H310" s="131"/>
      <c r="I310" s="131"/>
      <c r="J310" s="13">
        <f t="shared" ref="J310:J325" si="139">IF(ISNA(INDEX($A$38:$U$211,MATCH($B310,$B$38:$B$211,0),10)),"",INDEX($A$38:$U$211,MATCH($B310,$B$38:$B$211,0),10))</f>
        <v>3</v>
      </c>
      <c r="K310" s="13">
        <f t="shared" ref="K310:K325" si="140">IF(ISNA(INDEX($A$38:$U$211,MATCH($B310,$B$38:$B$211,0),11)),"",INDEX($A$38:$U$211,MATCH($B310,$B$38:$B$211,0),11))</f>
        <v>0</v>
      </c>
      <c r="L310" s="13">
        <f t="shared" ref="L310:L325" si="141">IF(ISNA(INDEX($A$38:$U$211,MATCH($B310,$B$38:$B$211,0),12)),"",INDEX($A$38:$U$211,MATCH($B310,$B$38:$B$211,0),12))</f>
        <v>2</v>
      </c>
      <c r="M310" s="13">
        <f t="shared" ref="M310:M325" si="142">IF(ISNA(INDEX($A$38:$U$211,MATCH($B310,$B$38:$B$211,0),13)),"",INDEX($A$38:$U$211,MATCH($B310,$B$38:$B$211,0),13))</f>
        <v>0</v>
      </c>
      <c r="N310" s="13">
        <f t="shared" ref="N310:N325" si="143">IF(ISNA(INDEX($A$38:$U$211,MATCH($B310,$B$38:$B$211,0),14)),"",INDEX($A$38:$U$211,MATCH($B310,$B$38:$B$211,0),14))</f>
        <v>0</v>
      </c>
      <c r="O310" s="13">
        <f t="shared" ref="O310:O325" si="144">IF(ISNA(INDEX($A$38:$U$211,MATCH($B310,$B$38:$B$211,0),15)),"",INDEX($A$38:$U$211,MATCH($B310,$B$38:$B$211,0),15))</f>
        <v>2</v>
      </c>
      <c r="P310" s="13">
        <f t="shared" ref="P310:P325" si="145">IF(ISNA(INDEX($A$38:$U$211,MATCH($B310,$B$38:$B$211,0),16)),"",INDEX($A$38:$U$211,MATCH($B310,$B$38:$B$211,0),16))</f>
        <v>3</v>
      </c>
      <c r="Q310" s="13">
        <f t="shared" ref="Q310:Q325" si="146">IF(ISNA(INDEX($A$38:$U$211,MATCH($B310,$B$38:$B$211,0),17)),"",INDEX($A$38:$U$211,MATCH($B310,$B$38:$B$211,0),17))</f>
        <v>5</v>
      </c>
      <c r="R310" s="22">
        <f t="shared" ref="R310:R325" si="147">IF(ISNA(INDEX($A$38:$U$211,MATCH($B310,$B$38:$B$211,0),18)),"",INDEX($A$38:$U$211,MATCH($B310,$B$38:$B$211,0),18))</f>
        <v>0</v>
      </c>
      <c r="S310" s="22" t="str">
        <f t="shared" ref="S310:S325" si="148">IF(ISNA(INDEX($A$38:$U$211,MATCH($B310,$B$38:$B$211,0),19)),"",INDEX($A$38:$U$211,MATCH($B310,$B$38:$B$211,0),19))</f>
        <v>C</v>
      </c>
      <c r="T310" s="22">
        <f t="shared" ref="T310:T325" si="149">IF(ISNA(INDEX($A$38:$U$211,MATCH($B310,$B$38:$B$211,0),20)),"",INDEX($A$38:$U$211,MATCH($B310,$B$38:$B$211,0),20))</f>
        <v>0</v>
      </c>
      <c r="U310" s="22" t="str">
        <f t="shared" ref="U310:U325" si="150">IF(ISNA(INDEX($A$38:$U$211,MATCH($B310,$B$38:$B$211,0),21)),"",INDEX($A$38:$U$211,MATCH($B310,$B$38:$B$211,0),21))</f>
        <v>DC</v>
      </c>
    </row>
    <row r="311" spans="1:21" x14ac:dyDescent="0.2">
      <c r="A311" s="25" t="str">
        <f t="shared" si="138"/>
        <v>YLU0011</v>
      </c>
      <c r="B311" s="131" t="s">
        <v>268</v>
      </c>
      <c r="C311" s="131"/>
      <c r="D311" s="131"/>
      <c r="E311" s="131"/>
      <c r="F311" s="131"/>
      <c r="G311" s="131"/>
      <c r="H311" s="131"/>
      <c r="I311" s="131"/>
      <c r="J311" s="13">
        <f t="shared" si="139"/>
        <v>2</v>
      </c>
      <c r="K311" s="13">
        <f t="shared" si="140"/>
        <v>0</v>
      </c>
      <c r="L311" s="13">
        <f t="shared" si="141"/>
        <v>2</v>
      </c>
      <c r="M311" s="13">
        <f t="shared" si="142"/>
        <v>0</v>
      </c>
      <c r="N311" s="13">
        <f t="shared" si="143"/>
        <v>0</v>
      </c>
      <c r="O311" s="13">
        <f t="shared" si="144"/>
        <v>2</v>
      </c>
      <c r="P311" s="13">
        <f t="shared" si="145"/>
        <v>2</v>
      </c>
      <c r="Q311" s="13">
        <f t="shared" si="146"/>
        <v>4</v>
      </c>
      <c r="R311" s="22">
        <f t="shared" si="147"/>
        <v>0</v>
      </c>
      <c r="S311" s="22">
        <f t="shared" si="148"/>
        <v>0</v>
      </c>
      <c r="T311" s="22" t="str">
        <f t="shared" si="149"/>
        <v>VP</v>
      </c>
      <c r="U311" s="22" t="str">
        <f t="shared" si="150"/>
        <v>DC</v>
      </c>
    </row>
    <row r="312" spans="1:21" x14ac:dyDescent="0.2">
      <c r="A312" s="25" t="str">
        <f t="shared" si="138"/>
        <v>**</v>
      </c>
      <c r="B312" s="131" t="s">
        <v>198</v>
      </c>
      <c r="C312" s="131"/>
      <c r="D312" s="131"/>
      <c r="E312" s="131"/>
      <c r="F312" s="131"/>
      <c r="G312" s="131"/>
      <c r="H312" s="131"/>
      <c r="I312" s="131"/>
      <c r="J312" s="13">
        <f t="shared" si="139"/>
        <v>3</v>
      </c>
      <c r="K312" s="13">
        <f t="shared" si="140"/>
        <v>0</v>
      </c>
      <c r="L312" s="13">
        <f t="shared" si="141"/>
        <v>2</v>
      </c>
      <c r="M312" s="13">
        <f t="shared" si="142"/>
        <v>0</v>
      </c>
      <c r="N312" s="13">
        <f t="shared" si="143"/>
        <v>0</v>
      </c>
      <c r="O312" s="13">
        <f t="shared" si="144"/>
        <v>2</v>
      </c>
      <c r="P312" s="13">
        <f t="shared" si="145"/>
        <v>3</v>
      </c>
      <c r="Q312" s="13">
        <f t="shared" si="146"/>
        <v>5</v>
      </c>
      <c r="R312" s="22">
        <f t="shared" si="147"/>
        <v>0</v>
      </c>
      <c r="S312" s="22" t="str">
        <f t="shared" si="148"/>
        <v>C</v>
      </c>
      <c r="T312" s="22">
        <f t="shared" si="149"/>
        <v>0</v>
      </c>
      <c r="U312" s="22" t="str">
        <f t="shared" si="150"/>
        <v>DC</v>
      </c>
    </row>
    <row r="313" spans="1:21" x14ac:dyDescent="0.2">
      <c r="A313" s="25" t="str">
        <f t="shared" si="138"/>
        <v>YLU0012</v>
      </c>
      <c r="B313" s="131" t="s">
        <v>269</v>
      </c>
      <c r="C313" s="131"/>
      <c r="D313" s="131"/>
      <c r="E313" s="131"/>
      <c r="F313" s="131"/>
      <c r="G313" s="131"/>
      <c r="H313" s="131"/>
      <c r="I313" s="131"/>
      <c r="J313" s="13">
        <f t="shared" si="139"/>
        <v>2</v>
      </c>
      <c r="K313" s="13">
        <f t="shared" si="140"/>
        <v>0</v>
      </c>
      <c r="L313" s="13">
        <f t="shared" si="141"/>
        <v>2</v>
      </c>
      <c r="M313" s="13">
        <f t="shared" si="142"/>
        <v>0</v>
      </c>
      <c r="N313" s="13">
        <f t="shared" si="143"/>
        <v>0</v>
      </c>
      <c r="O313" s="13">
        <f t="shared" si="144"/>
        <v>2</v>
      </c>
      <c r="P313" s="13">
        <f t="shared" si="145"/>
        <v>2</v>
      </c>
      <c r="Q313" s="13">
        <f t="shared" si="146"/>
        <v>4</v>
      </c>
      <c r="R313" s="22">
        <f t="shared" si="147"/>
        <v>0</v>
      </c>
      <c r="S313" s="22">
        <f t="shared" si="148"/>
        <v>0</v>
      </c>
      <c r="T313" s="22" t="str">
        <f t="shared" si="149"/>
        <v>VP</v>
      </c>
      <c r="U313" s="22" t="str">
        <f t="shared" si="150"/>
        <v>DC</v>
      </c>
    </row>
    <row r="314" spans="1:21" hidden="1" x14ac:dyDescent="0.2">
      <c r="A314" s="25" t="str">
        <f t="shared" si="138"/>
        <v/>
      </c>
      <c r="B314" s="131"/>
      <c r="C314" s="131"/>
      <c r="D314" s="131"/>
      <c r="E314" s="131"/>
      <c r="F314" s="131"/>
      <c r="G314" s="131"/>
      <c r="H314" s="131"/>
      <c r="I314" s="131"/>
      <c r="J314" s="13" t="str">
        <f t="shared" si="139"/>
        <v/>
      </c>
      <c r="K314" s="13" t="str">
        <f t="shared" si="140"/>
        <v/>
      </c>
      <c r="L314" s="13" t="str">
        <f t="shared" si="141"/>
        <v/>
      </c>
      <c r="M314" s="13" t="str">
        <f t="shared" si="142"/>
        <v/>
      </c>
      <c r="N314" s="13" t="str">
        <f t="shared" si="143"/>
        <v/>
      </c>
      <c r="O314" s="13" t="str">
        <f t="shared" si="144"/>
        <v/>
      </c>
      <c r="P314" s="13" t="str">
        <f t="shared" si="145"/>
        <v/>
      </c>
      <c r="Q314" s="13" t="str">
        <f t="shared" si="146"/>
        <v/>
      </c>
      <c r="R314" s="22" t="str">
        <f t="shared" si="147"/>
        <v/>
      </c>
      <c r="S314" s="22" t="str">
        <f t="shared" si="148"/>
        <v/>
      </c>
      <c r="T314" s="22" t="str">
        <f t="shared" si="149"/>
        <v/>
      </c>
      <c r="U314" s="22" t="str">
        <f t="shared" si="150"/>
        <v/>
      </c>
    </row>
    <row r="315" spans="1:21" hidden="1" x14ac:dyDescent="0.2">
      <c r="A315" s="25" t="str">
        <f t="shared" si="138"/>
        <v/>
      </c>
      <c r="B315" s="131"/>
      <c r="C315" s="131"/>
      <c r="D315" s="131"/>
      <c r="E315" s="131"/>
      <c r="F315" s="131"/>
      <c r="G315" s="131"/>
      <c r="H315" s="131"/>
      <c r="I315" s="131"/>
      <c r="J315" s="13" t="str">
        <f t="shared" si="139"/>
        <v/>
      </c>
      <c r="K315" s="13" t="str">
        <f t="shared" si="140"/>
        <v/>
      </c>
      <c r="L315" s="13" t="str">
        <f t="shared" si="141"/>
        <v/>
      </c>
      <c r="M315" s="13" t="str">
        <f t="shared" si="142"/>
        <v/>
      </c>
      <c r="N315" s="13" t="str">
        <f t="shared" si="143"/>
        <v/>
      </c>
      <c r="O315" s="13" t="str">
        <f t="shared" si="144"/>
        <v/>
      </c>
      <c r="P315" s="13" t="str">
        <f t="shared" si="145"/>
        <v/>
      </c>
      <c r="Q315" s="13" t="str">
        <f t="shared" si="146"/>
        <v/>
      </c>
      <c r="R315" s="22" t="str">
        <f t="shared" si="147"/>
        <v/>
      </c>
      <c r="S315" s="22" t="str">
        <f t="shared" si="148"/>
        <v/>
      </c>
      <c r="T315" s="22" t="str">
        <f t="shared" si="149"/>
        <v/>
      </c>
      <c r="U315" s="22" t="str">
        <f t="shared" si="150"/>
        <v/>
      </c>
    </row>
    <row r="316" spans="1:21" hidden="1" x14ac:dyDescent="0.2">
      <c r="A316" s="25" t="str">
        <f t="shared" si="138"/>
        <v/>
      </c>
      <c r="B316" s="131"/>
      <c r="C316" s="131"/>
      <c r="D316" s="131"/>
      <c r="E316" s="131"/>
      <c r="F316" s="131"/>
      <c r="G316" s="131"/>
      <c r="H316" s="131"/>
      <c r="I316" s="131"/>
      <c r="J316" s="13" t="str">
        <f t="shared" si="139"/>
        <v/>
      </c>
      <c r="K316" s="13" t="str">
        <f t="shared" si="140"/>
        <v/>
      </c>
      <c r="L316" s="13" t="str">
        <f t="shared" si="141"/>
        <v/>
      </c>
      <c r="M316" s="13" t="str">
        <f t="shared" si="142"/>
        <v/>
      </c>
      <c r="N316" s="13" t="str">
        <f t="shared" si="143"/>
        <v/>
      </c>
      <c r="O316" s="13" t="str">
        <f t="shared" si="144"/>
        <v/>
      </c>
      <c r="P316" s="13" t="str">
        <f t="shared" si="145"/>
        <v/>
      </c>
      <c r="Q316" s="13" t="str">
        <f t="shared" si="146"/>
        <v/>
      </c>
      <c r="R316" s="22" t="str">
        <f t="shared" si="147"/>
        <v/>
      </c>
      <c r="S316" s="22" t="str">
        <f t="shared" si="148"/>
        <v/>
      </c>
      <c r="T316" s="22" t="str">
        <f t="shared" si="149"/>
        <v/>
      </c>
      <c r="U316" s="22" t="str">
        <f t="shared" si="150"/>
        <v/>
      </c>
    </row>
    <row r="317" spans="1:21" hidden="1" x14ac:dyDescent="0.2">
      <c r="A317" s="25" t="str">
        <f t="shared" si="138"/>
        <v/>
      </c>
      <c r="B317" s="131"/>
      <c r="C317" s="131"/>
      <c r="D317" s="131"/>
      <c r="E317" s="131"/>
      <c r="F317" s="131"/>
      <c r="G317" s="131"/>
      <c r="H317" s="131"/>
      <c r="I317" s="131"/>
      <c r="J317" s="13" t="str">
        <f t="shared" si="139"/>
        <v/>
      </c>
      <c r="K317" s="13" t="str">
        <f t="shared" si="140"/>
        <v/>
      </c>
      <c r="L317" s="13" t="str">
        <f t="shared" si="141"/>
        <v/>
      </c>
      <c r="M317" s="13" t="str">
        <f t="shared" si="142"/>
        <v/>
      </c>
      <c r="N317" s="13" t="str">
        <f t="shared" si="143"/>
        <v/>
      </c>
      <c r="O317" s="13" t="str">
        <f t="shared" si="144"/>
        <v/>
      </c>
      <c r="P317" s="13" t="str">
        <f t="shared" si="145"/>
        <v/>
      </c>
      <c r="Q317" s="13" t="str">
        <f t="shared" si="146"/>
        <v/>
      </c>
      <c r="R317" s="22" t="str">
        <f t="shared" si="147"/>
        <v/>
      </c>
      <c r="S317" s="22" t="str">
        <f t="shared" si="148"/>
        <v/>
      </c>
      <c r="T317" s="22" t="str">
        <f t="shared" si="149"/>
        <v/>
      </c>
      <c r="U317" s="22" t="str">
        <f t="shared" si="150"/>
        <v/>
      </c>
    </row>
    <row r="318" spans="1:21" hidden="1" x14ac:dyDescent="0.2">
      <c r="A318" s="25" t="str">
        <f t="shared" si="138"/>
        <v/>
      </c>
      <c r="B318" s="131"/>
      <c r="C318" s="131"/>
      <c r="D318" s="131"/>
      <c r="E318" s="131"/>
      <c r="F318" s="131"/>
      <c r="G318" s="131"/>
      <c r="H318" s="131"/>
      <c r="I318" s="131"/>
      <c r="J318" s="13" t="str">
        <f t="shared" si="139"/>
        <v/>
      </c>
      <c r="K318" s="13" t="str">
        <f t="shared" si="140"/>
        <v/>
      </c>
      <c r="L318" s="13" t="str">
        <f t="shared" si="141"/>
        <v/>
      </c>
      <c r="M318" s="13" t="str">
        <f t="shared" si="142"/>
        <v/>
      </c>
      <c r="N318" s="13" t="str">
        <f t="shared" si="143"/>
        <v/>
      </c>
      <c r="O318" s="13" t="str">
        <f t="shared" si="144"/>
        <v/>
      </c>
      <c r="P318" s="13" t="str">
        <f t="shared" si="145"/>
        <v/>
      </c>
      <c r="Q318" s="13" t="str">
        <f t="shared" si="146"/>
        <v/>
      </c>
      <c r="R318" s="22" t="str">
        <f t="shared" si="147"/>
        <v/>
      </c>
      <c r="S318" s="22" t="str">
        <f t="shared" si="148"/>
        <v/>
      </c>
      <c r="T318" s="22" t="str">
        <f t="shared" si="149"/>
        <v/>
      </c>
      <c r="U318" s="22" t="str">
        <f t="shared" si="150"/>
        <v/>
      </c>
    </row>
    <row r="319" spans="1:21" hidden="1" x14ac:dyDescent="0.2">
      <c r="A319" s="25" t="str">
        <f t="shared" si="138"/>
        <v/>
      </c>
      <c r="B319" s="131"/>
      <c r="C319" s="131"/>
      <c r="D319" s="131"/>
      <c r="E319" s="131"/>
      <c r="F319" s="131"/>
      <c r="G319" s="131"/>
      <c r="H319" s="131"/>
      <c r="I319" s="131"/>
      <c r="J319" s="13" t="str">
        <f t="shared" si="139"/>
        <v/>
      </c>
      <c r="K319" s="13" t="str">
        <f t="shared" si="140"/>
        <v/>
      </c>
      <c r="L319" s="13" t="str">
        <f t="shared" si="141"/>
        <v/>
      </c>
      <c r="M319" s="13" t="str">
        <f t="shared" si="142"/>
        <v/>
      </c>
      <c r="N319" s="13" t="str">
        <f t="shared" si="143"/>
        <v/>
      </c>
      <c r="O319" s="13" t="str">
        <f t="shared" si="144"/>
        <v/>
      </c>
      <c r="P319" s="13" t="str">
        <f t="shared" si="145"/>
        <v/>
      </c>
      <c r="Q319" s="13" t="str">
        <f t="shared" si="146"/>
        <v/>
      </c>
      <c r="R319" s="22" t="str">
        <f t="shared" si="147"/>
        <v/>
      </c>
      <c r="S319" s="22" t="str">
        <f t="shared" si="148"/>
        <v/>
      </c>
      <c r="T319" s="22" t="str">
        <f t="shared" si="149"/>
        <v/>
      </c>
      <c r="U319" s="22" t="str">
        <f t="shared" si="150"/>
        <v/>
      </c>
    </row>
    <row r="320" spans="1:21" hidden="1" x14ac:dyDescent="0.2">
      <c r="A320" s="25" t="str">
        <f t="shared" si="138"/>
        <v/>
      </c>
      <c r="B320" s="131"/>
      <c r="C320" s="131"/>
      <c r="D320" s="131"/>
      <c r="E320" s="131"/>
      <c r="F320" s="131"/>
      <c r="G320" s="131"/>
      <c r="H320" s="131"/>
      <c r="I320" s="131"/>
      <c r="J320" s="13" t="str">
        <f t="shared" si="139"/>
        <v/>
      </c>
      <c r="K320" s="13" t="str">
        <f t="shared" si="140"/>
        <v/>
      </c>
      <c r="L320" s="13" t="str">
        <f t="shared" si="141"/>
        <v/>
      </c>
      <c r="M320" s="13" t="str">
        <f t="shared" si="142"/>
        <v/>
      </c>
      <c r="N320" s="13" t="str">
        <f t="shared" si="143"/>
        <v/>
      </c>
      <c r="O320" s="13" t="str">
        <f t="shared" si="144"/>
        <v/>
      </c>
      <c r="P320" s="13" t="str">
        <f t="shared" si="145"/>
        <v/>
      </c>
      <c r="Q320" s="13" t="str">
        <f t="shared" si="146"/>
        <v/>
      </c>
      <c r="R320" s="22" t="str">
        <f t="shared" si="147"/>
        <v/>
      </c>
      <c r="S320" s="22" t="str">
        <f t="shared" si="148"/>
        <v/>
      </c>
      <c r="T320" s="22" t="str">
        <f t="shared" si="149"/>
        <v/>
      </c>
      <c r="U320" s="22" t="str">
        <f t="shared" si="150"/>
        <v/>
      </c>
    </row>
    <row r="321" spans="1:21" hidden="1" x14ac:dyDescent="0.2">
      <c r="A321" s="25" t="str">
        <f t="shared" si="138"/>
        <v/>
      </c>
      <c r="B321" s="131"/>
      <c r="C321" s="131"/>
      <c r="D321" s="131"/>
      <c r="E321" s="131"/>
      <c r="F321" s="131"/>
      <c r="G321" s="131"/>
      <c r="H321" s="131"/>
      <c r="I321" s="131"/>
      <c r="J321" s="13" t="str">
        <f t="shared" si="139"/>
        <v/>
      </c>
      <c r="K321" s="13" t="str">
        <f t="shared" si="140"/>
        <v/>
      </c>
      <c r="L321" s="13" t="str">
        <f t="shared" si="141"/>
        <v/>
      </c>
      <c r="M321" s="13" t="str">
        <f t="shared" si="142"/>
        <v/>
      </c>
      <c r="N321" s="13" t="str">
        <f t="shared" si="143"/>
        <v/>
      </c>
      <c r="O321" s="13" t="str">
        <f t="shared" si="144"/>
        <v/>
      </c>
      <c r="P321" s="13" t="str">
        <f t="shared" si="145"/>
        <v/>
      </c>
      <c r="Q321" s="13" t="str">
        <f t="shared" si="146"/>
        <v/>
      </c>
      <c r="R321" s="22" t="str">
        <f t="shared" si="147"/>
        <v/>
      </c>
      <c r="S321" s="22" t="str">
        <f t="shared" si="148"/>
        <v/>
      </c>
      <c r="T321" s="22" t="str">
        <f t="shared" si="149"/>
        <v/>
      </c>
      <c r="U321" s="22" t="str">
        <f t="shared" si="150"/>
        <v/>
      </c>
    </row>
    <row r="322" spans="1:21" hidden="1" x14ac:dyDescent="0.2">
      <c r="A322" s="25" t="str">
        <f t="shared" si="138"/>
        <v/>
      </c>
      <c r="B322" s="131"/>
      <c r="C322" s="131"/>
      <c r="D322" s="131"/>
      <c r="E322" s="131"/>
      <c r="F322" s="131"/>
      <c r="G322" s="131"/>
      <c r="H322" s="131"/>
      <c r="I322" s="131"/>
      <c r="J322" s="13" t="str">
        <f t="shared" si="139"/>
        <v/>
      </c>
      <c r="K322" s="13" t="str">
        <f t="shared" si="140"/>
        <v/>
      </c>
      <c r="L322" s="13" t="str">
        <f t="shared" si="141"/>
        <v/>
      </c>
      <c r="M322" s="13" t="str">
        <f t="shared" si="142"/>
        <v/>
      </c>
      <c r="N322" s="13" t="str">
        <f t="shared" si="143"/>
        <v/>
      </c>
      <c r="O322" s="13" t="str">
        <f t="shared" si="144"/>
        <v/>
      </c>
      <c r="P322" s="13" t="str">
        <f t="shared" si="145"/>
        <v/>
      </c>
      <c r="Q322" s="13" t="str">
        <f t="shared" si="146"/>
        <v/>
      </c>
      <c r="R322" s="22" t="str">
        <f t="shared" si="147"/>
        <v/>
      </c>
      <c r="S322" s="22" t="str">
        <f t="shared" si="148"/>
        <v/>
      </c>
      <c r="T322" s="22" t="str">
        <f t="shared" si="149"/>
        <v/>
      </c>
      <c r="U322" s="22" t="str">
        <f t="shared" si="150"/>
        <v/>
      </c>
    </row>
    <row r="323" spans="1:21" hidden="1" x14ac:dyDescent="0.2">
      <c r="A323" s="25" t="str">
        <f t="shared" si="138"/>
        <v/>
      </c>
      <c r="B323" s="131"/>
      <c r="C323" s="131"/>
      <c r="D323" s="131"/>
      <c r="E323" s="131"/>
      <c r="F323" s="131"/>
      <c r="G323" s="131"/>
      <c r="H323" s="131"/>
      <c r="I323" s="131"/>
      <c r="J323" s="13" t="str">
        <f t="shared" si="139"/>
        <v/>
      </c>
      <c r="K323" s="13" t="str">
        <f t="shared" si="140"/>
        <v/>
      </c>
      <c r="L323" s="13" t="str">
        <f t="shared" si="141"/>
        <v/>
      </c>
      <c r="M323" s="13" t="str">
        <f t="shared" si="142"/>
        <v/>
      </c>
      <c r="N323" s="13" t="str">
        <f t="shared" si="143"/>
        <v/>
      </c>
      <c r="O323" s="13" t="str">
        <f t="shared" si="144"/>
        <v/>
      </c>
      <c r="P323" s="13" t="str">
        <f t="shared" si="145"/>
        <v/>
      </c>
      <c r="Q323" s="13" t="str">
        <f t="shared" si="146"/>
        <v/>
      </c>
      <c r="R323" s="22" t="str">
        <f t="shared" si="147"/>
        <v/>
      </c>
      <c r="S323" s="22" t="str">
        <f t="shared" si="148"/>
        <v/>
      </c>
      <c r="T323" s="22" t="str">
        <f t="shared" si="149"/>
        <v/>
      </c>
      <c r="U323" s="22" t="str">
        <f t="shared" si="150"/>
        <v/>
      </c>
    </row>
    <row r="324" spans="1:21" hidden="1" x14ac:dyDescent="0.2">
      <c r="A324" s="25" t="str">
        <f t="shared" si="138"/>
        <v/>
      </c>
      <c r="B324" s="131"/>
      <c r="C324" s="131"/>
      <c r="D324" s="131"/>
      <c r="E324" s="131"/>
      <c r="F324" s="131"/>
      <c r="G324" s="131"/>
      <c r="H324" s="131"/>
      <c r="I324" s="131"/>
      <c r="J324" s="13" t="str">
        <f t="shared" si="139"/>
        <v/>
      </c>
      <c r="K324" s="13" t="str">
        <f t="shared" si="140"/>
        <v/>
      </c>
      <c r="L324" s="13" t="str">
        <f t="shared" si="141"/>
        <v/>
      </c>
      <c r="M324" s="13" t="str">
        <f t="shared" si="142"/>
        <v/>
      </c>
      <c r="N324" s="13" t="str">
        <f t="shared" si="143"/>
        <v/>
      </c>
      <c r="O324" s="13" t="str">
        <f t="shared" si="144"/>
        <v/>
      </c>
      <c r="P324" s="13" t="str">
        <f t="shared" si="145"/>
        <v/>
      </c>
      <c r="Q324" s="13" t="str">
        <f t="shared" si="146"/>
        <v/>
      </c>
      <c r="R324" s="22" t="str">
        <f t="shared" si="147"/>
        <v/>
      </c>
      <c r="S324" s="22" t="str">
        <f t="shared" si="148"/>
        <v/>
      </c>
      <c r="T324" s="22" t="str">
        <f t="shared" si="149"/>
        <v/>
      </c>
      <c r="U324" s="22" t="str">
        <f t="shared" si="150"/>
        <v/>
      </c>
    </row>
    <row r="325" spans="1:21" hidden="1" x14ac:dyDescent="0.2">
      <c r="A325" s="25" t="str">
        <f t="shared" si="138"/>
        <v/>
      </c>
      <c r="B325" s="131"/>
      <c r="C325" s="131"/>
      <c r="D325" s="131"/>
      <c r="E325" s="131"/>
      <c r="F325" s="131"/>
      <c r="G325" s="131"/>
      <c r="H325" s="131"/>
      <c r="I325" s="131"/>
      <c r="J325" s="13" t="str">
        <f t="shared" si="139"/>
        <v/>
      </c>
      <c r="K325" s="13" t="str">
        <f t="shared" si="140"/>
        <v/>
      </c>
      <c r="L325" s="13" t="str">
        <f t="shared" si="141"/>
        <v/>
      </c>
      <c r="M325" s="13" t="str">
        <f t="shared" si="142"/>
        <v/>
      </c>
      <c r="N325" s="13" t="str">
        <f t="shared" si="143"/>
        <v/>
      </c>
      <c r="O325" s="13" t="str">
        <f t="shared" si="144"/>
        <v/>
      </c>
      <c r="P325" s="13" t="str">
        <f t="shared" si="145"/>
        <v/>
      </c>
      <c r="Q325" s="13" t="str">
        <f t="shared" si="146"/>
        <v/>
      </c>
      <c r="R325" s="22" t="str">
        <f t="shared" si="147"/>
        <v/>
      </c>
      <c r="S325" s="22" t="str">
        <f t="shared" si="148"/>
        <v/>
      </c>
      <c r="T325" s="22" t="str">
        <f t="shared" si="149"/>
        <v/>
      </c>
      <c r="U325" s="22" t="str">
        <f t="shared" si="150"/>
        <v/>
      </c>
    </row>
    <row r="326" spans="1:21" x14ac:dyDescent="0.2">
      <c r="A326" s="57" t="s">
        <v>28</v>
      </c>
      <c r="B326" s="243"/>
      <c r="C326" s="243"/>
      <c r="D326" s="243"/>
      <c r="E326" s="243"/>
      <c r="F326" s="243"/>
      <c r="G326" s="243"/>
      <c r="H326" s="243"/>
      <c r="I326" s="243"/>
      <c r="J326" s="16">
        <f t="shared" ref="J326:Q326" si="151">SUM(J309:J325)</f>
        <v>10</v>
      </c>
      <c r="K326" s="16">
        <f t="shared" si="151"/>
        <v>0</v>
      </c>
      <c r="L326" s="16">
        <f t="shared" si="151"/>
        <v>8</v>
      </c>
      <c r="M326" s="16">
        <f t="shared" si="151"/>
        <v>0</v>
      </c>
      <c r="N326" s="16">
        <f t="shared" si="151"/>
        <v>0</v>
      </c>
      <c r="O326" s="16">
        <f t="shared" si="151"/>
        <v>8</v>
      </c>
      <c r="P326" s="16">
        <f t="shared" si="151"/>
        <v>10</v>
      </c>
      <c r="Q326" s="16">
        <f t="shared" si="151"/>
        <v>18</v>
      </c>
      <c r="R326" s="57">
        <f>COUNTIF(R309:R325,"E")</f>
        <v>0</v>
      </c>
      <c r="S326" s="57">
        <f>COUNTIF(S309:S325,"C")</f>
        <v>2</v>
      </c>
      <c r="T326" s="57">
        <f>COUNTIF(T309:T325,"VP")</f>
        <v>2</v>
      </c>
      <c r="U326" s="58">
        <f>COUNTA(U309:U313)</f>
        <v>4</v>
      </c>
    </row>
    <row r="327" spans="1:21" x14ac:dyDescent="0.2">
      <c r="A327" s="244" t="s">
        <v>74</v>
      </c>
      <c r="B327" s="244"/>
      <c r="C327" s="244"/>
      <c r="D327" s="244"/>
      <c r="E327" s="244"/>
      <c r="F327" s="244"/>
      <c r="G327" s="244"/>
      <c r="H327" s="244"/>
      <c r="I327" s="244"/>
      <c r="J327" s="244"/>
      <c r="K327" s="244"/>
      <c r="L327" s="244"/>
      <c r="M327" s="244"/>
      <c r="N327" s="244"/>
      <c r="O327" s="244"/>
      <c r="P327" s="244"/>
      <c r="Q327" s="244"/>
      <c r="R327" s="244"/>
      <c r="S327" s="244"/>
      <c r="T327" s="244"/>
      <c r="U327" s="244"/>
    </row>
    <row r="328" spans="1:21" x14ac:dyDescent="0.2">
      <c r="A328" s="25" t="str">
        <f>IF(ISNA(INDEX($A$38:$U$211,MATCH($B328,$B$38:$B$211,0),1)),"",INDEX($A$38:$U$211,MATCH($B328,$B$38:$B$211,0),1))</f>
        <v>MLX2207</v>
      </c>
      <c r="B328" s="131" t="s">
        <v>206</v>
      </c>
      <c r="C328" s="131"/>
      <c r="D328" s="131"/>
      <c r="E328" s="131"/>
      <c r="F328" s="131"/>
      <c r="G328" s="131"/>
      <c r="H328" s="131"/>
      <c r="I328" s="131"/>
      <c r="J328" s="13">
        <f>IF(ISNA(INDEX($A$38:$U$211,MATCH($B328,$B$38:$B$211,0),10)),"",INDEX($A$38:$U$211,MATCH($B328,$B$38:$B$211,0),10))</f>
        <v>3</v>
      </c>
      <c r="K328" s="13">
        <f>IF(ISNA(INDEX($A$38:$U$211,MATCH($B328,$B$38:$B$211,0),11)),"",INDEX($A$38:$U$211,MATCH($B328,$B$38:$B$211,0),11))</f>
        <v>2</v>
      </c>
      <c r="L328" s="13">
        <f>IF(ISNA(INDEX($A$38:$U$211,MATCH($B328,$B$38:$B$211,0),12)),"",INDEX($A$38:$U$211,MATCH($B328,$B$38:$B$211,0),12))</f>
        <v>0</v>
      </c>
      <c r="M328" s="13">
        <f>IF(ISNA(INDEX($A$38:$U$211,MATCH($B328,$B$38:$B$211,0),13)),"",INDEX($A$38:$U$211,MATCH($B328,$B$38:$B$211,0),13))</f>
        <v>0</v>
      </c>
      <c r="N328" s="13">
        <f>IF(ISNA(INDEX($A$38:$U$211,MATCH($B328,$B$38:$B$211,0),14)),"",INDEX($A$38:$U$211,MATCH($B328,$B$38:$B$211,0),14))</f>
        <v>0</v>
      </c>
      <c r="O328" s="13">
        <f>IF(ISNA(INDEX($A$38:$U$211,MATCH($B328,$B$38:$B$211,0),15)),"",INDEX($A$38:$U$211,MATCH($B328,$B$38:$B$211,0),15))</f>
        <v>2</v>
      </c>
      <c r="P328" s="13">
        <f>IF(ISNA(INDEX($A$38:$U$211,MATCH($B328,$B$38:$B$211,0),16)),"",INDEX($A$38:$U$211,MATCH($B328,$B$38:$B$211,0),16))</f>
        <v>4</v>
      </c>
      <c r="Q328" s="13">
        <f>IF(ISNA(INDEX($A$38:$U$211,MATCH($B328,$B$38:$B$211,0),17)),"",INDEX($A$38:$U$211,MATCH($B328,$B$38:$B$211,0),17))</f>
        <v>6</v>
      </c>
      <c r="R328" s="22">
        <f>IF(ISNA(INDEX($A$38:$U$211,MATCH($B328,$B$38:$B$211,0),18)),"",INDEX($A$38:$U$211,MATCH($B328,$B$38:$B$211,0),18))</f>
        <v>0</v>
      </c>
      <c r="S328" s="22">
        <f>IF(ISNA(INDEX($A$38:$U$211,MATCH($B328,$B$38:$B$211,0),19)),"",INDEX($A$38:$U$211,MATCH($B328,$B$38:$B$211,0),19))</f>
        <v>0</v>
      </c>
      <c r="T328" s="22" t="str">
        <f>IF(ISNA(INDEX($A$38:$U$211,MATCH($B328,$B$38:$B$211,0),20)),"",INDEX($A$38:$U$211,MATCH($B328,$B$38:$B$211,0),20))</f>
        <v>VP</v>
      </c>
      <c r="U328" s="22" t="str">
        <f>IF(ISNA(INDEX($A$38:$U$211,MATCH($B328,$B$38:$B$211,0),21)),"",INDEX($A$38:$U$211,MATCH($B328,$B$38:$B$211,0),21))</f>
        <v>DC</v>
      </c>
    </row>
    <row r="329" spans="1:21" x14ac:dyDescent="0.2">
      <c r="A329" s="25" t="str">
        <f>IF(ISNA(INDEX($A$38:$U$211,MATCH($B329,$B$38:$B$211,0),1)),"",INDEX($A$38:$U$211,MATCH($B329,$B$38:$B$211,0),1))</f>
        <v>MLX2208</v>
      </c>
      <c r="B329" s="131" t="s">
        <v>207</v>
      </c>
      <c r="C329" s="131"/>
      <c r="D329" s="131"/>
      <c r="E329" s="131"/>
      <c r="F329" s="131"/>
      <c r="G329" s="131"/>
      <c r="H329" s="131"/>
      <c r="I329" s="131"/>
      <c r="J329" s="13">
        <f>IF(ISNA(INDEX($A$38:$U$211,MATCH($B329,$B$38:$B$211,0),10)),"",INDEX($A$38:$U$211,MATCH($B329,$B$38:$B$211,0),10))</f>
        <v>4</v>
      </c>
      <c r="K329" s="13">
        <f>IF(ISNA(INDEX($A$38:$U$211,MATCH($B329,$B$38:$B$211,0),11)),"",INDEX($A$38:$U$211,MATCH($B329,$B$38:$B$211,0),11))</f>
        <v>2</v>
      </c>
      <c r="L329" s="13">
        <f>IF(ISNA(INDEX($A$38:$U$211,MATCH($B329,$B$38:$B$211,0),12)),"",INDEX($A$38:$U$211,MATCH($B329,$B$38:$B$211,0),12))</f>
        <v>1</v>
      </c>
      <c r="M329" s="13">
        <f>IF(ISNA(INDEX($A$38:$U$211,MATCH($B329,$B$38:$B$211,0),13)),"",INDEX($A$38:$U$211,MATCH($B329,$B$38:$B$211,0),13))</f>
        <v>0</v>
      </c>
      <c r="N329" s="13">
        <f>IF(ISNA(INDEX($A$38:$U$211,MATCH($B329,$B$38:$B$211,0),14)),"",INDEX($A$38:$U$211,MATCH($B329,$B$38:$B$211,0),14))</f>
        <v>1</v>
      </c>
      <c r="O329" s="13">
        <f>IF(ISNA(INDEX($A$38:$U$211,MATCH($B329,$B$38:$B$211,0),15)),"",INDEX($A$38:$U$211,MATCH($B329,$B$38:$B$211,0),15))</f>
        <v>4</v>
      </c>
      <c r="P329" s="13">
        <f>IF(ISNA(INDEX($A$38:$U$211,MATCH($B329,$B$38:$B$211,0),16)),"",INDEX($A$38:$U$211,MATCH($B329,$B$38:$B$211,0),16))</f>
        <v>4</v>
      </c>
      <c r="Q329" s="13">
        <f>IF(ISNA(INDEX($A$38:$U$211,MATCH($B329,$B$38:$B$211,0),17)),"",INDEX($A$38:$U$211,MATCH($B329,$B$38:$B$211,0),17))</f>
        <v>8</v>
      </c>
      <c r="R329" s="22">
        <f>IF(ISNA(INDEX($A$38:$U$211,MATCH($B329,$B$38:$B$211,0),18)),"",INDEX($A$38:$U$211,MATCH($B329,$B$38:$B$211,0),18))</f>
        <v>0</v>
      </c>
      <c r="S329" s="22" t="str">
        <f>IF(ISNA(INDEX($A$38:$U$211,MATCH($B329,$B$38:$B$211,0),19)),"",INDEX($A$38:$U$211,MATCH($B329,$B$38:$B$211,0),19))</f>
        <v>C</v>
      </c>
      <c r="T329" s="22">
        <f>IF(ISNA(INDEX($A$38:$U$211,MATCH($B329,$B$38:$B$211,0),20)),"",INDEX($A$38:$U$211,MATCH($B329,$B$38:$B$211,0),20))</f>
        <v>0</v>
      </c>
      <c r="U329" s="22" t="str">
        <f>IF(ISNA(INDEX($A$38:$U$211,MATCH($B329,$B$38:$B$211,0),21)),"",INDEX($A$38:$U$211,MATCH($B329,$B$38:$B$211,0),21))</f>
        <v>DC</v>
      </c>
    </row>
    <row r="330" spans="1:21" hidden="1" x14ac:dyDescent="0.2">
      <c r="A330" s="25" t="str">
        <f>IF(ISNA(INDEX($A$38:$U$211,MATCH($B330,$B$38:$B$211,0),1)),"",INDEX($A$38:$U$211,MATCH($B330,$B$38:$B$211,0),1))</f>
        <v/>
      </c>
      <c r="B330" s="131"/>
      <c r="C330" s="131"/>
      <c r="D330" s="131"/>
      <c r="E330" s="131"/>
      <c r="F330" s="131"/>
      <c r="G330" s="131"/>
      <c r="H330" s="131"/>
      <c r="I330" s="131"/>
      <c r="J330" s="13" t="str">
        <f>IF(ISNA(INDEX($A$38:$U$211,MATCH($B330,$B$38:$B$211,0),10)),"",INDEX($A$38:$U$211,MATCH($B330,$B$38:$B$211,0),10))</f>
        <v/>
      </c>
      <c r="K330" s="13" t="str">
        <f>IF(ISNA(INDEX($A$38:$U$211,MATCH($B330,$B$38:$B$211,0),11)),"",INDEX($A$38:$U$211,MATCH($B330,$B$38:$B$211,0),11))</f>
        <v/>
      </c>
      <c r="L330" s="13" t="str">
        <f>IF(ISNA(INDEX($A$38:$U$211,MATCH($B330,$B$38:$B$211,0),12)),"",INDEX($A$38:$U$211,MATCH($B330,$B$38:$B$211,0),12))</f>
        <v/>
      </c>
      <c r="M330" s="13" t="str">
        <f>IF(ISNA(INDEX($A$38:$U$211,MATCH($B330,$B$38:$B$211,0),13)),"",INDEX($A$38:$U$211,MATCH($B330,$B$38:$B$211,0),13))</f>
        <v/>
      </c>
      <c r="N330" s="13" t="str">
        <f>IF(ISNA(INDEX($A$38:$U$211,MATCH($B330,$B$38:$B$211,0),14)),"",INDEX($A$38:$U$211,MATCH($B330,$B$38:$B$211,0),14))</f>
        <v/>
      </c>
      <c r="O330" s="13" t="str">
        <f>IF(ISNA(INDEX($A$38:$U$211,MATCH($B330,$B$38:$B$211,0),15)),"",INDEX($A$38:$U$211,MATCH($B330,$B$38:$B$211,0),15))</f>
        <v/>
      </c>
      <c r="P330" s="13" t="str">
        <f>IF(ISNA(INDEX($A$38:$U$211,MATCH($B330,$B$38:$B$211,0),16)),"",INDEX($A$38:$U$211,MATCH($B330,$B$38:$B$211,0),16))</f>
        <v/>
      </c>
      <c r="Q330" s="13" t="str">
        <f>IF(ISNA(INDEX($A$38:$U$211,MATCH($B330,$B$38:$B$211,0),17)),"",INDEX($A$38:$U$211,MATCH($B330,$B$38:$B$211,0),17))</f>
        <v/>
      </c>
      <c r="R330" s="22" t="str">
        <f>IF(ISNA(INDEX($A$38:$U$211,MATCH($B330,$B$38:$B$211,0),18)),"",INDEX($A$38:$U$211,MATCH($B330,$B$38:$B$211,0),18))</f>
        <v/>
      </c>
      <c r="S330" s="22" t="str">
        <f>IF(ISNA(INDEX($A$38:$U$211,MATCH($B330,$B$38:$B$211,0),19)),"",INDEX($A$38:$U$211,MATCH($B330,$B$38:$B$211,0),19))</f>
        <v/>
      </c>
      <c r="T330" s="22" t="str">
        <f>IF(ISNA(INDEX($A$38:$U$211,MATCH($B330,$B$38:$B$211,0),20)),"",INDEX($A$38:$U$211,MATCH($B330,$B$38:$B$211,0),20))</f>
        <v/>
      </c>
      <c r="U330" s="22" t="str">
        <f>IF(ISNA(INDEX($A$38:$U$211,MATCH($B330,$B$38:$B$211,0),21)),"",INDEX($A$38:$U$211,MATCH($B330,$B$38:$B$211,0),21))</f>
        <v/>
      </c>
    </row>
    <row r="331" spans="1:21" hidden="1" x14ac:dyDescent="0.2">
      <c r="A331" s="25" t="str">
        <f>IF(ISNA(INDEX($A$38:$U$211,MATCH($B331,$B$38:$B$211,0),1)),"",INDEX($A$38:$U$211,MATCH($B331,$B$38:$B$211,0),1))</f>
        <v/>
      </c>
      <c r="B331" s="131"/>
      <c r="C331" s="131"/>
      <c r="D331" s="131"/>
      <c r="E331" s="131"/>
      <c r="F331" s="131"/>
      <c r="G331" s="131"/>
      <c r="H331" s="131"/>
      <c r="I331" s="131"/>
      <c r="J331" s="13" t="str">
        <f>IF(ISNA(INDEX($A$38:$U$211,MATCH($B331,$B$38:$B$211,0),10)),"",INDEX($A$38:$U$211,MATCH($B331,$B$38:$B$211,0),10))</f>
        <v/>
      </c>
      <c r="K331" s="13" t="str">
        <f>IF(ISNA(INDEX($A$38:$U$211,MATCH($B331,$B$38:$B$211,0),11)),"",INDEX($A$38:$U$211,MATCH($B331,$B$38:$B$211,0),11))</f>
        <v/>
      </c>
      <c r="L331" s="13" t="str">
        <f>IF(ISNA(INDEX($A$38:$U$211,MATCH($B331,$B$38:$B$211,0),12)),"",INDEX($A$38:$U$211,MATCH($B331,$B$38:$B$211,0),12))</f>
        <v/>
      </c>
      <c r="M331" s="13" t="str">
        <f>IF(ISNA(INDEX($A$38:$U$211,MATCH($B331,$B$38:$B$211,0),13)),"",INDEX($A$38:$U$211,MATCH($B331,$B$38:$B$211,0),13))</f>
        <v/>
      </c>
      <c r="N331" s="13" t="str">
        <f>IF(ISNA(INDEX($A$38:$U$211,MATCH($B331,$B$38:$B$211,0),14)),"",INDEX($A$38:$U$211,MATCH($B331,$B$38:$B$211,0),14))</f>
        <v/>
      </c>
      <c r="O331" s="13" t="str">
        <f>IF(ISNA(INDEX($A$38:$U$211,MATCH($B331,$B$38:$B$211,0),15)),"",INDEX($A$38:$U$211,MATCH($B331,$B$38:$B$211,0),15))</f>
        <v/>
      </c>
      <c r="P331" s="13" t="str">
        <f>IF(ISNA(INDEX($A$38:$U$211,MATCH($B331,$B$38:$B$211,0),16)),"",INDEX($A$38:$U$211,MATCH($B331,$B$38:$B$211,0),16))</f>
        <v/>
      </c>
      <c r="Q331" s="13" t="str">
        <f>IF(ISNA(INDEX($A$38:$U$211,MATCH($B331,$B$38:$B$211,0),17)),"",INDEX($A$38:$U$211,MATCH($B331,$B$38:$B$211,0),17))</f>
        <v/>
      </c>
      <c r="R331" s="22" t="str">
        <f>IF(ISNA(INDEX($A$38:$U$211,MATCH($B331,$B$38:$B$211,0),18)),"",INDEX($A$38:$U$211,MATCH($B331,$B$38:$B$211,0),18))</f>
        <v/>
      </c>
      <c r="S331" s="22" t="str">
        <f>IF(ISNA(INDEX($A$38:$U$211,MATCH($B331,$B$38:$B$211,0),19)),"",INDEX($A$38:$U$211,MATCH($B331,$B$38:$B$211,0),19))</f>
        <v/>
      </c>
      <c r="T331" s="22" t="str">
        <f>IF(ISNA(INDEX($A$38:$U$211,MATCH($B331,$B$38:$B$211,0),20)),"",INDEX($A$38:$U$211,MATCH($B331,$B$38:$B$211,0),20))</f>
        <v/>
      </c>
      <c r="U331" s="22" t="str">
        <f>IF(ISNA(INDEX($A$38:$U$211,MATCH($B331,$B$38:$B$211,0),21)),"",INDEX($A$38:$U$211,MATCH($B331,$B$38:$B$211,0),21))</f>
        <v/>
      </c>
    </row>
    <row r="332" spans="1:21" ht="15" customHeight="1" x14ac:dyDescent="0.2">
      <c r="A332" s="57" t="s">
        <v>28</v>
      </c>
      <c r="B332" s="244"/>
      <c r="C332" s="244"/>
      <c r="D332" s="244"/>
      <c r="E332" s="244"/>
      <c r="F332" s="244"/>
      <c r="G332" s="244"/>
      <c r="H332" s="244"/>
      <c r="I332" s="244"/>
      <c r="J332" s="16">
        <f t="shared" ref="J332:Q332" si="152">SUM(J328:J331)</f>
        <v>7</v>
      </c>
      <c r="K332" s="16">
        <f t="shared" si="152"/>
        <v>4</v>
      </c>
      <c r="L332" s="16">
        <f t="shared" si="152"/>
        <v>1</v>
      </c>
      <c r="M332" s="16">
        <f t="shared" si="152"/>
        <v>0</v>
      </c>
      <c r="N332" s="16">
        <f t="shared" ref="N332" si="153">SUM(N328:N331)</f>
        <v>1</v>
      </c>
      <c r="O332" s="16">
        <f t="shared" si="152"/>
        <v>6</v>
      </c>
      <c r="P332" s="16">
        <f t="shared" si="152"/>
        <v>8</v>
      </c>
      <c r="Q332" s="16">
        <f t="shared" si="152"/>
        <v>14</v>
      </c>
      <c r="R332" s="57">
        <f>COUNTIF(R328:R331,"E")</f>
        <v>0</v>
      </c>
      <c r="S332" s="57">
        <f>COUNTIF(S328:S331,"C")</f>
        <v>1</v>
      </c>
      <c r="T332" s="57">
        <f>COUNTIF(T328:T331,"VP")</f>
        <v>1</v>
      </c>
      <c r="U332" s="58">
        <f>COUNTA(U328:U329)</f>
        <v>2</v>
      </c>
    </row>
    <row r="333" spans="1:21" ht="32.25" customHeight="1" x14ac:dyDescent="0.2">
      <c r="A333" s="245" t="s">
        <v>102</v>
      </c>
      <c r="B333" s="246"/>
      <c r="C333" s="246"/>
      <c r="D333" s="246"/>
      <c r="E333" s="246"/>
      <c r="F333" s="246"/>
      <c r="G333" s="246"/>
      <c r="H333" s="246"/>
      <c r="I333" s="247"/>
      <c r="J333" s="16">
        <f t="shared" ref="J333:T333" si="154">SUM(J326,J332)</f>
        <v>17</v>
      </c>
      <c r="K333" s="16">
        <f t="shared" si="154"/>
        <v>4</v>
      </c>
      <c r="L333" s="16">
        <f t="shared" si="154"/>
        <v>9</v>
      </c>
      <c r="M333" s="16">
        <f t="shared" si="154"/>
        <v>0</v>
      </c>
      <c r="N333" s="16">
        <f t="shared" ref="N333" si="155">SUM(N326,N332)</f>
        <v>1</v>
      </c>
      <c r="O333" s="16">
        <f t="shared" si="154"/>
        <v>14</v>
      </c>
      <c r="P333" s="16">
        <f t="shared" si="154"/>
        <v>18</v>
      </c>
      <c r="Q333" s="16">
        <f t="shared" si="154"/>
        <v>32</v>
      </c>
      <c r="R333" s="16">
        <f t="shared" si="154"/>
        <v>0</v>
      </c>
      <c r="S333" s="16">
        <f t="shared" si="154"/>
        <v>3</v>
      </c>
      <c r="T333" s="16">
        <f t="shared" si="154"/>
        <v>3</v>
      </c>
      <c r="U333" s="64">
        <f>SUM(U326,U332)</f>
        <v>6</v>
      </c>
    </row>
    <row r="334" spans="1:21" x14ac:dyDescent="0.2">
      <c r="A334" s="248" t="s">
        <v>53</v>
      </c>
      <c r="B334" s="249"/>
      <c r="C334" s="249"/>
      <c r="D334" s="249"/>
      <c r="E334" s="249"/>
      <c r="F334" s="249"/>
      <c r="G334" s="249"/>
      <c r="H334" s="249"/>
      <c r="I334" s="249"/>
      <c r="J334" s="250"/>
      <c r="K334" s="16">
        <f t="shared" ref="K334:Q334" si="156">K326*14+K332*12</f>
        <v>48</v>
      </c>
      <c r="L334" s="16">
        <f t="shared" si="156"/>
        <v>124</v>
      </c>
      <c r="M334" s="16">
        <f t="shared" si="156"/>
        <v>0</v>
      </c>
      <c r="N334" s="16">
        <f t="shared" ref="N334" si="157">N326*14+N332*12</f>
        <v>12</v>
      </c>
      <c r="O334" s="16">
        <f t="shared" si="156"/>
        <v>184</v>
      </c>
      <c r="P334" s="16">
        <f t="shared" si="156"/>
        <v>236</v>
      </c>
      <c r="Q334" s="16">
        <f t="shared" si="156"/>
        <v>420</v>
      </c>
      <c r="R334" s="237"/>
      <c r="S334" s="238"/>
      <c r="T334" s="238"/>
      <c r="U334" s="239"/>
    </row>
    <row r="335" spans="1:21" x14ac:dyDescent="0.2">
      <c r="A335" s="251"/>
      <c r="B335" s="252"/>
      <c r="C335" s="252"/>
      <c r="D335" s="252"/>
      <c r="E335" s="252"/>
      <c r="F335" s="252"/>
      <c r="G335" s="252"/>
      <c r="H335" s="252"/>
      <c r="I335" s="252"/>
      <c r="J335" s="253"/>
      <c r="K335" s="178">
        <f>SUM(K334:N334)</f>
        <v>184</v>
      </c>
      <c r="L335" s="179"/>
      <c r="M335" s="179"/>
      <c r="N335" s="180"/>
      <c r="O335" s="178">
        <f>SUM(O334:P334)</f>
        <v>420</v>
      </c>
      <c r="P335" s="179"/>
      <c r="Q335" s="180"/>
      <c r="R335" s="240"/>
      <c r="S335" s="241"/>
      <c r="T335" s="241"/>
      <c r="U335" s="242"/>
    </row>
    <row r="336" spans="1:21" x14ac:dyDescent="0.2">
      <c r="A336" s="224" t="s">
        <v>101</v>
      </c>
      <c r="B336" s="225"/>
      <c r="C336" s="225"/>
      <c r="D336" s="225"/>
      <c r="E336" s="225"/>
      <c r="F336" s="225"/>
      <c r="G336" s="225"/>
      <c r="H336" s="225"/>
      <c r="I336" s="225"/>
      <c r="J336" s="226"/>
      <c r="K336" s="221">
        <f>U333/SUM(U51,U67,U83,U98,U116,U132)</f>
        <v>0.15</v>
      </c>
      <c r="L336" s="222"/>
      <c r="M336" s="222"/>
      <c r="N336" s="222"/>
      <c r="O336" s="222"/>
      <c r="P336" s="222"/>
      <c r="Q336" s="222"/>
      <c r="R336" s="222"/>
      <c r="S336" s="222"/>
      <c r="T336" s="222"/>
      <c r="U336" s="223"/>
    </row>
    <row r="337" spans="1:21" x14ac:dyDescent="0.2">
      <c r="A337" s="234" t="s">
        <v>104</v>
      </c>
      <c r="B337" s="235"/>
      <c r="C337" s="235"/>
      <c r="D337" s="235"/>
      <c r="E337" s="235"/>
      <c r="F337" s="235"/>
      <c r="G337" s="235"/>
      <c r="H337" s="235"/>
      <c r="I337" s="235"/>
      <c r="J337" s="236"/>
      <c r="K337" s="221">
        <f>K335/(SUM(O51,O67,O83,O98,O116)*14+O132*12)</f>
        <v>9.0729783037475351E-2</v>
      </c>
      <c r="L337" s="222"/>
      <c r="M337" s="222"/>
      <c r="N337" s="222"/>
      <c r="O337" s="222"/>
      <c r="P337" s="222"/>
      <c r="Q337" s="222"/>
      <c r="R337" s="222"/>
      <c r="S337" s="222"/>
      <c r="T337" s="222"/>
      <c r="U337" s="223"/>
    </row>
    <row r="339" spans="1:21" x14ac:dyDescent="0.2">
      <c r="A339" s="125" t="s">
        <v>75</v>
      </c>
      <c r="B339" s="125"/>
    </row>
    <row r="340" spans="1:21" x14ac:dyDescent="0.2">
      <c r="A340" s="126" t="s">
        <v>30</v>
      </c>
      <c r="B340" s="157" t="s">
        <v>64</v>
      </c>
      <c r="C340" s="229"/>
      <c r="D340" s="229"/>
      <c r="E340" s="229"/>
      <c r="F340" s="229"/>
      <c r="G340" s="158"/>
      <c r="H340" s="157" t="s">
        <v>67</v>
      </c>
      <c r="I340" s="158"/>
      <c r="J340" s="148" t="s">
        <v>68</v>
      </c>
      <c r="K340" s="149"/>
      <c r="L340" s="149"/>
      <c r="M340" s="149"/>
      <c r="N340" s="149"/>
      <c r="O340" s="149"/>
      <c r="P340" s="150"/>
      <c r="Q340" s="157" t="s">
        <v>52</v>
      </c>
      <c r="R340" s="158"/>
      <c r="S340" s="148" t="s">
        <v>69</v>
      </c>
      <c r="T340" s="149"/>
      <c r="U340" s="150"/>
    </row>
    <row r="341" spans="1:21" x14ac:dyDescent="0.2">
      <c r="A341" s="126"/>
      <c r="B341" s="159"/>
      <c r="C341" s="230"/>
      <c r="D341" s="230"/>
      <c r="E341" s="230"/>
      <c r="F341" s="230"/>
      <c r="G341" s="160"/>
      <c r="H341" s="159"/>
      <c r="I341" s="160"/>
      <c r="J341" s="148" t="s">
        <v>37</v>
      </c>
      <c r="K341" s="150"/>
      <c r="L341" s="148" t="s">
        <v>8</v>
      </c>
      <c r="M341" s="149"/>
      <c r="N341" s="150"/>
      <c r="O341" s="148" t="s">
        <v>34</v>
      </c>
      <c r="P341" s="150"/>
      <c r="Q341" s="159"/>
      <c r="R341" s="160"/>
      <c r="S341" s="23" t="s">
        <v>70</v>
      </c>
      <c r="T341" s="23" t="s">
        <v>71</v>
      </c>
      <c r="U341" s="23" t="s">
        <v>72</v>
      </c>
    </row>
    <row r="342" spans="1:21" x14ac:dyDescent="0.2">
      <c r="A342" s="23">
        <v>1</v>
      </c>
      <c r="B342" s="148" t="s">
        <v>65</v>
      </c>
      <c r="C342" s="149"/>
      <c r="D342" s="149"/>
      <c r="E342" s="149"/>
      <c r="F342" s="149"/>
      <c r="G342" s="150"/>
      <c r="H342" s="156">
        <f>J342</f>
        <v>1630</v>
      </c>
      <c r="I342" s="156"/>
      <c r="J342" s="129">
        <f>(SUM(O51+O67+O83+O98+O116)*14+O132*12)-J343</f>
        <v>1630</v>
      </c>
      <c r="K342" s="130"/>
      <c r="L342" s="129">
        <f>(SUM(P51+P67+P83+P98+P116)*14+P132*12)-L343</f>
        <v>2230</v>
      </c>
      <c r="M342" s="231"/>
      <c r="N342" s="130"/>
      <c r="O342" s="129">
        <f>(SUM(Q51+Q67+Q83+Q98+Q116)*14+Q132*12)-O343</f>
        <v>3860</v>
      </c>
      <c r="P342" s="130"/>
      <c r="Q342" s="227">
        <f>H342/H344</f>
        <v>0.80374753451676528</v>
      </c>
      <c r="R342" s="228"/>
      <c r="S342" s="12">
        <f>J51+J67-S343</f>
        <v>60</v>
      </c>
      <c r="T342" s="12">
        <f>J83+J98-T343</f>
        <v>56</v>
      </c>
      <c r="U342" s="12">
        <f>J116+J132-U343</f>
        <v>37</v>
      </c>
    </row>
    <row r="343" spans="1:21" ht="12.75" customHeight="1" x14ac:dyDescent="0.2">
      <c r="A343" s="23">
        <v>2</v>
      </c>
      <c r="B343" s="148" t="s">
        <v>66</v>
      </c>
      <c r="C343" s="149"/>
      <c r="D343" s="149"/>
      <c r="E343" s="149"/>
      <c r="F343" s="149"/>
      <c r="G343" s="150"/>
      <c r="H343" s="155">
        <f>J343</f>
        <v>398</v>
      </c>
      <c r="I343" s="156"/>
      <c r="J343" s="151">
        <f>O176</f>
        <v>398</v>
      </c>
      <c r="K343" s="152"/>
      <c r="L343" s="151">
        <f>P176</f>
        <v>530</v>
      </c>
      <c r="M343" s="232"/>
      <c r="N343" s="233"/>
      <c r="O343" s="311">
        <f>SUM(J343:M343)</f>
        <v>928</v>
      </c>
      <c r="P343" s="312"/>
      <c r="Q343" s="227">
        <f>H343/H344</f>
        <v>0.19625246548323472</v>
      </c>
      <c r="R343" s="228"/>
      <c r="S343" s="11">
        <v>4</v>
      </c>
      <c r="T343" s="11">
        <v>10</v>
      </c>
      <c r="U343" s="118">
        <v>23</v>
      </c>
    </row>
    <row r="344" spans="1:21" x14ac:dyDescent="0.2">
      <c r="A344" s="148" t="s">
        <v>28</v>
      </c>
      <c r="B344" s="149"/>
      <c r="C344" s="149"/>
      <c r="D344" s="149"/>
      <c r="E344" s="149"/>
      <c r="F344" s="149"/>
      <c r="G344" s="150"/>
      <c r="H344" s="126">
        <f>SUM(H342:I343)</f>
        <v>2028</v>
      </c>
      <c r="I344" s="126"/>
      <c r="J344" s="126">
        <f>SUM(J342:K343)</f>
        <v>2028</v>
      </c>
      <c r="K344" s="126"/>
      <c r="L344" s="127">
        <f>SUM(L342:N343)</f>
        <v>2760</v>
      </c>
      <c r="M344" s="147"/>
      <c r="N344" s="128"/>
      <c r="O344" s="127">
        <f>SUM(O342:P343)</f>
        <v>4788</v>
      </c>
      <c r="P344" s="128"/>
      <c r="Q344" s="153">
        <f>SUM(Q342:R343)</f>
        <v>1</v>
      </c>
      <c r="R344" s="154"/>
      <c r="S344" s="15">
        <f>SUM(S342:S343)</f>
        <v>64</v>
      </c>
      <c r="T344" s="15">
        <f>SUM(T342:T343)</f>
        <v>66</v>
      </c>
      <c r="U344" s="15">
        <f>SUM(U342:U343)</f>
        <v>60</v>
      </c>
    </row>
    <row r="345" spans="1:21" s="110" customFormat="1" x14ac:dyDescent="0.2">
      <c r="A345" s="70"/>
      <c r="B345" s="70"/>
      <c r="C345" s="70"/>
      <c r="D345" s="70"/>
      <c r="E345" s="70"/>
      <c r="F345" s="70"/>
      <c r="G345" s="70"/>
      <c r="H345" s="70"/>
      <c r="I345" s="70"/>
      <c r="J345" s="70"/>
      <c r="K345" s="70"/>
      <c r="L345" s="62"/>
      <c r="M345" s="62"/>
      <c r="N345" s="62"/>
      <c r="O345" s="62"/>
      <c r="P345" s="62"/>
      <c r="Q345" s="71"/>
      <c r="R345" s="71"/>
      <c r="S345" s="62"/>
      <c r="T345" s="62"/>
      <c r="U345" s="62"/>
    </row>
    <row r="346" spans="1:21" s="110" customFormat="1" x14ac:dyDescent="0.2">
      <c r="A346" s="70"/>
      <c r="B346" s="70"/>
      <c r="C346" s="70"/>
      <c r="D346" s="70"/>
      <c r="E346" s="70"/>
      <c r="F346" s="70"/>
      <c r="G346" s="70"/>
      <c r="H346" s="70"/>
      <c r="I346" s="70"/>
      <c r="J346" s="70"/>
      <c r="K346" s="70"/>
      <c r="L346" s="62"/>
      <c r="M346" s="62"/>
      <c r="N346" s="62"/>
      <c r="O346" s="62"/>
      <c r="P346" s="62"/>
      <c r="Q346" s="71"/>
      <c r="R346" s="71"/>
      <c r="S346" s="62"/>
      <c r="T346" s="62"/>
      <c r="U346" s="62"/>
    </row>
    <row r="347" spans="1:21" s="59" customFormat="1" x14ac:dyDescent="0.2">
      <c r="A347" s="70"/>
      <c r="B347" s="70"/>
      <c r="C347" s="70"/>
      <c r="D347" s="70"/>
      <c r="E347" s="70"/>
      <c r="F347" s="70"/>
      <c r="G347" s="70"/>
      <c r="H347" s="70"/>
      <c r="I347" s="70"/>
      <c r="J347" s="70"/>
      <c r="K347" s="70"/>
      <c r="L347" s="62"/>
      <c r="M347" s="62"/>
      <c r="N347" s="62"/>
      <c r="O347" s="62"/>
      <c r="P347" s="62"/>
      <c r="Q347" s="71"/>
      <c r="R347" s="71"/>
      <c r="S347" s="62"/>
      <c r="T347" s="62"/>
      <c r="U347" s="62"/>
    </row>
    <row r="348" spans="1:21" s="59" customFormat="1" x14ac:dyDescent="0.2">
      <c r="A348" s="278" t="s">
        <v>89</v>
      </c>
      <c r="B348" s="278"/>
      <c r="C348" s="278"/>
      <c r="D348" s="278"/>
      <c r="E348" s="278"/>
      <c r="F348" s="278"/>
      <c r="G348" s="278"/>
      <c r="H348" s="278"/>
      <c r="I348" s="278"/>
      <c r="J348" s="278"/>
      <c r="K348" s="278"/>
      <c r="L348" s="278"/>
      <c r="M348" s="278"/>
      <c r="N348" s="278"/>
      <c r="O348" s="278"/>
      <c r="P348" s="278"/>
      <c r="Q348" s="278"/>
      <c r="R348" s="278"/>
      <c r="S348" s="278"/>
      <c r="T348" s="278"/>
      <c r="U348" s="278"/>
    </row>
    <row r="349" spans="1:21" s="59" customFormat="1" ht="4.5" customHeight="1" x14ac:dyDescent="0.2">
      <c r="A349" s="98"/>
      <c r="B349" s="98"/>
      <c r="C349" s="98"/>
      <c r="D349" s="98"/>
      <c r="E349" s="98"/>
      <c r="F349" s="98"/>
      <c r="G349" s="98"/>
      <c r="H349" s="98"/>
      <c r="I349" s="98"/>
      <c r="J349" s="98"/>
      <c r="K349" s="98"/>
      <c r="L349" s="98"/>
      <c r="M349" s="98"/>
      <c r="N349" s="98"/>
      <c r="O349" s="98"/>
      <c r="P349" s="98"/>
      <c r="Q349" s="98"/>
      <c r="R349" s="98"/>
      <c r="S349" s="98"/>
      <c r="T349" s="98"/>
      <c r="U349" s="98"/>
    </row>
    <row r="350" spans="1:21" ht="20.25" customHeight="1" x14ac:dyDescent="0.2">
      <c r="A350" s="172" t="s">
        <v>79</v>
      </c>
      <c r="B350" s="173"/>
      <c r="C350" s="173"/>
      <c r="D350" s="173"/>
      <c r="E350" s="173"/>
      <c r="F350" s="173"/>
      <c r="G350" s="173"/>
      <c r="H350" s="173"/>
      <c r="I350" s="173"/>
      <c r="J350" s="173"/>
      <c r="K350" s="173"/>
      <c r="L350" s="173"/>
      <c r="M350" s="173"/>
      <c r="N350" s="173"/>
      <c r="O350" s="173"/>
      <c r="P350" s="173"/>
      <c r="Q350" s="173"/>
      <c r="R350" s="173"/>
      <c r="S350" s="173"/>
      <c r="T350" s="173"/>
      <c r="U350" s="174"/>
    </row>
    <row r="351" spans="1:21" s="59" customFormat="1" ht="25.5" customHeight="1" x14ac:dyDescent="0.2">
      <c r="A351" s="293" t="s">
        <v>30</v>
      </c>
      <c r="B351" s="192" t="s">
        <v>29</v>
      </c>
      <c r="C351" s="193"/>
      <c r="D351" s="193"/>
      <c r="E351" s="193"/>
      <c r="F351" s="193"/>
      <c r="G351" s="193"/>
      <c r="H351" s="193"/>
      <c r="I351" s="194"/>
      <c r="J351" s="262" t="s">
        <v>43</v>
      </c>
      <c r="K351" s="259" t="s">
        <v>27</v>
      </c>
      <c r="L351" s="260"/>
      <c r="M351" s="260"/>
      <c r="N351" s="261"/>
      <c r="O351" s="200" t="s">
        <v>44</v>
      </c>
      <c r="P351" s="201"/>
      <c r="Q351" s="201"/>
      <c r="R351" s="200" t="s">
        <v>26</v>
      </c>
      <c r="S351" s="200"/>
      <c r="T351" s="200"/>
      <c r="U351" s="200" t="s">
        <v>25</v>
      </c>
    </row>
    <row r="352" spans="1:21" ht="13.5" customHeight="1" x14ac:dyDescent="0.2">
      <c r="A352" s="294"/>
      <c r="B352" s="195"/>
      <c r="C352" s="196"/>
      <c r="D352" s="196"/>
      <c r="E352" s="196"/>
      <c r="F352" s="196"/>
      <c r="G352" s="196"/>
      <c r="H352" s="196"/>
      <c r="I352" s="197"/>
      <c r="J352" s="258"/>
      <c r="K352" s="97" t="s">
        <v>31</v>
      </c>
      <c r="L352" s="97" t="s">
        <v>32</v>
      </c>
      <c r="M352" s="259" t="s">
        <v>33</v>
      </c>
      <c r="N352" s="261"/>
      <c r="O352" s="97" t="s">
        <v>37</v>
      </c>
      <c r="P352" s="97" t="s">
        <v>8</v>
      </c>
      <c r="Q352" s="97" t="s">
        <v>34</v>
      </c>
      <c r="R352" s="97" t="s">
        <v>35</v>
      </c>
      <c r="S352" s="97" t="s">
        <v>31</v>
      </c>
      <c r="T352" s="97" t="s">
        <v>36</v>
      </c>
      <c r="U352" s="200"/>
    </row>
    <row r="353" spans="1:21" x14ac:dyDescent="0.2">
      <c r="A353" s="335" t="s">
        <v>55</v>
      </c>
      <c r="B353" s="335"/>
      <c r="C353" s="335"/>
      <c r="D353" s="335"/>
      <c r="E353" s="335"/>
      <c r="F353" s="335"/>
      <c r="G353" s="335"/>
      <c r="H353" s="335"/>
      <c r="I353" s="335"/>
      <c r="J353" s="335"/>
      <c r="K353" s="335"/>
      <c r="L353" s="335"/>
      <c r="M353" s="335"/>
      <c r="N353" s="335"/>
      <c r="O353" s="335"/>
      <c r="P353" s="335"/>
      <c r="Q353" s="335"/>
      <c r="R353" s="335"/>
      <c r="S353" s="335"/>
      <c r="T353" s="335"/>
      <c r="U353" s="335"/>
    </row>
    <row r="354" spans="1:21" x14ac:dyDescent="0.2">
      <c r="A354" s="99" t="s">
        <v>80</v>
      </c>
      <c r="B354" s="164" t="s">
        <v>251</v>
      </c>
      <c r="C354" s="164"/>
      <c r="D354" s="164"/>
      <c r="E354" s="164"/>
      <c r="F354" s="164"/>
      <c r="G354" s="164"/>
      <c r="H354" s="164"/>
      <c r="I354" s="164"/>
      <c r="J354" s="32">
        <v>5</v>
      </c>
      <c r="K354" s="32">
        <v>2</v>
      </c>
      <c r="L354" s="32">
        <v>2</v>
      </c>
      <c r="M354" s="132">
        <v>0</v>
      </c>
      <c r="N354" s="133"/>
      <c r="O354" s="106">
        <f>K354+L354+M354</f>
        <v>4</v>
      </c>
      <c r="P354" s="106">
        <f>Q354-O354</f>
        <v>5</v>
      </c>
      <c r="Q354" s="106">
        <f>ROUND(PRODUCT(J354,25)/14,0)</f>
        <v>9</v>
      </c>
      <c r="R354" s="32" t="s">
        <v>35</v>
      </c>
      <c r="S354" s="32"/>
      <c r="T354" s="34"/>
      <c r="U354" s="34" t="s">
        <v>90</v>
      </c>
    </row>
    <row r="355" spans="1:21" x14ac:dyDescent="0.2">
      <c r="A355" s="142" t="s">
        <v>56</v>
      </c>
      <c r="B355" s="143"/>
      <c r="C355" s="143"/>
      <c r="D355" s="143"/>
      <c r="E355" s="143"/>
      <c r="F355" s="143"/>
      <c r="G355" s="143"/>
      <c r="H355" s="143"/>
      <c r="I355" s="143"/>
      <c r="J355" s="143"/>
      <c r="K355" s="143"/>
      <c r="L355" s="143"/>
      <c r="M355" s="143"/>
      <c r="N355" s="143"/>
      <c r="O355" s="143"/>
      <c r="P355" s="143"/>
      <c r="Q355" s="143"/>
      <c r="R355" s="143"/>
      <c r="S355" s="143"/>
      <c r="T355" s="143"/>
      <c r="U355" s="144"/>
    </row>
    <row r="356" spans="1:21" ht="51" customHeight="1" x14ac:dyDescent="0.2">
      <c r="A356" s="99" t="s">
        <v>81</v>
      </c>
      <c r="B356" s="136" t="s">
        <v>252</v>
      </c>
      <c r="C356" s="137"/>
      <c r="D356" s="137"/>
      <c r="E356" s="137"/>
      <c r="F356" s="137"/>
      <c r="G356" s="137"/>
      <c r="H356" s="137"/>
      <c r="I356" s="138"/>
      <c r="J356" s="32">
        <v>5</v>
      </c>
      <c r="K356" s="32">
        <v>2</v>
      </c>
      <c r="L356" s="32">
        <v>2</v>
      </c>
      <c r="M356" s="132">
        <v>0</v>
      </c>
      <c r="N356" s="133"/>
      <c r="O356" s="106">
        <f>K356+L356+M356</f>
        <v>4</v>
      </c>
      <c r="P356" s="106">
        <f>Q356-O356</f>
        <v>5</v>
      </c>
      <c r="Q356" s="106">
        <f>ROUND(PRODUCT(J356,25)/14,0)</f>
        <v>9</v>
      </c>
      <c r="R356" s="32" t="s">
        <v>35</v>
      </c>
      <c r="S356" s="32"/>
      <c r="T356" s="34"/>
      <c r="U356" s="34" t="s">
        <v>90</v>
      </c>
    </row>
    <row r="357" spans="1:21" ht="12.75" customHeight="1" x14ac:dyDescent="0.2">
      <c r="A357" s="142" t="s">
        <v>57</v>
      </c>
      <c r="B357" s="143"/>
      <c r="C357" s="143"/>
      <c r="D357" s="143"/>
      <c r="E357" s="143"/>
      <c r="F357" s="143"/>
      <c r="G357" s="143"/>
      <c r="H357" s="143"/>
      <c r="I357" s="143"/>
      <c r="J357" s="143"/>
      <c r="K357" s="143"/>
      <c r="L357" s="143"/>
      <c r="M357" s="143"/>
      <c r="N357" s="143"/>
      <c r="O357" s="143"/>
      <c r="P357" s="143"/>
      <c r="Q357" s="143"/>
      <c r="R357" s="143"/>
      <c r="S357" s="143"/>
      <c r="T357" s="143"/>
      <c r="U357" s="144"/>
    </row>
    <row r="358" spans="1:21" ht="61.5" customHeight="1" x14ac:dyDescent="0.2">
      <c r="A358" s="99" t="s">
        <v>82</v>
      </c>
      <c r="B358" s="145" t="s">
        <v>253</v>
      </c>
      <c r="C358" s="146"/>
      <c r="D358" s="146"/>
      <c r="E358" s="146"/>
      <c r="F358" s="146"/>
      <c r="G358" s="146"/>
      <c r="H358" s="146"/>
      <c r="I358" s="146"/>
      <c r="J358" s="32">
        <v>5</v>
      </c>
      <c r="K358" s="32">
        <v>2</v>
      </c>
      <c r="L358" s="32">
        <v>2</v>
      </c>
      <c r="M358" s="132">
        <v>0</v>
      </c>
      <c r="N358" s="133"/>
      <c r="O358" s="106">
        <f>K358+L358+M358</f>
        <v>4</v>
      </c>
      <c r="P358" s="106">
        <f>Q358-O358</f>
        <v>5</v>
      </c>
      <c r="Q358" s="106">
        <f>ROUND(PRODUCT(J358,25)/14,0)</f>
        <v>9</v>
      </c>
      <c r="R358" s="32" t="s">
        <v>35</v>
      </c>
      <c r="S358" s="32"/>
      <c r="T358" s="34"/>
      <c r="U358" s="34" t="s">
        <v>90</v>
      </c>
    </row>
    <row r="359" spans="1:21" x14ac:dyDescent="0.2">
      <c r="A359" s="161" t="s">
        <v>58</v>
      </c>
      <c r="B359" s="162"/>
      <c r="C359" s="162"/>
      <c r="D359" s="162"/>
      <c r="E359" s="162"/>
      <c r="F359" s="162"/>
      <c r="G359" s="162"/>
      <c r="H359" s="162"/>
      <c r="I359" s="162"/>
      <c r="J359" s="162"/>
      <c r="K359" s="162"/>
      <c r="L359" s="162"/>
      <c r="M359" s="162"/>
      <c r="N359" s="162"/>
      <c r="O359" s="162"/>
      <c r="P359" s="162"/>
      <c r="Q359" s="162"/>
      <c r="R359" s="162"/>
      <c r="S359" s="162"/>
      <c r="T359" s="162"/>
      <c r="U359" s="163"/>
    </row>
    <row r="360" spans="1:21" ht="30" customHeight="1" x14ac:dyDescent="0.2">
      <c r="A360" s="99" t="s">
        <v>83</v>
      </c>
      <c r="B360" s="124" t="s">
        <v>254</v>
      </c>
      <c r="C360" s="164"/>
      <c r="D360" s="164"/>
      <c r="E360" s="164"/>
      <c r="F360" s="164"/>
      <c r="G360" s="164"/>
      <c r="H360" s="164"/>
      <c r="I360" s="164"/>
      <c r="J360" s="32">
        <v>5</v>
      </c>
      <c r="K360" s="32">
        <v>2</v>
      </c>
      <c r="L360" s="32">
        <v>2</v>
      </c>
      <c r="M360" s="132">
        <v>0</v>
      </c>
      <c r="N360" s="133"/>
      <c r="O360" s="106">
        <f>K360+L360+M360</f>
        <v>4</v>
      </c>
      <c r="P360" s="106">
        <f>Q360-O360</f>
        <v>5</v>
      </c>
      <c r="Q360" s="106">
        <f>ROUND(PRODUCT(J360,25)/14,0)</f>
        <v>9</v>
      </c>
      <c r="R360" s="32" t="s">
        <v>35</v>
      </c>
      <c r="S360" s="32"/>
      <c r="T360" s="34"/>
      <c r="U360" s="35" t="s">
        <v>91</v>
      </c>
    </row>
    <row r="361" spans="1:21" x14ac:dyDescent="0.2">
      <c r="A361" s="161" t="s">
        <v>59</v>
      </c>
      <c r="B361" s="162"/>
      <c r="C361" s="162"/>
      <c r="D361" s="162"/>
      <c r="E361" s="162"/>
      <c r="F361" s="162"/>
      <c r="G361" s="162"/>
      <c r="H361" s="162"/>
      <c r="I361" s="162"/>
      <c r="J361" s="162"/>
      <c r="K361" s="162"/>
      <c r="L361" s="162"/>
      <c r="M361" s="162"/>
      <c r="N361" s="162"/>
      <c r="O361" s="162"/>
      <c r="P361" s="162"/>
      <c r="Q361" s="162"/>
      <c r="R361" s="162"/>
      <c r="S361" s="162"/>
      <c r="T361" s="162"/>
      <c r="U361" s="163"/>
    </row>
    <row r="362" spans="1:21" ht="25.5" customHeight="1" x14ac:dyDescent="0.2">
      <c r="A362" s="99" t="s">
        <v>84</v>
      </c>
      <c r="B362" s="124" t="s">
        <v>255</v>
      </c>
      <c r="C362" s="124"/>
      <c r="D362" s="124"/>
      <c r="E362" s="124"/>
      <c r="F362" s="124"/>
      <c r="G362" s="124"/>
      <c r="H362" s="124"/>
      <c r="I362" s="124"/>
      <c r="J362" s="32">
        <v>2</v>
      </c>
      <c r="K362" s="32">
        <v>1</v>
      </c>
      <c r="L362" s="32">
        <v>1</v>
      </c>
      <c r="M362" s="132">
        <v>0</v>
      </c>
      <c r="N362" s="133"/>
      <c r="O362" s="106">
        <f>K362+L362+M362</f>
        <v>2</v>
      </c>
      <c r="P362" s="106">
        <f>Q362-O362</f>
        <v>2</v>
      </c>
      <c r="Q362" s="106">
        <f>ROUND(PRODUCT(J362,25)/14,0)</f>
        <v>4</v>
      </c>
      <c r="R362" s="32"/>
      <c r="S362" s="32" t="s">
        <v>31</v>
      </c>
      <c r="T362" s="34"/>
      <c r="U362" s="35" t="s">
        <v>91</v>
      </c>
    </row>
    <row r="363" spans="1:21" ht="33" customHeight="1" x14ac:dyDescent="0.2">
      <c r="A363" s="99" t="s">
        <v>85</v>
      </c>
      <c r="B363" s="124" t="s">
        <v>256</v>
      </c>
      <c r="C363" s="124"/>
      <c r="D363" s="124"/>
      <c r="E363" s="124"/>
      <c r="F363" s="124"/>
      <c r="G363" s="124"/>
      <c r="H363" s="124"/>
      <c r="I363" s="124"/>
      <c r="J363" s="32">
        <v>3</v>
      </c>
      <c r="K363" s="32">
        <v>0</v>
      </c>
      <c r="L363" s="32">
        <v>0</v>
      </c>
      <c r="M363" s="132">
        <v>3</v>
      </c>
      <c r="N363" s="133"/>
      <c r="O363" s="106">
        <f>K363+L363+M363</f>
        <v>3</v>
      </c>
      <c r="P363" s="106">
        <f t="shared" ref="P363" si="158">Q363-O363</f>
        <v>2</v>
      </c>
      <c r="Q363" s="106">
        <f t="shared" ref="Q363" si="159">ROUND(PRODUCT(J363,25)/14,0)</f>
        <v>5</v>
      </c>
      <c r="R363" s="32"/>
      <c r="S363" s="32" t="s">
        <v>31</v>
      </c>
      <c r="T363" s="34"/>
      <c r="U363" s="35" t="s">
        <v>91</v>
      </c>
    </row>
    <row r="364" spans="1:21" ht="15" customHeight="1" x14ac:dyDescent="0.2">
      <c r="A364" s="142" t="s">
        <v>60</v>
      </c>
      <c r="B364" s="143"/>
      <c r="C364" s="143"/>
      <c r="D364" s="143"/>
      <c r="E364" s="143"/>
      <c r="F364" s="143"/>
      <c r="G364" s="143"/>
      <c r="H364" s="143"/>
      <c r="I364" s="143"/>
      <c r="J364" s="143"/>
      <c r="K364" s="143"/>
      <c r="L364" s="143"/>
      <c r="M364" s="143"/>
      <c r="N364" s="143"/>
      <c r="O364" s="143"/>
      <c r="P364" s="143"/>
      <c r="Q364" s="143"/>
      <c r="R364" s="143"/>
      <c r="S364" s="143"/>
      <c r="T364" s="143"/>
      <c r="U364" s="144"/>
    </row>
    <row r="365" spans="1:21" s="31" customFormat="1" x14ac:dyDescent="0.25">
      <c r="A365" s="99" t="s">
        <v>86</v>
      </c>
      <c r="B365" s="124" t="s">
        <v>257</v>
      </c>
      <c r="C365" s="124"/>
      <c r="D365" s="124"/>
      <c r="E365" s="124"/>
      <c r="F365" s="124"/>
      <c r="G365" s="124"/>
      <c r="H365" s="124"/>
      <c r="I365" s="124"/>
      <c r="J365" s="32">
        <v>3</v>
      </c>
      <c r="K365" s="32">
        <v>1</v>
      </c>
      <c r="L365" s="32">
        <v>1</v>
      </c>
      <c r="M365" s="132">
        <v>0</v>
      </c>
      <c r="N365" s="133"/>
      <c r="O365" s="106">
        <f>K365+L365+M365</f>
        <v>2</v>
      </c>
      <c r="P365" s="106">
        <f>Q365-O365</f>
        <v>4</v>
      </c>
      <c r="Q365" s="106">
        <f>ROUND(PRODUCT(J365,25)/12,0)</f>
        <v>6</v>
      </c>
      <c r="R365" s="32" t="s">
        <v>35</v>
      </c>
      <c r="S365" s="32"/>
      <c r="T365" s="34"/>
      <c r="U365" s="34" t="s">
        <v>90</v>
      </c>
    </row>
    <row r="366" spans="1:21" ht="36" customHeight="1" x14ac:dyDescent="0.2">
      <c r="A366" s="99" t="s">
        <v>87</v>
      </c>
      <c r="B366" s="124" t="s">
        <v>258</v>
      </c>
      <c r="C366" s="124"/>
      <c r="D366" s="124"/>
      <c r="E366" s="124"/>
      <c r="F366" s="124"/>
      <c r="G366" s="124"/>
      <c r="H366" s="124"/>
      <c r="I366" s="124"/>
      <c r="J366" s="32">
        <v>2</v>
      </c>
      <c r="K366" s="32">
        <v>0</v>
      </c>
      <c r="L366" s="32">
        <v>0</v>
      </c>
      <c r="M366" s="132">
        <v>3</v>
      </c>
      <c r="N366" s="133"/>
      <c r="O366" s="106">
        <f>K366+L366+M366</f>
        <v>3</v>
      </c>
      <c r="P366" s="106">
        <f t="shared" ref="P366" si="160">Q366-O366</f>
        <v>1</v>
      </c>
      <c r="Q366" s="106">
        <f t="shared" ref="Q366" si="161">ROUND(PRODUCT(J366,25)/12,0)</f>
        <v>4</v>
      </c>
      <c r="R366" s="32"/>
      <c r="S366" s="32" t="s">
        <v>31</v>
      </c>
      <c r="T366" s="34"/>
      <c r="U366" s="35" t="s">
        <v>91</v>
      </c>
    </row>
    <row r="367" spans="1:21" ht="12.75" customHeight="1" x14ac:dyDescent="0.2">
      <c r="A367" s="339" t="s">
        <v>78</v>
      </c>
      <c r="B367" s="340"/>
      <c r="C367" s="340"/>
      <c r="D367" s="340"/>
      <c r="E367" s="340"/>
      <c r="F367" s="340"/>
      <c r="G367" s="340"/>
      <c r="H367" s="340"/>
      <c r="I367" s="341"/>
      <c r="J367" s="107">
        <f>SUM(J354,J356,J358,J360,J362:J363,J365:J366)</f>
        <v>30</v>
      </c>
      <c r="K367" s="107">
        <f t="shared" ref="K367:M367" si="162">SUM(K354,K356,K358,K360,K362:K363,K365:K366)</f>
        <v>10</v>
      </c>
      <c r="L367" s="107">
        <f t="shared" si="162"/>
        <v>10</v>
      </c>
      <c r="M367" s="134">
        <f t="shared" si="162"/>
        <v>6</v>
      </c>
      <c r="N367" s="135"/>
      <c r="O367" s="107">
        <f t="shared" ref="O367:Q367" si="163">SUM(O354,O356,O358,O360,O362:O363,O365:O366)</f>
        <v>26</v>
      </c>
      <c r="P367" s="107">
        <f t="shared" si="163"/>
        <v>29</v>
      </c>
      <c r="Q367" s="107">
        <f t="shared" si="163"/>
        <v>55</v>
      </c>
      <c r="R367" s="107">
        <f>COUNTIF(R354,"E")+COUNTIF(R356,"E")+COUNTIF(R358,"E")+COUNTIF(R360,"E")+COUNTIF(R362:R363,"E")+COUNTIF(R365:R366,"E")</f>
        <v>5</v>
      </c>
      <c r="S367" s="107">
        <f>COUNTIF(S354,"C")+COUNTIF(S356,"C")+COUNTIF(S358,"C")+COUNTIF(S360,"C")+COUNTIF(S362:S363,"C")+COUNTIF(S365:S366,"C")</f>
        <v>3</v>
      </c>
      <c r="T367" s="107">
        <f>COUNTIF(T354,"VP")+COUNTIF(T356,"VP")+COUNTIF(T358,"VP")+COUNTIF(T360,"VP")+COUNTIF(T362:T363,"VP")+COUNTIF(T365:T366,"VP")</f>
        <v>0</v>
      </c>
      <c r="U367" s="72"/>
    </row>
    <row r="368" spans="1:21" ht="12.75" customHeight="1" x14ac:dyDescent="0.2">
      <c r="A368" s="323" t="s">
        <v>53</v>
      </c>
      <c r="B368" s="324"/>
      <c r="C368" s="324"/>
      <c r="D368" s="324"/>
      <c r="E368" s="324"/>
      <c r="F368" s="324"/>
      <c r="G368" s="324"/>
      <c r="H368" s="324"/>
      <c r="I368" s="324"/>
      <c r="J368" s="325"/>
      <c r="K368" s="107">
        <f>SUM(K354,K356,K358,K360,K362,K363)*14+SUM(K365,K366)*12</f>
        <v>138</v>
      </c>
      <c r="L368" s="107">
        <f t="shared" ref="L368:M368" si="164">SUM(L354,L356,L358,L360,L362,L363)*14+SUM(L365,L366)*12</f>
        <v>138</v>
      </c>
      <c r="M368" s="134">
        <f t="shared" si="164"/>
        <v>78</v>
      </c>
      <c r="N368" s="135"/>
      <c r="O368" s="107">
        <f t="shared" ref="O368:Q368" si="165">SUM(O354,O356,O358,O360,O362,O363)*14+SUM(O365,O366)*12</f>
        <v>354</v>
      </c>
      <c r="P368" s="107">
        <f t="shared" si="165"/>
        <v>396</v>
      </c>
      <c r="Q368" s="107">
        <f t="shared" si="165"/>
        <v>750</v>
      </c>
      <c r="R368" s="329"/>
      <c r="S368" s="329"/>
      <c r="T368" s="329"/>
      <c r="U368" s="329"/>
    </row>
    <row r="369" spans="1:21" x14ac:dyDescent="0.2">
      <c r="A369" s="326"/>
      <c r="B369" s="327"/>
      <c r="C369" s="327"/>
      <c r="D369" s="327"/>
      <c r="E369" s="327"/>
      <c r="F369" s="327"/>
      <c r="G369" s="327"/>
      <c r="H369" s="327"/>
      <c r="I369" s="327"/>
      <c r="J369" s="328"/>
      <c r="K369" s="134">
        <f>SUM(K368:M368)</f>
        <v>354</v>
      </c>
      <c r="L369" s="330"/>
      <c r="M369" s="330"/>
      <c r="N369" s="135"/>
      <c r="O369" s="134">
        <f>SUM(O368:P368)</f>
        <v>750</v>
      </c>
      <c r="P369" s="330"/>
      <c r="Q369" s="135"/>
      <c r="R369" s="329"/>
      <c r="S369" s="329"/>
      <c r="T369" s="329"/>
      <c r="U369" s="329"/>
    </row>
    <row r="370" spans="1:21" x14ac:dyDescent="0.2">
      <c r="A370" s="331" t="s">
        <v>184</v>
      </c>
      <c r="B370" s="332"/>
      <c r="C370" s="332"/>
      <c r="D370" s="332"/>
      <c r="E370" s="332"/>
      <c r="F370" s="332"/>
      <c r="G370" s="332"/>
      <c r="H370" s="332"/>
      <c r="I370" s="333"/>
      <c r="J370" s="108">
        <v>5</v>
      </c>
      <c r="K370" s="134"/>
      <c r="L370" s="330"/>
      <c r="M370" s="330"/>
      <c r="N370" s="330"/>
      <c r="O370" s="330"/>
      <c r="P370" s="330"/>
      <c r="Q370" s="330"/>
      <c r="R370" s="330"/>
      <c r="S370" s="330"/>
      <c r="T370" s="330"/>
      <c r="U370" s="135"/>
    </row>
    <row r="371" spans="1:21" ht="6" customHeight="1" x14ac:dyDescent="0.2">
      <c r="A371" s="98"/>
      <c r="B371" s="98"/>
      <c r="C371" s="98"/>
      <c r="D371" s="98"/>
      <c r="E371" s="98"/>
      <c r="F371" s="98"/>
      <c r="G371" s="98"/>
      <c r="H371" s="98"/>
      <c r="I371" s="98"/>
      <c r="J371" s="98"/>
      <c r="K371" s="98"/>
      <c r="L371" s="98"/>
      <c r="M371" s="98"/>
      <c r="N371" s="98"/>
      <c r="O371" s="98"/>
      <c r="P371" s="98"/>
      <c r="Q371" s="98"/>
      <c r="R371" s="98"/>
      <c r="S371" s="98"/>
      <c r="T371" s="98"/>
      <c r="U371" s="98"/>
    </row>
    <row r="372" spans="1:21" x14ac:dyDescent="0.2">
      <c r="A372" s="165" t="s">
        <v>92</v>
      </c>
      <c r="B372" s="165"/>
      <c r="C372" s="165"/>
      <c r="D372" s="165"/>
      <c r="E372" s="165"/>
      <c r="F372" s="165"/>
      <c r="G372" s="165"/>
      <c r="H372" s="165"/>
      <c r="I372" s="165"/>
      <c r="J372" s="165"/>
      <c r="K372" s="165"/>
      <c r="L372" s="165"/>
      <c r="M372" s="165"/>
      <c r="N372" s="165"/>
      <c r="O372" s="165"/>
      <c r="P372" s="165"/>
      <c r="Q372" s="165"/>
      <c r="R372" s="165"/>
      <c r="S372" s="165"/>
      <c r="T372" s="165"/>
      <c r="U372" s="165"/>
    </row>
    <row r="373" spans="1:21" ht="17.25" customHeight="1" x14ac:dyDescent="0.2">
      <c r="A373" s="98"/>
      <c r="B373" s="98"/>
      <c r="C373" s="98"/>
      <c r="D373" s="98"/>
      <c r="E373" s="98"/>
      <c r="F373" s="98"/>
      <c r="G373" s="98"/>
      <c r="H373" s="98"/>
      <c r="I373" s="98"/>
      <c r="J373" s="98"/>
      <c r="K373" s="98"/>
      <c r="L373" s="98"/>
      <c r="M373" s="98"/>
      <c r="N373" s="98"/>
      <c r="O373" s="98"/>
      <c r="P373" s="98"/>
      <c r="Q373" s="98"/>
      <c r="R373" s="98"/>
      <c r="S373" s="98"/>
      <c r="T373" s="98"/>
      <c r="U373" s="98"/>
    </row>
    <row r="374" spans="1:21" ht="14.25" customHeight="1" x14ac:dyDescent="0.2">
      <c r="A374" s="98"/>
      <c r="B374" s="98"/>
      <c r="C374" s="98"/>
      <c r="D374" s="98"/>
      <c r="E374" s="98"/>
      <c r="F374" s="98"/>
      <c r="G374" s="98"/>
      <c r="H374" s="98"/>
      <c r="I374" s="98"/>
      <c r="J374" s="98"/>
      <c r="K374" s="98"/>
      <c r="L374" s="98"/>
      <c r="M374" s="98"/>
      <c r="N374" s="98"/>
      <c r="O374" s="98"/>
      <c r="P374" s="98"/>
      <c r="Q374" s="98"/>
      <c r="R374" s="98"/>
      <c r="S374" s="98"/>
      <c r="T374" s="98"/>
      <c r="U374" s="98"/>
    </row>
    <row r="376" spans="1:21" x14ac:dyDescent="0.2">
      <c r="A376" s="165"/>
      <c r="B376" s="165"/>
      <c r="C376" s="165"/>
      <c r="D376" s="165"/>
      <c r="E376" s="165"/>
      <c r="F376" s="165"/>
      <c r="G376" s="165"/>
      <c r="H376" s="165"/>
      <c r="I376" s="165"/>
      <c r="J376" s="165"/>
      <c r="K376" s="165"/>
      <c r="L376" s="165"/>
      <c r="M376" s="165"/>
      <c r="N376" s="165"/>
      <c r="O376" s="165"/>
      <c r="P376" s="165"/>
      <c r="Q376" s="165"/>
      <c r="R376" s="165"/>
      <c r="S376" s="165"/>
      <c r="T376" s="165"/>
      <c r="U376" s="165"/>
    </row>
  </sheetData>
  <sheetProtection deleteColumns="0" deleteRows="0" selectLockedCells="1" selectUnlockedCells="1"/>
  <mergeCells count="474">
    <mergeCell ref="M16:U17"/>
    <mergeCell ref="M19:U20"/>
    <mergeCell ref="M29:U33"/>
    <mergeCell ref="B159:I159"/>
    <mergeCell ref="A372:U372"/>
    <mergeCell ref="A348:U348"/>
    <mergeCell ref="A350:U350"/>
    <mergeCell ref="A351:A352"/>
    <mergeCell ref="B351:I352"/>
    <mergeCell ref="J351:J352"/>
    <mergeCell ref="K351:N351"/>
    <mergeCell ref="O351:Q351"/>
    <mergeCell ref="R351:T351"/>
    <mergeCell ref="U351:U352"/>
    <mergeCell ref="M352:N352"/>
    <mergeCell ref="B365:I365"/>
    <mergeCell ref="A364:U364"/>
    <mergeCell ref="A353:U353"/>
    <mergeCell ref="A355:U355"/>
    <mergeCell ref="B354:I354"/>
    <mergeCell ref="B151:U151"/>
    <mergeCell ref="B187:I187"/>
    <mergeCell ref="A367:I367"/>
    <mergeCell ref="A368:J369"/>
    <mergeCell ref="R368:U369"/>
    <mergeCell ref="K369:N369"/>
    <mergeCell ref="O369:Q369"/>
    <mergeCell ref="A370:I370"/>
    <mergeCell ref="K370:U370"/>
    <mergeCell ref="B196:I196"/>
    <mergeCell ref="B188:I188"/>
    <mergeCell ref="B195:I195"/>
    <mergeCell ref="B227:I227"/>
    <mergeCell ref="B237:I237"/>
    <mergeCell ref="B238:I238"/>
    <mergeCell ref="B239:I239"/>
    <mergeCell ref="B231:I231"/>
    <mergeCell ref="A252:J252"/>
    <mergeCell ref="K251:U251"/>
    <mergeCell ref="K252:U252"/>
    <mergeCell ref="B233:I233"/>
    <mergeCell ref="B234:I234"/>
    <mergeCell ref="B199:I199"/>
    <mergeCell ref="A220:A221"/>
    <mergeCell ref="B297:I297"/>
    <mergeCell ref="B298:I298"/>
    <mergeCell ref="M354:N354"/>
    <mergeCell ref="B194:I194"/>
    <mergeCell ref="B220:I221"/>
    <mergeCell ref="J220:J221"/>
    <mergeCell ref="A205:U205"/>
    <mergeCell ref="B206:I206"/>
    <mergeCell ref="K220:N220"/>
    <mergeCell ref="R220:T220"/>
    <mergeCell ref="K211:N211"/>
    <mergeCell ref="U220:U221"/>
    <mergeCell ref="A219:U219"/>
    <mergeCell ref="B198:I198"/>
    <mergeCell ref="A197:U197"/>
    <mergeCell ref="B223:I223"/>
    <mergeCell ref="A222:U222"/>
    <mergeCell ref="B224:I224"/>
    <mergeCell ref="B225:I225"/>
    <mergeCell ref="B226:I226"/>
    <mergeCell ref="B230:I230"/>
    <mergeCell ref="B208:I208"/>
    <mergeCell ref="A209:I209"/>
    <mergeCell ref="A210:J211"/>
    <mergeCell ref="A218:U218"/>
    <mergeCell ref="A212:J212"/>
    <mergeCell ref="K212:U212"/>
    <mergeCell ref="A213:J213"/>
    <mergeCell ref="K213:U213"/>
    <mergeCell ref="B228:I228"/>
    <mergeCell ref="A102:U102"/>
    <mergeCell ref="J103:J104"/>
    <mergeCell ref="A103:A104"/>
    <mergeCell ref="U103:U104"/>
    <mergeCell ref="B128:I128"/>
    <mergeCell ref="B92:I92"/>
    <mergeCell ref="A119:A120"/>
    <mergeCell ref="U119:U120"/>
    <mergeCell ref="R119:T119"/>
    <mergeCell ref="B122:I122"/>
    <mergeCell ref="B132:I132"/>
    <mergeCell ref="B124:I124"/>
    <mergeCell ref="B105:I105"/>
    <mergeCell ref="O70:Q70"/>
    <mergeCell ref="B77:I77"/>
    <mergeCell ref="R88:T88"/>
    <mergeCell ref="O88:Q88"/>
    <mergeCell ref="B82:I82"/>
    <mergeCell ref="A87:U87"/>
    <mergeCell ref="B80:I80"/>
    <mergeCell ref="B81:I81"/>
    <mergeCell ref="U39:U40"/>
    <mergeCell ref="B44:I44"/>
    <mergeCell ref="B45:I45"/>
    <mergeCell ref="B56:I57"/>
    <mergeCell ref="B74:I74"/>
    <mergeCell ref="B78:I78"/>
    <mergeCell ref="B83:I83"/>
    <mergeCell ref="R70:T70"/>
    <mergeCell ref="O39:Q39"/>
    <mergeCell ref="A70:A71"/>
    <mergeCell ref="B70:I71"/>
    <mergeCell ref="O103:Q103"/>
    <mergeCell ref="R103:T103"/>
    <mergeCell ref="A193:U193"/>
    <mergeCell ref="J183:J184"/>
    <mergeCell ref="A185:U185"/>
    <mergeCell ref="A183:A184"/>
    <mergeCell ref="K183:N183"/>
    <mergeCell ref="U183:U184"/>
    <mergeCell ref="B145:I145"/>
    <mergeCell ref="K177:N177"/>
    <mergeCell ref="B174:I174"/>
    <mergeCell ref="B164:I164"/>
    <mergeCell ref="B149:I149"/>
    <mergeCell ref="B156:I156"/>
    <mergeCell ref="B157:I157"/>
    <mergeCell ref="B147:I147"/>
    <mergeCell ref="B150:I150"/>
    <mergeCell ref="B186:I186"/>
    <mergeCell ref="B93:I93"/>
    <mergeCell ref="B90:I90"/>
    <mergeCell ref="B91:I91"/>
    <mergeCell ref="U70:U71"/>
    <mergeCell ref="A189:U189"/>
    <mergeCell ref="A376:U376"/>
    <mergeCell ref="A248:I248"/>
    <mergeCell ref="B247:I247"/>
    <mergeCell ref="B244:I244"/>
    <mergeCell ref="A249:J250"/>
    <mergeCell ref="R249:U250"/>
    <mergeCell ref="O250:Q250"/>
    <mergeCell ref="B246:I246"/>
    <mergeCell ref="O343:P343"/>
    <mergeCell ref="Q343:R343"/>
    <mergeCell ref="Q340:R341"/>
    <mergeCell ref="J341:K341"/>
    <mergeCell ref="O341:P341"/>
    <mergeCell ref="J340:P340"/>
    <mergeCell ref="B261:I261"/>
    <mergeCell ref="B262:I262"/>
    <mergeCell ref="B270:I270"/>
    <mergeCell ref="B266:I266"/>
    <mergeCell ref="B265:I265"/>
    <mergeCell ref="A300:J301"/>
    <mergeCell ref="B295:I295"/>
    <mergeCell ref="B279:I279"/>
    <mergeCell ref="B281:I281"/>
    <mergeCell ref="B200:I200"/>
    <mergeCell ref="A201:U201"/>
    <mergeCell ref="B202:I202"/>
    <mergeCell ref="B203:I203"/>
    <mergeCell ref="B204:I204"/>
    <mergeCell ref="B207:I207"/>
    <mergeCell ref="R210:U211"/>
    <mergeCell ref="O211:Q211"/>
    <mergeCell ref="O220:Q220"/>
    <mergeCell ref="B236:I236"/>
    <mergeCell ref="B240:I240"/>
    <mergeCell ref="B243:I243"/>
    <mergeCell ref="B245:I245"/>
    <mergeCell ref="A242:U242"/>
    <mergeCell ref="B258:I258"/>
    <mergeCell ref="B273:I273"/>
    <mergeCell ref="B274:I274"/>
    <mergeCell ref="A251:J251"/>
    <mergeCell ref="B291:I291"/>
    <mergeCell ref="B264:I264"/>
    <mergeCell ref="B268:I268"/>
    <mergeCell ref="B269:I269"/>
    <mergeCell ref="B241:I241"/>
    <mergeCell ref="B88:I89"/>
    <mergeCell ref="B142:U142"/>
    <mergeCell ref="B146:U146"/>
    <mergeCell ref="B136:I137"/>
    <mergeCell ref="U136:U137"/>
    <mergeCell ref="B95:I95"/>
    <mergeCell ref="B98:I98"/>
    <mergeCell ref="J136:J137"/>
    <mergeCell ref="K136:N136"/>
    <mergeCell ref="K119:N119"/>
    <mergeCell ref="B131:I131"/>
    <mergeCell ref="A135:U135"/>
    <mergeCell ref="B103:I104"/>
    <mergeCell ref="B143:I143"/>
    <mergeCell ref="B129:I129"/>
    <mergeCell ref="B116:I116"/>
    <mergeCell ref="B141:I141"/>
    <mergeCell ref="B144:I144"/>
    <mergeCell ref="B138:U138"/>
    <mergeCell ref="O119:Q119"/>
    <mergeCell ref="A88:A89"/>
    <mergeCell ref="B94:I94"/>
    <mergeCell ref="J88:J89"/>
    <mergeCell ref="B59:I59"/>
    <mergeCell ref="B66:I66"/>
    <mergeCell ref="A12:K12"/>
    <mergeCell ref="A39:A40"/>
    <mergeCell ref="B43:I43"/>
    <mergeCell ref="B41:I41"/>
    <mergeCell ref="B42:I42"/>
    <mergeCell ref="B50:I50"/>
    <mergeCell ref="B65:I65"/>
    <mergeCell ref="B62:I62"/>
    <mergeCell ref="B46:I46"/>
    <mergeCell ref="B49:I49"/>
    <mergeCell ref="K39:N39"/>
    <mergeCell ref="I29:K29"/>
    <mergeCell ref="A20:K20"/>
    <mergeCell ref="A28:G28"/>
    <mergeCell ref="B64:I64"/>
    <mergeCell ref="A13:K13"/>
    <mergeCell ref="M22:U26"/>
    <mergeCell ref="M14:U14"/>
    <mergeCell ref="A19:K19"/>
    <mergeCell ref="J39:J40"/>
    <mergeCell ref="P3:R3"/>
    <mergeCell ref="R39:T39"/>
    <mergeCell ref="A23:K26"/>
    <mergeCell ref="S6:U6"/>
    <mergeCell ref="A56:A57"/>
    <mergeCell ref="B51:I51"/>
    <mergeCell ref="B58:I58"/>
    <mergeCell ref="U56:U57"/>
    <mergeCell ref="O56:Q56"/>
    <mergeCell ref="R56:T56"/>
    <mergeCell ref="S3:U3"/>
    <mergeCell ref="S4:U4"/>
    <mergeCell ref="S5:U5"/>
    <mergeCell ref="A7:K8"/>
    <mergeCell ref="J70:J71"/>
    <mergeCell ref="B73:I73"/>
    <mergeCell ref="A6:K6"/>
    <mergeCell ref="P5:R5"/>
    <mergeCell ref="P6:R6"/>
    <mergeCell ref="A1:K1"/>
    <mergeCell ref="A3:K3"/>
    <mergeCell ref="B48:I48"/>
    <mergeCell ref="M1:U1"/>
    <mergeCell ref="M15:U15"/>
    <mergeCell ref="A4:K5"/>
    <mergeCell ref="A36:U36"/>
    <mergeCell ref="A21:K21"/>
    <mergeCell ref="M3:O3"/>
    <mergeCell ref="M5:O5"/>
    <mergeCell ref="D29:F29"/>
    <mergeCell ref="A18:K18"/>
    <mergeCell ref="A2:K2"/>
    <mergeCell ref="A9:K9"/>
    <mergeCell ref="A10:K10"/>
    <mergeCell ref="M9:U12"/>
    <mergeCell ref="G29:G30"/>
    <mergeCell ref="A14:K14"/>
    <mergeCell ref="A15:K15"/>
    <mergeCell ref="B75:I75"/>
    <mergeCell ref="B76:I76"/>
    <mergeCell ref="B29:C29"/>
    <mergeCell ref="H29:H30"/>
    <mergeCell ref="A27:K27"/>
    <mergeCell ref="P4:R4"/>
    <mergeCell ref="M4:O4"/>
    <mergeCell ref="B130:I130"/>
    <mergeCell ref="B113:I113"/>
    <mergeCell ref="B114:I114"/>
    <mergeCell ref="B121:I121"/>
    <mergeCell ref="J119:J120"/>
    <mergeCell ref="B127:I127"/>
    <mergeCell ref="B108:I108"/>
    <mergeCell ref="B106:I106"/>
    <mergeCell ref="B107:I107"/>
    <mergeCell ref="B125:I125"/>
    <mergeCell ref="B96:I96"/>
    <mergeCell ref="B97:I97"/>
    <mergeCell ref="K103:N103"/>
    <mergeCell ref="B112:I112"/>
    <mergeCell ref="B115:I115"/>
    <mergeCell ref="A11:K11"/>
    <mergeCell ref="A69:U69"/>
    <mergeCell ref="A254:U254"/>
    <mergeCell ref="J255:J256"/>
    <mergeCell ref="O255:Q255"/>
    <mergeCell ref="A255:A256"/>
    <mergeCell ref="B232:I232"/>
    <mergeCell ref="B235:I235"/>
    <mergeCell ref="A16:K16"/>
    <mergeCell ref="A38:U38"/>
    <mergeCell ref="M6:O6"/>
    <mergeCell ref="A17:K17"/>
    <mergeCell ref="B39:I40"/>
    <mergeCell ref="M18:U18"/>
    <mergeCell ref="U88:U89"/>
    <mergeCell ref="B72:I72"/>
    <mergeCell ref="K70:N70"/>
    <mergeCell ref="K56:N56"/>
    <mergeCell ref="K88:N88"/>
    <mergeCell ref="B79:I79"/>
    <mergeCell ref="B67:I67"/>
    <mergeCell ref="B60:I60"/>
    <mergeCell ref="B61:I61"/>
    <mergeCell ref="A55:U55"/>
    <mergeCell ref="B63:I63"/>
    <mergeCell ref="J56:J57"/>
    <mergeCell ref="B289:I289"/>
    <mergeCell ref="B255:I256"/>
    <mergeCell ref="B276:I276"/>
    <mergeCell ref="B275:I275"/>
    <mergeCell ref="B263:I263"/>
    <mergeCell ref="B271:I271"/>
    <mergeCell ref="U255:U256"/>
    <mergeCell ref="B285:I285"/>
    <mergeCell ref="B286:I286"/>
    <mergeCell ref="K255:N255"/>
    <mergeCell ref="B272:I272"/>
    <mergeCell ref="B283:I283"/>
    <mergeCell ref="B280:I280"/>
    <mergeCell ref="B287:I287"/>
    <mergeCell ref="B277:I277"/>
    <mergeCell ref="B278:I278"/>
    <mergeCell ref="B284:I284"/>
    <mergeCell ref="A257:U257"/>
    <mergeCell ref="B259:I259"/>
    <mergeCell ref="B288:I288"/>
    <mergeCell ref="R255:T255"/>
    <mergeCell ref="B267:I267"/>
    <mergeCell ref="B282:I282"/>
    <mergeCell ref="B310:I310"/>
    <mergeCell ref="B311:I311"/>
    <mergeCell ref="R306:T306"/>
    <mergeCell ref="A306:A307"/>
    <mergeCell ref="B306:I307"/>
    <mergeCell ref="J306:J307"/>
    <mergeCell ref="K301:N301"/>
    <mergeCell ref="K306:N306"/>
    <mergeCell ref="A290:U290"/>
    <mergeCell ref="A302:J302"/>
    <mergeCell ref="A303:J303"/>
    <mergeCell ref="K302:U302"/>
    <mergeCell ref="K303:U303"/>
    <mergeCell ref="A299:I299"/>
    <mergeCell ref="O301:Q301"/>
    <mergeCell ref="U306:U307"/>
    <mergeCell ref="A305:U305"/>
    <mergeCell ref="O306:Q306"/>
    <mergeCell ref="A308:U308"/>
    <mergeCell ref="R300:U301"/>
    <mergeCell ref="B292:I292"/>
    <mergeCell ref="B293:I293"/>
    <mergeCell ref="B294:I294"/>
    <mergeCell ref="B296:I296"/>
    <mergeCell ref="B312:I312"/>
    <mergeCell ref="B313:I313"/>
    <mergeCell ref="B314:I314"/>
    <mergeCell ref="B315:I315"/>
    <mergeCell ref="B320:I320"/>
    <mergeCell ref="B321:I321"/>
    <mergeCell ref="B322:I322"/>
    <mergeCell ref="B323:I323"/>
    <mergeCell ref="B316:I316"/>
    <mergeCell ref="B319:I319"/>
    <mergeCell ref="B324:I324"/>
    <mergeCell ref="B325:I325"/>
    <mergeCell ref="B326:I326"/>
    <mergeCell ref="A327:U327"/>
    <mergeCell ref="B330:I330"/>
    <mergeCell ref="B331:I331"/>
    <mergeCell ref="B332:I332"/>
    <mergeCell ref="A333:I333"/>
    <mergeCell ref="A334:J335"/>
    <mergeCell ref="B328:I328"/>
    <mergeCell ref="K335:N335"/>
    <mergeCell ref="K336:U336"/>
    <mergeCell ref="K337:U337"/>
    <mergeCell ref="A336:J336"/>
    <mergeCell ref="Q342:R342"/>
    <mergeCell ref="B340:G341"/>
    <mergeCell ref="L342:N342"/>
    <mergeCell ref="L343:N343"/>
    <mergeCell ref="S340:U340"/>
    <mergeCell ref="B329:I329"/>
    <mergeCell ref="A337:J337"/>
    <mergeCell ref="R334:U335"/>
    <mergeCell ref="O335:Q335"/>
    <mergeCell ref="A175:I175"/>
    <mergeCell ref="A176:J177"/>
    <mergeCell ref="A136:A137"/>
    <mergeCell ref="R136:T136"/>
    <mergeCell ref="B173:I173"/>
    <mergeCell ref="O136:Q136"/>
    <mergeCell ref="O177:Q177"/>
    <mergeCell ref="B167:I167"/>
    <mergeCell ref="B169:I169"/>
    <mergeCell ref="B170:I170"/>
    <mergeCell ref="B168:U168"/>
    <mergeCell ref="B171:U171"/>
    <mergeCell ref="B166:I166"/>
    <mergeCell ref="B148:I148"/>
    <mergeCell ref="B183:I184"/>
    <mergeCell ref="O183:Q183"/>
    <mergeCell ref="R183:T183"/>
    <mergeCell ref="A178:J178"/>
    <mergeCell ref="B119:I120"/>
    <mergeCell ref="A179:J179"/>
    <mergeCell ref="K178:U178"/>
    <mergeCell ref="K179:U179"/>
    <mergeCell ref="A182:U182"/>
    <mergeCell ref="B154:I154"/>
    <mergeCell ref="B158:U158"/>
    <mergeCell ref="B163:U163"/>
    <mergeCell ref="R176:U177"/>
    <mergeCell ref="M360:N360"/>
    <mergeCell ref="A361:U361"/>
    <mergeCell ref="B152:I152"/>
    <mergeCell ref="B109:I109"/>
    <mergeCell ref="A118:U118"/>
    <mergeCell ref="B123:I123"/>
    <mergeCell ref="B126:I126"/>
    <mergeCell ref="K250:N250"/>
    <mergeCell ref="B110:I110"/>
    <mergeCell ref="B111:I111"/>
    <mergeCell ref="B190:I190"/>
    <mergeCell ref="B191:I191"/>
    <mergeCell ref="B192:I192"/>
    <mergeCell ref="B172:I172"/>
    <mergeCell ref="B161:I161"/>
    <mergeCell ref="B162:I162"/>
    <mergeCell ref="B139:I139"/>
    <mergeCell ref="A84:U85"/>
    <mergeCell ref="A99:U100"/>
    <mergeCell ref="B153:I153"/>
    <mergeCell ref="B165:I165"/>
    <mergeCell ref="B155:I155"/>
    <mergeCell ref="B160:I160"/>
    <mergeCell ref="A357:U357"/>
    <mergeCell ref="B358:I358"/>
    <mergeCell ref="L344:N344"/>
    <mergeCell ref="L341:N341"/>
    <mergeCell ref="B343:G343"/>
    <mergeCell ref="B342:G342"/>
    <mergeCell ref="J343:K343"/>
    <mergeCell ref="Q344:R344"/>
    <mergeCell ref="H343:I343"/>
    <mergeCell ref="H344:I344"/>
    <mergeCell ref="A344:G344"/>
    <mergeCell ref="H340:I341"/>
    <mergeCell ref="A340:A341"/>
    <mergeCell ref="H342:I342"/>
    <mergeCell ref="M365:N365"/>
    <mergeCell ref="M367:N367"/>
    <mergeCell ref="M363:N363"/>
    <mergeCell ref="M358:N358"/>
    <mergeCell ref="A359:U359"/>
    <mergeCell ref="B360:I360"/>
    <mergeCell ref="B260:I260"/>
    <mergeCell ref="B363:I363"/>
    <mergeCell ref="A339:B339"/>
    <mergeCell ref="J344:K344"/>
    <mergeCell ref="O344:P344"/>
    <mergeCell ref="J342:K342"/>
    <mergeCell ref="O342:P342"/>
    <mergeCell ref="B309:I309"/>
    <mergeCell ref="B317:I317"/>
    <mergeCell ref="B318:I318"/>
    <mergeCell ref="B362:I362"/>
    <mergeCell ref="M362:N362"/>
    <mergeCell ref="B366:I366"/>
    <mergeCell ref="M366:N366"/>
    <mergeCell ref="M368:N368"/>
    <mergeCell ref="B356:I356"/>
    <mergeCell ref="M356:N356"/>
    <mergeCell ref="B229:I229"/>
  </mergeCells>
  <phoneticPr fontId="5" type="noConversion"/>
  <conditionalFormatting sqref="L32:L33">
    <cfRule type="cellIs" dxfId="58" priority="192" operator="equal">
      <formula>"E bine"</formula>
    </cfRule>
  </conditionalFormatting>
  <dataValidations count="13">
    <dataValidation type="list" allowBlank="1" showInputMessage="1" showErrorMessage="1" sqref="S127:S131 S77:S82 S157 S188 S229 S194:S196 S161:S162 S192 S198:S200 S202:S204 S206:S208 S111:S115 S145 S41:S50 S365:S366 S358 S362:S363 S354 S356 S360 S64:S66 S96:S97">
      <formula1>$S$40</formula1>
    </dataValidation>
    <dataValidation type="list" allowBlank="1" showInputMessage="1" showErrorMessage="1" sqref="R127:R131 R77:R82 R157 R188 R229 R194:R196 R161:R162 R192 R198:R200 R202:R204 R206:R208 R111:R115 R145 R41:R50 R365:R366 R358 R362:R363 R354 R356 R360 R64:R66 R96:R97">
      <formula1>$R$40</formula1>
    </dataValidation>
    <dataValidation type="list" allowBlank="1" showInputMessage="1" showErrorMessage="1" sqref="T145 T41:T50 T188 T229 T192 T194:T196 T198:T200 T202:T204 T206:T208 T111:T115 T77:T82 T127:T131 T157 T161:T162 T365:T366 T358 T362:T363 T354 T356 T360 T64:T66 T96:T97">
      <formula1>$T$40</formula1>
    </dataValidation>
    <dataValidation type="list" allowBlank="1" showInputMessage="1" showErrorMessage="1" sqref="B328:I331 B310:I325 B239:I240 B272:I288 B243:I246 B261:I266 B295:I297">
      <formula1>$B$39:$B$211</formula1>
    </dataValidation>
    <dataValidation type="list" allowBlank="1" showInputMessage="1" showErrorMessage="1" sqref="U202:U204 U206:U208 U194:U196 U127:U131 U192 U198:U200 U111:U115 U157 U161:U162 U145 U77:U82 U41:U50 U188 U229 U64:U66 U96:U97">
      <formula1>$P$37:$T$37</formula1>
    </dataValidation>
    <dataValidation type="list" allowBlank="1" showInputMessage="1" showErrorMessage="1" sqref="B309:I309">
      <formula1>$B$38:$B$212</formula1>
    </dataValidation>
    <dataValidation type="list" allowBlank="1" showInputMessage="1" showErrorMessage="1" sqref="U58:U63 U72:U76 U90:U95 U105:U110 U121:U126 U190:U191 U143:U144 U147:U150 U186:U187 U159:U160 U164:U167 U169:U170 U152:U156 U139:U141 U172:U174">
      <formula1>#REF!</formula1>
    </dataValidation>
    <dataValidation type="list" allowBlank="1" showInputMessage="1" showErrorMessage="1" sqref="T58:T63 T72:T76 T90:T95 T105:T110 T121:T126 T139:T141 T143:T144 T147:T150 T187 T159:T160 T164:T167 T169:T170 T172:T174 T190:T191 T152:T156">
      <formula1>$T$38</formula1>
    </dataValidation>
    <dataValidation type="list" allowBlank="1" showInputMessage="1" showErrorMessage="1" sqref="R58:R63 R72:R76 R90:R95 R105:R110 R121:R126 R139:R141 R143:R144 R147:R150 R153:R156 R159:R160 R164:R167 R169:R170 R172:R174 R190:R191 R187">
      <formula1>$R$38</formula1>
    </dataValidation>
    <dataValidation type="list" allowBlank="1" showInputMessage="1" showErrorMessage="1" sqref="S58:S63 S72:S76 S90:S95 S105:S110 S121:S126 S139:S141 S143:S144 S147:S150 S187 S159:S160 S164:S167 S169:S170 S152:S156 S190:S191 S172:S174">
      <formula1>$S$38</formula1>
    </dataValidation>
    <dataValidation type="list" allowBlank="1" showInputMessage="1" showErrorMessage="1" sqref="T186">
      <formula1>$T$39</formula1>
    </dataValidation>
    <dataValidation type="list" allowBlank="1" showInputMessage="1" showErrorMessage="1" sqref="R186">
      <formula1>$R$39</formula1>
    </dataValidation>
    <dataValidation type="list" allowBlank="1" showInputMessage="1" showErrorMessage="1" sqref="S186">
      <formula1>$S$39</formula1>
    </dataValidation>
  </dataValidations>
  <pageMargins left="0.70866141732283505" right="0.70866141732283505" top="0.74803149606299202" bottom="0.74803149606299202" header="0.31496062992126" footer="0.31496062992126"/>
  <pageSetup paperSize="9" orientation="landscape" r:id="rId1"/>
  <headerFooter>
    <oddHeader>&amp;RPag. &amp;P</oddHeader>
    <oddFooter xml:space="preserve">&amp;LRECTOR,
Acad.Prof.univ.dr. Ioan Aurel POP&amp;CDECAN,
Prof. univ. dr. Adrian-Olimpiu PETRUȘEL&amp;RDIRECTOR DE DEPARTAMENT,
Conf. univ. dr. ANDRÁS Szilárd-Károly </oddFooter>
  </headerFooter>
  <ignoredErrors>
    <ignoredError sqref="M3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DBDA3-8427-4324-9ADA-2786D8069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CC3EBE4-353E-42C8-989D-236BE8E1FB57}">
  <ds:schemaRefs>
    <ds:schemaRef ds:uri="http://schemas.microsoft.com/office/2006/metadata/properties"/>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2095B823-E057-4410-BADA-3DBFD8F3E2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2020-03-30T05:44:40Z</cp:lastPrinted>
  <dcterms:created xsi:type="dcterms:W3CDTF">2013-06-27T08:19:59Z</dcterms:created>
  <dcterms:modified xsi:type="dcterms:W3CDTF">2020-04-14T07:12:14Z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