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backupFile="1" defaultThemeVersion="124226"/>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1570" windowHeight="8145"/>
  </bookViews>
  <sheets>
    <sheet name="Sheet1" sheetId="1" r:id="rId1"/>
    <sheet name="Sheet2" sheetId="2" r:id="rId2"/>
    <sheet name="Sheet3" sheetId="3" r:id="rId3"/>
  </sheets>
  <calcPr calcId="171027"/>
</workbook>
</file>

<file path=xl/calcChain.xml><?xml version="1.0" encoding="utf-8"?>
<calcChain xmlns="http://schemas.openxmlformats.org/spreadsheetml/2006/main">
  <c r="U157" i="1" l="1"/>
  <c r="S157" i="1"/>
  <c r="L158" i="1"/>
  <c r="M158" i="1"/>
  <c r="N158" i="1"/>
  <c r="O158" i="1"/>
  <c r="P158" i="1"/>
  <c r="Q158" i="1"/>
  <c r="K158" i="1"/>
  <c r="L157" i="1"/>
  <c r="M157" i="1"/>
  <c r="N157" i="1"/>
  <c r="O157" i="1"/>
  <c r="P157" i="1"/>
  <c r="Q157" i="1"/>
  <c r="K157" i="1"/>
  <c r="Q153" i="1"/>
  <c r="P153" i="1" s="1"/>
  <c r="O153" i="1"/>
  <c r="Q130" i="1" l="1"/>
  <c r="Q129" i="1"/>
  <c r="U259" i="1" l="1"/>
  <c r="T259" i="1"/>
  <c r="S259" i="1"/>
  <c r="R259" i="1"/>
  <c r="N259" i="1"/>
  <c r="M259" i="1"/>
  <c r="L259" i="1"/>
  <c r="K259" i="1"/>
  <c r="J259" i="1"/>
  <c r="A259" i="1"/>
  <c r="U258" i="1"/>
  <c r="T258" i="1"/>
  <c r="S258" i="1"/>
  <c r="R258" i="1"/>
  <c r="N258" i="1"/>
  <c r="M258" i="1"/>
  <c r="L258" i="1"/>
  <c r="K258" i="1"/>
  <c r="J258" i="1"/>
  <c r="A258" i="1"/>
  <c r="U237" i="1"/>
  <c r="T237" i="1"/>
  <c r="S237" i="1"/>
  <c r="R237" i="1"/>
  <c r="N237" i="1"/>
  <c r="M237" i="1"/>
  <c r="L237" i="1"/>
  <c r="K237" i="1"/>
  <c r="J237" i="1"/>
  <c r="A237" i="1"/>
  <c r="U236" i="1"/>
  <c r="T236" i="1"/>
  <c r="S236" i="1"/>
  <c r="R236" i="1"/>
  <c r="N236" i="1"/>
  <c r="M236" i="1"/>
  <c r="L236" i="1"/>
  <c r="K236" i="1"/>
  <c r="J236" i="1"/>
  <c r="A236" i="1"/>
  <c r="U235" i="1"/>
  <c r="T235" i="1"/>
  <c r="S235" i="1"/>
  <c r="R235" i="1"/>
  <c r="N235" i="1"/>
  <c r="M235" i="1"/>
  <c r="L235" i="1"/>
  <c r="K235" i="1"/>
  <c r="J235" i="1"/>
  <c r="A235" i="1"/>
  <c r="U234" i="1"/>
  <c r="T234" i="1"/>
  <c r="S234" i="1"/>
  <c r="R234" i="1"/>
  <c r="N234" i="1"/>
  <c r="M234" i="1"/>
  <c r="L234" i="1"/>
  <c r="K234" i="1"/>
  <c r="J234" i="1"/>
  <c r="A234" i="1"/>
  <c r="A196" i="1"/>
  <c r="J196" i="1"/>
  <c r="K196" i="1"/>
  <c r="L196" i="1"/>
  <c r="M196" i="1"/>
  <c r="N196" i="1"/>
  <c r="O196" i="1"/>
  <c r="P196" i="1"/>
  <c r="Q196" i="1"/>
  <c r="R196" i="1"/>
  <c r="S196" i="1"/>
  <c r="T196" i="1"/>
  <c r="U196" i="1"/>
  <c r="A197" i="1"/>
  <c r="J197" i="1"/>
  <c r="K197" i="1"/>
  <c r="L197" i="1"/>
  <c r="M197" i="1"/>
  <c r="N197" i="1"/>
  <c r="O197" i="1"/>
  <c r="P197" i="1"/>
  <c r="Q197" i="1"/>
  <c r="R197" i="1"/>
  <c r="S197" i="1"/>
  <c r="T197" i="1"/>
  <c r="U197" i="1"/>
  <c r="A198" i="1"/>
  <c r="J198" i="1"/>
  <c r="K198" i="1"/>
  <c r="L198" i="1"/>
  <c r="M198" i="1"/>
  <c r="N198" i="1"/>
  <c r="O198" i="1"/>
  <c r="P198" i="1"/>
  <c r="Q198" i="1"/>
  <c r="R198" i="1"/>
  <c r="S198" i="1"/>
  <c r="T198" i="1"/>
  <c r="U198" i="1"/>
  <c r="A199" i="1"/>
  <c r="J199" i="1"/>
  <c r="K199" i="1"/>
  <c r="L199" i="1"/>
  <c r="M199" i="1"/>
  <c r="N199" i="1"/>
  <c r="O199" i="1"/>
  <c r="P199" i="1"/>
  <c r="Q199" i="1"/>
  <c r="R199" i="1"/>
  <c r="S199" i="1"/>
  <c r="T199" i="1"/>
  <c r="U199" i="1"/>
  <c r="T157" i="1"/>
  <c r="R157" i="1"/>
  <c r="J157" i="1"/>
  <c r="Y137" i="1"/>
  <c r="L143" i="1"/>
  <c r="M143" i="1"/>
  <c r="N143" i="1"/>
  <c r="K143" i="1"/>
  <c r="U142" i="1"/>
  <c r="T142" i="1"/>
  <c r="S142" i="1"/>
  <c r="R142" i="1"/>
  <c r="K142" i="1"/>
  <c r="L142" i="1"/>
  <c r="M142" i="1"/>
  <c r="N142" i="1"/>
  <c r="J142" i="1"/>
  <c r="Q135" i="1"/>
  <c r="O135" i="1"/>
  <c r="Q134" i="1"/>
  <c r="O134" i="1"/>
  <c r="Q138" i="1"/>
  <c r="O138" i="1"/>
  <c r="Q137" i="1"/>
  <c r="O137" i="1"/>
  <c r="Q122" i="1"/>
  <c r="O122" i="1"/>
  <c r="Q133" i="1"/>
  <c r="O133" i="1"/>
  <c r="Q132" i="1"/>
  <c r="O132" i="1"/>
  <c r="Q95" i="1"/>
  <c r="O95" i="1"/>
  <c r="Q94" i="1"/>
  <c r="O94" i="1"/>
  <c r="Q93" i="1"/>
  <c r="O93" i="1"/>
  <c r="Q92" i="1"/>
  <c r="O92" i="1"/>
  <c r="Q91" i="1"/>
  <c r="O91" i="1"/>
  <c r="Q90" i="1"/>
  <c r="O90" i="1"/>
  <c r="K144" i="1" l="1"/>
  <c r="P138" i="1"/>
  <c r="P122" i="1"/>
  <c r="P134" i="1"/>
  <c r="P135" i="1"/>
  <c r="P137" i="1"/>
  <c r="P91" i="1"/>
  <c r="P132" i="1"/>
  <c r="P133" i="1"/>
  <c r="P90" i="1"/>
  <c r="P95" i="1"/>
  <c r="P92" i="1"/>
  <c r="P93" i="1"/>
  <c r="P94" i="1"/>
  <c r="Q82" i="1"/>
  <c r="O82" i="1"/>
  <c r="Q68" i="1"/>
  <c r="O68" i="1"/>
  <c r="P82" i="1" l="1"/>
  <c r="P68" i="1"/>
  <c r="U231" i="1"/>
  <c r="T231" i="1"/>
  <c r="S231" i="1"/>
  <c r="R231" i="1"/>
  <c r="Q231" i="1"/>
  <c r="P231" i="1"/>
  <c r="O231" i="1"/>
  <c r="N231" i="1"/>
  <c r="M231" i="1"/>
  <c r="L231" i="1"/>
  <c r="K231" i="1"/>
  <c r="J231" i="1"/>
  <c r="A231" i="1"/>
  <c r="U230" i="1"/>
  <c r="T230" i="1"/>
  <c r="S230" i="1"/>
  <c r="R230" i="1"/>
  <c r="Q230" i="1"/>
  <c r="P230" i="1"/>
  <c r="O230" i="1"/>
  <c r="N230" i="1"/>
  <c r="M230" i="1"/>
  <c r="L230" i="1"/>
  <c r="K230" i="1"/>
  <c r="J230" i="1"/>
  <c r="A230" i="1"/>
  <c r="U229" i="1"/>
  <c r="T229" i="1"/>
  <c r="S229" i="1"/>
  <c r="R229" i="1"/>
  <c r="Q229" i="1"/>
  <c r="P229" i="1"/>
  <c r="O229" i="1"/>
  <c r="N229" i="1"/>
  <c r="M229" i="1"/>
  <c r="L229" i="1"/>
  <c r="K229" i="1"/>
  <c r="J229" i="1"/>
  <c r="A229" i="1"/>
  <c r="U228" i="1"/>
  <c r="T228" i="1"/>
  <c r="S228" i="1"/>
  <c r="R228" i="1"/>
  <c r="Q228" i="1"/>
  <c r="P228" i="1"/>
  <c r="O228" i="1"/>
  <c r="N228" i="1"/>
  <c r="M228" i="1"/>
  <c r="L228" i="1"/>
  <c r="K228" i="1"/>
  <c r="J228" i="1"/>
  <c r="A228" i="1"/>
  <c r="U227" i="1"/>
  <c r="T227" i="1"/>
  <c r="S227" i="1"/>
  <c r="R227" i="1"/>
  <c r="Q227" i="1"/>
  <c r="P227" i="1"/>
  <c r="O227" i="1"/>
  <c r="N227" i="1"/>
  <c r="M227" i="1"/>
  <c r="L227" i="1"/>
  <c r="K227" i="1"/>
  <c r="J227" i="1"/>
  <c r="A227" i="1"/>
  <c r="U226" i="1"/>
  <c r="T226" i="1"/>
  <c r="S226" i="1"/>
  <c r="R226" i="1"/>
  <c r="Q226" i="1"/>
  <c r="P226" i="1"/>
  <c r="O226" i="1"/>
  <c r="N226" i="1"/>
  <c r="M226" i="1"/>
  <c r="L226" i="1"/>
  <c r="K226" i="1"/>
  <c r="J226" i="1"/>
  <c r="A226" i="1"/>
  <c r="U225" i="1"/>
  <c r="T225" i="1"/>
  <c r="S225" i="1"/>
  <c r="R225" i="1"/>
  <c r="N225" i="1"/>
  <c r="M225" i="1"/>
  <c r="L225" i="1"/>
  <c r="K225" i="1"/>
  <c r="J225" i="1"/>
  <c r="A225" i="1"/>
  <c r="U224" i="1"/>
  <c r="T224" i="1"/>
  <c r="S224" i="1"/>
  <c r="R224" i="1"/>
  <c r="N224" i="1"/>
  <c r="M224" i="1"/>
  <c r="L224" i="1"/>
  <c r="K224" i="1"/>
  <c r="J224" i="1"/>
  <c r="A224" i="1"/>
  <c r="U223" i="1"/>
  <c r="T223" i="1"/>
  <c r="S223" i="1"/>
  <c r="R223" i="1"/>
  <c r="N223" i="1"/>
  <c r="M223" i="1"/>
  <c r="L223" i="1"/>
  <c r="K223" i="1"/>
  <c r="J223" i="1"/>
  <c r="A223" i="1"/>
  <c r="U222" i="1"/>
  <c r="T222" i="1"/>
  <c r="S222" i="1"/>
  <c r="R222" i="1"/>
  <c r="N222" i="1"/>
  <c r="M222" i="1"/>
  <c r="L222" i="1"/>
  <c r="K222" i="1"/>
  <c r="J222" i="1"/>
  <c r="A222" i="1"/>
  <c r="U221" i="1"/>
  <c r="T221" i="1"/>
  <c r="S221" i="1"/>
  <c r="R221" i="1"/>
  <c r="N221" i="1"/>
  <c r="M221" i="1"/>
  <c r="L221" i="1"/>
  <c r="K221" i="1"/>
  <c r="J221" i="1"/>
  <c r="A221" i="1"/>
  <c r="U189" i="1"/>
  <c r="T189" i="1"/>
  <c r="S189" i="1"/>
  <c r="R189" i="1"/>
  <c r="N189" i="1"/>
  <c r="M189" i="1"/>
  <c r="L189" i="1"/>
  <c r="K189" i="1"/>
  <c r="J189" i="1"/>
  <c r="A189" i="1"/>
  <c r="U188" i="1"/>
  <c r="T188" i="1"/>
  <c r="S188" i="1"/>
  <c r="R188" i="1"/>
  <c r="N188" i="1"/>
  <c r="M188" i="1"/>
  <c r="L188" i="1"/>
  <c r="K188" i="1"/>
  <c r="J188" i="1"/>
  <c r="A188" i="1"/>
  <c r="U185" i="1" l="1"/>
  <c r="T185" i="1"/>
  <c r="S185" i="1"/>
  <c r="R185" i="1"/>
  <c r="N185" i="1"/>
  <c r="M185" i="1"/>
  <c r="L185" i="1"/>
  <c r="K185" i="1"/>
  <c r="J185" i="1"/>
  <c r="A185" i="1"/>
  <c r="Q57" i="1" l="1"/>
  <c r="Q45" i="1"/>
  <c r="U255" i="1" l="1"/>
  <c r="T255" i="1"/>
  <c r="S255" i="1"/>
  <c r="R255" i="1"/>
  <c r="Q255" i="1"/>
  <c r="N255" i="1"/>
  <c r="M255" i="1"/>
  <c r="L255" i="1"/>
  <c r="K255" i="1"/>
  <c r="J255" i="1"/>
  <c r="U254" i="1"/>
  <c r="T254" i="1"/>
  <c r="S254" i="1"/>
  <c r="R254" i="1"/>
  <c r="N254" i="1"/>
  <c r="M254" i="1"/>
  <c r="L254" i="1"/>
  <c r="K254" i="1"/>
  <c r="J254" i="1"/>
  <c r="U253" i="1"/>
  <c r="T253" i="1"/>
  <c r="S253" i="1"/>
  <c r="R253" i="1"/>
  <c r="Q253" i="1"/>
  <c r="N253" i="1"/>
  <c r="M253" i="1"/>
  <c r="L253" i="1"/>
  <c r="K253" i="1"/>
  <c r="J253" i="1"/>
  <c r="U252" i="1"/>
  <c r="T252" i="1"/>
  <c r="S252" i="1"/>
  <c r="R252" i="1"/>
  <c r="N252" i="1"/>
  <c r="M252" i="1"/>
  <c r="L252" i="1"/>
  <c r="K252" i="1"/>
  <c r="J252" i="1"/>
  <c r="U220" i="1"/>
  <c r="T220" i="1"/>
  <c r="S220" i="1"/>
  <c r="R220" i="1"/>
  <c r="N220" i="1"/>
  <c r="M220" i="1"/>
  <c r="L220" i="1"/>
  <c r="K220" i="1"/>
  <c r="J220" i="1"/>
  <c r="U219" i="1"/>
  <c r="T219" i="1"/>
  <c r="S219" i="1"/>
  <c r="R219" i="1"/>
  <c r="N219" i="1"/>
  <c r="M219" i="1"/>
  <c r="L219" i="1"/>
  <c r="K219" i="1"/>
  <c r="J219" i="1"/>
  <c r="U218" i="1"/>
  <c r="T218" i="1"/>
  <c r="S218" i="1"/>
  <c r="R218" i="1"/>
  <c r="N218" i="1"/>
  <c r="M218" i="1"/>
  <c r="L218" i="1"/>
  <c r="K218" i="1"/>
  <c r="J218" i="1"/>
  <c r="U193" i="1"/>
  <c r="T193" i="1"/>
  <c r="S193" i="1"/>
  <c r="R193" i="1"/>
  <c r="N193" i="1"/>
  <c r="M193" i="1"/>
  <c r="L193" i="1"/>
  <c r="K193" i="1"/>
  <c r="J193" i="1"/>
  <c r="U192" i="1"/>
  <c r="T192" i="1"/>
  <c r="S192" i="1"/>
  <c r="R192" i="1"/>
  <c r="N192" i="1"/>
  <c r="M192" i="1"/>
  <c r="L192" i="1"/>
  <c r="K192" i="1"/>
  <c r="J192" i="1"/>
  <c r="U191" i="1"/>
  <c r="T191" i="1"/>
  <c r="S191" i="1"/>
  <c r="R191" i="1"/>
  <c r="N191" i="1"/>
  <c r="M191" i="1"/>
  <c r="L191" i="1"/>
  <c r="K191" i="1"/>
  <c r="J191" i="1"/>
  <c r="U190" i="1"/>
  <c r="T190" i="1"/>
  <c r="S190" i="1"/>
  <c r="R190" i="1"/>
  <c r="N190" i="1"/>
  <c r="M190" i="1"/>
  <c r="L190" i="1"/>
  <c r="K190" i="1"/>
  <c r="J190" i="1"/>
  <c r="U187" i="1"/>
  <c r="T187" i="1"/>
  <c r="S187" i="1"/>
  <c r="R187" i="1"/>
  <c r="N187" i="1"/>
  <c r="M187" i="1"/>
  <c r="L187" i="1"/>
  <c r="K187" i="1"/>
  <c r="J187" i="1"/>
  <c r="U186" i="1"/>
  <c r="T186" i="1"/>
  <c r="S186" i="1"/>
  <c r="R186" i="1"/>
  <c r="N186" i="1"/>
  <c r="M186" i="1"/>
  <c r="L186" i="1"/>
  <c r="K186" i="1"/>
  <c r="J186" i="1"/>
  <c r="U184" i="1"/>
  <c r="T184" i="1"/>
  <c r="S184" i="1"/>
  <c r="R184" i="1"/>
  <c r="N184" i="1"/>
  <c r="M184" i="1"/>
  <c r="L184" i="1"/>
  <c r="K184" i="1"/>
  <c r="J184" i="1"/>
  <c r="U183" i="1"/>
  <c r="T183" i="1"/>
  <c r="S183" i="1"/>
  <c r="R183" i="1"/>
  <c r="N183" i="1"/>
  <c r="M183" i="1"/>
  <c r="L183" i="1"/>
  <c r="K183" i="1"/>
  <c r="J183" i="1"/>
  <c r="U182" i="1"/>
  <c r="T182" i="1"/>
  <c r="S182" i="1"/>
  <c r="R182" i="1"/>
  <c r="N182" i="1"/>
  <c r="M182" i="1"/>
  <c r="L182" i="1"/>
  <c r="K182" i="1"/>
  <c r="J182" i="1"/>
  <c r="U181" i="1"/>
  <c r="T181" i="1"/>
  <c r="S181" i="1"/>
  <c r="R181" i="1"/>
  <c r="N181" i="1"/>
  <c r="M181" i="1"/>
  <c r="L181" i="1"/>
  <c r="K181" i="1"/>
  <c r="J181" i="1"/>
  <c r="U180" i="1"/>
  <c r="T180" i="1"/>
  <c r="S180" i="1"/>
  <c r="R180" i="1"/>
  <c r="N180" i="1"/>
  <c r="M180" i="1"/>
  <c r="L180" i="1"/>
  <c r="K180" i="1"/>
  <c r="J180" i="1"/>
  <c r="U179" i="1"/>
  <c r="T179" i="1"/>
  <c r="S179" i="1"/>
  <c r="R179" i="1"/>
  <c r="N179" i="1"/>
  <c r="O156" i="1"/>
  <c r="O155" i="1"/>
  <c r="O141" i="1"/>
  <c r="O140" i="1"/>
  <c r="O130" i="1"/>
  <c r="O129" i="1"/>
  <c r="O127" i="1"/>
  <c r="O126" i="1"/>
  <c r="O125" i="1"/>
  <c r="O123" i="1"/>
  <c r="O121" i="1"/>
  <c r="O120" i="1"/>
  <c r="O118" i="1"/>
  <c r="O117" i="1"/>
  <c r="O115" i="1"/>
  <c r="O114" i="1"/>
  <c r="O113" i="1"/>
  <c r="O106" i="1"/>
  <c r="O259" i="1" s="1"/>
  <c r="O105" i="1"/>
  <c r="O258" i="1" s="1"/>
  <c r="O104" i="1"/>
  <c r="O103" i="1"/>
  <c r="O102" i="1"/>
  <c r="O101" i="1"/>
  <c r="N107" i="1"/>
  <c r="N96" i="1"/>
  <c r="N83" i="1"/>
  <c r="O81" i="1"/>
  <c r="O225" i="1" s="1"/>
  <c r="O80" i="1"/>
  <c r="O224" i="1" s="1"/>
  <c r="O79" i="1"/>
  <c r="O193" i="1" s="1"/>
  <c r="O78" i="1"/>
  <c r="O192" i="1" s="1"/>
  <c r="O77" i="1"/>
  <c r="O191" i="1" s="1"/>
  <c r="O76" i="1"/>
  <c r="N69" i="1"/>
  <c r="O67" i="1"/>
  <c r="O222" i="1" s="1"/>
  <c r="O66" i="1"/>
  <c r="O190" i="1" s="1"/>
  <c r="O65" i="1"/>
  <c r="O189" i="1" s="1"/>
  <c r="O64" i="1"/>
  <c r="O221" i="1" s="1"/>
  <c r="O63" i="1"/>
  <c r="O188" i="1" s="1"/>
  <c r="O45" i="1"/>
  <c r="O253" i="1" s="1"/>
  <c r="O252" i="1"/>
  <c r="O44" i="1"/>
  <c r="O184" i="1" s="1"/>
  <c r="O43" i="1"/>
  <c r="O42" i="1"/>
  <c r="O182" i="1" s="1"/>
  <c r="O41" i="1"/>
  <c r="O181" i="1" s="1"/>
  <c r="O40" i="1"/>
  <c r="O180" i="1" s="1"/>
  <c r="O57" i="1"/>
  <c r="O255" i="1" s="1"/>
  <c r="O254" i="1"/>
  <c r="O56" i="1"/>
  <c r="O220" i="1" s="1"/>
  <c r="O55" i="1"/>
  <c r="O219" i="1" s="1"/>
  <c r="O54" i="1"/>
  <c r="O53" i="1"/>
  <c r="O187" i="1" s="1"/>
  <c r="O52" i="1"/>
  <c r="O186" i="1" s="1"/>
  <c r="N58" i="1"/>
  <c r="O51" i="1"/>
  <c r="O185" i="1" s="1"/>
  <c r="N46" i="1"/>
  <c r="O39" i="1"/>
  <c r="O179" i="1" s="1"/>
  <c r="O235" i="1" l="1"/>
  <c r="O236" i="1"/>
  <c r="O234" i="1"/>
  <c r="O237" i="1"/>
  <c r="O183" i="1"/>
  <c r="O223" i="1"/>
  <c r="O143" i="1"/>
  <c r="O142" i="1"/>
  <c r="N260" i="1"/>
  <c r="N200" i="1"/>
  <c r="N238" i="1"/>
  <c r="N194" i="1"/>
  <c r="N232" i="1"/>
  <c r="N256" i="1"/>
  <c r="O58" i="1"/>
  <c r="S4" i="1" s="1"/>
  <c r="V4" i="1" s="1"/>
  <c r="O69" i="1"/>
  <c r="P5" i="1" s="1"/>
  <c r="V5" i="1" s="1"/>
  <c r="O83" i="1"/>
  <c r="S5" i="1" s="1"/>
  <c r="V6" i="1" s="1"/>
  <c r="O96" i="1"/>
  <c r="P6" i="1" s="1"/>
  <c r="V7" i="1" s="1"/>
  <c r="O218" i="1"/>
  <c r="Q106" i="1"/>
  <c r="Q105" i="1"/>
  <c r="Q258" i="1" s="1"/>
  <c r="Q104" i="1"/>
  <c r="Q103" i="1"/>
  <c r="Q102" i="1"/>
  <c r="A184" i="1"/>
  <c r="Q155" i="1"/>
  <c r="Q156" i="1"/>
  <c r="P57" i="1"/>
  <c r="P255" i="1" s="1"/>
  <c r="Q254" i="1"/>
  <c r="Q252" i="1"/>
  <c r="Q259" i="1" l="1"/>
  <c r="Q236" i="1"/>
  <c r="Q237" i="1"/>
  <c r="Q235" i="1"/>
  <c r="N261" i="1"/>
  <c r="N239" i="1"/>
  <c r="N262" i="1"/>
  <c r="K159" i="1"/>
  <c r="N240" i="1"/>
  <c r="N202" i="1"/>
  <c r="N201" i="1"/>
  <c r="U260" i="1"/>
  <c r="U238" i="1"/>
  <c r="U256" i="1"/>
  <c r="U232" i="1"/>
  <c r="U194" i="1"/>
  <c r="P254" i="1"/>
  <c r="P156" i="1"/>
  <c r="P155" i="1"/>
  <c r="P252" i="1"/>
  <c r="U83" i="1"/>
  <c r="U107" i="1"/>
  <c r="U96" i="1"/>
  <c r="U69" i="1"/>
  <c r="U58" i="1"/>
  <c r="U46" i="1"/>
  <c r="T302" i="1"/>
  <c r="S302" i="1"/>
  <c r="R302" i="1"/>
  <c r="M303" i="1"/>
  <c r="L303" i="1"/>
  <c r="K303" i="1"/>
  <c r="M302" i="1"/>
  <c r="L302" i="1"/>
  <c r="K302" i="1"/>
  <c r="J302" i="1"/>
  <c r="Q301" i="1"/>
  <c r="O301" i="1"/>
  <c r="Q300" i="1"/>
  <c r="O300" i="1"/>
  <c r="Q298" i="1"/>
  <c r="O298" i="1"/>
  <c r="Q297" i="1"/>
  <c r="O297" i="1"/>
  <c r="Q295" i="1"/>
  <c r="O295" i="1"/>
  <c r="Q293" i="1"/>
  <c r="O293" i="1"/>
  <c r="Q291" i="1"/>
  <c r="O291" i="1"/>
  <c r="Q289" i="1"/>
  <c r="O289" i="1"/>
  <c r="V30" i="1"/>
  <c r="O159" i="1" l="1"/>
  <c r="Q303" i="1"/>
  <c r="U239" i="1"/>
  <c r="K242" i="1" s="1"/>
  <c r="U261" i="1"/>
  <c r="K264" i="1" s="1"/>
  <c r="U201" i="1"/>
  <c r="K160" i="1"/>
  <c r="K145" i="1"/>
  <c r="O303" i="1"/>
  <c r="Q302" i="1"/>
  <c r="O302" i="1"/>
  <c r="P297" i="1"/>
  <c r="P298" i="1"/>
  <c r="P293" i="1"/>
  <c r="P301" i="1"/>
  <c r="K304" i="1"/>
  <c r="P289" i="1"/>
  <c r="P295" i="1"/>
  <c r="P291" i="1"/>
  <c r="P300" i="1"/>
  <c r="T46" i="1"/>
  <c r="S46" i="1"/>
  <c r="R46" i="1"/>
  <c r="T58" i="1"/>
  <c r="S58" i="1"/>
  <c r="R58" i="1"/>
  <c r="V32" i="1"/>
  <c r="V31" i="1"/>
  <c r="K204" i="1" l="1"/>
  <c r="V297" i="1" s="1"/>
  <c r="V299" i="1" s="1"/>
  <c r="V46" i="1"/>
  <c r="P303" i="1"/>
  <c r="O304" i="1" s="1"/>
  <c r="P302" i="1"/>
  <c r="V58" i="1"/>
  <c r="A255" i="1" l="1"/>
  <c r="A254" i="1"/>
  <c r="A253" i="1"/>
  <c r="A252" i="1"/>
  <c r="A220" i="1"/>
  <c r="A219" i="1"/>
  <c r="A218" i="1"/>
  <c r="A193" i="1" l="1"/>
  <c r="A192" i="1"/>
  <c r="A191" i="1"/>
  <c r="A190" i="1"/>
  <c r="A187" i="1"/>
  <c r="A186" i="1"/>
  <c r="A183" i="1"/>
  <c r="A182" i="1"/>
  <c r="A181" i="1" l="1"/>
  <c r="A180" i="1"/>
  <c r="M179" i="1"/>
  <c r="L179" i="1"/>
  <c r="K179" i="1"/>
  <c r="J179" i="1"/>
  <c r="A179" i="1"/>
  <c r="Q141" i="1" l="1"/>
  <c r="Q42" i="1"/>
  <c r="Q182" i="1" s="1"/>
  <c r="T260" i="1"/>
  <c r="S260" i="1"/>
  <c r="R260" i="1"/>
  <c r="M260" i="1"/>
  <c r="L260" i="1"/>
  <c r="K260" i="1"/>
  <c r="J260" i="1"/>
  <c r="T256" i="1"/>
  <c r="S256" i="1"/>
  <c r="R256" i="1"/>
  <c r="M256" i="1"/>
  <c r="L256" i="1"/>
  <c r="K256" i="1"/>
  <c r="J256" i="1"/>
  <c r="T238" i="1"/>
  <c r="S238" i="1"/>
  <c r="R238" i="1"/>
  <c r="M238" i="1"/>
  <c r="L238" i="1"/>
  <c r="K238" i="1"/>
  <c r="J238" i="1"/>
  <c r="T232" i="1"/>
  <c r="S232" i="1"/>
  <c r="R232" i="1"/>
  <c r="M232" i="1"/>
  <c r="L232" i="1"/>
  <c r="K232" i="1"/>
  <c r="J232" i="1"/>
  <c r="T200" i="1"/>
  <c r="S200" i="1"/>
  <c r="R200" i="1"/>
  <c r="M200" i="1"/>
  <c r="L200" i="1"/>
  <c r="K200" i="1"/>
  <c r="J200" i="1"/>
  <c r="P141" i="1"/>
  <c r="Q140" i="1"/>
  <c r="P140" i="1" s="1"/>
  <c r="Q117" i="1"/>
  <c r="P117" i="1" s="1"/>
  <c r="Q118" i="1"/>
  <c r="Q123" i="1"/>
  <c r="Q127" i="1"/>
  <c r="J107" i="1"/>
  <c r="Q121" i="1"/>
  <c r="Q125" i="1"/>
  <c r="Q115" i="1"/>
  <c r="J96" i="1"/>
  <c r="K96" i="1"/>
  <c r="L96" i="1"/>
  <c r="M96" i="1"/>
  <c r="R96" i="1"/>
  <c r="S96" i="1"/>
  <c r="T96" i="1"/>
  <c r="Q101" i="1"/>
  <c r="K107" i="1"/>
  <c r="L107" i="1"/>
  <c r="M107" i="1"/>
  <c r="R107" i="1"/>
  <c r="S107" i="1"/>
  <c r="T107" i="1"/>
  <c r="Q56" i="1"/>
  <c r="Q220" i="1" s="1"/>
  <c r="Q55" i="1"/>
  <c r="Q219" i="1" s="1"/>
  <c r="Q126" i="1"/>
  <c r="Q120" i="1"/>
  <c r="Q114" i="1"/>
  <c r="Q113" i="1"/>
  <c r="T83" i="1"/>
  <c r="S83" i="1"/>
  <c r="R83" i="1"/>
  <c r="M83" i="1"/>
  <c r="L83" i="1"/>
  <c r="K83" i="1"/>
  <c r="J83" i="1"/>
  <c r="Q81" i="1"/>
  <c r="Q225" i="1" s="1"/>
  <c r="Q80" i="1"/>
  <c r="Q224" i="1" s="1"/>
  <c r="Q79" i="1"/>
  <c r="Q193" i="1" s="1"/>
  <c r="Q78" i="1"/>
  <c r="Q192" i="1" s="1"/>
  <c r="Q77" i="1"/>
  <c r="Q191" i="1" s="1"/>
  <c r="Q76" i="1"/>
  <c r="Q223" i="1" s="1"/>
  <c r="T69" i="1"/>
  <c r="S69" i="1"/>
  <c r="R69" i="1"/>
  <c r="M69" i="1"/>
  <c r="L69" i="1"/>
  <c r="K69" i="1"/>
  <c r="J69" i="1"/>
  <c r="Q67" i="1"/>
  <c r="Q222" i="1" s="1"/>
  <c r="Q66" i="1"/>
  <c r="Q190" i="1" s="1"/>
  <c r="Q65" i="1"/>
  <c r="Q64" i="1"/>
  <c r="Q221" i="1" s="1"/>
  <c r="Q63" i="1"/>
  <c r="M58" i="1"/>
  <c r="L58" i="1"/>
  <c r="K58" i="1"/>
  <c r="J58" i="1"/>
  <c r="Q54" i="1"/>
  <c r="Q53" i="1"/>
  <c r="Q187" i="1" s="1"/>
  <c r="Q52" i="1"/>
  <c r="Q186" i="1" s="1"/>
  <c r="Q51" i="1"/>
  <c r="Q44" i="1"/>
  <c r="Q184" i="1" s="1"/>
  <c r="K46" i="1"/>
  <c r="Q43" i="1"/>
  <c r="Q41" i="1"/>
  <c r="Q181" i="1" s="1"/>
  <c r="Q40" i="1"/>
  <c r="Q180" i="1" s="1"/>
  <c r="Q39" i="1"/>
  <c r="Q179" i="1" s="1"/>
  <c r="M46" i="1"/>
  <c r="L46" i="1"/>
  <c r="J46" i="1"/>
  <c r="P45" i="1"/>
  <c r="P253" i="1" s="1"/>
  <c r="K240" i="1" l="1"/>
  <c r="J239" i="1"/>
  <c r="Q234" i="1"/>
  <c r="Q238" i="1" s="1"/>
  <c r="Q183" i="1"/>
  <c r="Q218" i="1"/>
  <c r="Q185" i="1"/>
  <c r="P65" i="1"/>
  <c r="P189" i="1" s="1"/>
  <c r="Q189" i="1"/>
  <c r="Q188" i="1"/>
  <c r="Q143" i="1"/>
  <c r="Q142" i="1"/>
  <c r="Q69" i="1"/>
  <c r="Q96" i="1"/>
  <c r="S272" i="1"/>
  <c r="S274" i="1" s="1"/>
  <c r="P66" i="1"/>
  <c r="P190" i="1" s="1"/>
  <c r="U272" i="1"/>
  <c r="U274" i="1" s="1"/>
  <c r="P129" i="1"/>
  <c r="V69" i="1"/>
  <c r="P125" i="1"/>
  <c r="P56" i="1"/>
  <c r="P220" i="1" s="1"/>
  <c r="P113" i="1"/>
  <c r="P52" i="1"/>
  <c r="P186" i="1" s="1"/>
  <c r="P53" i="1"/>
  <c r="P187" i="1" s="1"/>
  <c r="P54" i="1"/>
  <c r="P114" i="1"/>
  <c r="V107" i="1"/>
  <c r="V96" i="1"/>
  <c r="V83" i="1"/>
  <c r="J261" i="1"/>
  <c r="M261" i="1"/>
  <c r="K261" i="1"/>
  <c r="S261" i="1"/>
  <c r="L239" i="1"/>
  <c r="K262" i="1"/>
  <c r="M240" i="1"/>
  <c r="S239" i="1"/>
  <c r="M262" i="1"/>
  <c r="O238" i="1"/>
  <c r="O232" i="1"/>
  <c r="O260" i="1"/>
  <c r="O200" i="1"/>
  <c r="Q58" i="1"/>
  <c r="P77" i="1"/>
  <c r="P191" i="1" s="1"/>
  <c r="P79" i="1"/>
  <c r="P193" i="1" s="1"/>
  <c r="P81" i="1"/>
  <c r="P225" i="1" s="1"/>
  <c r="P120" i="1"/>
  <c r="P126" i="1"/>
  <c r="P104" i="1"/>
  <c r="P103" i="1"/>
  <c r="P102" i="1"/>
  <c r="P115" i="1"/>
  <c r="P130" i="1"/>
  <c r="P121" i="1"/>
  <c r="P123" i="1"/>
  <c r="Q260" i="1"/>
  <c r="P42" i="1"/>
  <c r="P182" i="1" s="1"/>
  <c r="O46" i="1"/>
  <c r="P39" i="1"/>
  <c r="P179" i="1" s="1"/>
  <c r="P44" i="1"/>
  <c r="P184" i="1" s="1"/>
  <c r="L240" i="1"/>
  <c r="R239" i="1"/>
  <c r="T239" i="1"/>
  <c r="R261" i="1"/>
  <c r="M194" i="1"/>
  <c r="M201" i="1" s="1"/>
  <c r="K194" i="1"/>
  <c r="S194" i="1"/>
  <c r="S201" i="1" s="1"/>
  <c r="L194" i="1"/>
  <c r="L201" i="1" s="1"/>
  <c r="R194" i="1"/>
  <c r="R201" i="1" s="1"/>
  <c r="T194" i="1"/>
  <c r="T201" i="1" s="1"/>
  <c r="P63" i="1"/>
  <c r="J194" i="1"/>
  <c r="J201" i="1" s="1"/>
  <c r="P41" i="1"/>
  <c r="P181" i="1" s="1"/>
  <c r="T261" i="1"/>
  <c r="Q107" i="1"/>
  <c r="Q46" i="1"/>
  <c r="P43" i="1"/>
  <c r="P51" i="1"/>
  <c r="P40" i="1"/>
  <c r="P180" i="1" s="1"/>
  <c r="P64" i="1"/>
  <c r="P221" i="1" s="1"/>
  <c r="P67" i="1"/>
  <c r="P222" i="1" s="1"/>
  <c r="P76" i="1"/>
  <c r="P78" i="1"/>
  <c r="P192" i="1" s="1"/>
  <c r="P80" i="1"/>
  <c r="P224" i="1" s="1"/>
  <c r="J273" i="1"/>
  <c r="P55" i="1"/>
  <c r="P219" i="1" s="1"/>
  <c r="P106" i="1"/>
  <c r="P105" i="1"/>
  <c r="P258" i="1" s="1"/>
  <c r="O107" i="1"/>
  <c r="S6" i="1" s="1"/>
  <c r="V8" i="1" s="1"/>
  <c r="P127" i="1"/>
  <c r="P118" i="1"/>
  <c r="Q83" i="1"/>
  <c r="P101" i="1"/>
  <c r="M239" i="1"/>
  <c r="T272" i="1"/>
  <c r="T274" i="1" s="1"/>
  <c r="K239" i="1"/>
  <c r="L261" i="1"/>
  <c r="L262" i="1"/>
  <c r="P259" i="1" l="1"/>
  <c r="P260" i="1" s="1"/>
  <c r="P256" i="1"/>
  <c r="P234" i="1"/>
  <c r="P237" i="1"/>
  <c r="P235" i="1"/>
  <c r="P236" i="1"/>
  <c r="P183" i="1"/>
  <c r="P223" i="1"/>
  <c r="K201" i="1"/>
  <c r="K202" i="1"/>
  <c r="P218" i="1"/>
  <c r="P185" i="1"/>
  <c r="P188" i="1"/>
  <c r="P143" i="1"/>
  <c r="L273" i="1" s="1"/>
  <c r="P142" i="1"/>
  <c r="P4" i="1"/>
  <c r="V3" i="1" s="1"/>
  <c r="K146" i="1"/>
  <c r="K241" i="1"/>
  <c r="K243" i="1" s="1"/>
  <c r="K161" i="1"/>
  <c r="K263" i="1"/>
  <c r="K265" i="1" s="1"/>
  <c r="Q200" i="1"/>
  <c r="P200" i="1"/>
  <c r="Q256" i="1"/>
  <c r="Q232" i="1"/>
  <c r="O256" i="1"/>
  <c r="O262" i="1" s="1"/>
  <c r="J272" i="1"/>
  <c r="H273" i="1"/>
  <c r="Q194" i="1"/>
  <c r="O239" i="1"/>
  <c r="O240" i="1"/>
  <c r="O194" i="1"/>
  <c r="O201" i="1" s="1"/>
  <c r="M202" i="1"/>
  <c r="P107" i="1"/>
  <c r="L202" i="1"/>
  <c r="P58" i="1"/>
  <c r="P96" i="1"/>
  <c r="P46" i="1"/>
  <c r="P83" i="1"/>
  <c r="P69" i="1"/>
  <c r="P238" i="1" l="1"/>
  <c r="P232" i="1"/>
  <c r="Q202" i="1"/>
  <c r="O273" i="1"/>
  <c r="K203" i="1"/>
  <c r="K205" i="1" s="1"/>
  <c r="V298" i="1" s="1"/>
  <c r="V300" i="1" s="1"/>
  <c r="Q261" i="1"/>
  <c r="Q262" i="1"/>
  <c r="O261" i="1"/>
  <c r="Q239" i="1"/>
  <c r="Q240" i="1"/>
  <c r="L272" i="1"/>
  <c r="L274" i="1" s="1"/>
  <c r="O144" i="1"/>
  <c r="Q201" i="1"/>
  <c r="P194" i="1"/>
  <c r="P202" i="1" s="1"/>
  <c r="P262" i="1"/>
  <c r="O263" i="1" s="1"/>
  <c r="P261" i="1"/>
  <c r="H272" i="1"/>
  <c r="H274" i="1" s="1"/>
  <c r="Q273" i="1" s="1"/>
  <c r="O202" i="1"/>
  <c r="J274" i="1"/>
  <c r="P240" i="1" l="1"/>
  <c r="O241" i="1" s="1"/>
  <c r="P239" i="1"/>
  <c r="O272" i="1"/>
  <c r="O274" i="1" s="1"/>
  <c r="V273" i="1"/>
  <c r="O203" i="1"/>
  <c r="P201" i="1"/>
  <c r="Q272" i="1"/>
  <c r="Q274" i="1" s="1"/>
</calcChain>
</file>

<file path=xl/comments1.xml><?xml version="1.0" encoding="utf-8"?>
<comments xmlns="http://schemas.openxmlformats.org/spreadsheetml/2006/main">
  <authors>
    <author>Gelu Gherghin</author>
    <author>Windows User</author>
  </authors>
  <commentList>
    <comment ref="P4"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text>
        <r>
          <rPr>
            <b/>
            <sz val="9"/>
            <color indexed="81"/>
            <rFont val="Tahoma"/>
            <family val="2"/>
          </rPr>
          <t>Gelu Gherghin:</t>
        </r>
        <r>
          <rPr>
            <sz val="9"/>
            <color indexed="81"/>
            <rFont val="Tahoma"/>
            <family val="2"/>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text>
        <r>
          <rPr>
            <b/>
            <sz val="9"/>
            <color indexed="81"/>
            <rFont val="Tahoma"/>
            <family val="2"/>
          </rPr>
          <t>Gelu Gherghin:</t>
        </r>
        <r>
          <rPr>
            <sz val="9"/>
            <color indexed="81"/>
            <rFont val="Tahoma"/>
            <family val="2"/>
          </rPr>
          <t xml:space="preserve">
</t>
        </r>
        <r>
          <rPr>
            <sz val="9"/>
            <color indexed="10"/>
            <rFont val="Tahoma"/>
            <family val="2"/>
            <charset val="238"/>
          </rPr>
          <t>Introduceți cel puțin trei denumiri de instituții europene de învățământ superior</t>
        </r>
      </text>
    </comment>
    <comment ref="O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70"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4" authorId="0"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1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1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43"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46"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5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5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6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79"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0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18"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4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58" authorId="0"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6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8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29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<sst xmlns="http://schemas.openxmlformats.org/spreadsheetml/2006/main" count="688" uniqueCount="268">
  <si>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</si>
  <si>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</si>
  <si>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</si>
  <si>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</si>
  <si>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</si>
  <si>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</si>
  <si>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</si>
  <si>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</si>
  <si>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</si>
  <si>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</si>
  <si>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</si>
  <si>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</si>
  <si>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</si>
  <si>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</si>
  <si>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</si>
  <si>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</si>
  <si>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</si>
  <si>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</si>
  <si>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</si>
  <si>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</si>
  <si>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</si>
  <si>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</si>
  <si>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</si>
  <si>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</si>
  <si>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</si>
  <si>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</si>
  <si>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</si>
  <si>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</si>
  <si>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</si>
  <si>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</si>
  <si>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</si>
  <si>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</si>
  <si>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</si>
  <si>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</si>
  <si>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</si>
  <si>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</si>
  <si>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</si>
  <si>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</si>
  <si>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</si>
  <si>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</si>
  <si>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</si>
  <si>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</si>
  <si>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</si>
  <si>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</si>
  <si>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</si>
  <si>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</si>
  <si>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</si>
  <si>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</si>
  <si>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</si>
  <si>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</si>
  <si>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</si>
  <si>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</si>
  <si>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</si>
  <si>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</si>
  <si>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</si>
  <si>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</si>
  <si>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</si>
  <si>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</si>
  <si>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</si>
  <si>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</si>
  <si>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</si>
  <si>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</si>
  <si>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</si>
  <si>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</si>
  <si>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</si>
  <si>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</si>
  <si>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</si>
  <si>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</si>
  <si>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</si>
  <si>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</si>
  <si>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</si>
  <si>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</si>
  <si>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</si>
  <si>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</si>
  <si>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</si>
  <si>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</si>
  <si>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</si>
  <si>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</si>
  <si>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</si>
  <si>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</si>
  <si>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</si>
  <si>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</si>
  <si>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</si>
  <si>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</si>
  <si>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</si>
  <si>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</si>
  <si>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</si>
  <si>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</si>
  <si>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</si>
  <si>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</si>
  <si>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</si>
  <si>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</si>
  <si>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</si>
  <si>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</si>
  <si>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</si>
  <si>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</si>
  <si>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</si>
  <si>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</si>
  <si>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</si>
  <si>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</si>
  <si>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</si>
  <si>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</si>
  <si>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</si>
  <si>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</si>
  <si>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</si>
  <si>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Limba străină 1</t>
  </si>
  <si>
    <t>Limba străină 2</t>
  </si>
  <si>
    <t>PACHET OPȚIONAL 1 (An I, Semestrul 1)</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</si>
  <si>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</si>
  <si>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</si>
  <si>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</si>
  <si>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</si>
  <si>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</si>
  <si>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</si>
  <si>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</si>
  <si>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</si>
  <si>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</si>
  <si>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</si>
  <si>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</si>
  <si>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</si>
  <si>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</si>
  <si>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</si>
  <si>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</si>
  <si>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</si>
  <si>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</si>
  <si>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</si>
  <si>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</si>
  <si>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*LLU0013, Limba engleză - curs practic limbaj specializat; LLU0023, Limba franceză - curs practic limbaj specializat; LL0033, Limba germană - curs practic limbaj specializat; LL0043, Limba italiană - curs practic limbaj specializat; LL0053 - Limba spaniolă - curs practic limbaj specializat; LL0063 - Limba rusă - curs practic limbaj specializat.</t>
  </si>
  <si>
    <t>*LLU0014, Limba engleză - curs practic limbaj specializat; LLU0024, Limba franceză - curs practic limbaj specializat; LL0034, Limba germană - curs practic limbaj specializat; LL0044, Limba italiană - curs practic limbaj specializat; LL0054 - Limba spaniolă - curs practic limbaj specializat; LL0064- Limba rusă - curs practic limbaj specializat.</t>
  </si>
  <si>
    <t>Domeniul: MATEMATICĂ</t>
  </si>
  <si>
    <t>Limba de predare: MAGHIARĂ</t>
  </si>
  <si>
    <t>Titlul absolventului: LICENȚIAT ÎN MATEMATICĂ</t>
  </si>
  <si>
    <r>
      <rPr>
        <b/>
        <sz val="10"/>
        <color indexed="8"/>
        <rFont val="Times New Roman"/>
        <family val="1"/>
      </rPr>
      <t>VI.  UNIVERSITĂŢI EUROPENE DE REFERINŢĂ:</t>
    </r>
    <r>
      <rPr>
        <sz val="10"/>
        <color indexed="8"/>
        <rFont val="Times New Roman"/>
        <family val="1"/>
      </rPr>
      <t xml:space="preserve">
 Planul de învăţământ urmează în proporţie de 80% planurile de învăţământ ale: Universităţii München, Universitatea Tor Vergata din Roma şi Universitatea din Heidelberg.</t>
    </r>
  </si>
  <si>
    <r>
      <rPr>
        <b/>
        <sz val="10"/>
        <color indexed="8"/>
        <rFont val="Times New Roman"/>
        <family val="1"/>
      </rPr>
      <t xml:space="preserve">  </t>
    </r>
    <r>
      <rPr>
        <b/>
        <sz val="10"/>
        <color rgb="FFFF0000"/>
        <rFont val="Times New Roman"/>
        <family val="1"/>
      </rPr>
      <t xml:space="preserve"> 142</t>
    </r>
    <r>
      <rPr>
        <b/>
        <sz val="10"/>
        <color indexed="8"/>
        <rFont val="Times New Roman"/>
        <family val="1"/>
      </rPr>
      <t xml:space="preserve"> </t>
    </r>
    <r>
      <rPr>
        <sz val="10"/>
        <color indexed="8"/>
        <rFont val="Times New Roman"/>
        <family val="1"/>
      </rPr>
      <t>de credite la disciplinele obligatorii;</t>
    </r>
  </si>
  <si>
    <r>
      <t xml:space="preserve">   </t>
    </r>
    <r>
      <rPr>
        <b/>
        <sz val="10"/>
        <color rgb="FFFF0000"/>
        <rFont val="Times New Roman"/>
        <family val="1"/>
      </rPr>
      <t>38</t>
    </r>
    <r>
      <rPr>
        <sz val="10"/>
        <color indexed="8"/>
        <rFont val="Times New Roman"/>
        <family val="1"/>
      </rPr>
      <t xml:space="preserve"> credite la disciplinele opţionale</t>
    </r>
  </si>
  <si>
    <t>MLM0019</t>
  </si>
  <si>
    <t>Algebra 1 (Algebră liniară)</t>
  </si>
  <si>
    <t>MLM0023</t>
  </si>
  <si>
    <t>Logică matematică</t>
  </si>
  <si>
    <t>MLM0001</t>
  </si>
  <si>
    <t>Analiză matematică 1 (Analiza pe R)</t>
  </si>
  <si>
    <t>MLM0013</t>
  </si>
  <si>
    <t>Geometrie 1 (Geometrie analitică)</t>
  </si>
  <si>
    <t>MLM5108</t>
  </si>
  <si>
    <t>Algoritmi și programare</t>
  </si>
  <si>
    <t>MLX2201</t>
  </si>
  <si>
    <t>Curs optional 1</t>
  </si>
  <si>
    <t>MLM0021</t>
  </si>
  <si>
    <t>Algebra 2 (Structuri algebrice de bază)</t>
  </si>
  <si>
    <t>MLM0006</t>
  </si>
  <si>
    <t>Analiză matematică 2 (Calcul diferenţial în R^n)</t>
  </si>
  <si>
    <t>MLM0015</t>
  </si>
  <si>
    <t>Geometrie 2 (Geometrie afină)</t>
  </si>
  <si>
    <t>MLM0022</t>
  </si>
  <si>
    <t>Teoria numerelor</t>
  </si>
  <si>
    <t>MLM5006</t>
  </si>
  <si>
    <t>Programare orientată obiect</t>
  </si>
  <si>
    <t>MLM5105</t>
  </si>
  <si>
    <t>Structuri de date</t>
  </si>
  <si>
    <t>MLM0007</t>
  </si>
  <si>
    <t>Analiză matematică 3 (Calcul integral în R^n)</t>
  </si>
  <si>
    <t>MLM0016</t>
  </si>
  <si>
    <t>Geometrie 3 (Geometria diferenţială a curbelor şi suprafeţelor)</t>
  </si>
  <si>
    <t>MLM0009</t>
  </si>
  <si>
    <t>Ecuaţii diferenţiale</t>
  </si>
  <si>
    <t>MLM0008</t>
  </si>
  <si>
    <t>Analiză complexă</t>
  </si>
  <si>
    <t>MLM0026</t>
  </si>
  <si>
    <t>Software matematic</t>
  </si>
  <si>
    <t>MLM0030</t>
  </si>
  <si>
    <t>Statistică matematică</t>
  </si>
  <si>
    <t>MLM0004</t>
  </si>
  <si>
    <t>Analiză funcţională</t>
  </si>
  <si>
    <t>MLM0024</t>
  </si>
  <si>
    <t>Astronomie</t>
  </si>
  <si>
    <t>MLM2007</t>
  </si>
  <si>
    <t>Practică</t>
  </si>
  <si>
    <t>MLM0011</t>
  </si>
  <si>
    <t>Ecuaţii cu derivate parţiale</t>
  </si>
  <si>
    <t>MLX2204</t>
  </si>
  <si>
    <t>Curs opţional 4</t>
  </si>
  <si>
    <t>MLM0027</t>
  </si>
  <si>
    <t>Analiză numerică</t>
  </si>
  <si>
    <t>MLM0029</t>
  </si>
  <si>
    <t>Probabilităţi</t>
  </si>
  <si>
    <t>MLM0025</t>
  </si>
  <si>
    <t>Mecanică teoretică</t>
  </si>
  <si>
    <t>MLM0003</t>
  </si>
  <si>
    <t>Funcţii reale</t>
  </si>
  <si>
    <t>MLX2202</t>
  </si>
  <si>
    <t>Curs optional 2</t>
  </si>
  <si>
    <t>MLX2203</t>
  </si>
  <si>
    <t>Curs optional 3</t>
  </si>
  <si>
    <t>MLM0005</t>
  </si>
  <si>
    <t>Tehnici de optimizare</t>
  </si>
  <si>
    <t>MLX2205</t>
  </si>
  <si>
    <t>Curs opţional 5</t>
  </si>
  <si>
    <t>MLM2001</t>
  </si>
  <si>
    <t>Elaborarea lucrării de licenţă</t>
  </si>
  <si>
    <t>MLX2206</t>
  </si>
  <si>
    <t>Curs optional 6</t>
  </si>
  <si>
    <t>MLX2207</t>
  </si>
  <si>
    <t>Curs opțional 7</t>
  </si>
  <si>
    <t>MLX2208</t>
  </si>
  <si>
    <t>Curs optional 8</t>
  </si>
  <si>
    <t>MLM0018</t>
  </si>
  <si>
    <t>Matematică de bază</t>
  </si>
  <si>
    <t>MLM3125</t>
  </si>
  <si>
    <t>Metode avansate de rezolvare a problemelor de matematică</t>
  </si>
  <si>
    <t>MLM5107</t>
  </si>
  <si>
    <t>Fundamentele programării</t>
  </si>
  <si>
    <t>PACHET OPȚIONAL 2 (An II, Semestrul 4)</t>
  </si>
  <si>
    <t>PACHET OPȚIONAL 3 (An II, Semestrul 4)</t>
  </si>
  <si>
    <t>PACHET OPȚIONAL 4 (An III, Semestrul 5)</t>
  </si>
  <si>
    <t>PACHET OPȚIONAL 5 (An III, Semestrul 6)</t>
  </si>
  <si>
    <t>PACHET OPȚIONAL 7 (An III, Semestrul 6)</t>
  </si>
  <si>
    <t>MLM0069</t>
  </si>
  <si>
    <t>Sisteme dinamice discrete</t>
  </si>
  <si>
    <t>MLM0034</t>
  </si>
  <si>
    <t>Capitole speciale de analiză matematică</t>
  </si>
  <si>
    <t>MLM3126</t>
  </si>
  <si>
    <t>Probleme de numărare și probabilități clasice</t>
  </si>
  <si>
    <t>MLM3127</t>
  </si>
  <si>
    <t>Topologie generală</t>
  </si>
  <si>
    <t>MLM0056</t>
  </si>
  <si>
    <t>Teoria geometrică a funcţiilor</t>
  </si>
  <si>
    <t>MLM0050</t>
  </si>
  <si>
    <t>Grafuri şi combinatorică</t>
  </si>
  <si>
    <t>MLM0039</t>
  </si>
  <si>
    <t>Matematici aplicate în economie</t>
  </si>
  <si>
    <t>MLM3128</t>
  </si>
  <si>
    <t>Complemente de geometrie sintetică</t>
  </si>
  <si>
    <t>MLM0037</t>
  </si>
  <si>
    <t>Modelare matematică</t>
  </si>
  <si>
    <t>MLM3129</t>
  </si>
  <si>
    <t>Geometria varietăților diferențiabile</t>
  </si>
  <si>
    <t>MLM0048</t>
  </si>
  <si>
    <t>Capitole speciale de algebră</t>
  </si>
  <si>
    <t>MLM3130</t>
  </si>
  <si>
    <t>Complemente de geometrie în spațiu</t>
  </si>
  <si>
    <t>MLM0055</t>
  </si>
  <si>
    <t>Calcul numeric în matematică</t>
  </si>
  <si>
    <t>MLM0067</t>
  </si>
  <si>
    <t>Fractali</t>
  </si>
  <si>
    <t>MLM2006</t>
  </si>
  <si>
    <t>Istoria matematicii</t>
  </si>
  <si>
    <t>MLM7007</t>
  </si>
  <si>
    <t>Istoria informaticii</t>
  </si>
  <si>
    <t>MLM2005</t>
  </si>
  <si>
    <t>Metodologia documentării şi elaborării unei lucrări ştiinţifice</t>
  </si>
  <si>
    <t>MLM2003</t>
  </si>
  <si>
    <t>Redactarea documentelor matematice în LaTeX</t>
  </si>
  <si>
    <t>MLE2008</t>
  </si>
  <si>
    <t>Limba engleză-formare şi informare academică (curs pentru începători)</t>
  </si>
  <si>
    <t>MLM2002</t>
  </si>
  <si>
    <t>Didactica specialităţii: Didactica matematicii (lb. maghiară)</t>
  </si>
  <si>
    <t>Specializarea/Programul de studiu: MATEMATICĂ (ÎN LIMBA MAGHIARĂ)</t>
  </si>
  <si>
    <r>
      <rPr>
        <b/>
        <sz val="10"/>
        <color indexed="8"/>
        <rFont val="Times New Roman"/>
        <family val="1"/>
        <charset val="238"/>
      </rPr>
      <t xml:space="preserve">6 </t>
    </r>
    <r>
      <rPr>
        <sz val="10"/>
        <color indexed="8"/>
        <rFont val="Times New Roman"/>
        <family val="1"/>
      </rPr>
      <t xml:space="preserve">credite (2 semestre) pentru disciplina Limbi străine </t>
    </r>
  </si>
  <si>
    <t>Sem. 1: Se alege o disciplină (1) din pachetul opțional 1 (MLX2201)</t>
  </si>
  <si>
    <t>Sem. 4: Se alege câte  o disciplină (2 și 3) din pachetele opționale 2 (MLX2202) și 3 (MLX2203)</t>
  </si>
  <si>
    <t>Sem. 5: Se alege  o disciplină (4) din pachetul opțional 4 (MLX2204)</t>
  </si>
  <si>
    <t>Sem. 6: Se alege câte o disciplină (5, 6, 7, 8) din pachetele opționale 5 (MLX2205), 6 (MLX2206), 7 (MLX2207), 8(MLX2208)</t>
  </si>
  <si>
    <t>Am modificat formula cu 12 in loc de 14</t>
  </si>
  <si>
    <t>Am introdus codurile pachetelor</t>
  </si>
  <si>
    <t>Metode avansate de rezolvare a problemelor de matematică şi informatica</t>
  </si>
  <si>
    <t>24 nu 18</t>
  </si>
  <si>
    <t>MLM7021</t>
  </si>
  <si>
    <t>Dezvoltarea competențelor personale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</si>
</sst>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family val="2"/>
    </font>
    <font>
      <b/>
      <sz val="9"/>
      <color indexed="81"/>
      <name val="Tahoma"/>
      <family val="2"/>
    </font>
    <font>
      <i/>
      <sz val="9"/>
      <color indexed="10"/>
      <name val="Tahoma"/>
      <family val="2"/>
      <charset val="238"/>
    </font>
    <font>
      <b/>
      <sz val="10"/>
      <color rgb="FFFF0000"/>
      <name val="Times New Roman"/>
      <family val="1"/>
      <charset val="238"/>
    </font>
    <font>
      <b/>
      <sz val="10"/>
      <name val="Times New Roman"/>
      <family val="1"/>
      <charset val="238"/>
    </font>
    <font>
      <sz val="10"/>
      <color indexed="8"/>
      <name val="Arial"/>
      <family val="2"/>
    </font>
    <font>
      <b/>
      <sz val="10"/>
      <color indexed="8"/>
      <name val="Times New Roman"/>
      <family val="1"/>
      <charset val="238"/>
    </font>
    <font>
      <sz val="10"/>
      <color rgb="FFFF0000"/>
      <name val="Times New Roman"/>
      <family val="1"/>
    </font>
    <font>
      <sz val="10"/>
      <color rgb="FF000000"/>
      <name val="Times New Roman"/>
      <family val="1"/>
      <charset val="238"/>
    </font>
    <font>
      <sz val="11"/>
      <name val="Calibri"/>
      <family val="2"/>
      <charset val="238"/>
    </font>
  </fonts>
  <fills count="1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99"/>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22" fillId="0" borderId="0"/>
    <xf numFmtId="0" fontId="22" fillId="0" borderId="0"/>
    <xf numFmtId="0" fontId="22" fillId="0" borderId="0"/>
  </cellStyleXfs>
  <cellXfs count="35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1"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0" fontId="1" fillId="3" borderId="1" xfId="1" applyFont="1" applyFill="1" applyBorder="1" applyAlignment="1">
      <alignment horizontal="left" vertical="center"/>
    </xf>
    <xf numFmtId="1" fontId="1" fillId="3" borderId="1" xfId="1" applyNumberFormat="1" applyFont="1" applyFill="1" applyBorder="1" applyAlignment="1">
      <alignment horizontal="center" vertical="center"/>
    </xf>
    <xf numFmtId="0" fontId="1" fillId="3" borderId="1" xfId="2" applyFont="1" applyFill="1" applyBorder="1" applyAlignment="1" applyProtection="1">
      <alignment horizontal="left" vertical="center"/>
      <protection locked="0"/>
    </xf>
    <xf numFmtId="0" fontId="1" fillId="3" borderId="1" xfId="2" applyFont="1" applyFill="1" applyBorder="1" applyAlignment="1" applyProtection="1">
      <alignment horizontal="center" vertical="center"/>
      <protection locked="0"/>
    </xf>
    <xf numFmtId="0" fontId="1" fillId="3" borderId="13" xfId="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left" vertical="center"/>
      <protection locked="0"/>
    </xf>
    <xf numFmtId="1" fontId="1" fillId="3" borderId="1" xfId="2" applyNumberFormat="1" applyFont="1" applyFill="1" applyBorder="1" applyAlignment="1" applyProtection="1">
      <alignment horizontal="center" vertical="center"/>
      <protection locked="0"/>
    </xf>
    <xf numFmtId="1" fontId="1" fillId="3" borderId="2" xfId="1" applyNumberFormat="1" applyFont="1" applyFill="1" applyBorder="1" applyAlignment="1" applyProtection="1">
      <alignment horizontal="left" vertical="center"/>
      <protection locked="0"/>
    </xf>
    <xf numFmtId="0" fontId="1" fillId="3" borderId="1" xfId="1" applyFont="1" applyFill="1" applyBorder="1" applyAlignment="1">
      <alignment horizontal="center" vertical="top" wrapText="1"/>
    </xf>
    <xf numFmtId="1" fontId="1" fillId="3" borderId="1" xfId="3" applyNumberFormat="1" applyFont="1" applyFill="1" applyBorder="1" applyAlignment="1" applyProtection="1">
      <alignment horizontal="left" vertical="center"/>
      <protection locked="0"/>
    </xf>
    <xf numFmtId="1" fontId="1" fillId="3" borderId="1" xfId="3" applyNumberFormat="1" applyFont="1" applyFill="1" applyBorder="1" applyAlignment="1" applyProtection="1">
      <alignment horizontal="center" vertical="center"/>
      <protection locked="0"/>
    </xf>
    <xf numFmtId="0" fontId="1" fillId="3" borderId="1" xfId="1" applyFont="1" applyFill="1" applyBorder="1" applyAlignment="1">
      <alignment horizontal="left" vertical="top" wrapText="1"/>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1" fontId="24" fillId="0" borderId="1" xfId="0" applyNumberFormat="1" applyFont="1" applyBorder="1" applyAlignment="1" applyProtection="1">
      <alignment horizontal="center" vertical="center"/>
    </xf>
    <xf numFmtId="0" fontId="20" fillId="7" borderId="0" xfId="0" applyFont="1" applyFill="1" applyBorder="1" applyAlignment="1" applyProtection="1">
      <alignment horizontal="left" vertical="center"/>
      <protection locked="0"/>
    </xf>
    <xf numFmtId="0" fontId="20" fillId="7" borderId="0" xfId="0" applyFont="1" applyFill="1" applyBorder="1" applyAlignment="1" applyProtection="1">
      <alignment horizontal="left" vertical="center" wrapText="1"/>
      <protection locked="0"/>
    </xf>
    <xf numFmtId="0" fontId="8" fillId="3" borderId="1" xfId="0" applyNumberFormat="1" applyFont="1" applyFill="1" applyBorder="1" applyAlignment="1" applyProtection="1">
      <alignment horizontal="center" vertical="center"/>
      <protection locked="0"/>
    </xf>
    <xf numFmtId="0" fontId="20" fillId="7" borderId="0" xfId="0" applyFont="1" applyFill="1" applyBorder="1" applyAlignment="1" applyProtection="1">
      <alignment vertical="center"/>
      <protection locked="0"/>
    </xf>
    <xf numFmtId="0" fontId="20" fillId="7" borderId="0" xfId="0" applyFont="1" applyFill="1" applyBorder="1" applyAlignment="1" applyProtection="1">
      <alignment vertical="center" wrapText="1"/>
      <protection locked="0"/>
    </xf>
    <xf numFmtId="10" fontId="2" fillId="0" borderId="0" xfId="0" applyNumberFormat="1" applyFont="1" applyBorder="1" applyAlignment="1" applyProtection="1">
      <alignment horizontal="left" vertical="center"/>
      <protection locked="0"/>
    </xf>
    <xf numFmtId="0" fontId="24" fillId="2" borderId="1" xfId="0" applyFont="1" applyFill="1" applyBorder="1" applyAlignment="1" applyProtection="1">
      <alignment horizontal="center" vertical="center"/>
      <protection locked="0"/>
    </xf>
    <xf numFmtId="0" fontId="20" fillId="7" borderId="0" xfId="0" applyFont="1" applyFill="1" applyProtection="1">
      <protection locked="0"/>
    </xf>
    <xf numFmtId="1" fontId="25" fillId="9" borderId="16" xfId="0" applyNumberFormat="1" applyFont="1" applyFill="1" applyBorder="1" applyAlignment="1">
      <alignment horizontal="left" vertical="center"/>
    </xf>
    <xf numFmtId="0" fontId="26" fillId="0" borderId="17" xfId="0" applyFont="1" applyBorder="1"/>
    <xf numFmtId="0" fontId="26" fillId="0" borderId="18" xfId="0" applyFont="1" applyBorder="1"/>
    <xf numFmtId="1" fontId="1" fillId="3" borderId="2" xfId="1" applyNumberFormat="1" applyFont="1" applyFill="1" applyBorder="1" applyAlignment="1" applyProtection="1">
      <alignment horizontal="left" vertical="top"/>
      <protection locked="0"/>
    </xf>
    <xf numFmtId="1" fontId="1" fillId="3" borderId="5" xfId="1" applyNumberFormat="1" applyFont="1" applyFill="1" applyBorder="1" applyAlignment="1" applyProtection="1">
      <alignment horizontal="left" vertical="top"/>
      <protection locked="0"/>
    </xf>
    <xf numFmtId="1" fontId="1" fillId="3" borderId="6" xfId="1" applyNumberFormat="1" applyFont="1" applyFill="1" applyBorder="1" applyAlignment="1" applyProtection="1">
      <alignment horizontal="left" vertical="top"/>
      <protection locked="0"/>
    </xf>
    <xf numFmtId="1" fontId="1" fillId="3" borderId="2" xfId="1" applyNumberFormat="1" applyFont="1" applyFill="1" applyBorder="1" applyAlignment="1" applyProtection="1">
      <alignment horizontal="left" vertical="center"/>
      <protection locked="0"/>
    </xf>
    <xf numFmtId="1" fontId="1" fillId="3" borderId="5" xfId="1" applyNumberFormat="1" applyFont="1" applyFill="1" applyBorder="1" applyAlignment="1" applyProtection="1">
      <alignment horizontal="left" vertical="center"/>
      <protection locked="0"/>
    </xf>
    <xf numFmtId="1" fontId="1" fillId="3" borderId="6" xfId="1" applyNumberFormat="1" applyFont="1" applyFill="1" applyBorder="1" applyAlignment="1" applyProtection="1">
      <alignment horizontal="left" vertical="center"/>
      <protection locked="0"/>
    </xf>
    <xf numFmtId="1" fontId="1" fillId="3" borderId="2" xfId="1" applyNumberFormat="1" applyFont="1" applyFill="1" applyBorder="1" applyAlignment="1" applyProtection="1">
      <alignment horizontal="left" vertical="center" wrapText="1"/>
      <protection locked="0"/>
    </xf>
    <xf numFmtId="1" fontId="1" fillId="3" borderId="5" xfId="1" applyNumberFormat="1" applyFont="1" applyFill="1" applyBorder="1" applyAlignment="1" applyProtection="1">
      <alignment horizontal="left" vertical="center" wrapText="1"/>
      <protection locked="0"/>
    </xf>
    <xf numFmtId="1" fontId="1" fillId="3" borderId="6" xfId="1" applyNumberFormat="1"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1" fillId="3" borderId="2" xfId="2" applyNumberFormat="1" applyFont="1" applyFill="1" applyBorder="1" applyAlignment="1" applyProtection="1">
      <alignment horizontal="left" vertical="center"/>
      <protection locked="0"/>
    </xf>
    <xf numFmtId="1" fontId="1" fillId="3" borderId="5" xfId="2" applyNumberFormat="1" applyFont="1" applyFill="1" applyBorder="1" applyAlignment="1" applyProtection="1">
      <alignment horizontal="left" vertical="center"/>
      <protection locked="0"/>
    </xf>
    <xf numFmtId="1" fontId="1" fillId="3" borderId="6" xfId="2" applyNumberFormat="1" applyFont="1" applyFill="1" applyBorder="1" applyAlignment="1" applyProtection="1">
      <alignment horizontal="left" vertical="center"/>
      <protection locked="0"/>
    </xf>
    <xf numFmtId="1" fontId="1" fillId="3" borderId="2" xfId="3" applyNumberFormat="1" applyFont="1" applyFill="1" applyBorder="1" applyAlignment="1" applyProtection="1">
      <alignment horizontal="left" vertical="center"/>
      <protection locked="0"/>
    </xf>
    <xf numFmtId="1" fontId="1" fillId="3" borderId="5" xfId="3" applyNumberFormat="1" applyFont="1" applyFill="1" applyBorder="1" applyAlignment="1" applyProtection="1">
      <alignment horizontal="left" vertical="center"/>
      <protection locked="0"/>
    </xf>
    <xf numFmtId="1" fontId="1" fillId="3" borderId="6" xfId="3"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3" borderId="2" xfId="1"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 xfId="0" applyFont="1" applyBorder="1" applyAlignment="1" applyProtection="1">
      <alignment horizontal="left" vertical="top"/>
    </xf>
    <xf numFmtId="0" fontId="2" fillId="5" borderId="0" xfId="0" applyFont="1" applyFill="1" applyAlignment="1" applyProtection="1">
      <alignment horizontal="left" vertical="top"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5" fillId="0" borderId="0" xfId="0" applyFont="1" applyAlignment="1" applyProtection="1">
      <protection locked="0"/>
    </xf>
    <xf numFmtId="0" fontId="0" fillId="0" borderId="0" xfId="0" applyAlignment="1"/>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0" borderId="7" xfId="0" applyFont="1" applyBorder="1" applyProtection="1">
      <protection locked="0"/>
    </xf>
    <xf numFmtId="0" fontId="1" fillId="0" borderId="8" xfId="0" applyFont="1" applyBorder="1" applyProtection="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1" fillId="0" borderId="0" xfId="0" applyFont="1" applyBorder="1" applyProtection="1">
      <protection locked="0"/>
    </xf>
    <xf numFmtId="0" fontId="1" fillId="0" borderId="14" xfId="0" applyFont="1" applyBorder="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0" fontId="2" fillId="0" borderId="1" xfId="0" applyFont="1" applyBorder="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2" fillId="0" borderId="7" xfId="0" applyFont="1" applyBorder="1" applyProtection="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0" fillId="0" borderId="0" xfId="0" applyAlignment="1">
      <alignment vertical="center"/>
    </xf>
    <xf numFmtId="0" fontId="2" fillId="0" borderId="0" xfId="0" applyFont="1" applyFill="1"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3" borderId="2" xfId="1" applyFont="1" applyFill="1" applyBorder="1" applyAlignment="1" applyProtection="1">
      <alignment horizontal="left" vertical="top"/>
      <protection locked="0"/>
    </xf>
    <xf numFmtId="0" fontId="1" fillId="3" borderId="5" xfId="1" applyFont="1" applyFill="1" applyBorder="1" applyAlignment="1" applyProtection="1">
      <alignment horizontal="left" vertical="top"/>
      <protection locked="0"/>
    </xf>
    <xf numFmtId="0" fontId="1" fillId="3" borderId="6" xfId="1" applyFont="1" applyFill="1" applyBorder="1" applyAlignment="1" applyProtection="1">
      <alignment horizontal="left" vertical="top"/>
      <protection locked="0"/>
    </xf>
    <xf numFmtId="0" fontId="1" fillId="0" borderId="1" xfId="0" applyFont="1" applyBorder="1" applyProtection="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0" fontId="1" fillId="3" borderId="2" xfId="2" applyFont="1" applyFill="1" applyBorder="1" applyAlignment="1" applyProtection="1">
      <alignment horizontal="left" vertical="center"/>
      <protection locked="0"/>
    </xf>
    <xf numFmtId="0" fontId="1" fillId="3" borderId="5" xfId="2" applyFont="1" applyFill="1" applyBorder="1" applyAlignment="1" applyProtection="1">
      <alignment horizontal="left" vertical="center"/>
      <protection locked="0"/>
    </xf>
    <xf numFmtId="0" fontId="1" fillId="3" borderId="6" xfId="2" applyFont="1" applyFill="1" applyBorder="1" applyAlignment="1" applyProtection="1">
      <alignment horizontal="left" vertical="center"/>
      <protection locked="0"/>
    </xf>
    <xf numFmtId="0" fontId="1" fillId="3" borderId="14" xfId="1" applyFont="1" applyFill="1" applyBorder="1" applyAlignment="1" applyProtection="1">
      <alignment horizontal="left" vertical="center"/>
      <protection locked="0"/>
    </xf>
    <xf numFmtId="0" fontId="1" fillId="3" borderId="0" xfId="1" applyFont="1" applyFill="1" applyAlignment="1" applyProtection="1">
      <alignment horizontal="left" vertical="center"/>
      <protection locked="0"/>
    </xf>
    <xf numFmtId="0" fontId="1" fillId="3" borderId="15" xfId="1" applyFont="1" applyFill="1" applyBorder="1" applyAlignment="1" applyProtection="1">
      <alignment horizontal="left" vertical="center"/>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15" fillId="0" borderId="4"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21" fillId="0" borderId="6"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cellXfs>
  <cellStyles count="4">
    <cellStyle name="Normal" xfId="0" builtinId="0"/>
    <cellStyle name="Normál_Sheet1" xfId="1"/>
    <cellStyle name="Normál_Sheet1_1" xfId="2"/>
    <cellStyle name="Normál_Sheet1_2" xfId="3"/>
  </cellStyles>
  <dxfs count="4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0"/>
  <sheetViews>
    <sheetView tabSelected="1" showRuler="0" view="pageLayout" topLeftCell="A30" zoomScaleNormal="100" workbookViewId="0">
      <selection activeCell="A153" sqref="A153"/>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52"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24" width="9.140625" style="1"/>
    <col min="25" max="25" width="10" style="1" bestFit="1" customWidth="1"/>
    <col min="26" max="16384" width="9.140625" style="1"/>
  </cols>
  <sheetData>
    <row r="1" spans="1:27" ht="15.75" customHeight="1" x14ac:dyDescent="0.2">
      <c r="A1" s="272" t="s">
        <v>125</v>
      </c>
      <c r="B1" s="272"/>
      <c r="C1" s="272"/>
      <c r="D1" s="272"/>
      <c r="E1" s="272"/>
      <c r="F1" s="272"/>
      <c r="G1" s="272"/>
      <c r="H1" s="272"/>
      <c r="I1" s="272"/>
      <c r="J1" s="272"/>
      <c r="K1" s="272"/>
      <c r="M1" s="274" t="s">
        <v>22</v>
      </c>
      <c r="N1" s="274"/>
      <c r="O1" s="274"/>
      <c r="P1" s="274"/>
      <c r="Q1" s="274"/>
      <c r="R1" s="274"/>
      <c r="S1" s="274"/>
      <c r="T1" s="274"/>
      <c r="U1" s="274"/>
    </row>
    <row r="2" spans="1:27" ht="6.75" customHeight="1" x14ac:dyDescent="0.2">
      <c r="A2" s="272"/>
      <c r="B2" s="272"/>
      <c r="C2" s="272"/>
      <c r="D2" s="272"/>
      <c r="E2" s="272"/>
      <c r="F2" s="272"/>
      <c r="G2" s="272"/>
      <c r="H2" s="272"/>
      <c r="I2" s="272"/>
      <c r="J2" s="272"/>
      <c r="K2" s="272"/>
    </row>
    <row r="3" spans="1:27" ht="18" customHeight="1" x14ac:dyDescent="0.2">
      <c r="A3" s="273" t="s">
        <v>109</v>
      </c>
      <c r="B3" s="273"/>
      <c r="C3" s="273"/>
      <c r="D3" s="273"/>
      <c r="E3" s="273"/>
      <c r="F3" s="273"/>
      <c r="G3" s="273"/>
      <c r="H3" s="273"/>
      <c r="I3" s="273"/>
      <c r="J3" s="273"/>
      <c r="K3" s="273"/>
      <c r="M3" s="277"/>
      <c r="N3" s="278"/>
      <c r="O3" s="279"/>
      <c r="P3" s="194" t="s">
        <v>38</v>
      </c>
      <c r="Q3" s="195"/>
      <c r="R3" s="196"/>
      <c r="S3" s="194" t="s">
        <v>39</v>
      </c>
      <c r="T3" s="195"/>
      <c r="U3" s="196"/>
      <c r="V3" s="315" t="str">
        <f>IF(P4&gt;=22,"Corect","Trebuie alocate cel puțin 22 de ore pe săptămână")</f>
        <v>Corect</v>
      </c>
      <c r="W3" s="316"/>
      <c r="X3" s="316"/>
      <c r="Y3" s="316"/>
      <c r="Z3" s="68"/>
      <c r="AA3" s="68"/>
    </row>
    <row r="4" spans="1:27" ht="17.25" customHeight="1" x14ac:dyDescent="0.2">
      <c r="A4" s="273" t="s">
        <v>124</v>
      </c>
      <c r="B4" s="273"/>
      <c r="C4" s="273"/>
      <c r="D4" s="273"/>
      <c r="E4" s="273"/>
      <c r="F4" s="273"/>
      <c r="G4" s="273"/>
      <c r="H4" s="273"/>
      <c r="I4" s="273"/>
      <c r="J4" s="273"/>
      <c r="K4" s="273"/>
      <c r="M4" s="164" t="s">
        <v>15</v>
      </c>
      <c r="N4" s="165"/>
      <c r="O4" s="166"/>
      <c r="P4" s="197">
        <f>O46</f>
        <v>25</v>
      </c>
      <c r="Q4" s="198"/>
      <c r="R4" s="199"/>
      <c r="S4" s="197">
        <f>O58</f>
        <v>26</v>
      </c>
      <c r="T4" s="198"/>
      <c r="U4" s="199"/>
      <c r="V4" s="315" t="str">
        <f>IF(S4&gt;=22,"Corect","Trebuie alocate cel puțin 22 de ore pe săptămână")</f>
        <v>Corect</v>
      </c>
      <c r="W4" s="316"/>
      <c r="X4" s="316"/>
      <c r="Y4" s="316"/>
      <c r="Z4" s="68"/>
      <c r="AA4" s="68"/>
    </row>
    <row r="5" spans="1:27" ht="16.5" customHeight="1" x14ac:dyDescent="0.2">
      <c r="A5" s="273"/>
      <c r="B5" s="273"/>
      <c r="C5" s="273"/>
      <c r="D5" s="273"/>
      <c r="E5" s="273"/>
      <c r="F5" s="273"/>
      <c r="G5" s="273"/>
      <c r="H5" s="273"/>
      <c r="I5" s="273"/>
      <c r="J5" s="273"/>
      <c r="K5" s="273"/>
      <c r="M5" s="164" t="s">
        <v>16</v>
      </c>
      <c r="N5" s="165"/>
      <c r="O5" s="166"/>
      <c r="P5" s="197">
        <f>O69</f>
        <v>22</v>
      </c>
      <c r="Q5" s="198"/>
      <c r="R5" s="199"/>
      <c r="S5" s="197">
        <f>O83</f>
        <v>26</v>
      </c>
      <c r="T5" s="198"/>
      <c r="U5" s="199"/>
      <c r="V5" s="315" t="str">
        <f>IF(P5&gt;=22,"Corect","Trebuie alocate cel puțin 22 de ore pe săptămână")</f>
        <v>Corect</v>
      </c>
      <c r="W5" s="316"/>
      <c r="X5" s="316"/>
      <c r="Y5" s="316"/>
      <c r="Z5" s="68"/>
      <c r="AA5" s="68"/>
    </row>
    <row r="6" spans="1:27" ht="15" customHeight="1" x14ac:dyDescent="0.2">
      <c r="A6" s="219" t="s">
        <v>129</v>
      </c>
      <c r="B6" s="219"/>
      <c r="C6" s="219"/>
      <c r="D6" s="219"/>
      <c r="E6" s="219"/>
      <c r="F6" s="219"/>
      <c r="G6" s="219"/>
      <c r="H6" s="219"/>
      <c r="I6" s="219"/>
      <c r="J6" s="219"/>
      <c r="K6" s="219"/>
      <c r="M6" s="164" t="s">
        <v>17</v>
      </c>
      <c r="N6" s="165"/>
      <c r="O6" s="166"/>
      <c r="P6" s="197">
        <f>O96</f>
        <v>23</v>
      </c>
      <c r="Q6" s="198"/>
      <c r="R6" s="199"/>
      <c r="S6" s="197">
        <f>O107</f>
        <v>22</v>
      </c>
      <c r="T6" s="198"/>
      <c r="U6" s="199"/>
      <c r="V6" s="315" t="str">
        <f>IF(S5&gt;=22,"Corect","Trebuie alocate cel puțin 22 de ore pe săptămână")</f>
        <v>Corect</v>
      </c>
      <c r="W6" s="316"/>
      <c r="X6" s="316"/>
      <c r="Y6" s="316"/>
      <c r="Z6" s="68"/>
      <c r="AA6" s="68"/>
    </row>
    <row r="7" spans="1:27" ht="18" customHeight="1" x14ac:dyDescent="0.2">
      <c r="A7" s="257" t="s">
        <v>256</v>
      </c>
      <c r="B7" s="257"/>
      <c r="C7" s="257"/>
      <c r="D7" s="257"/>
      <c r="E7" s="257"/>
      <c r="F7" s="257"/>
      <c r="G7" s="257"/>
      <c r="H7" s="257"/>
      <c r="I7" s="257"/>
      <c r="J7" s="257"/>
      <c r="K7" s="257"/>
      <c r="V7" s="315" t="str">
        <f>IF(P6&gt;=22,"Corect","Trebuie alocate cel puțin 22 de ore pe săptămână")</f>
        <v>Corect</v>
      </c>
      <c r="W7" s="316"/>
      <c r="X7" s="316"/>
      <c r="Y7" s="316"/>
      <c r="Z7" s="68"/>
      <c r="AA7" s="68"/>
    </row>
    <row r="8" spans="1:27" ht="18.75" customHeight="1" x14ac:dyDescent="0.2">
      <c r="A8" s="200" t="s">
        <v>130</v>
      </c>
      <c r="B8" s="200"/>
      <c r="C8" s="200"/>
      <c r="D8" s="200"/>
      <c r="E8" s="200"/>
      <c r="F8" s="200"/>
      <c r="G8" s="200"/>
      <c r="H8" s="200"/>
      <c r="I8" s="200"/>
      <c r="J8" s="200"/>
      <c r="K8" s="200"/>
      <c r="M8" s="268" t="s">
        <v>97</v>
      </c>
      <c r="N8" s="268"/>
      <c r="O8" s="268"/>
      <c r="P8" s="268"/>
      <c r="Q8" s="268"/>
      <c r="R8" s="268"/>
      <c r="S8" s="268"/>
      <c r="T8" s="268"/>
      <c r="U8" s="268"/>
      <c r="V8" s="315" t="str">
        <f>IF(S6&gt;=22,"Corect","Trebuie alocate cel puțin 22 de ore pe săptămână")</f>
        <v>Corect</v>
      </c>
      <c r="W8" s="316"/>
      <c r="X8" s="316"/>
      <c r="Y8" s="316"/>
      <c r="Z8" s="68"/>
      <c r="AA8" s="68"/>
    </row>
    <row r="9" spans="1:27" ht="15" customHeight="1" x14ac:dyDescent="0.2">
      <c r="A9" s="200" t="s">
        <v>131</v>
      </c>
      <c r="B9" s="200"/>
      <c r="C9" s="200"/>
      <c r="D9" s="200"/>
      <c r="E9" s="200"/>
      <c r="F9" s="200"/>
      <c r="G9" s="200"/>
      <c r="H9" s="200"/>
      <c r="I9" s="200"/>
      <c r="J9" s="200"/>
      <c r="K9" s="200"/>
      <c r="M9" s="268"/>
      <c r="N9" s="268"/>
      <c r="O9" s="268"/>
      <c r="P9" s="268"/>
      <c r="Q9" s="268"/>
      <c r="R9" s="268"/>
      <c r="S9" s="268"/>
      <c r="T9" s="268"/>
      <c r="U9" s="268"/>
    </row>
    <row r="10" spans="1:27" ht="16.5" customHeight="1" x14ac:dyDescent="0.2">
      <c r="A10" s="200" t="s">
        <v>19</v>
      </c>
      <c r="B10" s="200"/>
      <c r="C10" s="200"/>
      <c r="D10" s="200"/>
      <c r="E10" s="200"/>
      <c r="F10" s="200"/>
      <c r="G10" s="200"/>
      <c r="H10" s="200"/>
      <c r="I10" s="200"/>
      <c r="J10" s="200"/>
      <c r="K10" s="200"/>
      <c r="M10" s="268"/>
      <c r="N10" s="268"/>
      <c r="O10" s="268"/>
      <c r="P10" s="268"/>
      <c r="Q10" s="268"/>
      <c r="R10" s="268"/>
      <c r="S10" s="268"/>
      <c r="T10" s="268"/>
      <c r="U10" s="268"/>
      <c r="V10" s="187" t="s">
        <v>116</v>
      </c>
      <c r="W10" s="187"/>
      <c r="X10" s="187"/>
      <c r="Y10" s="187"/>
      <c r="Z10" s="66"/>
      <c r="AA10" s="66"/>
    </row>
    <row r="11" spans="1:27" x14ac:dyDescent="0.2">
      <c r="A11" s="200" t="s">
        <v>20</v>
      </c>
      <c r="B11" s="200"/>
      <c r="C11" s="200"/>
      <c r="D11" s="200"/>
      <c r="E11" s="200"/>
      <c r="F11" s="200"/>
      <c r="G11" s="200"/>
      <c r="H11" s="200"/>
      <c r="I11" s="200"/>
      <c r="J11" s="200"/>
      <c r="K11" s="200"/>
      <c r="M11" s="268"/>
      <c r="N11" s="268"/>
      <c r="O11" s="268"/>
      <c r="P11" s="268"/>
      <c r="Q11" s="268"/>
      <c r="R11" s="268"/>
      <c r="S11" s="268"/>
      <c r="T11" s="268"/>
      <c r="U11" s="268"/>
      <c r="V11" s="187"/>
      <c r="W11" s="187"/>
      <c r="X11" s="187"/>
      <c r="Y11" s="187"/>
      <c r="Z11" s="66"/>
      <c r="AA11" s="66"/>
    </row>
    <row r="12" spans="1:27" ht="10.5" customHeight="1" x14ac:dyDescent="0.2">
      <c r="A12" s="200"/>
      <c r="B12" s="200"/>
      <c r="C12" s="200"/>
      <c r="D12" s="200"/>
      <c r="E12" s="200"/>
      <c r="F12" s="200"/>
      <c r="G12" s="200"/>
      <c r="H12" s="200"/>
      <c r="I12" s="200"/>
      <c r="J12" s="200"/>
      <c r="K12" s="200"/>
      <c r="M12" s="2"/>
      <c r="N12" s="50"/>
      <c r="O12" s="2"/>
      <c r="P12" s="2"/>
      <c r="Q12" s="2"/>
      <c r="R12" s="2"/>
      <c r="S12" s="2"/>
      <c r="V12" s="187"/>
      <c r="W12" s="187"/>
      <c r="X12" s="187"/>
      <c r="Y12" s="187"/>
      <c r="Z12" s="66"/>
      <c r="AA12" s="66"/>
    </row>
    <row r="13" spans="1:27" x14ac:dyDescent="0.2">
      <c r="A13" s="269" t="s">
        <v>0</v>
      </c>
      <c r="B13" s="269"/>
      <c r="C13" s="269"/>
      <c r="D13" s="269"/>
      <c r="E13" s="269"/>
      <c r="F13" s="269"/>
      <c r="G13" s="269"/>
      <c r="H13" s="269"/>
      <c r="I13" s="269"/>
      <c r="J13" s="269"/>
      <c r="K13" s="269"/>
      <c r="M13" s="271" t="s">
        <v>23</v>
      </c>
      <c r="N13" s="271"/>
      <c r="O13" s="271"/>
      <c r="P13" s="271"/>
      <c r="Q13" s="271"/>
      <c r="R13" s="271"/>
      <c r="S13" s="271"/>
      <c r="T13" s="271"/>
      <c r="U13" s="271"/>
      <c r="V13" s="187"/>
      <c r="W13" s="187"/>
      <c r="X13" s="187"/>
      <c r="Y13" s="187"/>
      <c r="Z13" s="65"/>
      <c r="AA13" s="65"/>
    </row>
    <row r="14" spans="1:27" ht="12.75" customHeight="1" x14ac:dyDescent="0.2">
      <c r="A14" s="269" t="s">
        <v>1</v>
      </c>
      <c r="B14" s="269"/>
      <c r="C14" s="269"/>
      <c r="D14" s="269"/>
      <c r="E14" s="269"/>
      <c r="F14" s="269"/>
      <c r="G14" s="269"/>
      <c r="H14" s="269"/>
      <c r="I14" s="269"/>
      <c r="J14" s="269"/>
      <c r="K14" s="269"/>
      <c r="M14" s="275" t="s">
        <v>258</v>
      </c>
      <c r="N14" s="275"/>
      <c r="O14" s="275"/>
      <c r="P14" s="275"/>
      <c r="Q14" s="275"/>
      <c r="R14" s="275"/>
      <c r="S14" s="275"/>
      <c r="T14" s="275"/>
      <c r="U14" s="275"/>
      <c r="V14" s="187"/>
      <c r="W14" s="187"/>
      <c r="X14" s="187"/>
      <c r="Y14" s="187"/>
      <c r="Z14" s="65"/>
      <c r="AA14" s="65"/>
    </row>
    <row r="15" spans="1:27" ht="27" customHeight="1" x14ac:dyDescent="0.2">
      <c r="A15" s="200" t="s">
        <v>133</v>
      </c>
      <c r="B15" s="200"/>
      <c r="C15" s="200"/>
      <c r="D15" s="200"/>
      <c r="E15" s="200"/>
      <c r="F15" s="200"/>
      <c r="G15" s="200"/>
      <c r="H15" s="200"/>
      <c r="I15" s="200"/>
      <c r="J15" s="200"/>
      <c r="K15" s="200"/>
      <c r="M15" s="255" t="s">
        <v>259</v>
      </c>
      <c r="N15" s="255"/>
      <c r="O15" s="255"/>
      <c r="P15" s="255"/>
      <c r="Q15" s="255"/>
      <c r="R15" s="255"/>
      <c r="S15" s="255"/>
      <c r="T15" s="255"/>
      <c r="U15" s="255"/>
      <c r="V15" s="187"/>
      <c r="W15" s="187"/>
      <c r="X15" s="187"/>
      <c r="Y15" s="187"/>
      <c r="Z15" s="67"/>
      <c r="AA15" s="67"/>
    </row>
    <row r="16" spans="1:27" ht="15" customHeight="1" x14ac:dyDescent="0.2">
      <c r="A16" s="200" t="s">
        <v>134</v>
      </c>
      <c r="B16" s="270"/>
      <c r="C16" s="270"/>
      <c r="D16" s="270"/>
      <c r="E16" s="270"/>
      <c r="F16" s="270"/>
      <c r="G16" s="270"/>
      <c r="H16" s="270"/>
      <c r="I16" s="270"/>
      <c r="J16" s="270"/>
      <c r="K16" s="270"/>
      <c r="M16" s="255" t="s">
        <v>260</v>
      </c>
      <c r="N16" s="255"/>
      <c r="O16" s="255"/>
      <c r="P16" s="255"/>
      <c r="Q16" s="255"/>
      <c r="R16" s="255"/>
      <c r="S16" s="255"/>
      <c r="T16" s="255"/>
      <c r="U16" s="255"/>
      <c r="V16" s="67"/>
      <c r="W16" s="67"/>
      <c r="X16" s="67"/>
      <c r="Y16" s="67"/>
      <c r="Z16" s="67"/>
      <c r="AA16" s="67"/>
    </row>
    <row r="17" spans="1:27" ht="27" customHeight="1" x14ac:dyDescent="0.2">
      <c r="A17" s="200" t="s">
        <v>80</v>
      </c>
      <c r="B17" s="200"/>
      <c r="C17" s="200"/>
      <c r="D17" s="200"/>
      <c r="E17" s="200"/>
      <c r="F17" s="200"/>
      <c r="G17" s="200"/>
      <c r="H17" s="200"/>
      <c r="I17" s="200"/>
      <c r="J17" s="200"/>
      <c r="K17" s="200"/>
      <c r="M17" s="254" t="s">
        <v>261</v>
      </c>
      <c r="N17" s="254"/>
      <c r="O17" s="254"/>
      <c r="P17" s="254"/>
      <c r="Q17" s="254"/>
      <c r="R17" s="254"/>
      <c r="S17" s="254"/>
      <c r="T17" s="254"/>
      <c r="U17" s="254"/>
      <c r="V17" s="67"/>
      <c r="W17" s="67"/>
      <c r="X17" s="67"/>
      <c r="Y17" s="67"/>
      <c r="Z17" s="67"/>
      <c r="AA17" s="67"/>
    </row>
    <row r="18" spans="1:27" ht="14.25" customHeight="1" x14ac:dyDescent="0.25">
      <c r="A18" s="192" t="s">
        <v>257</v>
      </c>
      <c r="B18" s="193"/>
      <c r="C18" s="193"/>
      <c r="D18" s="193"/>
      <c r="E18" s="193"/>
      <c r="F18" s="193"/>
      <c r="G18" s="193"/>
      <c r="H18" s="193"/>
      <c r="I18" s="193"/>
      <c r="J18" s="193"/>
      <c r="K18" s="193"/>
      <c r="M18" s="254"/>
      <c r="N18" s="254"/>
      <c r="O18" s="254"/>
      <c r="P18" s="254"/>
      <c r="Q18" s="254"/>
      <c r="R18" s="254"/>
      <c r="S18" s="254"/>
      <c r="T18" s="254"/>
      <c r="U18" s="254"/>
      <c r="V18" s="67"/>
      <c r="W18" s="67"/>
      <c r="X18" s="67"/>
      <c r="Y18" s="67"/>
      <c r="Z18" s="67"/>
      <c r="AA18" s="67"/>
    </row>
    <row r="19" spans="1:27" s="53" customFormat="1" ht="14.25" customHeight="1" x14ac:dyDescent="0.2">
      <c r="A19" s="200" t="s">
        <v>111</v>
      </c>
      <c r="B19" s="200"/>
      <c r="C19" s="200"/>
      <c r="D19" s="200"/>
      <c r="E19" s="200"/>
      <c r="F19" s="200"/>
      <c r="G19" s="200"/>
      <c r="H19" s="200"/>
      <c r="I19" s="200"/>
      <c r="J19" s="200"/>
      <c r="K19" s="200"/>
      <c r="M19" s="254"/>
      <c r="N19" s="254"/>
      <c r="O19" s="254"/>
      <c r="P19" s="254"/>
      <c r="Q19" s="254"/>
      <c r="R19" s="254"/>
      <c r="S19" s="254"/>
      <c r="T19" s="254"/>
      <c r="U19" s="254"/>
      <c r="V19" s="67"/>
      <c r="W19" s="67"/>
      <c r="X19" s="67"/>
      <c r="Y19" s="67"/>
      <c r="Z19" s="67"/>
      <c r="AA19" s="67"/>
    </row>
    <row r="20" spans="1:27" ht="15" customHeight="1" x14ac:dyDescent="0.2">
      <c r="A20" s="200" t="s">
        <v>2</v>
      </c>
      <c r="B20" s="200"/>
      <c r="C20" s="200"/>
      <c r="D20" s="200"/>
      <c r="E20" s="200"/>
      <c r="F20" s="200"/>
      <c r="G20" s="200"/>
      <c r="H20" s="200"/>
      <c r="I20" s="200"/>
      <c r="J20" s="200"/>
      <c r="K20" s="200"/>
      <c r="M20" s="254"/>
      <c r="N20" s="254"/>
      <c r="O20" s="254"/>
      <c r="P20" s="254"/>
      <c r="Q20" s="254"/>
      <c r="R20" s="254"/>
      <c r="S20" s="254"/>
      <c r="T20" s="254"/>
      <c r="U20" s="254"/>
      <c r="V20" s="67"/>
      <c r="W20" s="67"/>
      <c r="X20" s="67"/>
      <c r="Y20" s="67"/>
      <c r="Z20" s="67"/>
      <c r="AA20" s="67"/>
    </row>
    <row r="21" spans="1:27" s="31" customFormat="1" ht="6.75" customHeight="1" x14ac:dyDescent="0.2">
      <c r="A21" s="30"/>
      <c r="B21" s="30"/>
      <c r="C21" s="30"/>
      <c r="D21" s="30"/>
      <c r="E21" s="30"/>
      <c r="F21" s="30"/>
      <c r="G21" s="30"/>
      <c r="H21" s="30"/>
      <c r="I21" s="30"/>
      <c r="J21" s="30"/>
      <c r="K21" s="30"/>
      <c r="M21" s="219" t="s">
        <v>126</v>
      </c>
      <c r="N21" s="219"/>
      <c r="O21" s="219"/>
      <c r="P21" s="219"/>
      <c r="Q21" s="219"/>
      <c r="R21" s="219"/>
      <c r="S21" s="219"/>
      <c r="T21" s="219"/>
      <c r="U21" s="219"/>
      <c r="V21" s="67"/>
      <c r="W21" s="67"/>
      <c r="X21" s="67"/>
      <c r="Y21" s="67"/>
      <c r="Z21" s="67"/>
      <c r="AA21" s="67"/>
    </row>
    <row r="22" spans="1:27" ht="7.5" customHeight="1" x14ac:dyDescent="0.2">
      <c r="A22" s="257" t="s">
        <v>81</v>
      </c>
      <c r="B22" s="257"/>
      <c r="C22" s="257"/>
      <c r="D22" s="257"/>
      <c r="E22" s="257"/>
      <c r="F22" s="257"/>
      <c r="G22" s="257"/>
      <c r="H22" s="257"/>
      <c r="I22" s="257"/>
      <c r="J22" s="257"/>
      <c r="K22" s="257"/>
      <c r="M22" s="219"/>
      <c r="N22" s="219"/>
      <c r="O22" s="219"/>
      <c r="P22" s="219"/>
      <c r="Q22" s="219"/>
      <c r="R22" s="219"/>
      <c r="S22" s="219"/>
      <c r="T22" s="219"/>
      <c r="U22" s="219"/>
      <c r="V22" s="67"/>
      <c r="W22" s="67"/>
      <c r="X22" s="67"/>
      <c r="Y22" s="67"/>
      <c r="Z22" s="67"/>
      <c r="AA22" s="67"/>
    </row>
    <row r="23" spans="1:27" ht="15" customHeight="1" x14ac:dyDescent="0.2">
      <c r="A23" s="257"/>
      <c r="B23" s="257"/>
      <c r="C23" s="257"/>
      <c r="D23" s="257"/>
      <c r="E23" s="257"/>
      <c r="F23" s="257"/>
      <c r="G23" s="257"/>
      <c r="H23" s="257"/>
      <c r="I23" s="257"/>
      <c r="J23" s="257"/>
      <c r="K23" s="257"/>
      <c r="M23" s="219"/>
      <c r="N23" s="219"/>
      <c r="O23" s="219"/>
      <c r="P23" s="219"/>
      <c r="Q23" s="219"/>
      <c r="R23" s="219"/>
      <c r="S23" s="219"/>
      <c r="T23" s="219"/>
      <c r="U23" s="219"/>
      <c r="V23" s="67"/>
      <c r="W23" s="67"/>
      <c r="X23" s="67"/>
      <c r="Y23" s="67"/>
      <c r="Z23" s="67"/>
      <c r="AA23" s="67"/>
    </row>
    <row r="24" spans="1:27" ht="15" customHeight="1" x14ac:dyDescent="0.2">
      <c r="A24" s="257"/>
      <c r="B24" s="257"/>
      <c r="C24" s="257"/>
      <c r="D24" s="257"/>
      <c r="E24" s="257"/>
      <c r="F24" s="257"/>
      <c r="G24" s="257"/>
      <c r="H24" s="257"/>
      <c r="I24" s="257"/>
      <c r="J24" s="257"/>
      <c r="K24" s="257"/>
      <c r="M24" s="219"/>
      <c r="N24" s="219"/>
      <c r="O24" s="219"/>
      <c r="P24" s="219"/>
      <c r="Q24" s="219"/>
      <c r="R24" s="219"/>
      <c r="S24" s="219"/>
      <c r="T24" s="219"/>
      <c r="U24" s="219"/>
      <c r="V24" s="67"/>
      <c r="W24" s="67"/>
      <c r="X24" s="67"/>
      <c r="Y24" s="67"/>
      <c r="Z24" s="67"/>
      <c r="AA24" s="67"/>
    </row>
    <row r="25" spans="1:27" ht="17.25" customHeight="1" x14ac:dyDescent="0.2">
      <c r="A25" s="257"/>
      <c r="B25" s="257"/>
      <c r="C25" s="257"/>
      <c r="D25" s="257"/>
      <c r="E25" s="257"/>
      <c r="F25" s="257"/>
      <c r="G25" s="257"/>
      <c r="H25" s="257"/>
      <c r="I25" s="257"/>
      <c r="J25" s="257"/>
      <c r="K25" s="257"/>
      <c r="M25" s="219"/>
      <c r="N25" s="219"/>
      <c r="O25" s="219"/>
      <c r="P25" s="219"/>
      <c r="Q25" s="219"/>
      <c r="R25" s="219"/>
      <c r="S25" s="219"/>
      <c r="T25" s="219"/>
      <c r="U25" s="219"/>
      <c r="V25" s="67"/>
      <c r="W25" s="67"/>
      <c r="X25" s="67"/>
      <c r="Y25" s="67"/>
      <c r="Z25" s="67"/>
      <c r="AA25" s="67"/>
    </row>
    <row r="26" spans="1:27" ht="6" customHeight="1" x14ac:dyDescent="0.2">
      <c r="A26" s="2"/>
      <c r="B26" s="2"/>
      <c r="C26" s="2"/>
      <c r="D26" s="2"/>
      <c r="E26" s="2"/>
      <c r="F26" s="2"/>
      <c r="G26" s="2"/>
      <c r="H26" s="2"/>
      <c r="I26" s="2"/>
      <c r="J26" s="2"/>
      <c r="K26" s="2"/>
      <c r="M26" s="3"/>
      <c r="N26" s="51"/>
      <c r="O26" s="3"/>
      <c r="P26" s="3"/>
      <c r="Q26" s="3"/>
      <c r="R26" s="3"/>
      <c r="S26" s="3"/>
      <c r="V26" s="67"/>
      <c r="W26" s="67"/>
      <c r="X26" s="67"/>
      <c r="Y26" s="67"/>
      <c r="Z26" s="67"/>
      <c r="AA26" s="67"/>
    </row>
    <row r="27" spans="1:27" x14ac:dyDescent="0.2">
      <c r="A27" s="258" t="s">
        <v>18</v>
      </c>
      <c r="B27" s="258"/>
      <c r="C27" s="258"/>
      <c r="D27" s="258"/>
      <c r="E27" s="258"/>
      <c r="F27" s="258"/>
      <c r="G27" s="258"/>
      <c r="M27" s="256" t="s">
        <v>132</v>
      </c>
      <c r="N27" s="256"/>
      <c r="O27" s="256"/>
      <c r="P27" s="256"/>
      <c r="Q27" s="256"/>
      <c r="R27" s="256"/>
      <c r="S27" s="256"/>
      <c r="T27" s="256"/>
      <c r="U27" s="256"/>
      <c r="V27" s="67"/>
      <c r="W27" s="67"/>
      <c r="X27" s="67"/>
      <c r="Y27" s="67"/>
      <c r="Z27" s="67"/>
      <c r="AA27" s="67"/>
    </row>
    <row r="28" spans="1:27" ht="26.25" customHeight="1" x14ac:dyDescent="0.2">
      <c r="A28" s="4"/>
      <c r="B28" s="194" t="s">
        <v>3</v>
      </c>
      <c r="C28" s="196"/>
      <c r="D28" s="194" t="s">
        <v>4</v>
      </c>
      <c r="E28" s="195"/>
      <c r="F28" s="196"/>
      <c r="G28" s="220" t="s">
        <v>21</v>
      </c>
      <c r="H28" s="220" t="s">
        <v>11</v>
      </c>
      <c r="I28" s="194" t="s">
        <v>5</v>
      </c>
      <c r="J28" s="195"/>
      <c r="K28" s="196"/>
      <c r="M28" s="256"/>
      <c r="N28" s="256"/>
      <c r="O28" s="256"/>
      <c r="P28" s="256"/>
      <c r="Q28" s="256"/>
      <c r="R28" s="256"/>
      <c r="S28" s="256"/>
      <c r="T28" s="256"/>
      <c r="U28" s="256"/>
    </row>
    <row r="29" spans="1:27" ht="14.25" customHeight="1" x14ac:dyDescent="0.2">
      <c r="A29" s="4"/>
      <c r="B29" s="41" t="s">
        <v>6</v>
      </c>
      <c r="C29" s="41" t="s">
        <v>7</v>
      </c>
      <c r="D29" s="41" t="s">
        <v>8</v>
      </c>
      <c r="E29" s="41" t="s">
        <v>9</v>
      </c>
      <c r="F29" s="41" t="s">
        <v>10</v>
      </c>
      <c r="G29" s="176"/>
      <c r="H29" s="176"/>
      <c r="I29" s="41" t="s">
        <v>12</v>
      </c>
      <c r="J29" s="41" t="s">
        <v>13</v>
      </c>
      <c r="K29" s="41" t="s">
        <v>14</v>
      </c>
      <c r="M29" s="256"/>
      <c r="N29" s="256"/>
      <c r="O29" s="256"/>
      <c r="P29" s="256"/>
      <c r="Q29" s="256"/>
      <c r="R29" s="256"/>
      <c r="S29" s="256"/>
      <c r="T29" s="256"/>
      <c r="U29" s="256"/>
    </row>
    <row r="30" spans="1:27" ht="17.25" customHeight="1" x14ac:dyDescent="0.2">
      <c r="A30" s="43" t="s">
        <v>15</v>
      </c>
      <c r="B30" s="42">
        <v>14</v>
      </c>
      <c r="C30" s="42">
        <v>14</v>
      </c>
      <c r="D30" s="20">
        <v>3</v>
      </c>
      <c r="E30" s="20">
        <v>3</v>
      </c>
      <c r="F30" s="20">
        <v>2</v>
      </c>
      <c r="G30" s="20"/>
      <c r="H30" s="26"/>
      <c r="I30" s="20">
        <v>3</v>
      </c>
      <c r="J30" s="20">
        <v>1</v>
      </c>
      <c r="K30" s="20">
        <v>12</v>
      </c>
      <c r="L30" s="27"/>
      <c r="M30" s="256"/>
      <c r="N30" s="256"/>
      <c r="O30" s="256"/>
      <c r="P30" s="256"/>
      <c r="Q30" s="256"/>
      <c r="R30" s="256"/>
      <c r="S30" s="256"/>
      <c r="T30" s="256"/>
      <c r="U30" s="256"/>
      <c r="V30" s="317" t="str">
        <f t="shared" ref="V30" si="0">IF(SUM(B30:K30)=52,"Corect","Suma trebuie să fie 52")</f>
        <v>Corect</v>
      </c>
      <c r="W30" s="317"/>
    </row>
    <row r="31" spans="1:27" ht="15" customHeight="1" x14ac:dyDescent="0.2">
      <c r="A31" s="43" t="s">
        <v>16</v>
      </c>
      <c r="B31" s="42">
        <v>14</v>
      </c>
      <c r="C31" s="42">
        <v>14</v>
      </c>
      <c r="D31" s="20">
        <v>3</v>
      </c>
      <c r="E31" s="20">
        <v>3</v>
      </c>
      <c r="F31" s="20">
        <v>2</v>
      </c>
      <c r="G31" s="20"/>
      <c r="H31" s="101">
        <v>4</v>
      </c>
      <c r="I31" s="20">
        <v>3</v>
      </c>
      <c r="J31" s="20">
        <v>1</v>
      </c>
      <c r="K31" s="20">
        <v>8</v>
      </c>
      <c r="M31" s="256"/>
      <c r="N31" s="256"/>
      <c r="O31" s="256"/>
      <c r="P31" s="256"/>
      <c r="Q31" s="256"/>
      <c r="R31" s="256"/>
      <c r="S31" s="256"/>
      <c r="T31" s="256"/>
      <c r="U31" s="256"/>
      <c r="V31" s="317" t="str">
        <f t="shared" ref="V31:V32" si="1">IF(SUM(B31:K31)=52,"Corect","Suma trebuie să fie 52")</f>
        <v>Corect</v>
      </c>
      <c r="W31" s="317"/>
    </row>
    <row r="32" spans="1:27" ht="15.75" customHeight="1" x14ac:dyDescent="0.2">
      <c r="A32" s="44" t="s">
        <v>17</v>
      </c>
      <c r="B32" s="42">
        <v>14</v>
      </c>
      <c r="C32" s="42">
        <v>12</v>
      </c>
      <c r="D32" s="20">
        <v>3</v>
      </c>
      <c r="E32" s="20">
        <v>3</v>
      </c>
      <c r="F32" s="20">
        <v>2</v>
      </c>
      <c r="G32" s="20">
        <v>2</v>
      </c>
      <c r="H32" s="26"/>
      <c r="I32" s="20">
        <v>3</v>
      </c>
      <c r="J32" s="20">
        <v>1</v>
      </c>
      <c r="K32" s="20">
        <v>12</v>
      </c>
      <c r="M32" s="256"/>
      <c r="N32" s="256"/>
      <c r="O32" s="256"/>
      <c r="P32" s="256"/>
      <c r="Q32" s="256"/>
      <c r="R32" s="256"/>
      <c r="S32" s="256"/>
      <c r="T32" s="256"/>
      <c r="U32" s="256"/>
      <c r="V32" s="317" t="str">
        <f t="shared" si="1"/>
        <v>Corect</v>
      </c>
      <c r="W32" s="317"/>
    </row>
    <row r="33" spans="1:26" x14ac:dyDescent="0.2">
      <c r="B33" s="6"/>
      <c r="C33" s="6"/>
      <c r="D33" s="6"/>
      <c r="E33" s="6"/>
      <c r="F33" s="6"/>
      <c r="G33" s="6"/>
      <c r="M33" s="6"/>
      <c r="N33" s="49"/>
      <c r="O33" s="6"/>
      <c r="P33" s="6"/>
      <c r="Q33" s="6"/>
      <c r="R33" s="6"/>
      <c r="S33" s="6"/>
      <c r="T33" s="6"/>
    </row>
    <row r="34" spans="1:26" ht="16.5" customHeight="1" x14ac:dyDescent="0.2">
      <c r="A34" s="276" t="s">
        <v>24</v>
      </c>
      <c r="B34" s="184"/>
      <c r="C34" s="184"/>
      <c r="D34" s="184"/>
      <c r="E34" s="184"/>
      <c r="F34" s="184"/>
      <c r="G34" s="184"/>
      <c r="H34" s="184"/>
      <c r="I34" s="184"/>
      <c r="J34" s="184"/>
      <c r="K34" s="184"/>
      <c r="L34" s="184"/>
      <c r="M34" s="184"/>
      <c r="N34" s="184"/>
      <c r="O34" s="184"/>
      <c r="P34" s="184"/>
      <c r="Q34" s="184"/>
      <c r="R34" s="184"/>
      <c r="S34" s="184"/>
      <c r="T34" s="184"/>
      <c r="U34" s="184"/>
    </row>
    <row r="35" spans="1:26" ht="3.75" hidden="1" customHeight="1" x14ac:dyDescent="0.2">
      <c r="O35" s="7"/>
      <c r="P35" s="8" t="s">
        <v>40</v>
      </c>
      <c r="Q35" s="8" t="s">
        <v>41</v>
      </c>
      <c r="R35" s="8" t="s">
        <v>42</v>
      </c>
      <c r="S35" s="8"/>
      <c r="T35" s="8"/>
      <c r="U35" s="8"/>
    </row>
    <row r="36" spans="1:26" ht="17.25" customHeight="1" x14ac:dyDescent="0.2">
      <c r="A36" s="180" t="s">
        <v>45</v>
      </c>
      <c r="B36" s="180"/>
      <c r="C36" s="180"/>
      <c r="D36" s="180"/>
      <c r="E36" s="180"/>
      <c r="F36" s="180"/>
      <c r="G36" s="180"/>
      <c r="H36" s="180"/>
      <c r="I36" s="180"/>
      <c r="J36" s="180"/>
      <c r="K36" s="180"/>
      <c r="L36" s="180"/>
      <c r="M36" s="180"/>
      <c r="N36" s="180"/>
      <c r="O36" s="180"/>
      <c r="P36" s="180"/>
      <c r="Q36" s="180"/>
      <c r="R36" s="180"/>
      <c r="S36" s="180"/>
      <c r="T36" s="180"/>
      <c r="U36" s="180"/>
    </row>
    <row r="37" spans="1:26" ht="22.5" customHeight="1" x14ac:dyDescent="0.2">
      <c r="A37" s="173" t="s">
        <v>30</v>
      </c>
      <c r="B37" s="201" t="s">
        <v>29</v>
      </c>
      <c r="C37" s="202"/>
      <c r="D37" s="202"/>
      <c r="E37" s="202"/>
      <c r="F37" s="202"/>
      <c r="G37" s="202"/>
      <c r="H37" s="202"/>
      <c r="I37" s="203"/>
      <c r="J37" s="220" t="s">
        <v>43</v>
      </c>
      <c r="K37" s="194" t="s">
        <v>27</v>
      </c>
      <c r="L37" s="195"/>
      <c r="M37" s="195"/>
      <c r="N37" s="196"/>
      <c r="O37" s="177" t="s">
        <v>44</v>
      </c>
      <c r="P37" s="213"/>
      <c r="Q37" s="214"/>
      <c r="R37" s="177" t="s">
        <v>26</v>
      </c>
      <c r="S37" s="178"/>
      <c r="T37" s="179"/>
      <c r="U37" s="175" t="s">
        <v>25</v>
      </c>
    </row>
    <row r="38" spans="1:26" ht="13.5" customHeight="1" x14ac:dyDescent="0.2">
      <c r="A38" s="174"/>
      <c r="B38" s="204"/>
      <c r="C38" s="205"/>
      <c r="D38" s="205"/>
      <c r="E38" s="205"/>
      <c r="F38" s="205"/>
      <c r="G38" s="205"/>
      <c r="H38" s="205"/>
      <c r="I38" s="206"/>
      <c r="J38" s="176"/>
      <c r="K38" s="5" t="s">
        <v>31</v>
      </c>
      <c r="L38" s="5" t="s">
        <v>32</v>
      </c>
      <c r="M38" s="5" t="s">
        <v>33</v>
      </c>
      <c r="N38" s="46" t="s">
        <v>110</v>
      </c>
      <c r="O38" s="62" t="s">
        <v>37</v>
      </c>
      <c r="P38" s="62" t="s">
        <v>8</v>
      </c>
      <c r="Q38" s="62" t="s">
        <v>34</v>
      </c>
      <c r="R38" s="62" t="s">
        <v>35</v>
      </c>
      <c r="S38" s="62" t="s">
        <v>31</v>
      </c>
      <c r="T38" s="62" t="s">
        <v>36</v>
      </c>
      <c r="U38" s="176"/>
    </row>
    <row r="39" spans="1:26" x14ac:dyDescent="0.2">
      <c r="A39" s="102" t="s">
        <v>135</v>
      </c>
      <c r="B39" s="161" t="s">
        <v>136</v>
      </c>
      <c r="C39" s="149"/>
      <c r="D39" s="149"/>
      <c r="E39" s="149"/>
      <c r="F39" s="149"/>
      <c r="G39" s="149"/>
      <c r="H39" s="149"/>
      <c r="I39" s="150"/>
      <c r="J39" s="103">
        <v>5</v>
      </c>
      <c r="K39" s="103">
        <v>2</v>
      </c>
      <c r="L39" s="103">
        <v>2</v>
      </c>
      <c r="M39" s="103">
        <v>0</v>
      </c>
      <c r="N39" s="9">
        <v>0</v>
      </c>
      <c r="O39" s="14">
        <f>K39+L39+M39+N39</f>
        <v>4</v>
      </c>
      <c r="P39" s="15">
        <f>Q39-O39</f>
        <v>5</v>
      </c>
      <c r="Q39" s="15">
        <f>ROUND(PRODUCT(J39,25)/14,0)</f>
        <v>9</v>
      </c>
      <c r="R39" s="19" t="s">
        <v>35</v>
      </c>
      <c r="S39" s="9"/>
      <c r="T39" s="20"/>
      <c r="U39" s="9" t="s">
        <v>40</v>
      </c>
    </row>
    <row r="40" spans="1:26" x14ac:dyDescent="0.2">
      <c r="A40" s="102" t="s">
        <v>137</v>
      </c>
      <c r="B40" s="161" t="s">
        <v>138</v>
      </c>
      <c r="C40" s="149"/>
      <c r="D40" s="149"/>
      <c r="E40" s="149"/>
      <c r="F40" s="149"/>
      <c r="G40" s="149"/>
      <c r="H40" s="149"/>
      <c r="I40" s="150"/>
      <c r="J40" s="103">
        <v>5</v>
      </c>
      <c r="K40" s="103">
        <v>2</v>
      </c>
      <c r="L40" s="103">
        <v>2</v>
      </c>
      <c r="M40" s="103">
        <v>0</v>
      </c>
      <c r="N40" s="9">
        <v>0</v>
      </c>
      <c r="O40" s="48">
        <f t="shared" ref="O40:O45" si="2">K40+L40+M40+N40</f>
        <v>4</v>
      </c>
      <c r="P40" s="15">
        <f t="shared" ref="P40:P45" si="3">Q40-O40</f>
        <v>5</v>
      </c>
      <c r="Q40" s="15">
        <f t="shared" ref="Q40:Q44" si="4">ROUND(PRODUCT(J40,25)/14,0)</f>
        <v>9</v>
      </c>
      <c r="R40" s="19" t="s">
        <v>35</v>
      </c>
      <c r="S40" s="9"/>
      <c r="T40" s="20"/>
      <c r="U40" s="9" t="s">
        <v>40</v>
      </c>
    </row>
    <row r="41" spans="1:26" x14ac:dyDescent="0.2">
      <c r="A41" s="102" t="s">
        <v>139</v>
      </c>
      <c r="B41" s="161" t="s">
        <v>140</v>
      </c>
      <c r="C41" s="149"/>
      <c r="D41" s="149"/>
      <c r="E41" s="149"/>
      <c r="F41" s="149"/>
      <c r="G41" s="149"/>
      <c r="H41" s="149"/>
      <c r="I41" s="150"/>
      <c r="J41" s="103">
        <v>5</v>
      </c>
      <c r="K41" s="103">
        <v>2</v>
      </c>
      <c r="L41" s="103">
        <v>2</v>
      </c>
      <c r="M41" s="103">
        <v>0</v>
      </c>
      <c r="N41" s="9">
        <v>0</v>
      </c>
      <c r="O41" s="48">
        <f t="shared" si="2"/>
        <v>4</v>
      </c>
      <c r="P41" s="15">
        <f t="shared" si="3"/>
        <v>5</v>
      </c>
      <c r="Q41" s="15">
        <f t="shared" si="4"/>
        <v>9</v>
      </c>
      <c r="R41" s="19" t="s">
        <v>35</v>
      </c>
      <c r="S41" s="9"/>
      <c r="T41" s="20"/>
      <c r="U41" s="9" t="s">
        <v>40</v>
      </c>
    </row>
    <row r="42" spans="1:26" x14ac:dyDescent="0.2">
      <c r="A42" s="102" t="s">
        <v>141</v>
      </c>
      <c r="B42" s="161" t="s">
        <v>142</v>
      </c>
      <c r="C42" s="149"/>
      <c r="D42" s="149"/>
      <c r="E42" s="149"/>
      <c r="F42" s="149"/>
      <c r="G42" s="149"/>
      <c r="H42" s="149"/>
      <c r="I42" s="150"/>
      <c r="J42" s="103">
        <v>5</v>
      </c>
      <c r="K42" s="103">
        <v>2</v>
      </c>
      <c r="L42" s="103">
        <v>2</v>
      </c>
      <c r="M42" s="103">
        <v>0</v>
      </c>
      <c r="N42" s="9">
        <v>0</v>
      </c>
      <c r="O42" s="48">
        <f t="shared" si="2"/>
        <v>4</v>
      </c>
      <c r="P42" s="15">
        <f t="shared" si="3"/>
        <v>5</v>
      </c>
      <c r="Q42" s="15">
        <f t="shared" si="4"/>
        <v>9</v>
      </c>
      <c r="R42" s="19" t="s">
        <v>35</v>
      </c>
      <c r="S42" s="9"/>
      <c r="T42" s="20"/>
      <c r="U42" s="9" t="s">
        <v>40</v>
      </c>
    </row>
    <row r="43" spans="1:26" x14ac:dyDescent="0.2">
      <c r="A43" s="102" t="s">
        <v>143</v>
      </c>
      <c r="B43" s="149" t="s">
        <v>144</v>
      </c>
      <c r="C43" s="149"/>
      <c r="D43" s="149"/>
      <c r="E43" s="149"/>
      <c r="F43" s="149"/>
      <c r="G43" s="149"/>
      <c r="H43" s="149"/>
      <c r="I43" s="150"/>
      <c r="J43" s="103">
        <v>6</v>
      </c>
      <c r="K43" s="103">
        <v>2</v>
      </c>
      <c r="L43" s="103">
        <v>1</v>
      </c>
      <c r="M43" s="103">
        <v>1</v>
      </c>
      <c r="N43" s="9">
        <v>0</v>
      </c>
      <c r="O43" s="48">
        <f t="shared" si="2"/>
        <v>4</v>
      </c>
      <c r="P43" s="15">
        <f t="shared" si="3"/>
        <v>7</v>
      </c>
      <c r="Q43" s="15">
        <f t="shared" si="4"/>
        <v>11</v>
      </c>
      <c r="R43" s="19"/>
      <c r="S43" s="9" t="s">
        <v>31</v>
      </c>
      <c r="T43" s="20"/>
      <c r="U43" s="9" t="s">
        <v>40</v>
      </c>
    </row>
    <row r="44" spans="1:26" x14ac:dyDescent="0.2">
      <c r="A44" s="102" t="s">
        <v>145</v>
      </c>
      <c r="B44" s="161" t="s">
        <v>146</v>
      </c>
      <c r="C44" s="149"/>
      <c r="D44" s="149"/>
      <c r="E44" s="149"/>
      <c r="F44" s="149"/>
      <c r="G44" s="149"/>
      <c r="H44" s="149"/>
      <c r="I44" s="150"/>
      <c r="J44" s="103">
        <v>4</v>
      </c>
      <c r="K44" s="103">
        <v>2</v>
      </c>
      <c r="L44" s="103">
        <v>1</v>
      </c>
      <c r="M44" s="103">
        <v>0</v>
      </c>
      <c r="N44" s="9">
        <v>0</v>
      </c>
      <c r="O44" s="48">
        <f t="shared" si="2"/>
        <v>3</v>
      </c>
      <c r="P44" s="15">
        <f t="shared" si="3"/>
        <v>4</v>
      </c>
      <c r="Q44" s="15">
        <f t="shared" si="4"/>
        <v>7</v>
      </c>
      <c r="R44" s="19"/>
      <c r="S44" s="9"/>
      <c r="T44" s="20" t="s">
        <v>36</v>
      </c>
      <c r="U44" s="9" t="s">
        <v>40</v>
      </c>
    </row>
    <row r="45" spans="1:26" x14ac:dyDescent="0.2">
      <c r="A45" s="16" t="s">
        <v>102</v>
      </c>
      <c r="B45" s="265" t="s">
        <v>78</v>
      </c>
      <c r="C45" s="266"/>
      <c r="D45" s="266"/>
      <c r="E45" s="266"/>
      <c r="F45" s="266"/>
      <c r="G45" s="266"/>
      <c r="H45" s="266"/>
      <c r="I45" s="267"/>
      <c r="J45" s="55">
        <v>2</v>
      </c>
      <c r="K45" s="55">
        <v>0</v>
      </c>
      <c r="L45" s="55">
        <v>2</v>
      </c>
      <c r="M45" s="55">
        <v>0</v>
      </c>
      <c r="N45" s="55">
        <v>0</v>
      </c>
      <c r="O45" s="55">
        <f t="shared" si="2"/>
        <v>2</v>
      </c>
      <c r="P45" s="35">
        <f t="shared" si="3"/>
        <v>2</v>
      </c>
      <c r="Q45" s="35">
        <f t="shared" ref="Q45" si="5">ROUND(PRODUCT(J45,25)/14,0)</f>
        <v>4</v>
      </c>
      <c r="R45" s="56"/>
      <c r="S45" s="55"/>
      <c r="T45" s="57" t="s">
        <v>36</v>
      </c>
      <c r="U45" s="55" t="s">
        <v>42</v>
      </c>
      <c r="V45" s="69"/>
      <c r="W45" s="69"/>
      <c r="X45" s="69"/>
      <c r="Y45" s="69"/>
      <c r="Z45" s="69"/>
    </row>
    <row r="46" spans="1:26" x14ac:dyDescent="0.2">
      <c r="A46" s="17" t="s">
        <v>28</v>
      </c>
      <c r="B46" s="221"/>
      <c r="C46" s="222"/>
      <c r="D46" s="222"/>
      <c r="E46" s="222"/>
      <c r="F46" s="222"/>
      <c r="G46" s="222"/>
      <c r="H46" s="222"/>
      <c r="I46" s="223"/>
      <c r="J46" s="17">
        <f t="shared" ref="J46:Q46" si="6">SUM(J39:J45)</f>
        <v>32</v>
      </c>
      <c r="K46" s="17">
        <f t="shared" si="6"/>
        <v>12</v>
      </c>
      <c r="L46" s="17">
        <f t="shared" si="6"/>
        <v>12</v>
      </c>
      <c r="M46" s="17">
        <f t="shared" si="6"/>
        <v>1</v>
      </c>
      <c r="N46" s="47">
        <f t="shared" si="6"/>
        <v>0</v>
      </c>
      <c r="O46" s="17">
        <f t="shared" si="6"/>
        <v>25</v>
      </c>
      <c r="P46" s="17">
        <f t="shared" si="6"/>
        <v>33</v>
      </c>
      <c r="Q46" s="17">
        <f t="shared" si="6"/>
        <v>58</v>
      </c>
      <c r="R46" s="28">
        <f>COUNTIF(R39:R45,"E")</f>
        <v>4</v>
      </c>
      <c r="S46" s="28">
        <f>COUNTIF(S39:S45,"C")</f>
        <v>1</v>
      </c>
      <c r="T46" s="59">
        <f>COUNTIF(T39:T45,"VP")</f>
        <v>2</v>
      </c>
      <c r="U46" s="60">
        <f>COUNTA(U39:U45)</f>
        <v>7</v>
      </c>
      <c r="V46" s="249" t="str">
        <f>IF(R46&gt;=SUM(S46:T46),"Corect","E trebuie să fie cel puțin egal cu C+VP")</f>
        <v>Corect</v>
      </c>
      <c r="W46" s="225"/>
      <c r="X46" s="225"/>
    </row>
    <row r="47" spans="1:26" s="95" customFormat="1" ht="6.75" customHeight="1" x14ac:dyDescent="0.2">
      <c r="A47" s="71"/>
      <c r="B47" s="71"/>
      <c r="C47" s="71"/>
      <c r="D47" s="71"/>
      <c r="E47" s="71"/>
      <c r="F47" s="71"/>
      <c r="G47" s="71"/>
      <c r="H47" s="71"/>
      <c r="I47" s="71"/>
      <c r="J47" s="71"/>
      <c r="K47" s="71"/>
      <c r="L47" s="71"/>
      <c r="M47" s="71"/>
      <c r="N47" s="71"/>
      <c r="O47" s="71"/>
      <c r="P47" s="71"/>
      <c r="Q47" s="71"/>
      <c r="R47" s="71"/>
      <c r="S47" s="71"/>
      <c r="T47" s="71"/>
      <c r="U47" s="72"/>
      <c r="V47" s="94"/>
    </row>
    <row r="48" spans="1:26" ht="16.5" customHeight="1" x14ac:dyDescent="0.2">
      <c r="A48" s="180" t="s">
        <v>46</v>
      </c>
      <c r="B48" s="180"/>
      <c r="C48" s="180"/>
      <c r="D48" s="180"/>
      <c r="E48" s="180"/>
      <c r="F48" s="180"/>
      <c r="G48" s="180"/>
      <c r="H48" s="180"/>
      <c r="I48" s="180"/>
      <c r="J48" s="180"/>
      <c r="K48" s="180"/>
      <c r="L48" s="180"/>
      <c r="M48" s="180"/>
      <c r="N48" s="180"/>
      <c r="O48" s="180"/>
      <c r="P48" s="180"/>
      <c r="Q48" s="180"/>
      <c r="R48" s="180"/>
      <c r="S48" s="180"/>
      <c r="T48" s="180"/>
      <c r="U48" s="180"/>
    </row>
    <row r="49" spans="1:26" ht="24.75" customHeight="1" x14ac:dyDescent="0.2">
      <c r="A49" s="173" t="s">
        <v>30</v>
      </c>
      <c r="B49" s="201" t="s">
        <v>29</v>
      </c>
      <c r="C49" s="202"/>
      <c r="D49" s="202"/>
      <c r="E49" s="202"/>
      <c r="F49" s="202"/>
      <c r="G49" s="202"/>
      <c r="H49" s="202"/>
      <c r="I49" s="203"/>
      <c r="J49" s="220" t="s">
        <v>43</v>
      </c>
      <c r="K49" s="194" t="s">
        <v>27</v>
      </c>
      <c r="L49" s="195"/>
      <c r="M49" s="195"/>
      <c r="N49" s="196"/>
      <c r="O49" s="177" t="s">
        <v>44</v>
      </c>
      <c r="P49" s="213"/>
      <c r="Q49" s="214"/>
      <c r="R49" s="177" t="s">
        <v>26</v>
      </c>
      <c r="S49" s="178"/>
      <c r="T49" s="179"/>
      <c r="U49" s="175" t="s">
        <v>25</v>
      </c>
    </row>
    <row r="50" spans="1:26" ht="12.75" customHeight="1" x14ac:dyDescent="0.2">
      <c r="A50" s="174"/>
      <c r="B50" s="204"/>
      <c r="C50" s="205"/>
      <c r="D50" s="205"/>
      <c r="E50" s="205"/>
      <c r="F50" s="205"/>
      <c r="G50" s="205"/>
      <c r="H50" s="205"/>
      <c r="I50" s="206"/>
      <c r="J50" s="176"/>
      <c r="K50" s="5" t="s">
        <v>31</v>
      </c>
      <c r="L50" s="5" t="s">
        <v>32</v>
      </c>
      <c r="M50" s="5" t="s">
        <v>33</v>
      </c>
      <c r="N50" s="46" t="s">
        <v>110</v>
      </c>
      <c r="O50" s="62" t="s">
        <v>37</v>
      </c>
      <c r="P50" s="62" t="s">
        <v>8</v>
      </c>
      <c r="Q50" s="62" t="s">
        <v>34</v>
      </c>
      <c r="R50" s="62" t="s">
        <v>35</v>
      </c>
      <c r="S50" s="62" t="s">
        <v>31</v>
      </c>
      <c r="T50" s="62" t="s">
        <v>36</v>
      </c>
      <c r="U50" s="176"/>
    </row>
    <row r="51" spans="1:26" x14ac:dyDescent="0.2">
      <c r="A51" s="102" t="s">
        <v>147</v>
      </c>
      <c r="B51" s="161" t="s">
        <v>148</v>
      </c>
      <c r="C51" s="149"/>
      <c r="D51" s="149"/>
      <c r="E51" s="149"/>
      <c r="F51" s="149"/>
      <c r="G51" s="149"/>
      <c r="H51" s="149"/>
      <c r="I51" s="150"/>
      <c r="J51" s="103">
        <v>5</v>
      </c>
      <c r="K51" s="103">
        <v>2</v>
      </c>
      <c r="L51" s="103">
        <v>2</v>
      </c>
      <c r="M51" s="103">
        <v>0</v>
      </c>
      <c r="N51" s="9">
        <v>0</v>
      </c>
      <c r="O51" s="48">
        <f>K51+L51+M51+N51</f>
        <v>4</v>
      </c>
      <c r="P51" s="15">
        <f>Q51-O51</f>
        <v>5</v>
      </c>
      <c r="Q51" s="15">
        <f>ROUND(PRODUCT(J51,25)/14,0)</f>
        <v>9</v>
      </c>
      <c r="R51" s="19" t="s">
        <v>35</v>
      </c>
      <c r="S51" s="9"/>
      <c r="T51" s="20"/>
      <c r="U51" s="9" t="s">
        <v>40</v>
      </c>
    </row>
    <row r="52" spans="1:26" x14ac:dyDescent="0.2">
      <c r="A52" s="102" t="s">
        <v>149</v>
      </c>
      <c r="B52" s="161" t="s">
        <v>150</v>
      </c>
      <c r="C52" s="149"/>
      <c r="D52" s="149"/>
      <c r="E52" s="149"/>
      <c r="F52" s="149"/>
      <c r="G52" s="149"/>
      <c r="H52" s="149"/>
      <c r="I52" s="150"/>
      <c r="J52" s="103">
        <v>5</v>
      </c>
      <c r="K52" s="103">
        <v>2</v>
      </c>
      <c r="L52" s="103">
        <v>2</v>
      </c>
      <c r="M52" s="103">
        <v>0</v>
      </c>
      <c r="N52" s="9">
        <v>0</v>
      </c>
      <c r="O52" s="48">
        <f t="shared" ref="O52:O57" si="7">K52+L52+M52+N52</f>
        <v>4</v>
      </c>
      <c r="P52" s="15">
        <f t="shared" ref="P52:P57" si="8">Q52-O52</f>
        <v>5</v>
      </c>
      <c r="Q52" s="15">
        <f t="shared" ref="Q52:Q57" si="9">ROUND(PRODUCT(J52,25)/14,0)</f>
        <v>9</v>
      </c>
      <c r="R52" s="19" t="s">
        <v>35</v>
      </c>
      <c r="S52" s="9"/>
      <c r="T52" s="20"/>
      <c r="U52" s="9" t="s">
        <v>40</v>
      </c>
    </row>
    <row r="53" spans="1:26" x14ac:dyDescent="0.2">
      <c r="A53" s="102" t="s">
        <v>151</v>
      </c>
      <c r="B53" s="161" t="s">
        <v>152</v>
      </c>
      <c r="C53" s="149"/>
      <c r="D53" s="149"/>
      <c r="E53" s="149"/>
      <c r="F53" s="149"/>
      <c r="G53" s="149"/>
      <c r="H53" s="149"/>
      <c r="I53" s="150"/>
      <c r="J53" s="103">
        <v>5</v>
      </c>
      <c r="K53" s="103">
        <v>2</v>
      </c>
      <c r="L53" s="103">
        <v>2</v>
      </c>
      <c r="M53" s="103">
        <v>0</v>
      </c>
      <c r="N53" s="9">
        <v>0</v>
      </c>
      <c r="O53" s="48">
        <f t="shared" si="7"/>
        <v>4</v>
      </c>
      <c r="P53" s="15">
        <f t="shared" si="8"/>
        <v>5</v>
      </c>
      <c r="Q53" s="15">
        <f t="shared" si="9"/>
        <v>9</v>
      </c>
      <c r="R53" s="19"/>
      <c r="S53" s="9"/>
      <c r="T53" s="20" t="s">
        <v>36</v>
      </c>
      <c r="U53" s="9" t="s">
        <v>40</v>
      </c>
    </row>
    <row r="54" spans="1:26" x14ac:dyDescent="0.2">
      <c r="A54" s="102" t="s">
        <v>153</v>
      </c>
      <c r="B54" s="161" t="s">
        <v>154</v>
      </c>
      <c r="C54" s="149"/>
      <c r="D54" s="149"/>
      <c r="E54" s="149"/>
      <c r="F54" s="149"/>
      <c r="G54" s="149"/>
      <c r="H54" s="149"/>
      <c r="I54" s="150"/>
      <c r="J54" s="103">
        <v>5</v>
      </c>
      <c r="K54" s="103">
        <v>2</v>
      </c>
      <c r="L54" s="103">
        <v>2</v>
      </c>
      <c r="M54" s="103">
        <v>0</v>
      </c>
      <c r="N54" s="9">
        <v>0</v>
      </c>
      <c r="O54" s="48">
        <f t="shared" si="7"/>
        <v>4</v>
      </c>
      <c r="P54" s="15">
        <f t="shared" si="8"/>
        <v>5</v>
      </c>
      <c r="Q54" s="15">
        <f t="shared" si="9"/>
        <v>9</v>
      </c>
      <c r="R54" s="19" t="s">
        <v>35</v>
      </c>
      <c r="S54" s="9"/>
      <c r="T54" s="20"/>
      <c r="U54" s="9" t="s">
        <v>41</v>
      </c>
    </row>
    <row r="55" spans="1:26" x14ac:dyDescent="0.2">
      <c r="A55" s="102" t="s">
        <v>155</v>
      </c>
      <c r="B55" s="161" t="s">
        <v>156</v>
      </c>
      <c r="C55" s="149"/>
      <c r="D55" s="149"/>
      <c r="E55" s="149"/>
      <c r="F55" s="149"/>
      <c r="G55" s="149"/>
      <c r="H55" s="149"/>
      <c r="I55" s="150"/>
      <c r="J55" s="103">
        <v>5</v>
      </c>
      <c r="K55" s="103">
        <v>2</v>
      </c>
      <c r="L55" s="103">
        <v>1</v>
      </c>
      <c r="M55" s="103">
        <v>2</v>
      </c>
      <c r="N55" s="9">
        <v>0</v>
      </c>
      <c r="O55" s="48">
        <f t="shared" si="7"/>
        <v>5</v>
      </c>
      <c r="P55" s="15">
        <f>Q55-O55</f>
        <v>4</v>
      </c>
      <c r="Q55" s="15">
        <f>ROUND(PRODUCT(J55,25)/14,0)</f>
        <v>9</v>
      </c>
      <c r="R55" s="19" t="s">
        <v>35</v>
      </c>
      <c r="S55" s="9"/>
      <c r="T55" s="20"/>
      <c r="U55" s="9" t="s">
        <v>41</v>
      </c>
    </row>
    <row r="56" spans="1:26" x14ac:dyDescent="0.2">
      <c r="A56" s="102" t="s">
        <v>157</v>
      </c>
      <c r="B56" s="161" t="s">
        <v>158</v>
      </c>
      <c r="C56" s="149"/>
      <c r="D56" s="149"/>
      <c r="E56" s="149"/>
      <c r="F56" s="149"/>
      <c r="G56" s="149"/>
      <c r="H56" s="149"/>
      <c r="I56" s="150"/>
      <c r="J56" s="103">
        <v>5</v>
      </c>
      <c r="K56" s="103">
        <v>2</v>
      </c>
      <c r="L56" s="103">
        <v>1</v>
      </c>
      <c r="M56" s="103">
        <v>0</v>
      </c>
      <c r="N56" s="9">
        <v>0</v>
      </c>
      <c r="O56" s="48">
        <f t="shared" si="7"/>
        <v>3</v>
      </c>
      <c r="P56" s="15">
        <f>Q56-O56</f>
        <v>6</v>
      </c>
      <c r="Q56" s="15">
        <f>ROUND(PRODUCT(J56,25)/14,0)</f>
        <v>9</v>
      </c>
      <c r="R56" s="19"/>
      <c r="S56" s="9" t="s">
        <v>31</v>
      </c>
      <c r="T56" s="20"/>
      <c r="U56" s="9" t="s">
        <v>41</v>
      </c>
    </row>
    <row r="57" spans="1:26" x14ac:dyDescent="0.2">
      <c r="A57" s="16" t="s">
        <v>103</v>
      </c>
      <c r="B57" s="262" t="s">
        <v>79</v>
      </c>
      <c r="C57" s="263"/>
      <c r="D57" s="263"/>
      <c r="E57" s="263"/>
      <c r="F57" s="263"/>
      <c r="G57" s="263"/>
      <c r="H57" s="263"/>
      <c r="I57" s="264"/>
      <c r="J57" s="16">
        <v>2</v>
      </c>
      <c r="K57" s="16">
        <v>0</v>
      </c>
      <c r="L57" s="16">
        <v>2</v>
      </c>
      <c r="M57" s="16">
        <v>0</v>
      </c>
      <c r="N57" s="16">
        <v>0</v>
      </c>
      <c r="O57" s="48">
        <f t="shared" si="7"/>
        <v>2</v>
      </c>
      <c r="P57" s="15">
        <f t="shared" si="8"/>
        <v>2</v>
      </c>
      <c r="Q57" s="15">
        <f t="shared" si="9"/>
        <v>4</v>
      </c>
      <c r="R57" s="56"/>
      <c r="S57" s="55"/>
      <c r="T57" s="57" t="s">
        <v>36</v>
      </c>
      <c r="U57" s="55" t="s">
        <v>42</v>
      </c>
      <c r="V57" s="69"/>
      <c r="W57" s="69"/>
      <c r="X57" s="69"/>
      <c r="Y57" s="69"/>
      <c r="Z57" s="69"/>
    </row>
    <row r="58" spans="1:26" x14ac:dyDescent="0.2">
      <c r="A58" s="17" t="s">
        <v>28</v>
      </c>
      <c r="B58" s="221"/>
      <c r="C58" s="222"/>
      <c r="D58" s="222"/>
      <c r="E58" s="222"/>
      <c r="F58" s="222"/>
      <c r="G58" s="222"/>
      <c r="H58" s="222"/>
      <c r="I58" s="223"/>
      <c r="J58" s="17">
        <f t="shared" ref="J58:Q58" si="10">SUM(J51:J57)</f>
        <v>32</v>
      </c>
      <c r="K58" s="17">
        <f t="shared" si="10"/>
        <v>12</v>
      </c>
      <c r="L58" s="17">
        <f t="shared" si="10"/>
        <v>12</v>
      </c>
      <c r="M58" s="17">
        <f t="shared" si="10"/>
        <v>2</v>
      </c>
      <c r="N58" s="47">
        <f t="shared" si="10"/>
        <v>0</v>
      </c>
      <c r="O58" s="47">
        <f t="shared" si="10"/>
        <v>26</v>
      </c>
      <c r="P58" s="17">
        <f t="shared" si="10"/>
        <v>32</v>
      </c>
      <c r="Q58" s="17">
        <f t="shared" si="10"/>
        <v>58</v>
      </c>
      <c r="R58" s="28">
        <f>COUNTIF(R51:R57,"E")</f>
        <v>4</v>
      </c>
      <c r="S58" s="28">
        <f>COUNTIF(S51:S57,"C")</f>
        <v>1</v>
      </c>
      <c r="T58" s="28">
        <f>COUNTIF(T51:T57,"VP")</f>
        <v>2</v>
      </c>
      <c r="U58" s="60">
        <f>COUNTA(U51:U57)</f>
        <v>7</v>
      </c>
      <c r="V58" s="249" t="str">
        <f>IF(R58&gt;=SUM(S58:T58),"Corect","E trebuie să fie cel puțin egal cu C+VP")</f>
        <v>Corect</v>
      </c>
      <c r="W58" s="225"/>
      <c r="X58" s="225"/>
    </row>
    <row r="59" spans="1:26" ht="6" customHeight="1" x14ac:dyDescent="0.2">
      <c r="B59" s="6"/>
      <c r="C59" s="6"/>
      <c r="D59" s="6"/>
      <c r="E59" s="6"/>
      <c r="F59" s="6"/>
      <c r="G59" s="6"/>
      <c r="M59" s="6"/>
      <c r="N59" s="49"/>
      <c r="O59" s="6"/>
      <c r="P59" s="6"/>
      <c r="Q59" s="6"/>
      <c r="R59" s="6"/>
      <c r="S59" s="6"/>
      <c r="T59" s="6"/>
    </row>
    <row r="60" spans="1:26" x14ac:dyDescent="0.2">
      <c r="A60" s="180" t="s">
        <v>47</v>
      </c>
      <c r="B60" s="180"/>
      <c r="C60" s="180"/>
      <c r="D60" s="180"/>
      <c r="E60" s="180"/>
      <c r="F60" s="180"/>
      <c r="G60" s="180"/>
      <c r="H60" s="180"/>
      <c r="I60" s="180"/>
      <c r="J60" s="180"/>
      <c r="K60" s="180"/>
      <c r="L60" s="180"/>
      <c r="M60" s="180"/>
      <c r="N60" s="180"/>
      <c r="O60" s="180"/>
      <c r="P60" s="180"/>
      <c r="Q60" s="180"/>
      <c r="R60" s="180"/>
      <c r="S60" s="180"/>
      <c r="T60" s="180"/>
      <c r="U60" s="180"/>
    </row>
    <row r="61" spans="1:26" ht="22.5" customHeight="1" x14ac:dyDescent="0.2">
      <c r="A61" s="173" t="s">
        <v>30</v>
      </c>
      <c r="B61" s="201" t="s">
        <v>29</v>
      </c>
      <c r="C61" s="202"/>
      <c r="D61" s="202"/>
      <c r="E61" s="202"/>
      <c r="F61" s="202"/>
      <c r="G61" s="202"/>
      <c r="H61" s="202"/>
      <c r="I61" s="203"/>
      <c r="J61" s="220" t="s">
        <v>43</v>
      </c>
      <c r="K61" s="194" t="s">
        <v>27</v>
      </c>
      <c r="L61" s="195"/>
      <c r="M61" s="195"/>
      <c r="N61" s="196"/>
      <c r="O61" s="177" t="s">
        <v>44</v>
      </c>
      <c r="P61" s="213"/>
      <c r="Q61" s="214"/>
      <c r="R61" s="177" t="s">
        <v>26</v>
      </c>
      <c r="S61" s="178"/>
      <c r="T61" s="179"/>
      <c r="U61" s="175" t="s">
        <v>25</v>
      </c>
    </row>
    <row r="62" spans="1:26" x14ac:dyDescent="0.2">
      <c r="A62" s="174"/>
      <c r="B62" s="204"/>
      <c r="C62" s="205"/>
      <c r="D62" s="205"/>
      <c r="E62" s="205"/>
      <c r="F62" s="205"/>
      <c r="G62" s="205"/>
      <c r="H62" s="205"/>
      <c r="I62" s="206"/>
      <c r="J62" s="176"/>
      <c r="K62" s="5" t="s">
        <v>31</v>
      </c>
      <c r="L62" s="5" t="s">
        <v>32</v>
      </c>
      <c r="M62" s="5" t="s">
        <v>33</v>
      </c>
      <c r="N62" s="46" t="s">
        <v>110</v>
      </c>
      <c r="O62" s="62" t="s">
        <v>37</v>
      </c>
      <c r="P62" s="62" t="s">
        <v>8</v>
      </c>
      <c r="Q62" s="62" t="s">
        <v>34</v>
      </c>
      <c r="R62" s="62" t="s">
        <v>35</v>
      </c>
      <c r="S62" s="62" t="s">
        <v>31</v>
      </c>
      <c r="T62" s="62" t="s">
        <v>36</v>
      </c>
      <c r="U62" s="176"/>
    </row>
    <row r="63" spans="1:26" x14ac:dyDescent="0.2">
      <c r="A63" s="102" t="s">
        <v>159</v>
      </c>
      <c r="B63" s="161" t="s">
        <v>160</v>
      </c>
      <c r="C63" s="149"/>
      <c r="D63" s="149"/>
      <c r="E63" s="149"/>
      <c r="F63" s="149"/>
      <c r="G63" s="149"/>
      <c r="H63" s="149"/>
      <c r="I63" s="150"/>
      <c r="J63" s="103">
        <v>6</v>
      </c>
      <c r="K63" s="103">
        <v>2</v>
      </c>
      <c r="L63" s="103">
        <v>2</v>
      </c>
      <c r="M63" s="103">
        <v>0</v>
      </c>
      <c r="N63" s="9">
        <v>0</v>
      </c>
      <c r="O63" s="48">
        <f>K63+L63+M63+N63</f>
        <v>4</v>
      </c>
      <c r="P63" s="15">
        <f>Q63-O63</f>
        <v>7</v>
      </c>
      <c r="Q63" s="15">
        <f>ROUND(PRODUCT(J63,25)/14,0)</f>
        <v>11</v>
      </c>
      <c r="R63" s="19"/>
      <c r="S63" s="9"/>
      <c r="T63" s="20" t="s">
        <v>36</v>
      </c>
      <c r="U63" s="9" t="s">
        <v>40</v>
      </c>
    </row>
    <row r="64" spans="1:26" x14ac:dyDescent="0.2">
      <c r="A64" s="102" t="s">
        <v>161</v>
      </c>
      <c r="B64" s="161" t="s">
        <v>162</v>
      </c>
      <c r="C64" s="149"/>
      <c r="D64" s="149"/>
      <c r="E64" s="149"/>
      <c r="F64" s="149"/>
      <c r="G64" s="149"/>
      <c r="H64" s="149"/>
      <c r="I64" s="150"/>
      <c r="J64" s="103">
        <v>6</v>
      </c>
      <c r="K64" s="103">
        <v>2</v>
      </c>
      <c r="L64" s="103">
        <v>2</v>
      </c>
      <c r="M64" s="103">
        <v>0</v>
      </c>
      <c r="N64" s="9">
        <v>0</v>
      </c>
      <c r="O64" s="48">
        <f t="shared" ref="O64:O67" si="11">K64+L64+M64+N64</f>
        <v>4</v>
      </c>
      <c r="P64" s="15">
        <f t="shared" ref="P64:P67" si="12">Q64-O64</f>
        <v>7</v>
      </c>
      <c r="Q64" s="15">
        <f t="shared" ref="Q64:Q67" si="13">ROUND(PRODUCT(J64,25)/14,0)</f>
        <v>11</v>
      </c>
      <c r="R64" s="19" t="s">
        <v>35</v>
      </c>
      <c r="S64" s="9"/>
      <c r="T64" s="20"/>
      <c r="U64" s="9" t="s">
        <v>41</v>
      </c>
    </row>
    <row r="65" spans="1:26" x14ac:dyDescent="0.2">
      <c r="A65" s="102" t="s">
        <v>163</v>
      </c>
      <c r="B65" s="161" t="s">
        <v>164</v>
      </c>
      <c r="C65" s="149"/>
      <c r="D65" s="149"/>
      <c r="E65" s="149"/>
      <c r="F65" s="149"/>
      <c r="G65" s="149"/>
      <c r="H65" s="149"/>
      <c r="I65" s="150"/>
      <c r="J65" s="103">
        <v>6</v>
      </c>
      <c r="K65" s="103">
        <v>2</v>
      </c>
      <c r="L65" s="103">
        <v>2</v>
      </c>
      <c r="M65" s="103">
        <v>1</v>
      </c>
      <c r="N65" s="9">
        <v>0</v>
      </c>
      <c r="O65" s="48">
        <f t="shared" si="11"/>
        <v>5</v>
      </c>
      <c r="P65" s="15">
        <f t="shared" si="12"/>
        <v>6</v>
      </c>
      <c r="Q65" s="15">
        <f t="shared" si="13"/>
        <v>11</v>
      </c>
      <c r="R65" s="19" t="s">
        <v>35</v>
      </c>
      <c r="S65" s="9"/>
      <c r="T65" s="20"/>
      <c r="U65" s="9" t="s">
        <v>40</v>
      </c>
    </row>
    <row r="66" spans="1:26" x14ac:dyDescent="0.2">
      <c r="A66" s="102" t="s">
        <v>165</v>
      </c>
      <c r="B66" s="161" t="s">
        <v>166</v>
      </c>
      <c r="C66" s="149"/>
      <c r="D66" s="149"/>
      <c r="E66" s="149"/>
      <c r="F66" s="149"/>
      <c r="G66" s="149"/>
      <c r="H66" s="149"/>
      <c r="I66" s="150"/>
      <c r="J66" s="103">
        <v>6</v>
      </c>
      <c r="K66" s="103">
        <v>2</v>
      </c>
      <c r="L66" s="103">
        <v>2</v>
      </c>
      <c r="M66" s="103">
        <v>0</v>
      </c>
      <c r="N66" s="9">
        <v>0</v>
      </c>
      <c r="O66" s="48">
        <f t="shared" si="11"/>
        <v>4</v>
      </c>
      <c r="P66" s="15">
        <f t="shared" si="12"/>
        <v>7</v>
      </c>
      <c r="Q66" s="15">
        <f t="shared" si="13"/>
        <v>11</v>
      </c>
      <c r="R66" s="19" t="s">
        <v>35</v>
      </c>
      <c r="S66" s="9"/>
      <c r="T66" s="20"/>
      <c r="U66" s="9" t="s">
        <v>40</v>
      </c>
    </row>
    <row r="67" spans="1:26" x14ac:dyDescent="0.2">
      <c r="A67" s="102" t="s">
        <v>167</v>
      </c>
      <c r="B67" s="161" t="s">
        <v>168</v>
      </c>
      <c r="C67" s="149"/>
      <c r="D67" s="149"/>
      <c r="E67" s="149"/>
      <c r="F67" s="149"/>
      <c r="G67" s="149"/>
      <c r="H67" s="149"/>
      <c r="I67" s="150"/>
      <c r="J67" s="103">
        <v>6</v>
      </c>
      <c r="K67" s="103">
        <v>1</v>
      </c>
      <c r="L67" s="103">
        <v>0</v>
      </c>
      <c r="M67" s="103">
        <v>2</v>
      </c>
      <c r="N67" s="9">
        <v>0</v>
      </c>
      <c r="O67" s="48">
        <f t="shared" si="11"/>
        <v>3</v>
      </c>
      <c r="P67" s="15">
        <f t="shared" si="12"/>
        <v>8</v>
      </c>
      <c r="Q67" s="15">
        <f t="shared" si="13"/>
        <v>11</v>
      </c>
      <c r="R67" s="19" t="s">
        <v>35</v>
      </c>
      <c r="S67" s="9"/>
      <c r="T67" s="20"/>
      <c r="U67" s="9" t="s">
        <v>41</v>
      </c>
    </row>
    <row r="68" spans="1:26" s="95" customFormat="1" x14ac:dyDescent="0.2">
      <c r="A68" s="81" t="s">
        <v>117</v>
      </c>
      <c r="B68" s="259" t="s">
        <v>105</v>
      </c>
      <c r="C68" s="260"/>
      <c r="D68" s="260"/>
      <c r="E68" s="260"/>
      <c r="F68" s="260"/>
      <c r="G68" s="260"/>
      <c r="H68" s="260"/>
      <c r="I68" s="261"/>
      <c r="J68" s="82">
        <v>3</v>
      </c>
      <c r="K68" s="82">
        <v>0</v>
      </c>
      <c r="L68" s="82">
        <v>2</v>
      </c>
      <c r="M68" s="82">
        <v>0</v>
      </c>
      <c r="N68" s="82">
        <v>0</v>
      </c>
      <c r="O68" s="16">
        <f t="shared" ref="O68" si="14">K68+L68+M68+N68</f>
        <v>2</v>
      </c>
      <c r="P68" s="83">
        <f t="shared" ref="P68" si="15">Q68-O68</f>
        <v>3</v>
      </c>
      <c r="Q68" s="83">
        <f t="shared" ref="Q68" si="16">ROUND(PRODUCT(J68,25)/14,0)</f>
        <v>5</v>
      </c>
      <c r="R68" s="96"/>
      <c r="S68" s="82" t="s">
        <v>31</v>
      </c>
      <c r="T68" s="84"/>
      <c r="U68" s="82" t="s">
        <v>42</v>
      </c>
      <c r="V68" s="69"/>
      <c r="W68" s="69"/>
      <c r="X68" s="69"/>
      <c r="Y68" s="69"/>
      <c r="Z68" s="69"/>
    </row>
    <row r="69" spans="1:26" x14ac:dyDescent="0.2">
      <c r="A69" s="17" t="s">
        <v>28</v>
      </c>
      <c r="B69" s="221"/>
      <c r="C69" s="222"/>
      <c r="D69" s="222"/>
      <c r="E69" s="222"/>
      <c r="F69" s="222"/>
      <c r="G69" s="222"/>
      <c r="H69" s="222"/>
      <c r="I69" s="223"/>
      <c r="J69" s="17">
        <f t="shared" ref="J69:Q69" si="17">SUM(J63:J68)</f>
        <v>33</v>
      </c>
      <c r="K69" s="17">
        <f t="shared" si="17"/>
        <v>9</v>
      </c>
      <c r="L69" s="17">
        <f t="shared" si="17"/>
        <v>10</v>
      </c>
      <c r="M69" s="17">
        <f t="shared" si="17"/>
        <v>3</v>
      </c>
      <c r="N69" s="47">
        <f t="shared" si="17"/>
        <v>0</v>
      </c>
      <c r="O69" s="47">
        <f t="shared" si="17"/>
        <v>22</v>
      </c>
      <c r="P69" s="17">
        <f t="shared" si="17"/>
        <v>38</v>
      </c>
      <c r="Q69" s="17">
        <f t="shared" si="17"/>
        <v>60</v>
      </c>
      <c r="R69" s="17">
        <f>COUNTIF(R63:R68,"E")</f>
        <v>4</v>
      </c>
      <c r="S69" s="17">
        <f>COUNTIF(S63:S68,"C")</f>
        <v>1</v>
      </c>
      <c r="T69" s="17">
        <f>COUNTIF(T63:T68,"VP")</f>
        <v>1</v>
      </c>
      <c r="U69" s="39">
        <f>COUNTA(U63:U68)</f>
        <v>6</v>
      </c>
      <c r="V69" s="250" t="str">
        <f>IF(R69&gt;=SUM(S69:T69),"Corect","E trebuie să fie cel puțin egal cu C+VP")</f>
        <v>Corect</v>
      </c>
      <c r="W69" s="225"/>
      <c r="X69" s="225"/>
    </row>
    <row r="70" spans="1:26" s="95" customFormat="1" ht="12.75" customHeight="1" x14ac:dyDescent="0.2">
      <c r="A70" s="318" t="s">
        <v>127</v>
      </c>
      <c r="B70" s="318"/>
      <c r="C70" s="318"/>
      <c r="D70" s="318"/>
      <c r="E70" s="318"/>
      <c r="F70" s="318"/>
      <c r="G70" s="318"/>
      <c r="H70" s="318"/>
      <c r="I70" s="318"/>
      <c r="J70" s="318"/>
      <c r="K70" s="318"/>
      <c r="L70" s="318"/>
      <c r="M70" s="318"/>
      <c r="N70" s="318"/>
      <c r="O70" s="318"/>
      <c r="P70" s="318"/>
      <c r="Q70" s="318"/>
      <c r="R70" s="318"/>
      <c r="S70" s="318"/>
      <c r="T70" s="318"/>
      <c r="U70" s="318"/>
      <c r="V70" s="94"/>
    </row>
    <row r="71" spans="1:26" s="95" customFormat="1" x14ac:dyDescent="0.2">
      <c r="A71" s="319"/>
      <c r="B71" s="319"/>
      <c r="C71" s="319"/>
      <c r="D71" s="319"/>
      <c r="E71" s="319"/>
      <c r="F71" s="319"/>
      <c r="G71" s="319"/>
      <c r="H71" s="319"/>
      <c r="I71" s="319"/>
      <c r="J71" s="319"/>
      <c r="K71" s="319"/>
      <c r="L71" s="319"/>
      <c r="M71" s="319"/>
      <c r="N71" s="319"/>
      <c r="O71" s="319"/>
      <c r="P71" s="319"/>
      <c r="Q71" s="319"/>
      <c r="R71" s="319"/>
      <c r="S71" s="319"/>
      <c r="T71" s="319"/>
      <c r="U71" s="319"/>
      <c r="V71" s="94"/>
    </row>
    <row r="72" spans="1:26" ht="5.25" customHeight="1" x14ac:dyDescent="0.2"/>
    <row r="73" spans="1:26" ht="18.75" customHeight="1" x14ac:dyDescent="0.2">
      <c r="A73" s="180" t="s">
        <v>48</v>
      </c>
      <c r="B73" s="180"/>
      <c r="C73" s="180"/>
      <c r="D73" s="180"/>
      <c r="E73" s="180"/>
      <c r="F73" s="180"/>
      <c r="G73" s="180"/>
      <c r="H73" s="180"/>
      <c r="I73" s="180"/>
      <c r="J73" s="180"/>
      <c r="K73" s="180"/>
      <c r="L73" s="180"/>
      <c r="M73" s="180"/>
      <c r="N73" s="180"/>
      <c r="O73" s="180"/>
      <c r="P73" s="180"/>
      <c r="Q73" s="180"/>
      <c r="R73" s="180"/>
      <c r="S73" s="180"/>
      <c r="T73" s="180"/>
      <c r="U73" s="180"/>
    </row>
    <row r="74" spans="1:26" ht="21" customHeight="1" x14ac:dyDescent="0.2">
      <c r="A74" s="173" t="s">
        <v>30</v>
      </c>
      <c r="B74" s="201" t="s">
        <v>29</v>
      </c>
      <c r="C74" s="202"/>
      <c r="D74" s="202"/>
      <c r="E74" s="202"/>
      <c r="F74" s="202"/>
      <c r="G74" s="202"/>
      <c r="H74" s="202"/>
      <c r="I74" s="203"/>
      <c r="J74" s="220" t="s">
        <v>43</v>
      </c>
      <c r="K74" s="194" t="s">
        <v>27</v>
      </c>
      <c r="L74" s="195"/>
      <c r="M74" s="195"/>
      <c r="N74" s="196"/>
      <c r="O74" s="177" t="s">
        <v>44</v>
      </c>
      <c r="P74" s="213"/>
      <c r="Q74" s="214"/>
      <c r="R74" s="177" t="s">
        <v>26</v>
      </c>
      <c r="S74" s="178"/>
      <c r="T74" s="179"/>
      <c r="U74" s="175" t="s">
        <v>25</v>
      </c>
    </row>
    <row r="75" spans="1:26" x14ac:dyDescent="0.2">
      <c r="A75" s="174"/>
      <c r="B75" s="204"/>
      <c r="C75" s="205"/>
      <c r="D75" s="205"/>
      <c r="E75" s="205"/>
      <c r="F75" s="205"/>
      <c r="G75" s="205"/>
      <c r="H75" s="205"/>
      <c r="I75" s="206"/>
      <c r="J75" s="176"/>
      <c r="K75" s="5" t="s">
        <v>31</v>
      </c>
      <c r="L75" s="5" t="s">
        <v>32</v>
      </c>
      <c r="M75" s="5" t="s">
        <v>33</v>
      </c>
      <c r="N75" s="46" t="s">
        <v>110</v>
      </c>
      <c r="O75" s="62" t="s">
        <v>37</v>
      </c>
      <c r="P75" s="62" t="s">
        <v>8</v>
      </c>
      <c r="Q75" s="62" t="s">
        <v>34</v>
      </c>
      <c r="R75" s="62" t="s">
        <v>35</v>
      </c>
      <c r="S75" s="62" t="s">
        <v>31</v>
      </c>
      <c r="T75" s="62" t="s">
        <v>36</v>
      </c>
      <c r="U75" s="176"/>
    </row>
    <row r="76" spans="1:26" x14ac:dyDescent="0.2">
      <c r="A76" s="102" t="s">
        <v>181</v>
      </c>
      <c r="B76" s="161" t="s">
        <v>182</v>
      </c>
      <c r="C76" s="149"/>
      <c r="D76" s="149"/>
      <c r="E76" s="149"/>
      <c r="F76" s="149"/>
      <c r="G76" s="149"/>
      <c r="H76" s="149"/>
      <c r="I76" s="150"/>
      <c r="J76" s="103">
        <v>5</v>
      </c>
      <c r="K76" s="103">
        <v>2</v>
      </c>
      <c r="L76" s="103">
        <v>1</v>
      </c>
      <c r="M76" s="103">
        <v>2</v>
      </c>
      <c r="N76" s="9">
        <v>0</v>
      </c>
      <c r="O76" s="48">
        <f>K76+L76+M76+N76</f>
        <v>5</v>
      </c>
      <c r="P76" s="15">
        <f>Q76-O76</f>
        <v>4</v>
      </c>
      <c r="Q76" s="15">
        <f>ROUND(PRODUCT(J76,25)/14,0)</f>
        <v>9</v>
      </c>
      <c r="R76" s="19" t="s">
        <v>35</v>
      </c>
      <c r="S76" s="9"/>
      <c r="T76" s="20"/>
      <c r="U76" s="9" t="s">
        <v>41</v>
      </c>
    </row>
    <row r="77" spans="1:26" x14ac:dyDescent="0.2">
      <c r="A77" s="102" t="s">
        <v>183</v>
      </c>
      <c r="B77" s="161" t="s">
        <v>184</v>
      </c>
      <c r="C77" s="149"/>
      <c r="D77" s="149"/>
      <c r="E77" s="149"/>
      <c r="F77" s="149"/>
      <c r="G77" s="149"/>
      <c r="H77" s="149"/>
      <c r="I77" s="150"/>
      <c r="J77" s="103">
        <v>5</v>
      </c>
      <c r="K77" s="103">
        <v>2</v>
      </c>
      <c r="L77" s="103">
        <v>2</v>
      </c>
      <c r="M77" s="103">
        <v>0</v>
      </c>
      <c r="N77" s="9">
        <v>0</v>
      </c>
      <c r="O77" s="48">
        <f t="shared" ref="O77:O81" si="18">K77+L77+M77+N77</f>
        <v>4</v>
      </c>
      <c r="P77" s="15">
        <f t="shared" ref="P77:P81" si="19">Q77-O77</f>
        <v>5</v>
      </c>
      <c r="Q77" s="15">
        <f t="shared" ref="Q77:Q81" si="20">ROUND(PRODUCT(J77,25)/14,0)</f>
        <v>9</v>
      </c>
      <c r="R77" s="19" t="s">
        <v>35</v>
      </c>
      <c r="S77" s="9"/>
      <c r="T77" s="20"/>
      <c r="U77" s="9" t="s">
        <v>40</v>
      </c>
    </row>
    <row r="78" spans="1:26" x14ac:dyDescent="0.2">
      <c r="A78" s="102" t="s">
        <v>185</v>
      </c>
      <c r="B78" s="161" t="s">
        <v>186</v>
      </c>
      <c r="C78" s="149"/>
      <c r="D78" s="149"/>
      <c r="E78" s="149"/>
      <c r="F78" s="149"/>
      <c r="G78" s="149"/>
      <c r="H78" s="149"/>
      <c r="I78" s="150"/>
      <c r="J78" s="103">
        <v>5</v>
      </c>
      <c r="K78" s="103">
        <v>2</v>
      </c>
      <c r="L78" s="103">
        <v>2</v>
      </c>
      <c r="M78" s="103">
        <v>0</v>
      </c>
      <c r="N78" s="9">
        <v>0</v>
      </c>
      <c r="O78" s="48">
        <f t="shared" si="18"/>
        <v>4</v>
      </c>
      <c r="P78" s="15">
        <f t="shared" si="19"/>
        <v>5</v>
      </c>
      <c r="Q78" s="15">
        <f t="shared" si="20"/>
        <v>9</v>
      </c>
      <c r="R78" s="19" t="s">
        <v>35</v>
      </c>
      <c r="S78" s="9"/>
      <c r="T78" s="20"/>
      <c r="U78" s="9" t="s">
        <v>40</v>
      </c>
    </row>
    <row r="79" spans="1:26" x14ac:dyDescent="0.2">
      <c r="A79" s="102" t="s">
        <v>187</v>
      </c>
      <c r="B79" s="161" t="s">
        <v>188</v>
      </c>
      <c r="C79" s="149"/>
      <c r="D79" s="149"/>
      <c r="E79" s="149"/>
      <c r="F79" s="149"/>
      <c r="G79" s="149"/>
      <c r="H79" s="149"/>
      <c r="I79" s="150"/>
      <c r="J79" s="103">
        <v>5</v>
      </c>
      <c r="K79" s="103">
        <v>2</v>
      </c>
      <c r="L79" s="103">
        <v>2</v>
      </c>
      <c r="M79" s="103">
        <v>0</v>
      </c>
      <c r="N79" s="9">
        <v>0</v>
      </c>
      <c r="O79" s="48">
        <f t="shared" si="18"/>
        <v>4</v>
      </c>
      <c r="P79" s="15">
        <f t="shared" si="19"/>
        <v>5</v>
      </c>
      <c r="Q79" s="15">
        <f t="shared" si="20"/>
        <v>9</v>
      </c>
      <c r="R79" s="19" t="s">
        <v>35</v>
      </c>
      <c r="S79" s="9"/>
      <c r="T79" s="20"/>
      <c r="U79" s="9" t="s">
        <v>40</v>
      </c>
    </row>
    <row r="80" spans="1:26" x14ac:dyDescent="0.2">
      <c r="A80" s="102" t="s">
        <v>189</v>
      </c>
      <c r="B80" s="161" t="s">
        <v>190</v>
      </c>
      <c r="C80" s="149"/>
      <c r="D80" s="149"/>
      <c r="E80" s="149"/>
      <c r="F80" s="149"/>
      <c r="G80" s="149"/>
      <c r="H80" s="149"/>
      <c r="I80" s="150"/>
      <c r="J80" s="103">
        <v>5</v>
      </c>
      <c r="K80" s="103">
        <v>2</v>
      </c>
      <c r="L80" s="103">
        <v>2</v>
      </c>
      <c r="M80" s="103">
        <v>0</v>
      </c>
      <c r="N80" s="9">
        <v>0</v>
      </c>
      <c r="O80" s="48">
        <f t="shared" si="18"/>
        <v>4</v>
      </c>
      <c r="P80" s="15">
        <f t="shared" si="19"/>
        <v>5</v>
      </c>
      <c r="Q80" s="15">
        <f t="shared" si="20"/>
        <v>9</v>
      </c>
      <c r="R80" s="19"/>
      <c r="S80" s="9" t="s">
        <v>31</v>
      </c>
      <c r="T80" s="20"/>
      <c r="U80" s="9" t="s">
        <v>41</v>
      </c>
    </row>
    <row r="81" spans="1:24" x14ac:dyDescent="0.2">
      <c r="A81" s="102" t="s">
        <v>191</v>
      </c>
      <c r="B81" s="161" t="s">
        <v>192</v>
      </c>
      <c r="C81" s="149"/>
      <c r="D81" s="149"/>
      <c r="E81" s="149"/>
      <c r="F81" s="149"/>
      <c r="G81" s="149"/>
      <c r="H81" s="149"/>
      <c r="I81" s="150"/>
      <c r="J81" s="103">
        <v>5</v>
      </c>
      <c r="K81" s="103">
        <v>2</v>
      </c>
      <c r="L81" s="103">
        <v>1</v>
      </c>
      <c r="M81" s="103">
        <v>0</v>
      </c>
      <c r="N81" s="9">
        <v>0</v>
      </c>
      <c r="O81" s="48">
        <f t="shared" si="18"/>
        <v>3</v>
      </c>
      <c r="P81" s="15">
        <f t="shared" si="19"/>
        <v>6</v>
      </c>
      <c r="Q81" s="15">
        <f t="shared" si="20"/>
        <v>9</v>
      </c>
      <c r="R81" s="19"/>
      <c r="S81" s="9"/>
      <c r="T81" s="20" t="s">
        <v>36</v>
      </c>
      <c r="U81" s="9" t="s">
        <v>41</v>
      </c>
    </row>
    <row r="82" spans="1:24" x14ac:dyDescent="0.2">
      <c r="A82" s="81" t="s">
        <v>117</v>
      </c>
      <c r="B82" s="259" t="s">
        <v>106</v>
      </c>
      <c r="C82" s="260"/>
      <c r="D82" s="260"/>
      <c r="E82" s="260"/>
      <c r="F82" s="260"/>
      <c r="G82" s="260"/>
      <c r="H82" s="260"/>
      <c r="I82" s="261"/>
      <c r="J82" s="82">
        <v>3</v>
      </c>
      <c r="K82" s="82">
        <v>0</v>
      </c>
      <c r="L82" s="82">
        <v>2</v>
      </c>
      <c r="M82" s="82">
        <v>0</v>
      </c>
      <c r="N82" s="82">
        <v>0</v>
      </c>
      <c r="O82" s="16">
        <f t="shared" ref="O82" si="21">K82+L82+M82+N82</f>
        <v>2</v>
      </c>
      <c r="P82" s="83">
        <f t="shared" ref="P82" si="22">Q82-O82</f>
        <v>3</v>
      </c>
      <c r="Q82" s="83">
        <f t="shared" ref="Q82" si="23">ROUND(PRODUCT(J82,25)/14,0)</f>
        <v>5</v>
      </c>
      <c r="R82" s="96"/>
      <c r="S82" s="82" t="s">
        <v>31</v>
      </c>
      <c r="T82" s="84"/>
      <c r="U82" s="82" t="s">
        <v>42</v>
      </c>
    </row>
    <row r="83" spans="1:24" x14ac:dyDescent="0.2">
      <c r="A83" s="17" t="s">
        <v>28</v>
      </c>
      <c r="B83" s="221"/>
      <c r="C83" s="222"/>
      <c r="D83" s="222"/>
      <c r="E83" s="222"/>
      <c r="F83" s="222"/>
      <c r="G83" s="222"/>
      <c r="H83" s="222"/>
      <c r="I83" s="223"/>
      <c r="J83" s="17">
        <f t="shared" ref="J83:Q83" si="24">SUM(J76:J82)</f>
        <v>33</v>
      </c>
      <c r="K83" s="17">
        <f t="shared" si="24"/>
        <v>12</v>
      </c>
      <c r="L83" s="17">
        <f t="shared" si="24"/>
        <v>12</v>
      </c>
      <c r="M83" s="17">
        <f t="shared" si="24"/>
        <v>2</v>
      </c>
      <c r="N83" s="47">
        <f t="shared" si="24"/>
        <v>0</v>
      </c>
      <c r="O83" s="47">
        <f t="shared" si="24"/>
        <v>26</v>
      </c>
      <c r="P83" s="17">
        <f t="shared" si="24"/>
        <v>33</v>
      </c>
      <c r="Q83" s="17">
        <f t="shared" si="24"/>
        <v>59</v>
      </c>
      <c r="R83" s="17">
        <f>COUNTIF(R76:R82,"E")</f>
        <v>4</v>
      </c>
      <c r="S83" s="17">
        <f>COUNTIF(S76:S82,"C")</f>
        <v>2</v>
      </c>
      <c r="T83" s="17">
        <f>COUNTIF(T76:T82,"VP")</f>
        <v>1</v>
      </c>
      <c r="U83" s="39">
        <f>COUNTA(U76:U82)</f>
        <v>7</v>
      </c>
      <c r="V83" s="250" t="str">
        <f>IF(R83&gt;=SUM(S83:T83),"Corect","E trebuie să fie cel puțin egal cu C+VP")</f>
        <v>Corect</v>
      </c>
      <c r="W83" s="225"/>
      <c r="X83" s="225"/>
    </row>
    <row r="84" spans="1:24" ht="12.75" customHeight="1" x14ac:dyDescent="0.2">
      <c r="A84" s="318" t="s">
        <v>128</v>
      </c>
      <c r="B84" s="318"/>
      <c r="C84" s="318"/>
      <c r="D84" s="318"/>
      <c r="E84" s="318"/>
      <c r="F84" s="318"/>
      <c r="G84" s="318"/>
      <c r="H84" s="318"/>
      <c r="I84" s="318"/>
      <c r="J84" s="318"/>
      <c r="K84" s="318"/>
      <c r="L84" s="318"/>
      <c r="M84" s="318"/>
      <c r="N84" s="318"/>
      <c r="O84" s="318"/>
      <c r="P84" s="318"/>
      <c r="Q84" s="318"/>
      <c r="R84" s="318"/>
      <c r="S84" s="318"/>
      <c r="T84" s="318"/>
      <c r="U84" s="318"/>
    </row>
    <row r="85" spans="1:24" x14ac:dyDescent="0.2">
      <c r="A85" s="319"/>
      <c r="B85" s="319"/>
      <c r="C85" s="319"/>
      <c r="D85" s="319"/>
      <c r="E85" s="319"/>
      <c r="F85" s="319"/>
      <c r="G85" s="319"/>
      <c r="H85" s="319"/>
      <c r="I85" s="319"/>
      <c r="J85" s="319"/>
      <c r="K85" s="319"/>
      <c r="L85" s="319"/>
      <c r="M85" s="319"/>
      <c r="N85" s="319"/>
      <c r="O85" s="319"/>
      <c r="P85" s="319"/>
      <c r="Q85" s="319"/>
      <c r="R85" s="319"/>
      <c r="S85" s="319"/>
      <c r="T85" s="319"/>
      <c r="U85" s="319"/>
    </row>
    <row r="87" spans="1:24" ht="18" customHeight="1" x14ac:dyDescent="0.2">
      <c r="A87" s="215" t="s">
        <v>49</v>
      </c>
      <c r="B87" s="216"/>
      <c r="C87" s="216"/>
      <c r="D87" s="216"/>
      <c r="E87" s="216"/>
      <c r="F87" s="216"/>
      <c r="G87" s="216"/>
      <c r="H87" s="216"/>
      <c r="I87" s="216"/>
      <c r="J87" s="216"/>
      <c r="K87" s="216"/>
      <c r="L87" s="216"/>
      <c r="M87" s="216"/>
      <c r="N87" s="216"/>
      <c r="O87" s="216"/>
      <c r="P87" s="216"/>
      <c r="Q87" s="216"/>
      <c r="R87" s="216"/>
      <c r="S87" s="216"/>
      <c r="T87" s="216"/>
      <c r="U87" s="217"/>
    </row>
    <row r="88" spans="1:24" ht="23.25" customHeight="1" x14ac:dyDescent="0.2">
      <c r="A88" s="173" t="s">
        <v>30</v>
      </c>
      <c r="B88" s="201" t="s">
        <v>29</v>
      </c>
      <c r="C88" s="202"/>
      <c r="D88" s="202"/>
      <c r="E88" s="202"/>
      <c r="F88" s="202"/>
      <c r="G88" s="202"/>
      <c r="H88" s="202"/>
      <c r="I88" s="203"/>
      <c r="J88" s="220" t="s">
        <v>43</v>
      </c>
      <c r="K88" s="194" t="s">
        <v>27</v>
      </c>
      <c r="L88" s="195"/>
      <c r="M88" s="195"/>
      <c r="N88" s="196"/>
      <c r="O88" s="177" t="s">
        <v>44</v>
      </c>
      <c r="P88" s="213"/>
      <c r="Q88" s="214"/>
      <c r="R88" s="177" t="s">
        <v>26</v>
      </c>
      <c r="S88" s="178"/>
      <c r="T88" s="179"/>
      <c r="U88" s="175" t="s">
        <v>25</v>
      </c>
    </row>
    <row r="89" spans="1:24" x14ac:dyDescent="0.2">
      <c r="A89" s="174"/>
      <c r="B89" s="204"/>
      <c r="C89" s="205"/>
      <c r="D89" s="205"/>
      <c r="E89" s="205"/>
      <c r="F89" s="205"/>
      <c r="G89" s="205"/>
      <c r="H89" s="205"/>
      <c r="I89" s="206"/>
      <c r="J89" s="176"/>
      <c r="K89" s="5" t="s">
        <v>31</v>
      </c>
      <c r="L89" s="5" t="s">
        <v>32</v>
      </c>
      <c r="M89" s="5" t="s">
        <v>33</v>
      </c>
      <c r="N89" s="46" t="s">
        <v>110</v>
      </c>
      <c r="O89" s="62" t="s">
        <v>37</v>
      </c>
      <c r="P89" s="62" t="s">
        <v>8</v>
      </c>
      <c r="Q89" s="62" t="s">
        <v>34</v>
      </c>
      <c r="R89" s="62" t="s">
        <v>35</v>
      </c>
      <c r="S89" s="62" t="s">
        <v>31</v>
      </c>
      <c r="T89" s="62" t="s">
        <v>36</v>
      </c>
      <c r="U89" s="176"/>
    </row>
    <row r="90" spans="1:24" x14ac:dyDescent="0.2">
      <c r="A90" s="102" t="s">
        <v>169</v>
      </c>
      <c r="B90" s="161" t="s">
        <v>170</v>
      </c>
      <c r="C90" s="149"/>
      <c r="D90" s="149"/>
      <c r="E90" s="149"/>
      <c r="F90" s="149"/>
      <c r="G90" s="149"/>
      <c r="H90" s="149"/>
      <c r="I90" s="150"/>
      <c r="J90" s="103">
        <v>6</v>
      </c>
      <c r="K90" s="103">
        <v>2</v>
      </c>
      <c r="L90" s="103">
        <v>2</v>
      </c>
      <c r="M90" s="103">
        <v>1</v>
      </c>
      <c r="N90" s="9">
        <v>0</v>
      </c>
      <c r="O90" s="97">
        <f>K90+L90+M90+N90</f>
        <v>5</v>
      </c>
      <c r="P90" s="15">
        <f>Q90-O90</f>
        <v>6</v>
      </c>
      <c r="Q90" s="15">
        <f>ROUND(PRODUCT(J90,25)/14,0)</f>
        <v>11</v>
      </c>
      <c r="R90" s="19" t="s">
        <v>35</v>
      </c>
      <c r="S90" s="9"/>
      <c r="T90" s="20"/>
      <c r="U90" s="9" t="s">
        <v>41</v>
      </c>
    </row>
    <row r="91" spans="1:24" x14ac:dyDescent="0.2">
      <c r="A91" s="102" t="s">
        <v>171</v>
      </c>
      <c r="B91" s="161" t="s">
        <v>172</v>
      </c>
      <c r="C91" s="149"/>
      <c r="D91" s="149"/>
      <c r="E91" s="149"/>
      <c r="F91" s="149"/>
      <c r="G91" s="149"/>
      <c r="H91" s="149"/>
      <c r="I91" s="150"/>
      <c r="J91" s="103">
        <v>5</v>
      </c>
      <c r="K91" s="103">
        <v>2</v>
      </c>
      <c r="L91" s="103">
        <v>2</v>
      </c>
      <c r="M91" s="103">
        <v>0</v>
      </c>
      <c r="N91" s="9">
        <v>0</v>
      </c>
      <c r="O91" s="97">
        <f t="shared" ref="O91:O95" si="25">K91+L91+M91+N91</f>
        <v>4</v>
      </c>
      <c r="P91" s="15">
        <f t="shared" ref="P91:P95" si="26">Q91-O91</f>
        <v>5</v>
      </c>
      <c r="Q91" s="15">
        <f t="shared" ref="Q91:Q95" si="27">ROUND(PRODUCT(J91,25)/14,0)</f>
        <v>9</v>
      </c>
      <c r="R91" s="19" t="s">
        <v>35</v>
      </c>
      <c r="S91" s="9"/>
      <c r="T91" s="20"/>
      <c r="U91" s="9" t="s">
        <v>41</v>
      </c>
    </row>
    <row r="92" spans="1:24" x14ac:dyDescent="0.2">
      <c r="A92" s="102" t="s">
        <v>173</v>
      </c>
      <c r="B92" s="280" t="s">
        <v>174</v>
      </c>
      <c r="C92" s="281"/>
      <c r="D92" s="281"/>
      <c r="E92" s="281"/>
      <c r="F92" s="281"/>
      <c r="G92" s="281"/>
      <c r="H92" s="281"/>
      <c r="I92" s="282"/>
      <c r="J92" s="103">
        <v>6</v>
      </c>
      <c r="K92" s="103">
        <v>2</v>
      </c>
      <c r="L92" s="103">
        <v>2</v>
      </c>
      <c r="M92" s="103">
        <v>1</v>
      </c>
      <c r="N92" s="9">
        <v>0</v>
      </c>
      <c r="O92" s="97">
        <f t="shared" si="25"/>
        <v>5</v>
      </c>
      <c r="P92" s="15">
        <f t="shared" si="26"/>
        <v>6</v>
      </c>
      <c r="Q92" s="15">
        <f t="shared" si="27"/>
        <v>11</v>
      </c>
      <c r="R92" s="19"/>
      <c r="S92" s="9" t="s">
        <v>31</v>
      </c>
      <c r="T92" s="20"/>
      <c r="U92" s="9" t="s">
        <v>41</v>
      </c>
    </row>
    <row r="93" spans="1:24" x14ac:dyDescent="0.2">
      <c r="A93" s="104" t="s">
        <v>175</v>
      </c>
      <c r="B93" s="161" t="s">
        <v>176</v>
      </c>
      <c r="C93" s="149"/>
      <c r="D93" s="149"/>
      <c r="E93" s="149"/>
      <c r="F93" s="149"/>
      <c r="G93" s="149"/>
      <c r="H93" s="149"/>
      <c r="I93" s="150"/>
      <c r="J93" s="105">
        <v>3</v>
      </c>
      <c r="K93" s="105">
        <v>0</v>
      </c>
      <c r="L93" s="105">
        <v>0</v>
      </c>
      <c r="M93" s="105">
        <v>1</v>
      </c>
      <c r="N93" s="9">
        <v>0</v>
      </c>
      <c r="O93" s="97">
        <f t="shared" si="25"/>
        <v>1</v>
      </c>
      <c r="P93" s="15">
        <f t="shared" si="26"/>
        <v>4</v>
      </c>
      <c r="Q93" s="15">
        <f t="shared" si="27"/>
        <v>5</v>
      </c>
      <c r="R93" s="19"/>
      <c r="S93" s="9"/>
      <c r="T93" s="20" t="s">
        <v>36</v>
      </c>
      <c r="U93" s="9" t="s">
        <v>41</v>
      </c>
    </row>
    <row r="94" spans="1:24" x14ac:dyDescent="0.2">
      <c r="A94" s="102" t="s">
        <v>177</v>
      </c>
      <c r="B94" s="161" t="s">
        <v>178</v>
      </c>
      <c r="C94" s="149"/>
      <c r="D94" s="149"/>
      <c r="E94" s="149"/>
      <c r="F94" s="149"/>
      <c r="G94" s="149"/>
      <c r="H94" s="149"/>
      <c r="I94" s="150"/>
      <c r="J94" s="103">
        <v>6</v>
      </c>
      <c r="K94" s="103">
        <v>2</v>
      </c>
      <c r="L94" s="103">
        <v>2</v>
      </c>
      <c r="M94" s="103">
        <v>1</v>
      </c>
      <c r="N94" s="9">
        <v>0</v>
      </c>
      <c r="O94" s="97">
        <f t="shared" si="25"/>
        <v>5</v>
      </c>
      <c r="P94" s="15">
        <f t="shared" si="26"/>
        <v>6</v>
      </c>
      <c r="Q94" s="15">
        <f t="shared" si="27"/>
        <v>11</v>
      </c>
      <c r="R94" s="19" t="s">
        <v>35</v>
      </c>
      <c r="S94" s="9"/>
      <c r="T94" s="20"/>
      <c r="U94" s="9" t="s">
        <v>41</v>
      </c>
    </row>
    <row r="95" spans="1:24" x14ac:dyDescent="0.2">
      <c r="A95" s="102" t="s">
        <v>179</v>
      </c>
      <c r="B95" s="161" t="s">
        <v>180</v>
      </c>
      <c r="C95" s="149"/>
      <c r="D95" s="149"/>
      <c r="E95" s="149"/>
      <c r="F95" s="149"/>
      <c r="G95" s="149"/>
      <c r="H95" s="149"/>
      <c r="I95" s="150"/>
      <c r="J95" s="103">
        <v>4</v>
      </c>
      <c r="K95" s="103">
        <v>2</v>
      </c>
      <c r="L95" s="103">
        <v>1</v>
      </c>
      <c r="M95" s="103">
        <v>0</v>
      </c>
      <c r="N95" s="9">
        <v>0</v>
      </c>
      <c r="O95" s="97">
        <f t="shared" si="25"/>
        <v>3</v>
      </c>
      <c r="P95" s="15">
        <f t="shared" si="26"/>
        <v>4</v>
      </c>
      <c r="Q95" s="15">
        <f t="shared" si="27"/>
        <v>7</v>
      </c>
      <c r="R95" s="19"/>
      <c r="S95" s="9" t="s">
        <v>31</v>
      </c>
      <c r="T95" s="20"/>
      <c r="U95" s="9" t="s">
        <v>41</v>
      </c>
    </row>
    <row r="96" spans="1:24" x14ac:dyDescent="0.2">
      <c r="A96" s="17" t="s">
        <v>28</v>
      </c>
      <c r="B96" s="221"/>
      <c r="C96" s="222"/>
      <c r="D96" s="222"/>
      <c r="E96" s="222"/>
      <c r="F96" s="222"/>
      <c r="G96" s="222"/>
      <c r="H96" s="222"/>
      <c r="I96" s="223"/>
      <c r="J96" s="17">
        <f t="shared" ref="J96:Q96" si="28">SUM(J90:J95)</f>
        <v>30</v>
      </c>
      <c r="K96" s="17">
        <f t="shared" si="28"/>
        <v>10</v>
      </c>
      <c r="L96" s="17">
        <f t="shared" si="28"/>
        <v>9</v>
      </c>
      <c r="M96" s="17">
        <f t="shared" si="28"/>
        <v>4</v>
      </c>
      <c r="N96" s="47">
        <f t="shared" si="28"/>
        <v>0</v>
      </c>
      <c r="O96" s="47">
        <f t="shared" si="28"/>
        <v>23</v>
      </c>
      <c r="P96" s="17">
        <f t="shared" si="28"/>
        <v>31</v>
      </c>
      <c r="Q96" s="17">
        <f t="shared" si="28"/>
        <v>54</v>
      </c>
      <c r="R96" s="17">
        <f>COUNTIF(R90:R95,"E")</f>
        <v>3</v>
      </c>
      <c r="S96" s="17">
        <f>COUNTIF(S90:S95,"C")</f>
        <v>2</v>
      </c>
      <c r="T96" s="17">
        <f>COUNTIF(T90:T95,"VP")</f>
        <v>1</v>
      </c>
      <c r="U96" s="39">
        <f>COUNTA(U90:U95)</f>
        <v>6</v>
      </c>
      <c r="V96" s="250" t="str">
        <f>IF(R96&gt;=SUM(S96:T96),"Corect","E trebuie să fie cel puțin egal cu C+VP")</f>
        <v>Corect</v>
      </c>
      <c r="W96" s="225"/>
      <c r="X96" s="225"/>
    </row>
    <row r="97" spans="1:27" ht="9.75" customHeight="1" x14ac:dyDescent="0.2"/>
    <row r="98" spans="1:27" ht="19.5" customHeight="1" x14ac:dyDescent="0.2">
      <c r="A98" s="215" t="s">
        <v>50</v>
      </c>
      <c r="B98" s="216"/>
      <c r="C98" s="216"/>
      <c r="D98" s="216"/>
      <c r="E98" s="216"/>
      <c r="F98" s="216"/>
      <c r="G98" s="216"/>
      <c r="H98" s="216"/>
      <c r="I98" s="216"/>
      <c r="J98" s="216"/>
      <c r="K98" s="216"/>
      <c r="L98" s="216"/>
      <c r="M98" s="216"/>
      <c r="N98" s="216"/>
      <c r="O98" s="216"/>
      <c r="P98" s="216"/>
      <c r="Q98" s="216"/>
      <c r="R98" s="216"/>
      <c r="S98" s="216"/>
      <c r="T98" s="216"/>
      <c r="U98" s="217"/>
    </row>
    <row r="99" spans="1:27" ht="21" customHeight="1" x14ac:dyDescent="0.2">
      <c r="A99" s="173" t="s">
        <v>30</v>
      </c>
      <c r="B99" s="201" t="s">
        <v>29</v>
      </c>
      <c r="C99" s="202"/>
      <c r="D99" s="202"/>
      <c r="E99" s="202"/>
      <c r="F99" s="202"/>
      <c r="G99" s="202"/>
      <c r="H99" s="202"/>
      <c r="I99" s="203"/>
      <c r="J99" s="220" t="s">
        <v>43</v>
      </c>
      <c r="K99" s="194" t="s">
        <v>27</v>
      </c>
      <c r="L99" s="195"/>
      <c r="M99" s="195"/>
      <c r="N99" s="196"/>
      <c r="O99" s="177" t="s">
        <v>44</v>
      </c>
      <c r="P99" s="213"/>
      <c r="Q99" s="214"/>
      <c r="R99" s="177" t="s">
        <v>26</v>
      </c>
      <c r="S99" s="178"/>
      <c r="T99" s="179"/>
      <c r="U99" s="175" t="s">
        <v>25</v>
      </c>
    </row>
    <row r="100" spans="1:27" x14ac:dyDescent="0.2">
      <c r="A100" s="174"/>
      <c r="B100" s="204"/>
      <c r="C100" s="205"/>
      <c r="D100" s="205"/>
      <c r="E100" s="205"/>
      <c r="F100" s="205"/>
      <c r="G100" s="205"/>
      <c r="H100" s="205"/>
      <c r="I100" s="206"/>
      <c r="J100" s="176"/>
      <c r="K100" s="5" t="s">
        <v>31</v>
      </c>
      <c r="L100" s="5" t="s">
        <v>32</v>
      </c>
      <c r="M100" s="5" t="s">
        <v>33</v>
      </c>
      <c r="N100" s="46" t="s">
        <v>110</v>
      </c>
      <c r="O100" s="62" t="s">
        <v>37</v>
      </c>
      <c r="P100" s="62" t="s">
        <v>8</v>
      </c>
      <c r="Q100" s="62" t="s">
        <v>34</v>
      </c>
      <c r="R100" s="62" t="s">
        <v>35</v>
      </c>
      <c r="S100" s="62" t="s">
        <v>31</v>
      </c>
      <c r="T100" s="62" t="s">
        <v>36</v>
      </c>
      <c r="U100" s="176"/>
    </row>
    <row r="101" spans="1:27" x14ac:dyDescent="0.2">
      <c r="A101" s="102" t="s">
        <v>193</v>
      </c>
      <c r="B101" s="161" t="s">
        <v>194</v>
      </c>
      <c r="C101" s="149"/>
      <c r="D101" s="149"/>
      <c r="E101" s="149"/>
      <c r="F101" s="149"/>
      <c r="G101" s="149"/>
      <c r="H101" s="149"/>
      <c r="I101" s="150"/>
      <c r="J101" s="103">
        <v>4</v>
      </c>
      <c r="K101" s="103">
        <v>2</v>
      </c>
      <c r="L101" s="103">
        <v>1</v>
      </c>
      <c r="M101" s="103">
        <v>0</v>
      </c>
      <c r="N101" s="9">
        <v>0</v>
      </c>
      <c r="O101" s="48">
        <f>K101+L101+M101+N101</f>
        <v>3</v>
      </c>
      <c r="P101" s="15">
        <f>Q101-O101</f>
        <v>5</v>
      </c>
      <c r="Q101" s="15">
        <f>ROUND(PRODUCT(J101,25)/12,0)</f>
        <v>8</v>
      </c>
      <c r="R101" s="19" t="s">
        <v>35</v>
      </c>
      <c r="S101" s="9"/>
      <c r="T101" s="20"/>
      <c r="U101" s="9" t="s">
        <v>41</v>
      </c>
    </row>
    <row r="102" spans="1:27" x14ac:dyDescent="0.2">
      <c r="A102" s="106" t="s">
        <v>195</v>
      </c>
      <c r="B102" s="288" t="s">
        <v>196</v>
      </c>
      <c r="C102" s="289"/>
      <c r="D102" s="289"/>
      <c r="E102" s="289"/>
      <c r="F102" s="289"/>
      <c r="G102" s="289"/>
      <c r="H102" s="289"/>
      <c r="I102" s="290"/>
      <c r="J102" s="107">
        <v>6</v>
      </c>
      <c r="K102" s="107">
        <v>2</v>
      </c>
      <c r="L102" s="107">
        <v>2</v>
      </c>
      <c r="M102" s="107">
        <v>0</v>
      </c>
      <c r="N102" s="9">
        <v>2</v>
      </c>
      <c r="O102" s="48">
        <f t="shared" ref="O102:O106" si="29">K102+L102+M102+N102</f>
        <v>6</v>
      </c>
      <c r="P102" s="15">
        <f t="shared" ref="P102:P106" si="30">Q102-O102</f>
        <v>7</v>
      </c>
      <c r="Q102" s="15">
        <f t="shared" ref="Q102:Q106" si="31">ROUND(PRODUCT(J102,25)/12,0)</f>
        <v>13</v>
      </c>
      <c r="R102" s="19" t="s">
        <v>35</v>
      </c>
      <c r="S102" s="9"/>
      <c r="T102" s="20"/>
      <c r="U102" s="9" t="s">
        <v>41</v>
      </c>
    </row>
    <row r="103" spans="1:27" x14ac:dyDescent="0.2">
      <c r="A103" s="102" t="s">
        <v>197</v>
      </c>
      <c r="B103" s="161" t="s">
        <v>198</v>
      </c>
      <c r="C103" s="149"/>
      <c r="D103" s="149"/>
      <c r="E103" s="149"/>
      <c r="F103" s="149"/>
      <c r="G103" s="149"/>
      <c r="H103" s="149"/>
      <c r="I103" s="150"/>
      <c r="J103" s="103">
        <v>6</v>
      </c>
      <c r="K103" s="103">
        <v>0</v>
      </c>
      <c r="L103" s="103">
        <v>0</v>
      </c>
      <c r="M103" s="103">
        <v>0</v>
      </c>
      <c r="N103" s="9">
        <v>2</v>
      </c>
      <c r="O103" s="48">
        <f t="shared" si="29"/>
        <v>2</v>
      </c>
      <c r="P103" s="15">
        <f t="shared" si="30"/>
        <v>11</v>
      </c>
      <c r="Q103" s="15">
        <f t="shared" si="31"/>
        <v>13</v>
      </c>
      <c r="R103" s="19"/>
      <c r="S103" s="9" t="s">
        <v>31</v>
      </c>
      <c r="T103" s="20"/>
      <c r="U103" s="9" t="s">
        <v>41</v>
      </c>
    </row>
    <row r="104" spans="1:27" x14ac:dyDescent="0.2">
      <c r="A104" s="102" t="s">
        <v>199</v>
      </c>
      <c r="B104" s="161" t="s">
        <v>200</v>
      </c>
      <c r="C104" s="149"/>
      <c r="D104" s="149"/>
      <c r="E104" s="149"/>
      <c r="F104" s="149"/>
      <c r="G104" s="149"/>
      <c r="H104" s="149"/>
      <c r="I104" s="150"/>
      <c r="J104" s="103">
        <v>6</v>
      </c>
      <c r="K104" s="103">
        <v>2</v>
      </c>
      <c r="L104" s="103">
        <v>1</v>
      </c>
      <c r="M104" s="103">
        <v>0</v>
      </c>
      <c r="N104" s="9">
        <v>2</v>
      </c>
      <c r="O104" s="48">
        <f t="shared" si="29"/>
        <v>5</v>
      </c>
      <c r="P104" s="15">
        <f t="shared" si="30"/>
        <v>8</v>
      </c>
      <c r="Q104" s="15">
        <f t="shared" si="31"/>
        <v>13</v>
      </c>
      <c r="R104" s="19" t="s">
        <v>35</v>
      </c>
      <c r="S104" s="9"/>
      <c r="T104" s="20"/>
      <c r="U104" s="9" t="s">
        <v>41</v>
      </c>
    </row>
    <row r="105" spans="1:27" x14ac:dyDescent="0.2">
      <c r="A105" s="108" t="s">
        <v>201</v>
      </c>
      <c r="B105" s="291" t="s">
        <v>202</v>
      </c>
      <c r="C105" s="292"/>
      <c r="D105" s="292"/>
      <c r="E105" s="292"/>
      <c r="F105" s="292"/>
      <c r="G105" s="292"/>
      <c r="H105" s="292"/>
      <c r="I105" s="293"/>
      <c r="J105" s="103">
        <v>3</v>
      </c>
      <c r="K105" s="103">
        <v>2</v>
      </c>
      <c r="L105" s="103">
        <v>0</v>
      </c>
      <c r="M105" s="103">
        <v>0</v>
      </c>
      <c r="N105" s="9">
        <v>0</v>
      </c>
      <c r="O105" s="48">
        <f t="shared" si="29"/>
        <v>2</v>
      </c>
      <c r="P105" s="15">
        <f t="shared" si="30"/>
        <v>4</v>
      </c>
      <c r="Q105" s="15">
        <f t="shared" si="31"/>
        <v>6</v>
      </c>
      <c r="R105" s="19"/>
      <c r="S105" s="9"/>
      <c r="T105" s="20" t="s">
        <v>36</v>
      </c>
      <c r="U105" s="9" t="s">
        <v>42</v>
      </c>
    </row>
    <row r="106" spans="1:27" x14ac:dyDescent="0.2">
      <c r="A106" s="102" t="s">
        <v>203</v>
      </c>
      <c r="B106" s="161" t="s">
        <v>204</v>
      </c>
      <c r="C106" s="149"/>
      <c r="D106" s="149"/>
      <c r="E106" s="149"/>
      <c r="F106" s="149"/>
      <c r="G106" s="149"/>
      <c r="H106" s="149"/>
      <c r="I106" s="150"/>
      <c r="J106" s="103">
        <v>5</v>
      </c>
      <c r="K106" s="109">
        <v>2</v>
      </c>
      <c r="L106" s="109">
        <v>1</v>
      </c>
      <c r="M106" s="109">
        <v>0</v>
      </c>
      <c r="N106" s="9">
        <v>1</v>
      </c>
      <c r="O106" s="48">
        <f t="shared" si="29"/>
        <v>4</v>
      </c>
      <c r="P106" s="15">
        <f t="shared" si="30"/>
        <v>6</v>
      </c>
      <c r="Q106" s="15">
        <f t="shared" si="31"/>
        <v>10</v>
      </c>
      <c r="R106" s="19"/>
      <c r="S106" s="9" t="s">
        <v>31</v>
      </c>
      <c r="T106" s="20"/>
      <c r="U106" s="9" t="s">
        <v>42</v>
      </c>
    </row>
    <row r="107" spans="1:27" x14ac:dyDescent="0.2">
      <c r="A107" s="17" t="s">
        <v>28</v>
      </c>
      <c r="B107" s="221"/>
      <c r="C107" s="222"/>
      <c r="D107" s="222"/>
      <c r="E107" s="222"/>
      <c r="F107" s="222"/>
      <c r="G107" s="222"/>
      <c r="H107" s="222"/>
      <c r="I107" s="223"/>
      <c r="J107" s="17">
        <f t="shared" ref="J107:Q107" si="32">SUM(J101:J106)</f>
        <v>30</v>
      </c>
      <c r="K107" s="17">
        <f t="shared" si="32"/>
        <v>10</v>
      </c>
      <c r="L107" s="17">
        <f t="shared" si="32"/>
        <v>5</v>
      </c>
      <c r="M107" s="17">
        <f t="shared" si="32"/>
        <v>0</v>
      </c>
      <c r="N107" s="47">
        <f t="shared" si="32"/>
        <v>7</v>
      </c>
      <c r="O107" s="17">
        <f t="shared" si="32"/>
        <v>22</v>
      </c>
      <c r="P107" s="17">
        <f t="shared" si="32"/>
        <v>41</v>
      </c>
      <c r="Q107" s="17">
        <f t="shared" si="32"/>
        <v>63</v>
      </c>
      <c r="R107" s="17">
        <f>COUNTIF(R101:R106,"E")</f>
        <v>3</v>
      </c>
      <c r="S107" s="17">
        <f>COUNTIF(S101:S106,"C")</f>
        <v>2</v>
      </c>
      <c r="T107" s="17">
        <f>COUNTIF(T101:T106,"VP")</f>
        <v>1</v>
      </c>
      <c r="U107" s="39">
        <f>COUNTA(U101:U106)</f>
        <v>6</v>
      </c>
      <c r="V107" s="250" t="str">
        <f>IF(R107&gt;=SUM(S107:T107),"Corect","E trebuie să fie cel puțin egal cu C+VP")</f>
        <v>Corect</v>
      </c>
      <c r="W107" s="225"/>
      <c r="X107" s="225"/>
    </row>
    <row r="109" spans="1:27" ht="26.25" customHeight="1" x14ac:dyDescent="0.2">
      <c r="A109" s="215" t="s">
        <v>51</v>
      </c>
      <c r="B109" s="216"/>
      <c r="C109" s="216"/>
      <c r="D109" s="216"/>
      <c r="E109" s="216"/>
      <c r="F109" s="216"/>
      <c r="G109" s="216"/>
      <c r="H109" s="216"/>
      <c r="I109" s="216"/>
      <c r="J109" s="216"/>
      <c r="K109" s="216"/>
      <c r="L109" s="216"/>
      <c r="M109" s="216"/>
      <c r="N109" s="216"/>
      <c r="O109" s="216"/>
      <c r="P109" s="216"/>
      <c r="Q109" s="216"/>
      <c r="R109" s="216"/>
      <c r="S109" s="216"/>
      <c r="T109" s="216"/>
      <c r="U109" s="217"/>
      <c r="V109" s="63"/>
      <c r="W109" s="63"/>
      <c r="X109" s="63"/>
      <c r="Y109" s="63"/>
      <c r="Z109" s="63"/>
      <c r="AA109" s="70"/>
    </row>
    <row r="110" spans="1:27" ht="24.75" customHeight="1" x14ac:dyDescent="0.2">
      <c r="A110" s="180" t="s">
        <v>30</v>
      </c>
      <c r="B110" s="180" t="s">
        <v>29</v>
      </c>
      <c r="C110" s="180"/>
      <c r="D110" s="180"/>
      <c r="E110" s="180"/>
      <c r="F110" s="180"/>
      <c r="G110" s="180"/>
      <c r="H110" s="180"/>
      <c r="I110" s="180"/>
      <c r="J110" s="224" t="s">
        <v>43</v>
      </c>
      <c r="K110" s="224" t="s">
        <v>27</v>
      </c>
      <c r="L110" s="224"/>
      <c r="M110" s="224"/>
      <c r="N110" s="224"/>
      <c r="O110" s="224" t="s">
        <v>44</v>
      </c>
      <c r="P110" s="283"/>
      <c r="Q110" s="283"/>
      <c r="R110" s="224" t="s">
        <v>26</v>
      </c>
      <c r="S110" s="224"/>
      <c r="T110" s="224"/>
      <c r="U110" s="224" t="s">
        <v>25</v>
      </c>
      <c r="V110" s="63"/>
      <c r="W110" s="63"/>
      <c r="X110" s="63"/>
      <c r="Y110" s="63"/>
      <c r="Z110" s="63"/>
      <c r="AA110" s="70"/>
    </row>
    <row r="111" spans="1:27" ht="12.75" customHeight="1" x14ac:dyDescent="0.2">
      <c r="A111" s="180"/>
      <c r="B111" s="180"/>
      <c r="C111" s="180"/>
      <c r="D111" s="180"/>
      <c r="E111" s="180"/>
      <c r="F111" s="180"/>
      <c r="G111" s="180"/>
      <c r="H111" s="180"/>
      <c r="I111" s="180"/>
      <c r="J111" s="224"/>
      <c r="K111" s="62" t="s">
        <v>31</v>
      </c>
      <c r="L111" s="62" t="s">
        <v>32</v>
      </c>
      <c r="M111" s="62" t="s">
        <v>33</v>
      </c>
      <c r="N111" s="62" t="s">
        <v>110</v>
      </c>
      <c r="O111" s="62" t="s">
        <v>37</v>
      </c>
      <c r="P111" s="62" t="s">
        <v>8</v>
      </c>
      <c r="Q111" s="62" t="s">
        <v>34</v>
      </c>
      <c r="R111" s="62" t="s">
        <v>35</v>
      </c>
      <c r="S111" s="62" t="s">
        <v>31</v>
      </c>
      <c r="T111" s="62" t="s">
        <v>36</v>
      </c>
      <c r="U111" s="224"/>
      <c r="V111" s="63"/>
      <c r="W111" s="63"/>
      <c r="X111" s="63"/>
      <c r="Y111" s="63"/>
      <c r="Z111" s="63"/>
      <c r="AA111" s="70"/>
    </row>
    <row r="112" spans="1:27" x14ac:dyDescent="0.2">
      <c r="A112" s="128" t="s">
        <v>145</v>
      </c>
      <c r="B112" s="188" t="s">
        <v>107</v>
      </c>
      <c r="C112" s="189"/>
      <c r="D112" s="189"/>
      <c r="E112" s="189"/>
      <c r="F112" s="189"/>
      <c r="G112" s="189"/>
      <c r="H112" s="189"/>
      <c r="I112" s="189"/>
      <c r="J112" s="189"/>
      <c r="K112" s="189"/>
      <c r="L112" s="189"/>
      <c r="M112" s="189"/>
      <c r="N112" s="189"/>
      <c r="O112" s="189"/>
      <c r="P112" s="189"/>
      <c r="Q112" s="189"/>
      <c r="R112" s="189"/>
      <c r="S112" s="189"/>
      <c r="T112" s="189"/>
      <c r="U112" s="190"/>
      <c r="V112" s="63"/>
      <c r="W112" s="63"/>
      <c r="X112" s="63"/>
      <c r="Y112" s="63"/>
      <c r="Z112" s="63"/>
      <c r="AA112" s="70"/>
    </row>
    <row r="113" spans="1:27" x14ac:dyDescent="0.2">
      <c r="A113" s="110" t="s">
        <v>205</v>
      </c>
      <c r="B113" s="140" t="s">
        <v>206</v>
      </c>
      <c r="C113" s="141"/>
      <c r="D113" s="141"/>
      <c r="E113" s="141"/>
      <c r="F113" s="141"/>
      <c r="G113" s="141"/>
      <c r="H113" s="141"/>
      <c r="I113" s="142"/>
      <c r="J113" s="109">
        <v>4</v>
      </c>
      <c r="K113" s="109">
        <v>2</v>
      </c>
      <c r="L113" s="109">
        <v>1</v>
      </c>
      <c r="M113" s="109">
        <v>0</v>
      </c>
      <c r="N113" s="21">
        <v>0</v>
      </c>
      <c r="O113" s="15">
        <f>K113+L113+M113+N113</f>
        <v>3</v>
      </c>
      <c r="P113" s="15">
        <f>Q113-O113</f>
        <v>4</v>
      </c>
      <c r="Q113" s="15">
        <f>ROUND(PRODUCT(J113,25)/14,0)</f>
        <v>7</v>
      </c>
      <c r="R113" s="21"/>
      <c r="S113" s="21"/>
      <c r="T113" s="22" t="s">
        <v>36</v>
      </c>
      <c r="U113" s="9" t="s">
        <v>40</v>
      </c>
      <c r="V113" s="129" t="s">
        <v>263</v>
      </c>
      <c r="W113" s="130"/>
      <c r="X113" s="130"/>
      <c r="Y113" s="63"/>
      <c r="Z113" s="63"/>
      <c r="AA113" s="70"/>
    </row>
    <row r="114" spans="1:27" x14ac:dyDescent="0.2">
      <c r="A114" s="110" t="s">
        <v>207</v>
      </c>
      <c r="B114" s="111" t="s">
        <v>208</v>
      </c>
      <c r="C114" s="111"/>
      <c r="D114" s="111"/>
      <c r="E114" s="111"/>
      <c r="F114" s="111"/>
      <c r="G114" s="111"/>
      <c r="H114" s="111"/>
      <c r="I114" s="112"/>
      <c r="J114" s="109">
        <v>4</v>
      </c>
      <c r="K114" s="109">
        <v>2</v>
      </c>
      <c r="L114" s="109">
        <v>1</v>
      </c>
      <c r="M114" s="109">
        <v>0</v>
      </c>
      <c r="N114" s="21">
        <v>0</v>
      </c>
      <c r="O114" s="15">
        <f t="shared" ref="O114:O115" si="33">K114+L114+M114+N114</f>
        <v>3</v>
      </c>
      <c r="P114" s="15">
        <f t="shared" ref="P114:P123" si="34">Q114-O114</f>
        <v>4</v>
      </c>
      <c r="Q114" s="15">
        <f t="shared" ref="Q114:Q123" si="35">ROUND(PRODUCT(J114,25)/14,0)</f>
        <v>7</v>
      </c>
      <c r="R114" s="21"/>
      <c r="S114" s="21"/>
      <c r="T114" s="22" t="s">
        <v>36</v>
      </c>
      <c r="U114" s="9" t="s">
        <v>40</v>
      </c>
      <c r="V114" s="75"/>
      <c r="W114" s="75"/>
      <c r="X114" s="75"/>
      <c r="Y114" s="75"/>
      <c r="Z114" s="75"/>
      <c r="AA114" s="70"/>
    </row>
    <row r="115" spans="1:27" ht="12.75" customHeight="1" x14ac:dyDescent="0.2">
      <c r="A115" s="102" t="s">
        <v>209</v>
      </c>
      <c r="B115" s="149" t="s">
        <v>210</v>
      </c>
      <c r="C115" s="149"/>
      <c r="D115" s="149"/>
      <c r="E115" s="149"/>
      <c r="F115" s="149"/>
      <c r="G115" s="149"/>
      <c r="H115" s="149"/>
      <c r="I115" s="150"/>
      <c r="J115" s="109">
        <v>4</v>
      </c>
      <c r="K115" s="109">
        <v>2</v>
      </c>
      <c r="L115" s="109">
        <v>0</v>
      </c>
      <c r="M115" s="109">
        <v>1</v>
      </c>
      <c r="N115" s="21">
        <v>0</v>
      </c>
      <c r="O115" s="15">
        <f t="shared" si="33"/>
        <v>3</v>
      </c>
      <c r="P115" s="15">
        <f>Q115-O115</f>
        <v>4</v>
      </c>
      <c r="Q115" s="15">
        <f>ROUND(PRODUCT(J115,25)/14,0)</f>
        <v>7</v>
      </c>
      <c r="R115" s="21"/>
      <c r="S115" s="21"/>
      <c r="T115" s="22" t="s">
        <v>36</v>
      </c>
      <c r="U115" s="9" t="s">
        <v>40</v>
      </c>
      <c r="V115" s="73"/>
      <c r="W115" s="73"/>
      <c r="X115" s="73"/>
      <c r="Y115" s="73"/>
      <c r="Z115" s="73"/>
      <c r="AA115" s="70"/>
    </row>
    <row r="116" spans="1:27" x14ac:dyDescent="0.2">
      <c r="A116" s="128" t="s">
        <v>189</v>
      </c>
      <c r="B116" s="151" t="s">
        <v>211</v>
      </c>
      <c r="C116" s="152"/>
      <c r="D116" s="152"/>
      <c r="E116" s="152"/>
      <c r="F116" s="152"/>
      <c r="G116" s="152"/>
      <c r="H116" s="152"/>
      <c r="I116" s="152"/>
      <c r="J116" s="152"/>
      <c r="K116" s="152"/>
      <c r="L116" s="152"/>
      <c r="M116" s="152"/>
      <c r="N116" s="152"/>
      <c r="O116" s="152"/>
      <c r="P116" s="152"/>
      <c r="Q116" s="152"/>
      <c r="R116" s="152"/>
      <c r="S116" s="152"/>
      <c r="T116" s="152"/>
      <c r="U116" s="153"/>
      <c r="V116" s="73"/>
      <c r="W116" s="73"/>
      <c r="X116" s="73"/>
      <c r="Y116" s="73"/>
      <c r="Z116" s="73"/>
      <c r="AA116" s="70"/>
    </row>
    <row r="117" spans="1:27" x14ac:dyDescent="0.2">
      <c r="A117" s="110" t="s">
        <v>216</v>
      </c>
      <c r="B117" s="140" t="s">
        <v>217</v>
      </c>
      <c r="C117" s="141"/>
      <c r="D117" s="141"/>
      <c r="E117" s="141"/>
      <c r="F117" s="141"/>
      <c r="G117" s="141"/>
      <c r="H117" s="141"/>
      <c r="I117" s="142"/>
      <c r="J117" s="109">
        <v>5</v>
      </c>
      <c r="K117" s="109">
        <v>2</v>
      </c>
      <c r="L117" s="109">
        <v>2</v>
      </c>
      <c r="M117" s="109">
        <v>0</v>
      </c>
      <c r="N117" s="21">
        <v>0</v>
      </c>
      <c r="O117" s="15">
        <f t="shared" ref="O117:O118" si="36">K117+L117+M117+N117</f>
        <v>4</v>
      </c>
      <c r="P117" s="15">
        <f t="shared" si="34"/>
        <v>5</v>
      </c>
      <c r="Q117" s="15">
        <f t="shared" si="35"/>
        <v>9</v>
      </c>
      <c r="R117" s="21"/>
      <c r="S117" s="21" t="s">
        <v>31</v>
      </c>
      <c r="T117" s="22"/>
      <c r="U117" s="9" t="s">
        <v>41</v>
      </c>
      <c r="V117" s="73"/>
      <c r="W117" s="73"/>
      <c r="X117" s="73"/>
      <c r="Y117" s="73"/>
      <c r="Z117" s="73"/>
      <c r="AA117" s="70"/>
    </row>
    <row r="118" spans="1:27" x14ac:dyDescent="0.2">
      <c r="A118" s="110" t="s">
        <v>218</v>
      </c>
      <c r="B118" s="137" t="s">
        <v>219</v>
      </c>
      <c r="C118" s="138"/>
      <c r="D118" s="138"/>
      <c r="E118" s="138"/>
      <c r="F118" s="138"/>
      <c r="G118" s="138"/>
      <c r="H118" s="138"/>
      <c r="I118" s="139"/>
      <c r="J118" s="109">
        <v>5</v>
      </c>
      <c r="K118" s="109">
        <v>2</v>
      </c>
      <c r="L118" s="109">
        <v>2</v>
      </c>
      <c r="M118" s="109">
        <v>0</v>
      </c>
      <c r="N118" s="21">
        <v>0</v>
      </c>
      <c r="O118" s="15">
        <f t="shared" si="36"/>
        <v>4</v>
      </c>
      <c r="P118" s="15">
        <f>Q118-O118</f>
        <v>5</v>
      </c>
      <c r="Q118" s="15">
        <f>ROUND(PRODUCT(J118,25)/14,0)</f>
        <v>9</v>
      </c>
      <c r="R118" s="21"/>
      <c r="S118" s="21" t="s">
        <v>31</v>
      </c>
      <c r="T118" s="22"/>
      <c r="U118" s="9" t="s">
        <v>41</v>
      </c>
      <c r="V118" s="73"/>
      <c r="W118" s="73"/>
      <c r="X118" s="73"/>
      <c r="Y118" s="73"/>
      <c r="Z118" s="73"/>
      <c r="AA118" s="70"/>
    </row>
    <row r="119" spans="1:27" x14ac:dyDescent="0.2">
      <c r="A119" s="128" t="s">
        <v>191</v>
      </c>
      <c r="B119" s="151" t="s">
        <v>212</v>
      </c>
      <c r="C119" s="152"/>
      <c r="D119" s="152"/>
      <c r="E119" s="152"/>
      <c r="F119" s="152"/>
      <c r="G119" s="152"/>
      <c r="H119" s="152"/>
      <c r="I119" s="152"/>
      <c r="J119" s="152"/>
      <c r="K119" s="152"/>
      <c r="L119" s="152"/>
      <c r="M119" s="152"/>
      <c r="N119" s="152"/>
      <c r="O119" s="152"/>
      <c r="P119" s="152"/>
      <c r="Q119" s="152"/>
      <c r="R119" s="152"/>
      <c r="S119" s="152"/>
      <c r="T119" s="152"/>
      <c r="U119" s="153"/>
      <c r="V119" s="73"/>
      <c r="W119" s="73"/>
      <c r="X119" s="73"/>
      <c r="Y119" s="73"/>
      <c r="Z119" s="73"/>
      <c r="AA119" s="70"/>
    </row>
    <row r="120" spans="1:27" x14ac:dyDescent="0.2">
      <c r="A120" s="110" t="s">
        <v>220</v>
      </c>
      <c r="B120" s="140" t="s">
        <v>221</v>
      </c>
      <c r="C120" s="141"/>
      <c r="D120" s="141"/>
      <c r="E120" s="141"/>
      <c r="F120" s="141"/>
      <c r="G120" s="141"/>
      <c r="H120" s="141"/>
      <c r="I120" s="142"/>
      <c r="J120" s="109">
        <v>5</v>
      </c>
      <c r="K120" s="109">
        <v>2</v>
      </c>
      <c r="L120" s="109">
        <v>1</v>
      </c>
      <c r="M120" s="109">
        <v>0</v>
      </c>
      <c r="N120" s="21">
        <v>0</v>
      </c>
      <c r="O120" s="15">
        <f t="shared" ref="O120:O123" si="37">K120+L120+M120+N120</f>
        <v>3</v>
      </c>
      <c r="P120" s="15">
        <f t="shared" si="34"/>
        <v>6</v>
      </c>
      <c r="Q120" s="15">
        <f t="shared" si="35"/>
        <v>9</v>
      </c>
      <c r="R120" s="21"/>
      <c r="S120" s="21"/>
      <c r="T120" s="22" t="s">
        <v>36</v>
      </c>
      <c r="U120" s="9" t="s">
        <v>41</v>
      </c>
      <c r="V120" s="73"/>
      <c r="W120" s="73"/>
      <c r="X120" s="73"/>
      <c r="Y120" s="73"/>
      <c r="Z120" s="73"/>
      <c r="AA120" s="70"/>
    </row>
    <row r="121" spans="1:27" x14ac:dyDescent="0.2">
      <c r="A121" s="110" t="s">
        <v>222</v>
      </c>
      <c r="B121" s="140" t="s">
        <v>223</v>
      </c>
      <c r="C121" s="141"/>
      <c r="D121" s="141"/>
      <c r="E121" s="141"/>
      <c r="F121" s="141"/>
      <c r="G121" s="141"/>
      <c r="H121" s="141"/>
      <c r="I121" s="142"/>
      <c r="J121" s="109">
        <v>5</v>
      </c>
      <c r="K121" s="109">
        <v>2</v>
      </c>
      <c r="L121" s="109">
        <v>1</v>
      </c>
      <c r="M121" s="109">
        <v>0</v>
      </c>
      <c r="N121" s="21">
        <v>0</v>
      </c>
      <c r="O121" s="15">
        <f t="shared" si="37"/>
        <v>3</v>
      </c>
      <c r="P121" s="15">
        <f t="shared" si="34"/>
        <v>6</v>
      </c>
      <c r="Q121" s="15">
        <f t="shared" si="35"/>
        <v>9</v>
      </c>
      <c r="R121" s="21"/>
      <c r="S121" s="21"/>
      <c r="T121" s="22" t="s">
        <v>36</v>
      </c>
      <c r="U121" s="9" t="s">
        <v>41</v>
      </c>
      <c r="V121" s="73"/>
      <c r="W121" s="73"/>
      <c r="X121" s="73"/>
      <c r="Y121" s="73"/>
      <c r="Z121" s="73"/>
      <c r="AA121" s="70"/>
    </row>
    <row r="122" spans="1:27" s="99" customFormat="1" x14ac:dyDescent="0.2">
      <c r="A122" s="113" t="s">
        <v>224</v>
      </c>
      <c r="B122" s="154" t="s">
        <v>225</v>
      </c>
      <c r="C122" s="155"/>
      <c r="D122" s="155"/>
      <c r="E122" s="155"/>
      <c r="F122" s="155"/>
      <c r="G122" s="155"/>
      <c r="H122" s="155"/>
      <c r="I122" s="156"/>
      <c r="J122" s="114">
        <v>5</v>
      </c>
      <c r="K122" s="114">
        <v>2</v>
      </c>
      <c r="L122" s="114">
        <v>1</v>
      </c>
      <c r="M122" s="114">
        <v>0</v>
      </c>
      <c r="N122" s="21">
        <v>0</v>
      </c>
      <c r="O122" s="15">
        <f t="shared" ref="O122" si="38">K122+L122+M122+N122</f>
        <v>3</v>
      </c>
      <c r="P122" s="15">
        <f>Q122-O122</f>
        <v>6</v>
      </c>
      <c r="Q122" s="15">
        <f t="shared" ref="Q122" si="39">ROUND(PRODUCT(J122,25)/14,0)</f>
        <v>9</v>
      </c>
      <c r="R122" s="21"/>
      <c r="S122" s="21"/>
      <c r="T122" s="22" t="s">
        <v>36</v>
      </c>
      <c r="U122" s="9" t="s">
        <v>41</v>
      </c>
      <c r="V122" s="73"/>
      <c r="W122" s="73"/>
      <c r="X122" s="73"/>
      <c r="Y122" s="73"/>
      <c r="Z122" s="73"/>
      <c r="AA122" s="100"/>
    </row>
    <row r="123" spans="1:27" x14ac:dyDescent="0.2">
      <c r="A123" s="110" t="s">
        <v>226</v>
      </c>
      <c r="B123" s="140" t="s">
        <v>227</v>
      </c>
      <c r="C123" s="141"/>
      <c r="D123" s="141"/>
      <c r="E123" s="141"/>
      <c r="F123" s="141"/>
      <c r="G123" s="141"/>
      <c r="H123" s="141"/>
      <c r="I123" s="142"/>
      <c r="J123" s="109">
        <v>5</v>
      </c>
      <c r="K123" s="109">
        <v>2</v>
      </c>
      <c r="L123" s="109">
        <v>1</v>
      </c>
      <c r="M123" s="109">
        <v>0</v>
      </c>
      <c r="N123" s="21">
        <v>0</v>
      </c>
      <c r="O123" s="15">
        <f t="shared" si="37"/>
        <v>3</v>
      </c>
      <c r="P123" s="15">
        <f t="shared" si="34"/>
        <v>6</v>
      </c>
      <c r="Q123" s="15">
        <f t="shared" si="35"/>
        <v>9</v>
      </c>
      <c r="R123" s="21"/>
      <c r="S123" s="21"/>
      <c r="T123" s="22" t="s">
        <v>36</v>
      </c>
      <c r="U123" s="9" t="s">
        <v>41</v>
      </c>
      <c r="V123" s="75"/>
      <c r="W123" s="75"/>
      <c r="X123" s="75"/>
      <c r="Y123" s="75"/>
      <c r="Z123" s="75"/>
      <c r="AA123" s="70"/>
    </row>
    <row r="124" spans="1:27" x14ac:dyDescent="0.2">
      <c r="A124" s="128" t="s">
        <v>179</v>
      </c>
      <c r="B124" s="151" t="s">
        <v>213</v>
      </c>
      <c r="C124" s="152"/>
      <c r="D124" s="152"/>
      <c r="E124" s="152"/>
      <c r="F124" s="152"/>
      <c r="G124" s="152"/>
      <c r="H124" s="152"/>
      <c r="I124" s="152"/>
      <c r="J124" s="152"/>
      <c r="K124" s="152"/>
      <c r="L124" s="152"/>
      <c r="M124" s="152"/>
      <c r="N124" s="152"/>
      <c r="O124" s="152"/>
      <c r="P124" s="152"/>
      <c r="Q124" s="152"/>
      <c r="R124" s="152"/>
      <c r="S124" s="152"/>
      <c r="T124" s="152"/>
      <c r="U124" s="153"/>
      <c r="V124" s="73"/>
      <c r="W124" s="76"/>
      <c r="X124" s="76"/>
      <c r="Y124" s="76"/>
      <c r="Z124" s="76"/>
      <c r="AA124" s="70"/>
    </row>
    <row r="125" spans="1:27" x14ac:dyDescent="0.2">
      <c r="A125" s="110" t="s">
        <v>228</v>
      </c>
      <c r="B125" s="140" t="s">
        <v>229</v>
      </c>
      <c r="C125" s="141"/>
      <c r="D125" s="141"/>
      <c r="E125" s="141"/>
      <c r="F125" s="141"/>
      <c r="G125" s="141"/>
      <c r="H125" s="141"/>
      <c r="I125" s="142"/>
      <c r="J125" s="109">
        <v>4</v>
      </c>
      <c r="K125" s="109">
        <v>2</v>
      </c>
      <c r="L125" s="109">
        <v>1</v>
      </c>
      <c r="M125" s="21">
        <v>0</v>
      </c>
      <c r="N125" s="21">
        <v>0</v>
      </c>
      <c r="O125" s="15">
        <f t="shared" ref="O125:O127" si="40">K125+L125+M125+N125</f>
        <v>3</v>
      </c>
      <c r="P125" s="15">
        <f>Q125-O125</f>
        <v>4</v>
      </c>
      <c r="Q125" s="15">
        <f>ROUND(PRODUCT(J125,25)/14,0)</f>
        <v>7</v>
      </c>
      <c r="R125" s="21"/>
      <c r="S125" s="21" t="s">
        <v>31</v>
      </c>
      <c r="T125" s="22"/>
      <c r="U125" s="9" t="s">
        <v>41</v>
      </c>
      <c r="V125" s="76"/>
      <c r="W125" s="76"/>
      <c r="X125" s="76"/>
      <c r="Y125" s="76"/>
      <c r="Z125" s="76"/>
      <c r="AA125" s="70"/>
    </row>
    <row r="126" spans="1:27" x14ac:dyDescent="0.2">
      <c r="A126" s="110" t="s">
        <v>230</v>
      </c>
      <c r="B126" s="115" t="s">
        <v>231</v>
      </c>
      <c r="C126" s="111"/>
      <c r="D126" s="111"/>
      <c r="E126" s="111"/>
      <c r="F126" s="111"/>
      <c r="G126" s="111"/>
      <c r="H126" s="111"/>
      <c r="I126" s="112"/>
      <c r="J126" s="109">
        <v>4</v>
      </c>
      <c r="K126" s="109">
        <v>2</v>
      </c>
      <c r="L126" s="109">
        <v>1</v>
      </c>
      <c r="M126" s="21">
        <v>0</v>
      </c>
      <c r="N126" s="21">
        <v>0</v>
      </c>
      <c r="O126" s="15">
        <f t="shared" si="40"/>
        <v>3</v>
      </c>
      <c r="P126" s="15">
        <f t="shared" ref="P126:P140" si="41">Q126-O126</f>
        <v>4</v>
      </c>
      <c r="Q126" s="15">
        <f t="shared" ref="Q126:Q127" si="42">ROUND(PRODUCT(J126,25)/14,0)</f>
        <v>7</v>
      </c>
      <c r="R126" s="21"/>
      <c r="S126" s="21" t="s">
        <v>31</v>
      </c>
      <c r="T126" s="22"/>
      <c r="U126" s="9" t="s">
        <v>41</v>
      </c>
      <c r="V126" s="76"/>
      <c r="W126" s="76"/>
      <c r="X126" s="76"/>
      <c r="Y126" s="76"/>
      <c r="Z126" s="76"/>
      <c r="AA126" s="70"/>
    </row>
    <row r="127" spans="1:27" x14ac:dyDescent="0.2">
      <c r="A127" s="110" t="s">
        <v>173</v>
      </c>
      <c r="B127" s="140" t="s">
        <v>174</v>
      </c>
      <c r="C127" s="141"/>
      <c r="D127" s="141"/>
      <c r="E127" s="141"/>
      <c r="F127" s="141"/>
      <c r="G127" s="141"/>
      <c r="H127" s="141"/>
      <c r="I127" s="142"/>
      <c r="J127" s="109">
        <v>4</v>
      </c>
      <c r="K127" s="109">
        <v>2</v>
      </c>
      <c r="L127" s="109">
        <v>1</v>
      </c>
      <c r="M127" s="21">
        <v>0</v>
      </c>
      <c r="N127" s="21">
        <v>0</v>
      </c>
      <c r="O127" s="15">
        <f t="shared" si="40"/>
        <v>3</v>
      </c>
      <c r="P127" s="15">
        <f t="shared" si="41"/>
        <v>4</v>
      </c>
      <c r="Q127" s="15">
        <f t="shared" si="42"/>
        <v>7</v>
      </c>
      <c r="R127" s="21"/>
      <c r="S127" s="21" t="s">
        <v>31</v>
      </c>
      <c r="T127" s="22"/>
      <c r="U127" s="9" t="s">
        <v>41</v>
      </c>
      <c r="V127" s="75"/>
      <c r="W127" s="75"/>
      <c r="X127" s="75"/>
      <c r="Y127" s="75"/>
      <c r="Z127" s="75"/>
      <c r="AA127" s="70"/>
    </row>
    <row r="128" spans="1:27" x14ac:dyDescent="0.2">
      <c r="A128" s="128" t="s">
        <v>195</v>
      </c>
      <c r="B128" s="151" t="s">
        <v>214</v>
      </c>
      <c r="C128" s="152"/>
      <c r="D128" s="152"/>
      <c r="E128" s="152"/>
      <c r="F128" s="152"/>
      <c r="G128" s="152"/>
      <c r="H128" s="152"/>
      <c r="I128" s="152"/>
      <c r="J128" s="152"/>
      <c r="K128" s="152"/>
      <c r="L128" s="152"/>
      <c r="M128" s="152"/>
      <c r="N128" s="152"/>
      <c r="O128" s="152"/>
      <c r="P128" s="152"/>
      <c r="Q128" s="152"/>
      <c r="R128" s="152"/>
      <c r="S128" s="152"/>
      <c r="T128" s="152"/>
      <c r="U128" s="153"/>
      <c r="V128" s="74"/>
      <c r="W128" s="74"/>
      <c r="X128" s="74"/>
      <c r="Y128" s="74"/>
      <c r="Z128" s="74"/>
      <c r="AA128" s="70"/>
    </row>
    <row r="129" spans="1:27" x14ac:dyDescent="0.2">
      <c r="A129" s="110" t="s">
        <v>232</v>
      </c>
      <c r="B129" s="115" t="s">
        <v>233</v>
      </c>
      <c r="C129" s="111"/>
      <c r="D129" s="111"/>
      <c r="E129" s="111"/>
      <c r="F129" s="111"/>
      <c r="G129" s="111"/>
      <c r="H129" s="111"/>
      <c r="I129" s="112"/>
      <c r="J129" s="109">
        <v>6</v>
      </c>
      <c r="K129" s="109">
        <v>2</v>
      </c>
      <c r="L129" s="109">
        <v>2</v>
      </c>
      <c r="M129" s="109">
        <v>0</v>
      </c>
      <c r="N129" s="116">
        <v>2</v>
      </c>
      <c r="O129" s="15">
        <f t="shared" ref="O129:O130" si="43">K129+L129+M129+N129</f>
        <v>6</v>
      </c>
      <c r="P129" s="15">
        <f>Q129-O129</f>
        <v>7</v>
      </c>
      <c r="Q129" s="125">
        <f>ROUND(PRODUCT(J129,25)/12,0)</f>
        <v>13</v>
      </c>
      <c r="R129" s="21" t="s">
        <v>35</v>
      </c>
      <c r="S129" s="21"/>
      <c r="T129" s="22"/>
      <c r="U129" s="9" t="s">
        <v>41</v>
      </c>
      <c r="V129" s="74"/>
      <c r="W129" s="74"/>
      <c r="X129" s="74"/>
      <c r="Y129" s="74"/>
      <c r="Z129" s="74"/>
      <c r="AA129" s="70"/>
    </row>
    <row r="130" spans="1:27" x14ac:dyDescent="0.2">
      <c r="A130" s="110" t="s">
        <v>234</v>
      </c>
      <c r="B130" s="115" t="s">
        <v>235</v>
      </c>
      <c r="C130" s="111"/>
      <c r="D130" s="111"/>
      <c r="E130" s="111"/>
      <c r="F130" s="111"/>
      <c r="G130" s="111"/>
      <c r="H130" s="111"/>
      <c r="I130" s="112"/>
      <c r="J130" s="109">
        <v>6</v>
      </c>
      <c r="K130" s="109">
        <v>2</v>
      </c>
      <c r="L130" s="109">
        <v>2</v>
      </c>
      <c r="M130" s="109">
        <v>0</v>
      </c>
      <c r="N130" s="116">
        <v>2</v>
      </c>
      <c r="O130" s="15">
        <f t="shared" si="43"/>
        <v>6</v>
      </c>
      <c r="P130" s="15">
        <f t="shared" si="41"/>
        <v>7</v>
      </c>
      <c r="Q130" s="125">
        <f>ROUND(PRODUCT(J130,25)/12,0)</f>
        <v>13</v>
      </c>
      <c r="R130" s="21" t="s">
        <v>35</v>
      </c>
      <c r="S130" s="21"/>
      <c r="T130" s="22"/>
      <c r="U130" s="9" t="s">
        <v>41</v>
      </c>
      <c r="V130" s="126" t="s">
        <v>262</v>
      </c>
      <c r="W130" s="127"/>
      <c r="X130" s="127"/>
      <c r="Y130" s="127"/>
      <c r="Z130" s="74"/>
      <c r="AA130" s="70"/>
    </row>
    <row r="131" spans="1:27" ht="15" customHeight="1" x14ac:dyDescent="0.2">
      <c r="A131" s="128" t="s">
        <v>199</v>
      </c>
      <c r="B131" s="151" t="s">
        <v>108</v>
      </c>
      <c r="C131" s="152"/>
      <c r="D131" s="152"/>
      <c r="E131" s="152"/>
      <c r="F131" s="152"/>
      <c r="G131" s="152"/>
      <c r="H131" s="152"/>
      <c r="I131" s="152"/>
      <c r="J131" s="152"/>
      <c r="K131" s="152"/>
      <c r="L131" s="152"/>
      <c r="M131" s="152"/>
      <c r="N131" s="152"/>
      <c r="O131" s="152"/>
      <c r="P131" s="152"/>
      <c r="Q131" s="152"/>
      <c r="R131" s="152"/>
      <c r="S131" s="152"/>
      <c r="T131" s="152"/>
      <c r="U131" s="153"/>
      <c r="V131" s="74"/>
      <c r="W131" s="74"/>
      <c r="X131" s="74"/>
      <c r="Y131" s="74"/>
      <c r="Z131" s="74"/>
      <c r="AA131" s="70"/>
    </row>
    <row r="132" spans="1:27" s="99" customFormat="1" ht="15" customHeight="1" x14ac:dyDescent="0.2">
      <c r="A132" s="110" t="s">
        <v>236</v>
      </c>
      <c r="B132" s="140" t="s">
        <v>237</v>
      </c>
      <c r="C132" s="141"/>
      <c r="D132" s="141"/>
      <c r="E132" s="141"/>
      <c r="F132" s="141"/>
      <c r="G132" s="141"/>
      <c r="H132" s="141"/>
      <c r="I132" s="142"/>
      <c r="J132" s="109">
        <v>6</v>
      </c>
      <c r="K132" s="109">
        <v>2</v>
      </c>
      <c r="L132" s="109">
        <v>1</v>
      </c>
      <c r="M132" s="109">
        <v>0</v>
      </c>
      <c r="N132" s="21">
        <v>0</v>
      </c>
      <c r="O132" s="15">
        <f t="shared" ref="O132:O133" si="44">K132+L132+M132+N132</f>
        <v>3</v>
      </c>
      <c r="P132" s="15">
        <f t="shared" ref="P132" si="45">Q132-O132</f>
        <v>10</v>
      </c>
      <c r="Q132" s="15">
        <f>ROUND(PRODUCT(J132,25)/12,0)</f>
        <v>13</v>
      </c>
      <c r="R132" s="21" t="s">
        <v>35</v>
      </c>
      <c r="S132" s="21"/>
      <c r="T132" s="22"/>
      <c r="U132" s="9" t="s">
        <v>41</v>
      </c>
      <c r="V132" s="74"/>
      <c r="W132" s="74"/>
      <c r="X132" s="74"/>
      <c r="Y132" s="74"/>
      <c r="Z132" s="74"/>
      <c r="AA132" s="100"/>
    </row>
    <row r="133" spans="1:27" s="99" customFormat="1" ht="15" customHeight="1" x14ac:dyDescent="0.2">
      <c r="A133" s="110" t="s">
        <v>238</v>
      </c>
      <c r="B133" s="115" t="s">
        <v>239</v>
      </c>
      <c r="C133" s="111"/>
      <c r="D133" s="111"/>
      <c r="E133" s="111"/>
      <c r="F133" s="111"/>
      <c r="G133" s="111"/>
      <c r="H133" s="111"/>
      <c r="I133" s="112"/>
      <c r="J133" s="109">
        <v>6</v>
      </c>
      <c r="K133" s="109">
        <v>2</v>
      </c>
      <c r="L133" s="109">
        <v>1</v>
      </c>
      <c r="M133" s="109">
        <v>0</v>
      </c>
      <c r="N133" s="21">
        <v>0</v>
      </c>
      <c r="O133" s="15">
        <f t="shared" si="44"/>
        <v>3</v>
      </c>
      <c r="P133" s="15">
        <f>Q133-O133</f>
        <v>10</v>
      </c>
      <c r="Q133" s="15">
        <f>ROUND(PRODUCT(J133,25)/12,0)</f>
        <v>13</v>
      </c>
      <c r="R133" s="21" t="s">
        <v>35</v>
      </c>
      <c r="S133" s="21"/>
      <c r="T133" s="22"/>
      <c r="U133" s="9" t="s">
        <v>41</v>
      </c>
      <c r="V133" s="74"/>
      <c r="W133" s="74"/>
      <c r="X133" s="74"/>
      <c r="Y133" s="74"/>
      <c r="Z133" s="74"/>
      <c r="AA133" s="100"/>
    </row>
    <row r="134" spans="1:27" s="99" customFormat="1" ht="15" customHeight="1" x14ac:dyDescent="0.2">
      <c r="A134" s="117" t="s">
        <v>240</v>
      </c>
      <c r="B134" s="157" t="s">
        <v>241</v>
      </c>
      <c r="C134" s="158"/>
      <c r="D134" s="158"/>
      <c r="E134" s="158"/>
      <c r="F134" s="158"/>
      <c r="G134" s="158"/>
      <c r="H134" s="158"/>
      <c r="I134" s="159"/>
      <c r="J134" s="118">
        <v>6</v>
      </c>
      <c r="K134" s="118">
        <v>2</v>
      </c>
      <c r="L134" s="118">
        <v>1</v>
      </c>
      <c r="M134" s="118">
        <v>0</v>
      </c>
      <c r="N134" s="21">
        <v>0</v>
      </c>
      <c r="O134" s="15">
        <f t="shared" ref="O134:O135" si="46">K134+L134+M134+N134</f>
        <v>3</v>
      </c>
      <c r="P134" s="15">
        <f>Q134-O134</f>
        <v>10</v>
      </c>
      <c r="Q134" s="15">
        <f>ROUND(PRODUCT(J134,25)/12,0)</f>
        <v>13</v>
      </c>
      <c r="R134" s="21" t="s">
        <v>35</v>
      </c>
      <c r="S134" s="21"/>
      <c r="T134" s="22"/>
      <c r="U134" s="9" t="s">
        <v>41</v>
      </c>
      <c r="V134" s="74"/>
      <c r="W134" s="74"/>
      <c r="X134" s="74"/>
      <c r="Y134" s="74"/>
      <c r="Z134" s="74"/>
      <c r="AA134" s="100"/>
    </row>
    <row r="135" spans="1:27" s="99" customFormat="1" ht="15" customHeight="1" x14ac:dyDescent="0.2">
      <c r="A135" s="110" t="s">
        <v>242</v>
      </c>
      <c r="B135" s="137" t="s">
        <v>243</v>
      </c>
      <c r="C135" s="138"/>
      <c r="D135" s="138"/>
      <c r="E135" s="138"/>
      <c r="F135" s="138"/>
      <c r="G135" s="138"/>
      <c r="H135" s="138"/>
      <c r="I135" s="139"/>
      <c r="J135" s="109">
        <v>6</v>
      </c>
      <c r="K135" s="109">
        <v>2</v>
      </c>
      <c r="L135" s="109">
        <v>1</v>
      </c>
      <c r="M135" s="109">
        <v>0</v>
      </c>
      <c r="N135" s="21">
        <v>0</v>
      </c>
      <c r="O135" s="15">
        <f t="shared" si="46"/>
        <v>3</v>
      </c>
      <c r="P135" s="15">
        <f>Q135-O135</f>
        <v>10</v>
      </c>
      <c r="Q135" s="15">
        <f>ROUND(PRODUCT(J135,25)/12,0)</f>
        <v>13</v>
      </c>
      <c r="R135" s="21" t="s">
        <v>35</v>
      </c>
      <c r="S135" s="21"/>
      <c r="T135" s="22"/>
      <c r="U135" s="9" t="s">
        <v>41</v>
      </c>
      <c r="V135" s="74"/>
      <c r="W135" s="74"/>
      <c r="X135" s="74"/>
      <c r="Y135" s="74"/>
      <c r="Z135" s="74"/>
      <c r="AA135" s="100"/>
    </row>
    <row r="136" spans="1:27" s="99" customFormat="1" ht="15" customHeight="1" x14ac:dyDescent="0.2">
      <c r="A136" s="128" t="s">
        <v>201</v>
      </c>
      <c r="B136" s="151" t="s">
        <v>215</v>
      </c>
      <c r="C136" s="152"/>
      <c r="D136" s="152"/>
      <c r="E136" s="152"/>
      <c r="F136" s="152"/>
      <c r="G136" s="152"/>
      <c r="H136" s="152"/>
      <c r="I136" s="152"/>
      <c r="J136" s="152"/>
      <c r="K136" s="152"/>
      <c r="L136" s="152"/>
      <c r="M136" s="152"/>
      <c r="N136" s="152"/>
      <c r="O136" s="152"/>
      <c r="P136" s="152"/>
      <c r="Q136" s="152"/>
      <c r="R136" s="152"/>
      <c r="S136" s="152"/>
      <c r="T136" s="152"/>
      <c r="U136" s="153"/>
      <c r="V136" s="74"/>
      <c r="W136" s="74"/>
      <c r="X136" s="74"/>
      <c r="Y136" s="74"/>
      <c r="Z136" s="74"/>
      <c r="AA136" s="100"/>
    </row>
    <row r="137" spans="1:27" s="99" customFormat="1" ht="15" customHeight="1" x14ac:dyDescent="0.2">
      <c r="A137" s="110" t="s">
        <v>244</v>
      </c>
      <c r="B137" s="137" t="s">
        <v>245</v>
      </c>
      <c r="C137" s="138"/>
      <c r="D137" s="138"/>
      <c r="E137" s="138"/>
      <c r="F137" s="138"/>
      <c r="G137" s="138"/>
      <c r="H137" s="138"/>
      <c r="I137" s="139"/>
      <c r="J137" s="109">
        <v>3</v>
      </c>
      <c r="K137" s="109">
        <v>2</v>
      </c>
      <c r="L137" s="109">
        <v>0</v>
      </c>
      <c r="M137" s="109">
        <v>0</v>
      </c>
      <c r="N137" s="116">
        <v>2</v>
      </c>
      <c r="O137" s="15">
        <f t="shared" ref="O137:O138" si="47">K137+L137+M137+N137</f>
        <v>4</v>
      </c>
      <c r="P137" s="15">
        <f t="shared" ref="P137" si="48">Q137-O137</f>
        <v>2</v>
      </c>
      <c r="Q137" s="15">
        <f>ROUND(PRODUCT(J137,25)/12,0)</f>
        <v>6</v>
      </c>
      <c r="R137" s="21"/>
      <c r="S137" s="21"/>
      <c r="T137" s="22" t="s">
        <v>36</v>
      </c>
      <c r="U137" s="9" t="s">
        <v>42</v>
      </c>
      <c r="V137" s="74"/>
      <c r="W137" s="74"/>
      <c r="X137" s="74"/>
      <c r="Y137" s="74">
        <f>8/39</f>
        <v>0.20512820512820512</v>
      </c>
      <c r="Z137" s="74"/>
      <c r="AA137" s="100"/>
    </row>
    <row r="138" spans="1:27" s="99" customFormat="1" ht="15" customHeight="1" x14ac:dyDescent="0.2">
      <c r="A138" s="110" t="s">
        <v>246</v>
      </c>
      <c r="B138" s="137" t="s">
        <v>247</v>
      </c>
      <c r="C138" s="138"/>
      <c r="D138" s="138"/>
      <c r="E138" s="138"/>
      <c r="F138" s="138"/>
      <c r="G138" s="138"/>
      <c r="H138" s="138"/>
      <c r="I138" s="139"/>
      <c r="J138" s="109">
        <v>3</v>
      </c>
      <c r="K138" s="109">
        <v>2</v>
      </c>
      <c r="L138" s="109">
        <v>0</v>
      </c>
      <c r="M138" s="109">
        <v>0</v>
      </c>
      <c r="N138" s="116">
        <v>2</v>
      </c>
      <c r="O138" s="15">
        <f t="shared" si="47"/>
        <v>4</v>
      </c>
      <c r="P138" s="15">
        <f>Q138-O138</f>
        <v>2</v>
      </c>
      <c r="Q138" s="15">
        <f>ROUND(PRODUCT(J138,25)/12,0)</f>
        <v>6</v>
      </c>
      <c r="R138" s="21"/>
      <c r="S138" s="21"/>
      <c r="T138" s="22" t="s">
        <v>36</v>
      </c>
      <c r="U138" s="9" t="s">
        <v>42</v>
      </c>
      <c r="V138" s="74"/>
      <c r="W138" s="74"/>
      <c r="X138" s="74"/>
      <c r="Y138" s="74"/>
      <c r="Z138" s="74"/>
      <c r="AA138" s="100"/>
    </row>
    <row r="139" spans="1:27" x14ac:dyDescent="0.2">
      <c r="A139" s="128" t="s">
        <v>203</v>
      </c>
      <c r="B139" s="151" t="s">
        <v>215</v>
      </c>
      <c r="C139" s="152"/>
      <c r="D139" s="152"/>
      <c r="E139" s="152"/>
      <c r="F139" s="152"/>
      <c r="G139" s="152"/>
      <c r="H139" s="152"/>
      <c r="I139" s="152"/>
      <c r="J139" s="152"/>
      <c r="K139" s="152"/>
      <c r="L139" s="152"/>
      <c r="M139" s="152"/>
      <c r="N139" s="152"/>
      <c r="O139" s="152"/>
      <c r="P139" s="152"/>
      <c r="Q139" s="152"/>
      <c r="R139" s="152"/>
      <c r="S139" s="152"/>
      <c r="T139" s="152"/>
      <c r="U139" s="153"/>
      <c r="V139" s="74"/>
      <c r="W139" s="74"/>
      <c r="X139" s="74"/>
      <c r="Y139" s="74"/>
      <c r="Z139" s="74"/>
      <c r="AA139" s="70"/>
    </row>
    <row r="140" spans="1:27" x14ac:dyDescent="0.2">
      <c r="A140" s="110" t="s">
        <v>248</v>
      </c>
      <c r="B140" s="137" t="s">
        <v>249</v>
      </c>
      <c r="C140" s="138"/>
      <c r="D140" s="138"/>
      <c r="E140" s="138"/>
      <c r="F140" s="138"/>
      <c r="G140" s="138"/>
      <c r="H140" s="138"/>
      <c r="I140" s="139"/>
      <c r="J140" s="109">
        <v>5</v>
      </c>
      <c r="K140" s="109">
        <v>2</v>
      </c>
      <c r="L140" s="109">
        <v>1</v>
      </c>
      <c r="M140" s="109">
        <v>0</v>
      </c>
      <c r="N140" s="116">
        <v>2</v>
      </c>
      <c r="O140" s="15">
        <f t="shared" ref="O140:O141" si="49">K140+L140+M140+N140</f>
        <v>5</v>
      </c>
      <c r="P140" s="15">
        <f t="shared" si="41"/>
        <v>5</v>
      </c>
      <c r="Q140" s="15">
        <f>ROUND(PRODUCT(J140,25)/12,0)</f>
        <v>10</v>
      </c>
      <c r="R140" s="21"/>
      <c r="S140" s="21" t="s">
        <v>31</v>
      </c>
      <c r="T140" s="22"/>
      <c r="U140" s="9" t="s">
        <v>42</v>
      </c>
      <c r="V140" s="74"/>
      <c r="W140" s="74"/>
      <c r="X140" s="74"/>
      <c r="Y140" s="74"/>
      <c r="Z140" s="74"/>
      <c r="AA140" s="70"/>
    </row>
    <row r="141" spans="1:27" x14ac:dyDescent="0.2">
      <c r="A141" s="119" t="s">
        <v>250</v>
      </c>
      <c r="B141" s="140" t="s">
        <v>251</v>
      </c>
      <c r="C141" s="141"/>
      <c r="D141" s="141"/>
      <c r="E141" s="141"/>
      <c r="F141" s="141"/>
      <c r="G141" s="141"/>
      <c r="H141" s="141"/>
      <c r="I141" s="142"/>
      <c r="J141" s="116">
        <v>5</v>
      </c>
      <c r="K141" s="109">
        <v>2</v>
      </c>
      <c r="L141" s="109">
        <v>1</v>
      </c>
      <c r="M141" s="109">
        <v>0</v>
      </c>
      <c r="N141" s="116">
        <v>2</v>
      </c>
      <c r="O141" s="15">
        <f t="shared" si="49"/>
        <v>5</v>
      </c>
      <c r="P141" s="15">
        <f>Q141-O141</f>
        <v>5</v>
      </c>
      <c r="Q141" s="15">
        <f>ROUND(PRODUCT(J141,25)/12,0)</f>
        <v>10</v>
      </c>
      <c r="R141" s="21"/>
      <c r="S141" s="21" t="s">
        <v>31</v>
      </c>
      <c r="T141" s="22"/>
      <c r="U141" s="9" t="s">
        <v>42</v>
      </c>
      <c r="V141" s="74"/>
      <c r="W141" s="74"/>
      <c r="X141" s="74"/>
      <c r="Y141" s="74"/>
      <c r="Z141" s="74"/>
      <c r="AA141" s="70"/>
    </row>
    <row r="142" spans="1:27" ht="30" customHeight="1" x14ac:dyDescent="0.2">
      <c r="A142" s="181" t="s">
        <v>113</v>
      </c>
      <c r="B142" s="181"/>
      <c r="C142" s="181"/>
      <c r="D142" s="181"/>
      <c r="E142" s="181"/>
      <c r="F142" s="181"/>
      <c r="G142" s="181"/>
      <c r="H142" s="181"/>
      <c r="I142" s="181"/>
      <c r="J142" s="18">
        <f>SUM(J113,J117,J120,J125,J129,J140,J137,J132)</f>
        <v>38</v>
      </c>
      <c r="K142" s="98">
        <f t="shared" ref="K142:Q142" si="50">SUM(K113,K117,K120,K125,K129,K140,K137,K132)</f>
        <v>16</v>
      </c>
      <c r="L142" s="98">
        <f t="shared" si="50"/>
        <v>9</v>
      </c>
      <c r="M142" s="98">
        <f t="shared" si="50"/>
        <v>0</v>
      </c>
      <c r="N142" s="98">
        <f t="shared" si="50"/>
        <v>6</v>
      </c>
      <c r="O142" s="98">
        <f t="shared" si="50"/>
        <v>31</v>
      </c>
      <c r="P142" s="98">
        <f t="shared" si="50"/>
        <v>43</v>
      </c>
      <c r="Q142" s="98">
        <f t="shared" si="50"/>
        <v>74</v>
      </c>
      <c r="R142" s="98">
        <f>COUNTIF(R113,"E")+COUNTIF(R117,"E")+COUNTIF(R120,"E")+COUNTIF(R125,"E")+COUNTIF(R129,"E")+COUNTIF(R140,"E")+COUNTIF(R137,"E")+COUNTIF(R132,"E")</f>
        <v>2</v>
      </c>
      <c r="S142" s="98">
        <f>COUNTIF(S113,"C")+COUNTIF(S117,"C")+COUNTIF(S120,"C")+COUNTIF(S125,"C")+COUNTIF(S129,"C")+COUNTIF(S140,"C")+COUNTIF(S132,"C")+COUNTIF(S137,"C")</f>
        <v>3</v>
      </c>
      <c r="T142" s="98">
        <f>COUNTIF(T113,"VP")+COUNTIF(T117,"VP")+COUNTIF(T120,"VP")+COUNTIF(T125,"VP")+COUNTIF(T129,"VP")+COUNTIF(T140,"VP")+COUNTIF(T132,"VP")+COUNTIF(T137,"VP")</f>
        <v>3</v>
      </c>
      <c r="U142" s="77">
        <f>COUNTA(U113,U117,U120,U125,U129,U140,U132,U137)</f>
        <v>8</v>
      </c>
      <c r="V142" s="74"/>
      <c r="W142" s="74"/>
      <c r="X142" s="74"/>
      <c r="Y142" s="74"/>
      <c r="Z142" s="74"/>
      <c r="AA142" s="70"/>
    </row>
    <row r="143" spans="1:27" x14ac:dyDescent="0.2">
      <c r="A143" s="182" t="s">
        <v>53</v>
      </c>
      <c r="B143" s="182"/>
      <c r="C143" s="182"/>
      <c r="D143" s="182"/>
      <c r="E143" s="182"/>
      <c r="F143" s="182"/>
      <c r="G143" s="182"/>
      <c r="H143" s="182"/>
      <c r="I143" s="182"/>
      <c r="J143" s="182"/>
      <c r="K143" s="18">
        <f>SUM(K113,K117,K120,K125)*14+SUM(K129,K132,K137,K140)*12</f>
        <v>208</v>
      </c>
      <c r="L143" s="98">
        <f t="shared" ref="L143:Q143" si="51">SUM(L113,L117,L120,L125)*14+SUM(L129,L132,L137,L140)*12</f>
        <v>118</v>
      </c>
      <c r="M143" s="98">
        <f t="shared" si="51"/>
        <v>0</v>
      </c>
      <c r="N143" s="98">
        <f t="shared" si="51"/>
        <v>72</v>
      </c>
      <c r="O143" s="98">
        <f t="shared" si="51"/>
        <v>398</v>
      </c>
      <c r="P143" s="98">
        <f t="shared" si="51"/>
        <v>554</v>
      </c>
      <c r="Q143" s="98">
        <f t="shared" si="51"/>
        <v>952</v>
      </c>
      <c r="R143" s="191"/>
      <c r="S143" s="191"/>
      <c r="T143" s="191"/>
      <c r="U143" s="191"/>
      <c r="V143" s="70"/>
      <c r="W143" s="70"/>
      <c r="X143" s="70"/>
      <c r="Y143" s="70"/>
      <c r="Z143" s="70"/>
      <c r="AA143" s="70"/>
    </row>
    <row r="144" spans="1:27" x14ac:dyDescent="0.2">
      <c r="A144" s="182"/>
      <c r="B144" s="182"/>
      <c r="C144" s="182"/>
      <c r="D144" s="182"/>
      <c r="E144" s="182"/>
      <c r="F144" s="182"/>
      <c r="G144" s="182"/>
      <c r="H144" s="182"/>
      <c r="I144" s="182"/>
      <c r="J144" s="182"/>
      <c r="K144" s="218">
        <f>SUM(K143:N143)</f>
        <v>398</v>
      </c>
      <c r="L144" s="218"/>
      <c r="M144" s="218"/>
      <c r="N144" s="218"/>
      <c r="O144" s="218">
        <f>SUM(O143:P143)</f>
        <v>952</v>
      </c>
      <c r="P144" s="218"/>
      <c r="Q144" s="218"/>
      <c r="R144" s="191"/>
      <c r="S144" s="191"/>
      <c r="T144" s="191"/>
      <c r="U144" s="191"/>
      <c r="V144" s="70"/>
      <c r="W144" s="70"/>
      <c r="X144" s="70"/>
      <c r="Y144" s="70"/>
      <c r="Z144" s="70"/>
      <c r="AA144" s="70"/>
    </row>
    <row r="145" spans="1:27" ht="21" customHeight="1" x14ac:dyDescent="0.2">
      <c r="A145" s="253" t="s">
        <v>112</v>
      </c>
      <c r="B145" s="253"/>
      <c r="C145" s="253"/>
      <c r="D145" s="253"/>
      <c r="E145" s="253"/>
      <c r="F145" s="253"/>
      <c r="G145" s="253"/>
      <c r="H145" s="253"/>
      <c r="I145" s="253"/>
      <c r="J145" s="253"/>
      <c r="K145" s="287">
        <f>U142/SUM(U46,U58,U69,U83,U96,U107)</f>
        <v>0.20512820512820512</v>
      </c>
      <c r="L145" s="287"/>
      <c r="M145" s="287"/>
      <c r="N145" s="287"/>
      <c r="O145" s="287"/>
      <c r="P145" s="287"/>
      <c r="Q145" s="287"/>
      <c r="R145" s="287"/>
      <c r="S145" s="287"/>
      <c r="T145" s="287"/>
      <c r="U145" s="287"/>
    </row>
    <row r="146" spans="1:27" ht="24" customHeight="1" x14ac:dyDescent="0.2">
      <c r="A146" s="284" t="s">
        <v>115</v>
      </c>
      <c r="B146" s="285"/>
      <c r="C146" s="285"/>
      <c r="D146" s="285"/>
      <c r="E146" s="285"/>
      <c r="F146" s="285"/>
      <c r="G146" s="285"/>
      <c r="H146" s="285"/>
      <c r="I146" s="285"/>
      <c r="J146" s="286"/>
      <c r="K146" s="287">
        <f>K144/(SUM(O46,O58,O69,O83,O96)*14+O107*12)</f>
        <v>0.20182555780933062</v>
      </c>
      <c r="L146" s="287"/>
      <c r="M146" s="287"/>
      <c r="N146" s="287"/>
      <c r="O146" s="287"/>
      <c r="P146" s="287"/>
      <c r="Q146" s="287"/>
      <c r="R146" s="287"/>
      <c r="S146" s="287"/>
      <c r="T146" s="287"/>
      <c r="U146" s="287"/>
    </row>
    <row r="147" spans="1:27" s="122" customFormat="1" x14ac:dyDescent="0.2">
      <c r="A147" s="131"/>
      <c r="B147" s="131"/>
      <c r="C147" s="131"/>
      <c r="D147" s="131"/>
      <c r="E147" s="131"/>
      <c r="F147" s="131"/>
      <c r="G147" s="131"/>
      <c r="H147" s="131"/>
      <c r="I147" s="131"/>
      <c r="J147" s="131"/>
      <c r="K147" s="121"/>
      <c r="L147" s="121"/>
      <c r="M147" s="121"/>
      <c r="N147" s="121"/>
      <c r="O147" s="121"/>
      <c r="P147" s="121"/>
      <c r="Q147" s="121"/>
      <c r="R147" s="121"/>
      <c r="S147" s="121"/>
      <c r="T147" s="121"/>
      <c r="U147" s="121"/>
    </row>
    <row r="148" spans="1:27" s="122" customFormat="1" x14ac:dyDescent="0.2">
      <c r="A148" s="131"/>
      <c r="B148" s="131"/>
      <c r="C148" s="131"/>
      <c r="D148" s="131"/>
      <c r="E148" s="131"/>
      <c r="F148" s="131"/>
      <c r="G148" s="131"/>
      <c r="H148" s="131"/>
      <c r="I148" s="131"/>
      <c r="J148" s="131"/>
      <c r="K148" s="121"/>
      <c r="L148" s="121"/>
      <c r="M148" s="121"/>
      <c r="N148" s="121"/>
      <c r="O148" s="121"/>
      <c r="P148" s="121"/>
      <c r="Q148" s="121"/>
      <c r="R148" s="121"/>
      <c r="S148" s="121"/>
      <c r="T148" s="121"/>
      <c r="U148" s="121"/>
    </row>
    <row r="149" spans="1:27" x14ac:dyDescent="0.2">
      <c r="B149" s="6"/>
      <c r="C149" s="6"/>
      <c r="D149" s="6"/>
      <c r="E149" s="6"/>
      <c r="F149" s="6"/>
      <c r="G149" s="6"/>
      <c r="M149" s="6"/>
      <c r="N149" s="49"/>
      <c r="O149" s="6"/>
      <c r="P149" s="6"/>
      <c r="Q149" s="6"/>
      <c r="R149" s="6"/>
      <c r="S149" s="6"/>
      <c r="T149" s="6"/>
    </row>
    <row r="150" spans="1:27" ht="19.5" customHeight="1" x14ac:dyDescent="0.2">
      <c r="A150" s="215" t="s">
        <v>54</v>
      </c>
      <c r="B150" s="216"/>
      <c r="C150" s="216"/>
      <c r="D150" s="216"/>
      <c r="E150" s="216"/>
      <c r="F150" s="216"/>
      <c r="G150" s="216"/>
      <c r="H150" s="216"/>
      <c r="I150" s="216"/>
      <c r="J150" s="216"/>
      <c r="K150" s="216"/>
      <c r="L150" s="216"/>
      <c r="M150" s="216"/>
      <c r="N150" s="216"/>
      <c r="O150" s="216"/>
      <c r="P150" s="216"/>
      <c r="Q150" s="216"/>
      <c r="R150" s="216"/>
      <c r="S150" s="216"/>
      <c r="T150" s="216"/>
      <c r="U150" s="217"/>
    </row>
    <row r="151" spans="1:27" ht="27.75" customHeight="1" x14ac:dyDescent="0.2">
      <c r="A151" s="173" t="s">
        <v>30</v>
      </c>
      <c r="B151" s="201" t="s">
        <v>29</v>
      </c>
      <c r="C151" s="202"/>
      <c r="D151" s="202"/>
      <c r="E151" s="202"/>
      <c r="F151" s="202"/>
      <c r="G151" s="202"/>
      <c r="H151" s="202"/>
      <c r="I151" s="203"/>
      <c r="J151" s="220" t="s">
        <v>43</v>
      </c>
      <c r="K151" s="194" t="s">
        <v>27</v>
      </c>
      <c r="L151" s="195"/>
      <c r="M151" s="195"/>
      <c r="N151" s="196"/>
      <c r="O151" s="224" t="s">
        <v>44</v>
      </c>
      <c r="P151" s="283"/>
      <c r="Q151" s="283"/>
      <c r="R151" s="224" t="s">
        <v>26</v>
      </c>
      <c r="S151" s="224"/>
      <c r="T151" s="224"/>
      <c r="U151" s="224" t="s">
        <v>25</v>
      </c>
    </row>
    <row r="152" spans="1:27" ht="16.5" customHeight="1" x14ac:dyDescent="0.2">
      <c r="A152" s="174"/>
      <c r="B152" s="204"/>
      <c r="C152" s="205"/>
      <c r="D152" s="205"/>
      <c r="E152" s="205"/>
      <c r="F152" s="205"/>
      <c r="G152" s="205"/>
      <c r="H152" s="205"/>
      <c r="I152" s="206"/>
      <c r="J152" s="176"/>
      <c r="K152" s="5" t="s">
        <v>31</v>
      </c>
      <c r="L152" s="5" t="s">
        <v>32</v>
      </c>
      <c r="M152" s="5" t="s">
        <v>33</v>
      </c>
      <c r="N152" s="46" t="s">
        <v>110</v>
      </c>
      <c r="O152" s="62" t="s">
        <v>37</v>
      </c>
      <c r="P152" s="62" t="s">
        <v>8</v>
      </c>
      <c r="Q152" s="62" t="s">
        <v>34</v>
      </c>
      <c r="R152" s="62" t="s">
        <v>35</v>
      </c>
      <c r="S152" s="62" t="s">
        <v>31</v>
      </c>
      <c r="T152" s="62" t="s">
        <v>36</v>
      </c>
      <c r="U152" s="224"/>
    </row>
    <row r="153" spans="1:27" s="124" customFormat="1" ht="16.5" customHeight="1" x14ac:dyDescent="0.25">
      <c r="A153" s="21" t="s">
        <v>266</v>
      </c>
      <c r="B153" s="134" t="s">
        <v>267</v>
      </c>
      <c r="C153" s="135"/>
      <c r="D153" s="135"/>
      <c r="E153" s="135"/>
      <c r="F153" s="135"/>
      <c r="G153" s="135"/>
      <c r="H153" s="135"/>
      <c r="I153" s="136"/>
      <c r="J153" s="21">
        <v>3</v>
      </c>
      <c r="K153" s="21">
        <v>1</v>
      </c>
      <c r="L153" s="21">
        <v>0</v>
      </c>
      <c r="M153" s="21">
        <v>0</v>
      </c>
      <c r="N153" s="21">
        <v>0</v>
      </c>
      <c r="O153" s="15">
        <f t="shared" ref="O153" si="52">K153+L153+M153+N153</f>
        <v>1</v>
      </c>
      <c r="P153" s="15">
        <f>Q153-O153</f>
        <v>4</v>
      </c>
      <c r="Q153" s="15">
        <f>ROUND(PRODUCT(J153,25)/14,0)</f>
        <v>5</v>
      </c>
      <c r="R153" s="21"/>
      <c r="S153" s="21" t="s">
        <v>31</v>
      </c>
      <c r="T153" s="22"/>
      <c r="U153" s="9" t="s">
        <v>40</v>
      </c>
    </row>
    <row r="154" spans="1:27" x14ac:dyDescent="0.2">
      <c r="A154" s="314" t="s">
        <v>56</v>
      </c>
      <c r="B154" s="314"/>
      <c r="C154" s="314"/>
      <c r="D154" s="314"/>
      <c r="E154" s="314"/>
      <c r="F154" s="314"/>
      <c r="G154" s="314"/>
      <c r="H154" s="314"/>
      <c r="I154" s="314"/>
      <c r="J154" s="314"/>
      <c r="K154" s="314"/>
      <c r="L154" s="314"/>
      <c r="M154" s="314"/>
      <c r="N154" s="314"/>
      <c r="O154" s="314"/>
      <c r="P154" s="314"/>
      <c r="Q154" s="314"/>
      <c r="R154" s="314"/>
      <c r="S154" s="314"/>
      <c r="T154" s="314"/>
      <c r="U154" s="314"/>
      <c r="V154" s="73"/>
      <c r="W154" s="67"/>
      <c r="X154" s="67"/>
      <c r="Y154" s="67"/>
      <c r="Z154" s="67"/>
      <c r="AA154" s="67"/>
    </row>
    <row r="155" spans="1:27" ht="24.75" customHeight="1" x14ac:dyDescent="0.2">
      <c r="A155" s="110" t="s">
        <v>252</v>
      </c>
      <c r="B155" s="143" t="s">
        <v>253</v>
      </c>
      <c r="C155" s="144"/>
      <c r="D155" s="144"/>
      <c r="E155" s="144"/>
      <c r="F155" s="144"/>
      <c r="G155" s="144"/>
      <c r="H155" s="144"/>
      <c r="I155" s="145"/>
      <c r="J155" s="109">
        <v>3</v>
      </c>
      <c r="K155" s="109">
        <v>0</v>
      </c>
      <c r="L155" s="109">
        <v>2</v>
      </c>
      <c r="M155" s="109">
        <v>0</v>
      </c>
      <c r="N155" s="116">
        <v>1</v>
      </c>
      <c r="O155" s="15">
        <f t="shared" ref="O155:O156" si="53">K155+L155+M155+N155</f>
        <v>3</v>
      </c>
      <c r="P155" s="15">
        <f>Q155-O155</f>
        <v>2</v>
      </c>
      <c r="Q155" s="15">
        <f>ROUND(PRODUCT(J155,25)/14,0)</f>
        <v>5</v>
      </c>
      <c r="R155" s="21"/>
      <c r="S155" s="21" t="s">
        <v>31</v>
      </c>
      <c r="T155" s="22"/>
      <c r="U155" s="9" t="s">
        <v>42</v>
      </c>
      <c r="V155" s="73"/>
      <c r="W155" s="67"/>
      <c r="X155" s="67"/>
      <c r="Y155" s="67"/>
      <c r="Z155" s="67"/>
      <c r="AA155" s="67"/>
    </row>
    <row r="156" spans="1:27" ht="23.25" customHeight="1" x14ac:dyDescent="0.2">
      <c r="A156" s="110" t="s">
        <v>254</v>
      </c>
      <c r="B156" s="143" t="s">
        <v>264</v>
      </c>
      <c r="C156" s="144"/>
      <c r="D156" s="144"/>
      <c r="E156" s="144"/>
      <c r="F156" s="144"/>
      <c r="G156" s="144"/>
      <c r="H156" s="144"/>
      <c r="I156" s="145"/>
      <c r="J156" s="109">
        <v>3</v>
      </c>
      <c r="K156" s="109">
        <v>0</v>
      </c>
      <c r="L156" s="109">
        <v>0</v>
      </c>
      <c r="M156" s="109">
        <v>2</v>
      </c>
      <c r="N156" s="116">
        <v>0</v>
      </c>
      <c r="O156" s="15">
        <f t="shared" si="53"/>
        <v>2</v>
      </c>
      <c r="P156" s="15">
        <f t="shared" ref="P156" si="54">Q156-O156</f>
        <v>3</v>
      </c>
      <c r="Q156" s="15">
        <f t="shared" ref="Q156" si="55">ROUND(PRODUCT(J156,25)/14,0)</f>
        <v>5</v>
      </c>
      <c r="R156" s="21"/>
      <c r="S156" s="21" t="s">
        <v>31</v>
      </c>
      <c r="T156" s="22"/>
      <c r="U156" s="9" t="s">
        <v>40</v>
      </c>
      <c r="V156" s="73"/>
      <c r="W156" s="67"/>
      <c r="X156" s="67"/>
      <c r="Y156" s="67"/>
      <c r="Z156" s="67"/>
      <c r="AA156" s="67"/>
    </row>
    <row r="157" spans="1:27" ht="30" customHeight="1" x14ac:dyDescent="0.2">
      <c r="A157" s="181" t="s">
        <v>113</v>
      </c>
      <c r="B157" s="181"/>
      <c r="C157" s="181"/>
      <c r="D157" s="181"/>
      <c r="E157" s="181"/>
      <c r="F157" s="181"/>
      <c r="G157" s="181"/>
      <c r="H157" s="181"/>
      <c r="I157" s="181"/>
      <c r="J157" s="18">
        <f>SUM(J155:J156)</f>
        <v>6</v>
      </c>
      <c r="K157" s="98">
        <f>SUM(K153,K155:K156)</f>
        <v>1</v>
      </c>
      <c r="L157" s="123">
        <f t="shared" ref="L157:Q157" si="56">SUM(L153,L155:L156)</f>
        <v>2</v>
      </c>
      <c r="M157" s="123">
        <f t="shared" si="56"/>
        <v>2</v>
      </c>
      <c r="N157" s="123">
        <f t="shared" si="56"/>
        <v>1</v>
      </c>
      <c r="O157" s="123">
        <f t="shared" si="56"/>
        <v>6</v>
      </c>
      <c r="P157" s="123">
        <f t="shared" si="56"/>
        <v>9</v>
      </c>
      <c r="Q157" s="123">
        <f t="shared" si="56"/>
        <v>15</v>
      </c>
      <c r="R157" s="18">
        <f>COUNTIF(R155:R156,"E")</f>
        <v>0</v>
      </c>
      <c r="S157" s="98">
        <f>COUNTIF(S153:S156,"C")</f>
        <v>3</v>
      </c>
      <c r="T157" s="98">
        <f>COUNTIF(T155:T156,"VP")</f>
        <v>0</v>
      </c>
      <c r="U157" s="77">
        <f>COUNTA(U153:U156)</f>
        <v>3</v>
      </c>
      <c r="V157" s="70"/>
    </row>
    <row r="158" spans="1:27" ht="16.5" customHeight="1" x14ac:dyDescent="0.2">
      <c r="A158" s="207" t="s">
        <v>53</v>
      </c>
      <c r="B158" s="208"/>
      <c r="C158" s="208"/>
      <c r="D158" s="208"/>
      <c r="E158" s="208"/>
      <c r="F158" s="208"/>
      <c r="G158" s="208"/>
      <c r="H158" s="208"/>
      <c r="I158" s="208"/>
      <c r="J158" s="209"/>
      <c r="K158" s="18">
        <f>SUM(K153,K155:K156)*14</f>
        <v>14</v>
      </c>
      <c r="L158" s="123">
        <f t="shared" ref="L158:Q158" si="57">SUM(L153,L155:L156)*14</f>
        <v>28</v>
      </c>
      <c r="M158" s="123">
        <f t="shared" si="57"/>
        <v>28</v>
      </c>
      <c r="N158" s="123">
        <f t="shared" si="57"/>
        <v>14</v>
      </c>
      <c r="O158" s="123">
        <f t="shared" si="57"/>
        <v>84</v>
      </c>
      <c r="P158" s="123">
        <f t="shared" si="57"/>
        <v>126</v>
      </c>
      <c r="Q158" s="123">
        <f t="shared" si="57"/>
        <v>210</v>
      </c>
      <c r="R158" s="229"/>
      <c r="S158" s="230"/>
      <c r="T158" s="230"/>
      <c r="U158" s="231"/>
    </row>
    <row r="159" spans="1:27" ht="15" customHeight="1" x14ac:dyDescent="0.2">
      <c r="A159" s="210"/>
      <c r="B159" s="211"/>
      <c r="C159" s="211"/>
      <c r="D159" s="211"/>
      <c r="E159" s="211"/>
      <c r="F159" s="211"/>
      <c r="G159" s="211"/>
      <c r="H159" s="211"/>
      <c r="I159" s="211"/>
      <c r="J159" s="212"/>
      <c r="K159" s="235">
        <f>SUM(K158:N158)</f>
        <v>84</v>
      </c>
      <c r="L159" s="236"/>
      <c r="M159" s="236"/>
      <c r="N159" s="237"/>
      <c r="O159" s="235">
        <f>SUM(O158:P158)</f>
        <v>210</v>
      </c>
      <c r="P159" s="236"/>
      <c r="Q159" s="237"/>
      <c r="R159" s="232"/>
      <c r="S159" s="233"/>
      <c r="T159" s="233"/>
      <c r="U159" s="234"/>
    </row>
    <row r="160" spans="1:27" ht="19.5" customHeight="1" x14ac:dyDescent="0.2">
      <c r="A160" s="164" t="s">
        <v>112</v>
      </c>
      <c r="B160" s="165"/>
      <c r="C160" s="165"/>
      <c r="D160" s="165"/>
      <c r="E160" s="165"/>
      <c r="F160" s="165"/>
      <c r="G160" s="165"/>
      <c r="H160" s="165"/>
      <c r="I160" s="165"/>
      <c r="J160" s="166"/>
      <c r="K160" s="167">
        <f>U157/SUM(U46,U58,U69,U83,U96,U107)</f>
        <v>7.6923076923076927E-2</v>
      </c>
      <c r="L160" s="168"/>
      <c r="M160" s="168"/>
      <c r="N160" s="168"/>
      <c r="O160" s="168"/>
      <c r="P160" s="168"/>
      <c r="Q160" s="168"/>
      <c r="R160" s="168"/>
      <c r="S160" s="168"/>
      <c r="T160" s="168"/>
      <c r="U160" s="169"/>
    </row>
    <row r="161" spans="1:21" ht="18.75" customHeight="1" x14ac:dyDescent="0.2">
      <c r="A161" s="170" t="s">
        <v>114</v>
      </c>
      <c r="B161" s="171"/>
      <c r="C161" s="171"/>
      <c r="D161" s="171"/>
      <c r="E161" s="171"/>
      <c r="F161" s="171"/>
      <c r="G161" s="171"/>
      <c r="H161" s="171"/>
      <c r="I161" s="171"/>
      <c r="J161" s="172"/>
      <c r="K161" s="167">
        <f>K159/(SUM(O46,O58,O69,O83,O96)*14+O107*12)</f>
        <v>4.2596348884381338E-2</v>
      </c>
      <c r="L161" s="168"/>
      <c r="M161" s="168"/>
      <c r="N161" s="168"/>
      <c r="O161" s="168"/>
      <c r="P161" s="168"/>
      <c r="Q161" s="168"/>
      <c r="R161" s="168"/>
      <c r="S161" s="168"/>
      <c r="T161" s="168"/>
      <c r="U161" s="169"/>
    </row>
    <row r="162" spans="1:21" s="122" customFormat="1" x14ac:dyDescent="0.2">
      <c r="A162" s="120"/>
      <c r="B162" s="120"/>
      <c r="C162" s="120"/>
      <c r="D162" s="120"/>
      <c r="E162" s="120"/>
      <c r="F162" s="120"/>
      <c r="G162" s="120"/>
      <c r="H162" s="120"/>
      <c r="I162" s="120"/>
      <c r="J162" s="120"/>
      <c r="K162" s="121"/>
      <c r="L162" s="121"/>
      <c r="M162" s="121"/>
      <c r="N162" s="121"/>
      <c r="O162" s="121"/>
      <c r="P162" s="121"/>
      <c r="Q162" s="121"/>
      <c r="R162" s="121"/>
      <c r="S162" s="121"/>
      <c r="T162" s="121"/>
      <c r="U162" s="121"/>
    </row>
    <row r="163" spans="1:21" s="122" customFormat="1" x14ac:dyDescent="0.2">
      <c r="A163" s="120"/>
      <c r="B163" s="120"/>
      <c r="C163" s="120"/>
      <c r="D163" s="120"/>
      <c r="E163" s="120"/>
      <c r="F163" s="120"/>
      <c r="G163" s="120"/>
      <c r="H163" s="120"/>
      <c r="I163" s="120"/>
      <c r="J163" s="120"/>
      <c r="K163" s="121"/>
      <c r="L163" s="121"/>
      <c r="M163" s="121"/>
      <c r="N163" s="121"/>
      <c r="O163" s="121"/>
      <c r="P163" s="121"/>
      <c r="Q163" s="121"/>
      <c r="R163" s="121"/>
      <c r="S163" s="121"/>
      <c r="T163" s="121"/>
      <c r="U163" s="121"/>
    </row>
    <row r="164" spans="1:21" s="122" customFormat="1" x14ac:dyDescent="0.2">
      <c r="A164" s="120"/>
      <c r="B164" s="120"/>
      <c r="C164" s="120"/>
      <c r="D164" s="120"/>
      <c r="E164" s="120"/>
      <c r="F164" s="120"/>
      <c r="G164" s="120"/>
      <c r="H164" s="120"/>
      <c r="I164" s="120"/>
      <c r="J164" s="120"/>
      <c r="K164" s="121"/>
      <c r="L164" s="121"/>
      <c r="M164" s="121"/>
      <c r="N164" s="121"/>
      <c r="O164" s="121"/>
      <c r="P164" s="121"/>
      <c r="Q164" s="121"/>
      <c r="R164" s="121"/>
      <c r="S164" s="121"/>
      <c r="T164" s="121"/>
      <c r="U164" s="121"/>
    </row>
    <row r="165" spans="1:21" s="122" customFormat="1" x14ac:dyDescent="0.2">
      <c r="A165" s="120"/>
      <c r="B165" s="120"/>
      <c r="C165" s="120"/>
      <c r="D165" s="120"/>
      <c r="E165" s="120"/>
      <c r="F165" s="120"/>
      <c r="G165" s="120"/>
      <c r="H165" s="120"/>
      <c r="I165" s="120"/>
      <c r="J165" s="120"/>
      <c r="K165" s="121"/>
      <c r="L165" s="121"/>
      <c r="M165" s="121"/>
      <c r="N165" s="121"/>
      <c r="O165" s="121"/>
      <c r="P165" s="121"/>
      <c r="Q165" s="121"/>
      <c r="R165" s="121"/>
      <c r="S165" s="121"/>
      <c r="T165" s="121"/>
      <c r="U165" s="121"/>
    </row>
    <row r="166" spans="1:21" s="122" customFormat="1" x14ac:dyDescent="0.2">
      <c r="A166" s="120"/>
      <c r="B166" s="120"/>
      <c r="C166" s="120"/>
      <c r="D166" s="120"/>
      <c r="E166" s="120"/>
      <c r="F166" s="120"/>
      <c r="G166" s="120"/>
      <c r="H166" s="120"/>
      <c r="I166" s="120"/>
      <c r="J166" s="120"/>
      <c r="K166" s="121"/>
      <c r="L166" s="121"/>
      <c r="M166" s="121"/>
      <c r="N166" s="121"/>
      <c r="O166" s="121"/>
      <c r="P166" s="121"/>
      <c r="Q166" s="121"/>
      <c r="R166" s="121"/>
      <c r="S166" s="121"/>
      <c r="T166" s="121"/>
      <c r="U166" s="121"/>
    </row>
    <row r="167" spans="1:21" s="122" customFormat="1" x14ac:dyDescent="0.2">
      <c r="A167" s="120"/>
      <c r="B167" s="120"/>
      <c r="C167" s="120"/>
      <c r="D167" s="120"/>
      <c r="E167" s="120"/>
      <c r="F167" s="120"/>
      <c r="G167" s="120"/>
      <c r="H167" s="120"/>
      <c r="I167" s="120"/>
      <c r="J167" s="120"/>
      <c r="K167" s="121"/>
      <c r="L167" s="121"/>
      <c r="M167" s="121"/>
      <c r="N167" s="121"/>
      <c r="O167" s="121"/>
      <c r="P167" s="121"/>
      <c r="Q167" s="121"/>
      <c r="R167" s="121"/>
      <c r="S167" s="121"/>
      <c r="T167" s="121"/>
      <c r="U167" s="121"/>
    </row>
    <row r="168" spans="1:21" s="122" customFormat="1" x14ac:dyDescent="0.2">
      <c r="A168" s="120"/>
      <c r="B168" s="120"/>
      <c r="C168" s="120"/>
      <c r="D168" s="120"/>
      <c r="E168" s="120"/>
      <c r="F168" s="120"/>
      <c r="G168" s="120"/>
      <c r="H168" s="120"/>
      <c r="I168" s="120"/>
      <c r="J168" s="120"/>
      <c r="K168" s="121"/>
      <c r="L168" s="121"/>
      <c r="M168" s="121"/>
      <c r="N168" s="121"/>
      <c r="O168" s="121"/>
      <c r="P168" s="121"/>
      <c r="Q168" s="121"/>
      <c r="R168" s="121"/>
      <c r="S168" s="121"/>
      <c r="T168" s="121"/>
      <c r="U168" s="121"/>
    </row>
    <row r="169" spans="1:21" s="122" customFormat="1" x14ac:dyDescent="0.2">
      <c r="A169" s="120"/>
      <c r="B169" s="120"/>
      <c r="C169" s="120"/>
      <c r="D169" s="120"/>
      <c r="E169" s="120"/>
      <c r="F169" s="120"/>
      <c r="G169" s="120"/>
      <c r="H169" s="120"/>
      <c r="I169" s="120"/>
      <c r="J169" s="120"/>
      <c r="K169" s="121"/>
      <c r="L169" s="121"/>
      <c r="M169" s="121"/>
      <c r="N169" s="121"/>
      <c r="O169" s="121"/>
      <c r="P169" s="121"/>
      <c r="Q169" s="121"/>
      <c r="R169" s="121"/>
      <c r="S169" s="121"/>
      <c r="T169" s="121"/>
      <c r="U169" s="121"/>
    </row>
    <row r="170" spans="1:21" s="122" customFormat="1" x14ac:dyDescent="0.2">
      <c r="A170" s="120"/>
      <c r="B170" s="120"/>
      <c r="C170" s="120"/>
      <c r="D170" s="120"/>
      <c r="E170" s="120"/>
      <c r="F170" s="120"/>
      <c r="G170" s="120"/>
      <c r="H170" s="120"/>
      <c r="I170" s="120"/>
      <c r="J170" s="120"/>
      <c r="K170" s="121"/>
      <c r="L170" s="121"/>
      <c r="M170" s="121"/>
      <c r="N170" s="121"/>
      <c r="O170" s="121"/>
      <c r="P170" s="121"/>
      <c r="Q170" s="121"/>
      <c r="R170" s="121"/>
      <c r="S170" s="121"/>
      <c r="T170" s="121"/>
      <c r="U170" s="121"/>
    </row>
    <row r="171" spans="1:21" s="122" customFormat="1" x14ac:dyDescent="0.2">
      <c r="A171" s="120"/>
      <c r="B171" s="120"/>
      <c r="C171" s="120"/>
      <c r="D171" s="120"/>
      <c r="E171" s="120"/>
      <c r="F171" s="120"/>
      <c r="G171" s="120"/>
      <c r="H171" s="120"/>
      <c r="I171" s="120"/>
      <c r="J171" s="120"/>
      <c r="K171" s="121"/>
      <c r="L171" s="121"/>
      <c r="M171" s="121"/>
      <c r="N171" s="121"/>
      <c r="O171" s="121"/>
      <c r="P171" s="121"/>
      <c r="Q171" s="121"/>
      <c r="R171" s="121"/>
      <c r="S171" s="121"/>
      <c r="T171" s="121"/>
      <c r="U171" s="121"/>
    </row>
    <row r="172" spans="1:21" s="122" customFormat="1" x14ac:dyDescent="0.2">
      <c r="A172" s="120"/>
      <c r="B172" s="120"/>
      <c r="C172" s="120"/>
      <c r="D172" s="120"/>
      <c r="E172" s="120"/>
      <c r="F172" s="120"/>
      <c r="G172" s="120"/>
      <c r="H172" s="120"/>
      <c r="I172" s="120"/>
      <c r="J172" s="120"/>
      <c r="K172" s="121"/>
      <c r="L172" s="121"/>
      <c r="M172" s="121"/>
      <c r="N172" s="121"/>
      <c r="O172" s="121"/>
      <c r="P172" s="121"/>
      <c r="Q172" s="121"/>
      <c r="R172" s="121"/>
      <c r="S172" s="121"/>
      <c r="T172" s="121"/>
      <c r="U172" s="121"/>
    </row>
    <row r="173" spans="1:21" s="53" customFormat="1" x14ac:dyDescent="0.2">
      <c r="A173" s="10"/>
      <c r="B173" s="10"/>
      <c r="C173" s="10"/>
      <c r="D173" s="10"/>
      <c r="E173" s="10"/>
      <c r="F173" s="10"/>
      <c r="G173" s="10"/>
      <c r="H173" s="10"/>
      <c r="I173" s="10"/>
      <c r="J173" s="10"/>
      <c r="K173" s="11"/>
      <c r="L173" s="11"/>
      <c r="M173" s="11"/>
      <c r="N173" s="11"/>
      <c r="O173" s="12"/>
      <c r="P173" s="12"/>
      <c r="Q173" s="12"/>
      <c r="R173" s="12"/>
      <c r="S173" s="12"/>
      <c r="T173" s="12"/>
      <c r="U173" s="12"/>
    </row>
    <row r="174" spans="1:21" ht="24" customHeight="1" x14ac:dyDescent="0.2">
      <c r="A174" s="184" t="s">
        <v>61</v>
      </c>
      <c r="B174" s="185"/>
      <c r="C174" s="185"/>
      <c r="D174" s="185"/>
      <c r="E174" s="185"/>
      <c r="F174" s="185"/>
      <c r="G174" s="185"/>
      <c r="H174" s="185"/>
      <c r="I174" s="185"/>
      <c r="J174" s="185"/>
      <c r="K174" s="185"/>
      <c r="L174" s="185"/>
      <c r="M174" s="185"/>
      <c r="N174" s="185"/>
      <c r="O174" s="185"/>
      <c r="P174" s="185"/>
      <c r="Q174" s="185"/>
      <c r="R174" s="185"/>
      <c r="S174" s="185"/>
      <c r="T174" s="185"/>
      <c r="U174" s="185"/>
    </row>
    <row r="175" spans="1:21" ht="16.5" customHeight="1" x14ac:dyDescent="0.2">
      <c r="A175" s="162" t="s">
        <v>63</v>
      </c>
      <c r="B175" s="163"/>
      <c r="C175" s="163"/>
      <c r="D175" s="163"/>
      <c r="E175" s="163"/>
      <c r="F175" s="163"/>
      <c r="G175" s="163"/>
      <c r="H175" s="163"/>
      <c r="I175" s="163"/>
      <c r="J175" s="163"/>
      <c r="K175" s="163"/>
      <c r="L175" s="163"/>
      <c r="M175" s="163"/>
      <c r="N175" s="163"/>
      <c r="O175" s="163"/>
      <c r="P175" s="163"/>
      <c r="Q175" s="163"/>
      <c r="R175" s="163"/>
      <c r="S175" s="163"/>
      <c r="T175" s="163"/>
      <c r="U175" s="163"/>
    </row>
    <row r="176" spans="1:21" ht="27.75" customHeight="1" x14ac:dyDescent="0.2">
      <c r="A176" s="162" t="s">
        <v>30</v>
      </c>
      <c r="B176" s="162" t="s">
        <v>29</v>
      </c>
      <c r="C176" s="162"/>
      <c r="D176" s="162"/>
      <c r="E176" s="162"/>
      <c r="F176" s="162"/>
      <c r="G176" s="162"/>
      <c r="H176" s="162"/>
      <c r="I176" s="162"/>
      <c r="J176" s="183" t="s">
        <v>43</v>
      </c>
      <c r="K176" s="246" t="s">
        <v>27</v>
      </c>
      <c r="L176" s="248"/>
      <c r="M176" s="248"/>
      <c r="N176" s="247"/>
      <c r="O176" s="183" t="s">
        <v>44</v>
      </c>
      <c r="P176" s="183"/>
      <c r="Q176" s="183"/>
      <c r="R176" s="183" t="s">
        <v>26</v>
      </c>
      <c r="S176" s="183"/>
      <c r="T176" s="183"/>
      <c r="U176" s="183" t="s">
        <v>25</v>
      </c>
    </row>
    <row r="177" spans="1:27" x14ac:dyDescent="0.2">
      <c r="A177" s="162"/>
      <c r="B177" s="162"/>
      <c r="C177" s="162"/>
      <c r="D177" s="162"/>
      <c r="E177" s="162"/>
      <c r="F177" s="162"/>
      <c r="G177" s="162"/>
      <c r="H177" s="162"/>
      <c r="I177" s="162"/>
      <c r="J177" s="183"/>
      <c r="K177" s="24" t="s">
        <v>31</v>
      </c>
      <c r="L177" s="24" t="s">
        <v>32</v>
      </c>
      <c r="M177" s="24" t="s">
        <v>33</v>
      </c>
      <c r="N177" s="45" t="s">
        <v>110</v>
      </c>
      <c r="O177" s="24" t="s">
        <v>37</v>
      </c>
      <c r="P177" s="24" t="s">
        <v>8</v>
      </c>
      <c r="Q177" s="24" t="s">
        <v>34</v>
      </c>
      <c r="R177" s="24" t="s">
        <v>35</v>
      </c>
      <c r="S177" s="24" t="s">
        <v>31</v>
      </c>
      <c r="T177" s="24" t="s">
        <v>36</v>
      </c>
      <c r="U177" s="183"/>
    </row>
    <row r="178" spans="1:27" ht="17.25" customHeight="1" x14ac:dyDescent="0.2">
      <c r="A178" s="221" t="s">
        <v>62</v>
      </c>
      <c r="B178" s="222"/>
      <c r="C178" s="222"/>
      <c r="D178" s="222"/>
      <c r="E178" s="222"/>
      <c r="F178" s="222"/>
      <c r="G178" s="222"/>
      <c r="H178" s="222"/>
      <c r="I178" s="222"/>
      <c r="J178" s="222"/>
      <c r="K178" s="222"/>
      <c r="L178" s="222"/>
      <c r="M178" s="222"/>
      <c r="N178" s="222"/>
      <c r="O178" s="222"/>
      <c r="P178" s="222"/>
      <c r="Q178" s="222"/>
      <c r="R178" s="222"/>
      <c r="S178" s="222"/>
      <c r="T178" s="222"/>
      <c r="U178" s="223"/>
    </row>
    <row r="179" spans="1:27" x14ac:dyDescent="0.2">
      <c r="A179" s="25" t="str">
        <f t="shared" ref="A179:A193" si="58">IF(ISNA(INDEX($A$36:$U$159,MATCH($B179,$B$36:$B$159,0),1)),"",INDEX($A$36:$U$159,MATCH($B179,$B$36:$B$159,0),1))</f>
        <v>MLM0019</v>
      </c>
      <c r="B179" s="160" t="s">
        <v>136</v>
      </c>
      <c r="C179" s="160"/>
      <c r="D179" s="160"/>
      <c r="E179" s="160"/>
      <c r="F179" s="160"/>
      <c r="G179" s="160"/>
      <c r="H179" s="160"/>
      <c r="I179" s="160"/>
      <c r="J179" s="15">
        <f t="shared" ref="J179:J193" si="59">IF(ISNA(INDEX($A$36:$U$159,MATCH($B179,$B$36:$B$159,0),10)),"",INDEX($A$36:$U$159,MATCH($B179,$B$36:$B$159,0),10))</f>
        <v>5</v>
      </c>
      <c r="K179" s="15">
        <f t="shared" ref="K179:K193" si="60">IF(ISNA(INDEX($A$36:$U$159,MATCH($B179,$B$36:$B$159,0),11)),"",INDEX($A$36:$U$159,MATCH($B179,$B$36:$B$159,0),11))</f>
        <v>2</v>
      </c>
      <c r="L179" s="15">
        <f t="shared" ref="L179:L193" si="61">IF(ISNA(INDEX($A$36:$U$159,MATCH($B179,$B$36:$B$159,0),12)),"",INDEX($A$36:$U$159,MATCH($B179,$B$36:$B$159,0),12))</f>
        <v>2</v>
      </c>
      <c r="M179" s="15">
        <f t="shared" ref="M179:M193" si="62">IF(ISNA(INDEX($A$36:$U$159,MATCH($B179,$B$36:$B$159,0),13)),"",INDEX($A$36:$U$159,MATCH($B179,$B$36:$B$159,0),13))</f>
        <v>0</v>
      </c>
      <c r="N179" s="15">
        <f t="shared" ref="N179:N193" si="63">IF(ISNA(INDEX($A$36:$U$159,MATCH($B179,$B$36:$B$159,0),14)),"",INDEX($A$36:$U$159,MATCH($B179,$B$36:$B$159,0),14))</f>
        <v>0</v>
      </c>
      <c r="O179" s="15">
        <f t="shared" ref="O179:O193" si="64">IF(ISNA(INDEX($A$36:$U$159,MATCH($B179,$B$36:$B$159,0),15)),"",INDEX($A$36:$U$159,MATCH($B179,$B$36:$B$159,0),15))</f>
        <v>4</v>
      </c>
      <c r="P179" s="15">
        <f t="shared" ref="P179:P193" si="65">IF(ISNA(INDEX($A$36:$U$159,MATCH($B179,$B$36:$B$159,0),16)),"",INDEX($A$36:$U$159,MATCH($B179,$B$36:$B$159,0),16))</f>
        <v>5</v>
      </c>
      <c r="Q179" s="15">
        <f t="shared" ref="Q179:Q193" si="66">IF(ISNA(INDEX($A$36:$U$159,MATCH($B179,$B$36:$B$159,0),17)),"",INDEX($A$36:$U$159,MATCH($B179,$B$36:$B$159,0),17))</f>
        <v>9</v>
      </c>
      <c r="R179" s="23" t="str">
        <f t="shared" ref="R179:R193" si="67">IF(ISNA(INDEX($A$36:$U$159,MATCH($B179,$B$36:$B$159,0),18)),"",INDEX($A$36:$U$159,MATCH($B179,$B$36:$B$159,0),18))</f>
        <v>E</v>
      </c>
      <c r="S179" s="23">
        <f t="shared" ref="S179:S193" si="68">IF(ISNA(INDEX($A$36:$U$159,MATCH($B179,$B$36:$B$159,0),19)),"",INDEX($A$36:$U$159,MATCH($B179,$B$36:$B$159,0),19))</f>
        <v>0</v>
      </c>
      <c r="T179" s="23">
        <f t="shared" ref="T179:T193" si="69">IF(ISNA(INDEX($A$36:$U$159,MATCH($B179,$B$36:$B$159,0),20)),"",INDEX($A$36:$U$159,MATCH($B179,$B$36:$B$159,0),20))</f>
        <v>0</v>
      </c>
      <c r="U179" s="23" t="str">
        <f t="shared" ref="U179:U193" si="70">IF(ISNA(INDEX($A$36:$U$159,MATCH($B179,$B$36:$B$159,0),21)),"",INDEX($A$36:$U$159,MATCH($B179,$B$36:$B$159,0),21))</f>
        <v>DF</v>
      </c>
    </row>
    <row r="180" spans="1:27" ht="15" customHeight="1" x14ac:dyDescent="0.2">
      <c r="A180" s="25" t="str">
        <f t="shared" si="58"/>
        <v>MLM0023</v>
      </c>
      <c r="B180" s="160" t="s">
        <v>138</v>
      </c>
      <c r="C180" s="160"/>
      <c r="D180" s="160"/>
      <c r="E180" s="160"/>
      <c r="F180" s="160"/>
      <c r="G180" s="160"/>
      <c r="H180" s="160"/>
      <c r="I180" s="160"/>
      <c r="J180" s="15">
        <f t="shared" si="59"/>
        <v>5</v>
      </c>
      <c r="K180" s="15">
        <f t="shared" si="60"/>
        <v>2</v>
      </c>
      <c r="L180" s="15">
        <f t="shared" si="61"/>
        <v>2</v>
      </c>
      <c r="M180" s="15">
        <f t="shared" si="62"/>
        <v>0</v>
      </c>
      <c r="N180" s="15">
        <f t="shared" si="63"/>
        <v>0</v>
      </c>
      <c r="O180" s="15">
        <f t="shared" si="64"/>
        <v>4</v>
      </c>
      <c r="P180" s="15">
        <f t="shared" si="65"/>
        <v>5</v>
      </c>
      <c r="Q180" s="15">
        <f t="shared" si="66"/>
        <v>9</v>
      </c>
      <c r="R180" s="23" t="str">
        <f t="shared" si="67"/>
        <v>E</v>
      </c>
      <c r="S180" s="23">
        <f t="shared" si="68"/>
        <v>0</v>
      </c>
      <c r="T180" s="23">
        <f t="shared" si="69"/>
        <v>0</v>
      </c>
      <c r="U180" s="23" t="str">
        <f t="shared" si="70"/>
        <v>DF</v>
      </c>
      <c r="V180" s="73"/>
      <c r="W180" s="67"/>
      <c r="X180" s="67"/>
      <c r="Y180" s="67"/>
      <c r="Z180" s="67"/>
      <c r="AA180" s="67"/>
    </row>
    <row r="181" spans="1:27" x14ac:dyDescent="0.2">
      <c r="A181" s="25" t="str">
        <f t="shared" si="58"/>
        <v>MLM0001</v>
      </c>
      <c r="B181" s="160" t="s">
        <v>140</v>
      </c>
      <c r="C181" s="160"/>
      <c r="D181" s="160"/>
      <c r="E181" s="160"/>
      <c r="F181" s="160"/>
      <c r="G181" s="160"/>
      <c r="H181" s="160"/>
      <c r="I181" s="160"/>
      <c r="J181" s="15">
        <f t="shared" si="59"/>
        <v>5</v>
      </c>
      <c r="K181" s="15">
        <f t="shared" si="60"/>
        <v>2</v>
      </c>
      <c r="L181" s="15">
        <f t="shared" si="61"/>
        <v>2</v>
      </c>
      <c r="M181" s="15">
        <f t="shared" si="62"/>
        <v>0</v>
      </c>
      <c r="N181" s="15">
        <f t="shared" si="63"/>
        <v>0</v>
      </c>
      <c r="O181" s="15">
        <f t="shared" si="64"/>
        <v>4</v>
      </c>
      <c r="P181" s="15">
        <f t="shared" si="65"/>
        <v>5</v>
      </c>
      <c r="Q181" s="15">
        <f t="shared" si="66"/>
        <v>9</v>
      </c>
      <c r="R181" s="23" t="str">
        <f t="shared" si="67"/>
        <v>E</v>
      </c>
      <c r="S181" s="23">
        <f t="shared" si="68"/>
        <v>0</v>
      </c>
      <c r="T181" s="23">
        <f t="shared" si="69"/>
        <v>0</v>
      </c>
      <c r="U181" s="23" t="str">
        <f t="shared" si="70"/>
        <v>DF</v>
      </c>
      <c r="V181" s="73"/>
      <c r="W181" s="67"/>
      <c r="X181" s="67"/>
      <c r="Y181" s="67"/>
      <c r="Z181" s="67"/>
      <c r="AA181" s="67"/>
    </row>
    <row r="182" spans="1:27" x14ac:dyDescent="0.2">
      <c r="A182" s="25" t="str">
        <f t="shared" si="58"/>
        <v>MLM0013</v>
      </c>
      <c r="B182" s="160" t="s">
        <v>142</v>
      </c>
      <c r="C182" s="160"/>
      <c r="D182" s="160"/>
      <c r="E182" s="160"/>
      <c r="F182" s="160"/>
      <c r="G182" s="160"/>
      <c r="H182" s="160"/>
      <c r="I182" s="160"/>
      <c r="J182" s="15">
        <f t="shared" si="59"/>
        <v>5</v>
      </c>
      <c r="K182" s="15">
        <f t="shared" si="60"/>
        <v>2</v>
      </c>
      <c r="L182" s="15">
        <f t="shared" si="61"/>
        <v>2</v>
      </c>
      <c r="M182" s="15">
        <f t="shared" si="62"/>
        <v>0</v>
      </c>
      <c r="N182" s="15">
        <f t="shared" si="63"/>
        <v>0</v>
      </c>
      <c r="O182" s="15">
        <f t="shared" si="64"/>
        <v>4</v>
      </c>
      <c r="P182" s="15">
        <f t="shared" si="65"/>
        <v>5</v>
      </c>
      <c r="Q182" s="15">
        <f t="shared" si="66"/>
        <v>9</v>
      </c>
      <c r="R182" s="23" t="str">
        <f t="shared" si="67"/>
        <v>E</v>
      </c>
      <c r="S182" s="23">
        <f t="shared" si="68"/>
        <v>0</v>
      </c>
      <c r="T182" s="23">
        <f t="shared" si="69"/>
        <v>0</v>
      </c>
      <c r="U182" s="23" t="str">
        <f t="shared" si="70"/>
        <v>DF</v>
      </c>
      <c r="V182" s="73"/>
      <c r="W182" s="67"/>
      <c r="X182" s="67"/>
      <c r="Y182" s="67"/>
      <c r="Z182" s="67"/>
      <c r="AA182" s="67"/>
    </row>
    <row r="183" spans="1:27" x14ac:dyDescent="0.2">
      <c r="A183" s="25" t="str">
        <f t="shared" si="58"/>
        <v>MLM5108</v>
      </c>
      <c r="B183" s="160" t="s">
        <v>144</v>
      </c>
      <c r="C183" s="160"/>
      <c r="D183" s="160"/>
      <c r="E183" s="160"/>
      <c r="F183" s="160"/>
      <c r="G183" s="160"/>
      <c r="H183" s="160"/>
      <c r="I183" s="160"/>
      <c r="J183" s="15">
        <f t="shared" si="59"/>
        <v>6</v>
      </c>
      <c r="K183" s="15">
        <f t="shared" si="60"/>
        <v>2</v>
      </c>
      <c r="L183" s="15">
        <f t="shared" si="61"/>
        <v>1</v>
      </c>
      <c r="M183" s="15">
        <f t="shared" si="62"/>
        <v>1</v>
      </c>
      <c r="N183" s="15">
        <f t="shared" si="63"/>
        <v>0</v>
      </c>
      <c r="O183" s="15">
        <f t="shared" si="64"/>
        <v>4</v>
      </c>
      <c r="P183" s="15">
        <f t="shared" si="65"/>
        <v>7</v>
      </c>
      <c r="Q183" s="15">
        <f t="shared" si="66"/>
        <v>11</v>
      </c>
      <c r="R183" s="23">
        <f t="shared" si="67"/>
        <v>0</v>
      </c>
      <c r="S183" s="23" t="str">
        <f t="shared" si="68"/>
        <v>C</v>
      </c>
      <c r="T183" s="23">
        <f t="shared" si="69"/>
        <v>0</v>
      </c>
      <c r="U183" s="23" t="str">
        <f t="shared" si="70"/>
        <v>DF</v>
      </c>
      <c r="V183" s="73"/>
      <c r="W183" s="67"/>
      <c r="X183" s="67"/>
      <c r="Y183" s="67"/>
      <c r="Z183" s="67"/>
      <c r="AA183" s="67"/>
    </row>
    <row r="184" spans="1:27" s="40" customFormat="1" x14ac:dyDescent="0.2">
      <c r="A184" s="25" t="str">
        <f t="shared" si="58"/>
        <v>MLX2201</v>
      </c>
      <c r="B184" s="160" t="s">
        <v>146</v>
      </c>
      <c r="C184" s="160"/>
      <c r="D184" s="160"/>
      <c r="E184" s="160"/>
      <c r="F184" s="160"/>
      <c r="G184" s="160"/>
      <c r="H184" s="160"/>
      <c r="I184" s="160"/>
      <c r="J184" s="15">
        <f t="shared" si="59"/>
        <v>4</v>
      </c>
      <c r="K184" s="15">
        <f t="shared" si="60"/>
        <v>2</v>
      </c>
      <c r="L184" s="15">
        <f t="shared" si="61"/>
        <v>1</v>
      </c>
      <c r="M184" s="15">
        <f t="shared" si="62"/>
        <v>0</v>
      </c>
      <c r="N184" s="15">
        <f t="shared" si="63"/>
        <v>0</v>
      </c>
      <c r="O184" s="15">
        <f t="shared" si="64"/>
        <v>3</v>
      </c>
      <c r="P184" s="15">
        <f t="shared" si="65"/>
        <v>4</v>
      </c>
      <c r="Q184" s="15">
        <f t="shared" si="66"/>
        <v>7</v>
      </c>
      <c r="R184" s="23">
        <f t="shared" si="67"/>
        <v>0</v>
      </c>
      <c r="S184" s="23">
        <f t="shared" si="68"/>
        <v>0</v>
      </c>
      <c r="T184" s="23" t="str">
        <f t="shared" si="69"/>
        <v>VP</v>
      </c>
      <c r="U184" s="23" t="str">
        <f t="shared" si="70"/>
        <v>DF</v>
      </c>
      <c r="V184" s="73"/>
      <c r="W184" s="67"/>
      <c r="X184" s="67"/>
      <c r="Y184" s="67"/>
      <c r="Z184" s="67"/>
      <c r="AA184" s="67"/>
    </row>
    <row r="185" spans="1:27" s="53" customFormat="1" x14ac:dyDescent="0.2">
      <c r="A185" s="25" t="str">
        <f t="shared" si="58"/>
        <v>MLM0021</v>
      </c>
      <c r="B185" s="160" t="s">
        <v>148</v>
      </c>
      <c r="C185" s="160"/>
      <c r="D185" s="160"/>
      <c r="E185" s="160"/>
      <c r="F185" s="160"/>
      <c r="G185" s="160"/>
      <c r="H185" s="160"/>
      <c r="I185" s="160"/>
      <c r="J185" s="15">
        <f t="shared" si="59"/>
        <v>5</v>
      </c>
      <c r="K185" s="15">
        <f t="shared" si="60"/>
        <v>2</v>
      </c>
      <c r="L185" s="15">
        <f t="shared" si="61"/>
        <v>2</v>
      </c>
      <c r="M185" s="15">
        <f t="shared" si="62"/>
        <v>0</v>
      </c>
      <c r="N185" s="15">
        <f t="shared" si="63"/>
        <v>0</v>
      </c>
      <c r="O185" s="15">
        <f t="shared" si="64"/>
        <v>4</v>
      </c>
      <c r="P185" s="15">
        <f t="shared" si="65"/>
        <v>5</v>
      </c>
      <c r="Q185" s="15">
        <f t="shared" si="66"/>
        <v>9</v>
      </c>
      <c r="R185" s="23" t="str">
        <f t="shared" si="67"/>
        <v>E</v>
      </c>
      <c r="S185" s="23">
        <f t="shared" si="68"/>
        <v>0</v>
      </c>
      <c r="T185" s="23">
        <f t="shared" si="69"/>
        <v>0</v>
      </c>
      <c r="U185" s="23" t="str">
        <f t="shared" si="70"/>
        <v>DF</v>
      </c>
      <c r="V185" s="73"/>
      <c r="W185" s="67"/>
      <c r="X185" s="67"/>
      <c r="Y185" s="67"/>
      <c r="Z185" s="67"/>
      <c r="AA185" s="67"/>
    </row>
    <row r="186" spans="1:27" x14ac:dyDescent="0.2">
      <c r="A186" s="25" t="str">
        <f t="shared" si="58"/>
        <v>MLM0006</v>
      </c>
      <c r="B186" s="160" t="s">
        <v>150</v>
      </c>
      <c r="C186" s="160"/>
      <c r="D186" s="160"/>
      <c r="E186" s="160"/>
      <c r="F186" s="160"/>
      <c r="G186" s="160"/>
      <c r="H186" s="160"/>
      <c r="I186" s="160"/>
      <c r="J186" s="15">
        <f t="shared" si="59"/>
        <v>5</v>
      </c>
      <c r="K186" s="15">
        <f t="shared" si="60"/>
        <v>2</v>
      </c>
      <c r="L186" s="15">
        <f t="shared" si="61"/>
        <v>2</v>
      </c>
      <c r="M186" s="15">
        <f t="shared" si="62"/>
        <v>0</v>
      </c>
      <c r="N186" s="15">
        <f t="shared" si="63"/>
        <v>0</v>
      </c>
      <c r="O186" s="15">
        <f t="shared" si="64"/>
        <v>4</v>
      </c>
      <c r="P186" s="15">
        <f t="shared" si="65"/>
        <v>5</v>
      </c>
      <c r="Q186" s="15">
        <f t="shared" si="66"/>
        <v>9</v>
      </c>
      <c r="R186" s="23" t="str">
        <f t="shared" si="67"/>
        <v>E</v>
      </c>
      <c r="S186" s="23">
        <f t="shared" si="68"/>
        <v>0</v>
      </c>
      <c r="T186" s="23">
        <f t="shared" si="69"/>
        <v>0</v>
      </c>
      <c r="U186" s="23" t="str">
        <f t="shared" si="70"/>
        <v>DF</v>
      </c>
      <c r="V186" s="73"/>
      <c r="W186" s="67"/>
      <c r="X186" s="67"/>
      <c r="Y186" s="67"/>
      <c r="Z186" s="67"/>
      <c r="AA186" s="67"/>
    </row>
    <row r="187" spans="1:27" x14ac:dyDescent="0.2">
      <c r="A187" s="25" t="str">
        <f t="shared" si="58"/>
        <v>MLM0015</v>
      </c>
      <c r="B187" s="160" t="s">
        <v>152</v>
      </c>
      <c r="C187" s="160"/>
      <c r="D187" s="160"/>
      <c r="E187" s="160"/>
      <c r="F187" s="160"/>
      <c r="G187" s="160"/>
      <c r="H187" s="160"/>
      <c r="I187" s="160"/>
      <c r="J187" s="15">
        <f t="shared" si="59"/>
        <v>5</v>
      </c>
      <c r="K187" s="15">
        <f t="shared" si="60"/>
        <v>2</v>
      </c>
      <c r="L187" s="15">
        <f t="shared" si="61"/>
        <v>2</v>
      </c>
      <c r="M187" s="15">
        <f t="shared" si="62"/>
        <v>0</v>
      </c>
      <c r="N187" s="15">
        <f t="shared" si="63"/>
        <v>0</v>
      </c>
      <c r="O187" s="15">
        <f t="shared" si="64"/>
        <v>4</v>
      </c>
      <c r="P187" s="15">
        <f t="shared" si="65"/>
        <v>5</v>
      </c>
      <c r="Q187" s="15">
        <f t="shared" si="66"/>
        <v>9</v>
      </c>
      <c r="R187" s="23">
        <f t="shared" si="67"/>
        <v>0</v>
      </c>
      <c r="S187" s="23">
        <f t="shared" si="68"/>
        <v>0</v>
      </c>
      <c r="T187" s="23" t="str">
        <f t="shared" si="69"/>
        <v>VP</v>
      </c>
      <c r="U187" s="23" t="str">
        <f t="shared" si="70"/>
        <v>DF</v>
      </c>
      <c r="V187" s="73"/>
      <c r="W187" s="67"/>
      <c r="X187" s="67"/>
      <c r="Y187" s="67"/>
      <c r="Z187" s="67"/>
      <c r="AA187" s="67"/>
    </row>
    <row r="188" spans="1:27" s="61" customFormat="1" x14ac:dyDescent="0.2">
      <c r="A188" s="25" t="str">
        <f t="shared" si="58"/>
        <v>MLM0007</v>
      </c>
      <c r="B188" s="160" t="s">
        <v>160</v>
      </c>
      <c r="C188" s="160"/>
      <c r="D188" s="160"/>
      <c r="E188" s="160"/>
      <c r="F188" s="160"/>
      <c r="G188" s="160"/>
      <c r="H188" s="160"/>
      <c r="I188" s="160"/>
      <c r="J188" s="15">
        <f t="shared" si="59"/>
        <v>6</v>
      </c>
      <c r="K188" s="15">
        <f t="shared" si="60"/>
        <v>2</v>
      </c>
      <c r="L188" s="15">
        <f t="shared" si="61"/>
        <v>2</v>
      </c>
      <c r="M188" s="15">
        <f t="shared" si="62"/>
        <v>0</v>
      </c>
      <c r="N188" s="15">
        <f t="shared" si="63"/>
        <v>0</v>
      </c>
      <c r="O188" s="15">
        <f t="shared" si="64"/>
        <v>4</v>
      </c>
      <c r="P188" s="15">
        <f t="shared" si="65"/>
        <v>7</v>
      </c>
      <c r="Q188" s="15">
        <f t="shared" si="66"/>
        <v>11</v>
      </c>
      <c r="R188" s="23">
        <f t="shared" si="67"/>
        <v>0</v>
      </c>
      <c r="S188" s="23">
        <f t="shared" si="68"/>
        <v>0</v>
      </c>
      <c r="T188" s="23" t="str">
        <f t="shared" si="69"/>
        <v>VP</v>
      </c>
      <c r="U188" s="23" t="str">
        <f t="shared" si="70"/>
        <v>DF</v>
      </c>
      <c r="V188" s="73"/>
      <c r="W188" s="67"/>
      <c r="X188" s="67"/>
      <c r="Y188" s="67"/>
      <c r="Z188" s="67"/>
      <c r="AA188" s="67"/>
    </row>
    <row r="189" spans="1:27" s="61" customFormat="1" x14ac:dyDescent="0.2">
      <c r="A189" s="25" t="str">
        <f t="shared" si="58"/>
        <v>MLM0009</v>
      </c>
      <c r="B189" s="160" t="s">
        <v>164</v>
      </c>
      <c r="C189" s="160"/>
      <c r="D189" s="160"/>
      <c r="E189" s="160"/>
      <c r="F189" s="160"/>
      <c r="G189" s="160"/>
      <c r="H189" s="160"/>
      <c r="I189" s="160"/>
      <c r="J189" s="15">
        <f t="shared" si="59"/>
        <v>6</v>
      </c>
      <c r="K189" s="15">
        <f t="shared" si="60"/>
        <v>2</v>
      </c>
      <c r="L189" s="15">
        <f t="shared" si="61"/>
        <v>2</v>
      </c>
      <c r="M189" s="15">
        <f t="shared" si="62"/>
        <v>1</v>
      </c>
      <c r="N189" s="15">
        <f t="shared" si="63"/>
        <v>0</v>
      </c>
      <c r="O189" s="15">
        <f t="shared" si="64"/>
        <v>5</v>
      </c>
      <c r="P189" s="15">
        <f t="shared" si="65"/>
        <v>6</v>
      </c>
      <c r="Q189" s="15">
        <f t="shared" si="66"/>
        <v>11</v>
      </c>
      <c r="R189" s="23" t="str">
        <f t="shared" si="67"/>
        <v>E</v>
      </c>
      <c r="S189" s="23">
        <f t="shared" si="68"/>
        <v>0</v>
      </c>
      <c r="T189" s="23">
        <f t="shared" si="69"/>
        <v>0</v>
      </c>
      <c r="U189" s="23" t="str">
        <f t="shared" si="70"/>
        <v>DF</v>
      </c>
      <c r="V189" s="73"/>
      <c r="W189" s="67"/>
      <c r="X189" s="67"/>
      <c r="Y189" s="67"/>
      <c r="Z189" s="67"/>
      <c r="AA189" s="67"/>
    </row>
    <row r="190" spans="1:27" x14ac:dyDescent="0.2">
      <c r="A190" s="25" t="str">
        <f t="shared" si="58"/>
        <v>MLM0008</v>
      </c>
      <c r="B190" s="160" t="s">
        <v>166</v>
      </c>
      <c r="C190" s="160"/>
      <c r="D190" s="160"/>
      <c r="E190" s="160"/>
      <c r="F190" s="160"/>
      <c r="G190" s="160"/>
      <c r="H190" s="160"/>
      <c r="I190" s="160"/>
      <c r="J190" s="15">
        <f t="shared" si="59"/>
        <v>6</v>
      </c>
      <c r="K190" s="15">
        <f t="shared" si="60"/>
        <v>2</v>
      </c>
      <c r="L190" s="15">
        <f t="shared" si="61"/>
        <v>2</v>
      </c>
      <c r="M190" s="15">
        <f t="shared" si="62"/>
        <v>0</v>
      </c>
      <c r="N190" s="15">
        <f t="shared" si="63"/>
        <v>0</v>
      </c>
      <c r="O190" s="15">
        <f t="shared" si="64"/>
        <v>4</v>
      </c>
      <c r="P190" s="15">
        <f t="shared" si="65"/>
        <v>7</v>
      </c>
      <c r="Q190" s="15">
        <f t="shared" si="66"/>
        <v>11</v>
      </c>
      <c r="R190" s="23" t="str">
        <f t="shared" si="67"/>
        <v>E</v>
      </c>
      <c r="S190" s="23">
        <f t="shared" si="68"/>
        <v>0</v>
      </c>
      <c r="T190" s="23">
        <f t="shared" si="69"/>
        <v>0</v>
      </c>
      <c r="U190" s="23" t="str">
        <f t="shared" si="70"/>
        <v>DF</v>
      </c>
      <c r="V190" s="73"/>
      <c r="W190" s="67"/>
      <c r="X190" s="67"/>
      <c r="Y190" s="67"/>
      <c r="Z190" s="67"/>
      <c r="AA190" s="67"/>
    </row>
    <row r="191" spans="1:27" x14ac:dyDescent="0.2">
      <c r="A191" s="25" t="str">
        <f t="shared" si="58"/>
        <v>MLM0029</v>
      </c>
      <c r="B191" s="160" t="s">
        <v>184</v>
      </c>
      <c r="C191" s="160"/>
      <c r="D191" s="160"/>
      <c r="E191" s="160"/>
      <c r="F191" s="160"/>
      <c r="G191" s="160"/>
      <c r="H191" s="160"/>
      <c r="I191" s="160"/>
      <c r="J191" s="15">
        <f t="shared" si="59"/>
        <v>5</v>
      </c>
      <c r="K191" s="15">
        <f t="shared" si="60"/>
        <v>2</v>
      </c>
      <c r="L191" s="15">
        <f t="shared" si="61"/>
        <v>2</v>
      </c>
      <c r="M191" s="15">
        <f t="shared" si="62"/>
        <v>0</v>
      </c>
      <c r="N191" s="15">
        <f t="shared" si="63"/>
        <v>0</v>
      </c>
      <c r="O191" s="15">
        <f t="shared" si="64"/>
        <v>4</v>
      </c>
      <c r="P191" s="15">
        <f t="shared" si="65"/>
        <v>5</v>
      </c>
      <c r="Q191" s="15">
        <f t="shared" si="66"/>
        <v>9</v>
      </c>
      <c r="R191" s="23" t="str">
        <f t="shared" si="67"/>
        <v>E</v>
      </c>
      <c r="S191" s="23">
        <f t="shared" si="68"/>
        <v>0</v>
      </c>
      <c r="T191" s="23">
        <f t="shared" si="69"/>
        <v>0</v>
      </c>
      <c r="U191" s="23" t="str">
        <f t="shared" si="70"/>
        <v>DF</v>
      </c>
      <c r="V191" s="73"/>
      <c r="W191" s="67"/>
      <c r="X191" s="67"/>
      <c r="Y191" s="67"/>
      <c r="Z191" s="67"/>
      <c r="AA191" s="67"/>
    </row>
    <row r="192" spans="1:27" x14ac:dyDescent="0.2">
      <c r="A192" s="25" t="str">
        <f t="shared" si="58"/>
        <v>MLM0025</v>
      </c>
      <c r="B192" s="160" t="s">
        <v>186</v>
      </c>
      <c r="C192" s="160"/>
      <c r="D192" s="160"/>
      <c r="E192" s="160"/>
      <c r="F192" s="160"/>
      <c r="G192" s="160"/>
      <c r="H192" s="160"/>
      <c r="I192" s="160"/>
      <c r="J192" s="15">
        <f t="shared" si="59"/>
        <v>5</v>
      </c>
      <c r="K192" s="15">
        <f t="shared" si="60"/>
        <v>2</v>
      </c>
      <c r="L192" s="15">
        <f t="shared" si="61"/>
        <v>2</v>
      </c>
      <c r="M192" s="15">
        <f t="shared" si="62"/>
        <v>0</v>
      </c>
      <c r="N192" s="15">
        <f t="shared" si="63"/>
        <v>0</v>
      </c>
      <c r="O192" s="15">
        <f t="shared" si="64"/>
        <v>4</v>
      </c>
      <c r="P192" s="15">
        <f t="shared" si="65"/>
        <v>5</v>
      </c>
      <c r="Q192" s="15">
        <f t="shared" si="66"/>
        <v>9</v>
      </c>
      <c r="R192" s="23" t="str">
        <f t="shared" si="67"/>
        <v>E</v>
      </c>
      <c r="S192" s="23">
        <f t="shared" si="68"/>
        <v>0</v>
      </c>
      <c r="T192" s="23">
        <f t="shared" si="69"/>
        <v>0</v>
      </c>
      <c r="U192" s="23" t="str">
        <f t="shared" si="70"/>
        <v>DF</v>
      </c>
      <c r="V192" s="73"/>
      <c r="W192" s="67"/>
      <c r="X192" s="67"/>
      <c r="Y192" s="67"/>
      <c r="Z192" s="67"/>
      <c r="AA192" s="67"/>
    </row>
    <row r="193" spans="1:27" x14ac:dyDescent="0.2">
      <c r="A193" s="25" t="str">
        <f t="shared" si="58"/>
        <v>MLM0003</v>
      </c>
      <c r="B193" s="160" t="s">
        <v>188</v>
      </c>
      <c r="C193" s="160"/>
      <c r="D193" s="160"/>
      <c r="E193" s="160"/>
      <c r="F193" s="160"/>
      <c r="G193" s="160"/>
      <c r="H193" s="160"/>
      <c r="I193" s="160"/>
      <c r="J193" s="15">
        <f t="shared" si="59"/>
        <v>5</v>
      </c>
      <c r="K193" s="15">
        <f t="shared" si="60"/>
        <v>2</v>
      </c>
      <c r="L193" s="15">
        <f t="shared" si="61"/>
        <v>2</v>
      </c>
      <c r="M193" s="15">
        <f t="shared" si="62"/>
        <v>0</v>
      </c>
      <c r="N193" s="15">
        <f t="shared" si="63"/>
        <v>0</v>
      </c>
      <c r="O193" s="15">
        <f t="shared" si="64"/>
        <v>4</v>
      </c>
      <c r="P193" s="15">
        <f t="shared" si="65"/>
        <v>5</v>
      </c>
      <c r="Q193" s="15">
        <f t="shared" si="66"/>
        <v>9</v>
      </c>
      <c r="R193" s="23" t="str">
        <f t="shared" si="67"/>
        <v>E</v>
      </c>
      <c r="S193" s="23">
        <f t="shared" si="68"/>
        <v>0</v>
      </c>
      <c r="T193" s="23">
        <f t="shared" si="69"/>
        <v>0</v>
      </c>
      <c r="U193" s="23" t="str">
        <f t="shared" si="70"/>
        <v>DF</v>
      </c>
      <c r="V193" s="73"/>
      <c r="W193" s="67"/>
      <c r="X193" s="67"/>
      <c r="Y193" s="67"/>
      <c r="Z193" s="67"/>
      <c r="AA193" s="67"/>
    </row>
    <row r="194" spans="1:27" x14ac:dyDescent="0.2">
      <c r="A194" s="59" t="s">
        <v>28</v>
      </c>
      <c r="B194" s="186"/>
      <c r="C194" s="186"/>
      <c r="D194" s="186"/>
      <c r="E194" s="186"/>
      <c r="F194" s="186"/>
      <c r="G194" s="186"/>
      <c r="H194" s="186"/>
      <c r="I194" s="186"/>
      <c r="J194" s="18">
        <f>IF(ISNA(SUM(J179:J193)),"",SUM(J179:J193))</f>
        <v>78</v>
      </c>
      <c r="K194" s="18">
        <f t="shared" ref="K194:Q194" si="71">SUM(K179:K193)</f>
        <v>30</v>
      </c>
      <c r="L194" s="18">
        <f t="shared" si="71"/>
        <v>28</v>
      </c>
      <c r="M194" s="18">
        <f t="shared" si="71"/>
        <v>2</v>
      </c>
      <c r="N194" s="18">
        <f t="shared" si="71"/>
        <v>0</v>
      </c>
      <c r="O194" s="18">
        <f t="shared" si="71"/>
        <v>60</v>
      </c>
      <c r="P194" s="18">
        <f t="shared" si="71"/>
        <v>81</v>
      </c>
      <c r="Q194" s="18">
        <f t="shared" si="71"/>
        <v>141</v>
      </c>
      <c r="R194" s="59">
        <f>COUNTIF(R179:R193,"E")</f>
        <v>11</v>
      </c>
      <c r="S194" s="59">
        <f>COUNTIF(S179:S193,"C")</f>
        <v>1</v>
      </c>
      <c r="T194" s="59">
        <f>COUNTIF(T179:T193,"VP")</f>
        <v>3</v>
      </c>
      <c r="U194" s="60">
        <f>COUNTA(U179:U193)</f>
        <v>15</v>
      </c>
      <c r="V194" s="75"/>
      <c r="W194" s="65"/>
      <c r="X194" s="65"/>
      <c r="Y194" s="65"/>
      <c r="Z194" s="65"/>
      <c r="AA194" s="65"/>
    </row>
    <row r="195" spans="1:27" ht="17.25" hidden="1" customHeight="1" x14ac:dyDescent="0.2">
      <c r="A195" s="162" t="s">
        <v>75</v>
      </c>
      <c r="B195" s="162"/>
      <c r="C195" s="162"/>
      <c r="D195" s="162"/>
      <c r="E195" s="162"/>
      <c r="F195" s="162"/>
      <c r="G195" s="162"/>
      <c r="H195" s="162"/>
      <c r="I195" s="162"/>
      <c r="J195" s="162"/>
      <c r="K195" s="162"/>
      <c r="L195" s="162"/>
      <c r="M195" s="162"/>
      <c r="N195" s="162"/>
      <c r="O195" s="162"/>
      <c r="P195" s="162"/>
      <c r="Q195" s="162"/>
      <c r="R195" s="162"/>
      <c r="S195" s="162"/>
      <c r="T195" s="162"/>
      <c r="U195" s="162"/>
      <c r="V195" s="75"/>
      <c r="W195" s="65"/>
      <c r="X195" s="65"/>
      <c r="Y195" s="65"/>
      <c r="Z195" s="65"/>
      <c r="AA195" s="65"/>
    </row>
    <row r="196" spans="1:27" hidden="1" x14ac:dyDescent="0.2">
      <c r="A196" s="25" t="str">
        <f>IF(ISNA(INDEX($A$36:$U$159,MATCH($B196,$B$36:$B$159,0),1)),"",INDEX($A$36:$U$159,MATCH($B196,$B$36:$B$159,0),1))</f>
        <v/>
      </c>
      <c r="B196" s="146" t="s">
        <v>104</v>
      </c>
      <c r="C196" s="147"/>
      <c r="D196" s="147"/>
      <c r="E196" s="147"/>
      <c r="F196" s="147"/>
      <c r="G196" s="147"/>
      <c r="H196" s="147"/>
      <c r="I196" s="148"/>
      <c r="J196" s="15" t="str">
        <f>IF(ISNA(INDEX($A$36:$U$159,MATCH($B196,$B$36:$B$159,0),10)),"",INDEX($A$36:$U$159,MATCH($B196,$B$36:$B$159,0),10))</f>
        <v/>
      </c>
      <c r="K196" s="15" t="str">
        <f>IF(ISNA(INDEX($A$36:$U$159,MATCH($B196,$B$36:$B$159,0),11)),"",INDEX($A$36:$U$159,MATCH($B196,$B$36:$B$159,0),11))</f>
        <v/>
      </c>
      <c r="L196" s="15" t="str">
        <f>IF(ISNA(INDEX($A$36:$U$159,MATCH($B196,$B$36:$B$159,0),12)),"",INDEX($A$36:$U$159,MATCH($B196,$B$36:$B$159,0),12))</f>
        <v/>
      </c>
      <c r="M196" s="15" t="str">
        <f>IF(ISNA(INDEX($A$36:$U$159,MATCH($B196,$B$36:$B$159,0),13)),"",INDEX($A$36:$U$159,MATCH($B196,$B$36:$B$159,0),13))</f>
        <v/>
      </c>
      <c r="N196" s="15" t="str">
        <f>IF(ISNA(INDEX($A$36:$U$159,MATCH($B196,$B$36:$B$159,0),14)),"",INDEX($A$36:$U$159,MATCH($B196,$B$36:$B$159,0),14))</f>
        <v/>
      </c>
      <c r="O196" s="15" t="str">
        <f>IF(ISNA(INDEX($A$36:$U$159,MATCH($B196,$B$36:$B$159,0),15)),"",INDEX($A$36:$U$159,MATCH($B196,$B$36:$B$159,0),15))</f>
        <v/>
      </c>
      <c r="P196" s="15" t="str">
        <f>IF(ISNA(INDEX($A$36:$U$159,MATCH($B196,$B$36:$B$159,0),16)),"",INDEX($A$36:$U$159,MATCH($B196,$B$36:$B$159,0),16))</f>
        <v/>
      </c>
      <c r="Q196" s="15" t="str">
        <f>IF(ISNA(INDEX($A$36:$U$159,MATCH($B196,$B$36:$B$159,0),17)),"",INDEX($A$36:$U$159,MATCH($B196,$B$36:$B$159,0),17))</f>
        <v/>
      </c>
      <c r="R196" s="23" t="str">
        <f>IF(ISNA(INDEX($A$36:$U$159,MATCH($B196,$B$36:$B$159,0),18)),"",INDEX($A$36:$U$159,MATCH($B196,$B$36:$B$159,0),18))</f>
        <v/>
      </c>
      <c r="S196" s="23" t="str">
        <f>IF(ISNA(INDEX($A$36:$U$159,MATCH($B196,$B$36:$B$159,0),19)),"",INDEX($A$36:$U$159,MATCH($B196,$B$36:$B$159,0),19))</f>
        <v/>
      </c>
      <c r="T196" s="23" t="str">
        <f>IF(ISNA(INDEX($A$36:$U$159,MATCH($B196,$B$36:$B$159,0),20)),"",INDEX($A$36:$U$159,MATCH($B196,$B$36:$B$159,0),20))</f>
        <v/>
      </c>
      <c r="U196" s="23" t="str">
        <f>IF(ISNA(INDEX($A$36:$U$159,MATCH($B196,$B$36:$B$159,0),21)),"",INDEX($A$36:$U$159,MATCH($B196,$B$36:$B$159,0),21))</f>
        <v/>
      </c>
      <c r="V196" s="75"/>
      <c r="W196" s="65"/>
      <c r="X196" s="65"/>
      <c r="Y196" s="65"/>
      <c r="Z196" s="65"/>
      <c r="AA196" s="65"/>
    </row>
    <row r="197" spans="1:27" hidden="1" x14ac:dyDescent="0.2">
      <c r="A197" s="25" t="str">
        <f>IF(ISNA(INDEX($A$36:$U$159,MATCH($B197,$B$36:$B$159,0),1)),"",INDEX($A$36:$U$159,MATCH($B197,$B$36:$B$159,0),1))</f>
        <v/>
      </c>
      <c r="B197" s="146"/>
      <c r="C197" s="147"/>
      <c r="D197" s="147"/>
      <c r="E197" s="147"/>
      <c r="F197" s="147"/>
      <c r="G197" s="147"/>
      <c r="H197" s="147"/>
      <c r="I197" s="148"/>
      <c r="J197" s="15" t="str">
        <f>IF(ISNA(INDEX($A$36:$U$159,MATCH($B197,$B$36:$B$159,0),10)),"",INDEX($A$36:$U$159,MATCH($B197,$B$36:$B$159,0),10))</f>
        <v/>
      </c>
      <c r="K197" s="15" t="str">
        <f>IF(ISNA(INDEX($A$36:$U$159,MATCH($B197,$B$36:$B$159,0),11)),"",INDEX($A$36:$U$159,MATCH($B197,$B$36:$B$159,0),11))</f>
        <v/>
      </c>
      <c r="L197" s="15" t="str">
        <f>IF(ISNA(INDEX($A$36:$U$159,MATCH($B197,$B$36:$B$159,0),12)),"",INDEX($A$36:$U$159,MATCH($B197,$B$36:$B$159,0),12))</f>
        <v/>
      </c>
      <c r="M197" s="15" t="str">
        <f>IF(ISNA(INDEX($A$36:$U$159,MATCH($B197,$B$36:$B$159,0),13)),"",INDEX($A$36:$U$159,MATCH($B197,$B$36:$B$159,0),13))</f>
        <v/>
      </c>
      <c r="N197" s="15" t="str">
        <f>IF(ISNA(INDEX($A$36:$U$159,MATCH($B197,$B$36:$B$159,0),14)),"",INDEX($A$36:$U$159,MATCH($B197,$B$36:$B$159,0),14))</f>
        <v/>
      </c>
      <c r="O197" s="15" t="str">
        <f>IF(ISNA(INDEX($A$36:$U$159,MATCH($B197,$B$36:$B$159,0),15)),"",INDEX($A$36:$U$159,MATCH($B197,$B$36:$B$159,0),15))</f>
        <v/>
      </c>
      <c r="P197" s="15" t="str">
        <f>IF(ISNA(INDEX($A$36:$U$159,MATCH($B197,$B$36:$B$159,0),16)),"",INDEX($A$36:$U$159,MATCH($B197,$B$36:$B$159,0),16))</f>
        <v/>
      </c>
      <c r="Q197" s="15" t="str">
        <f>IF(ISNA(INDEX($A$36:$U$159,MATCH($B197,$B$36:$B$159,0),17)),"",INDEX($A$36:$U$159,MATCH($B197,$B$36:$B$159,0),17))</f>
        <v/>
      </c>
      <c r="R197" s="23" t="str">
        <f>IF(ISNA(INDEX($A$36:$U$159,MATCH($B197,$B$36:$B$159,0),18)),"",INDEX($A$36:$U$159,MATCH($B197,$B$36:$B$159,0),18))</f>
        <v/>
      </c>
      <c r="S197" s="23" t="str">
        <f>IF(ISNA(INDEX($A$36:$U$159,MATCH($B197,$B$36:$B$159,0),19)),"",INDEX($A$36:$U$159,MATCH($B197,$B$36:$B$159,0),19))</f>
        <v/>
      </c>
      <c r="T197" s="23" t="str">
        <f>IF(ISNA(INDEX($A$36:$U$159,MATCH($B197,$B$36:$B$159,0),20)),"",INDEX($A$36:$U$159,MATCH($B197,$B$36:$B$159,0),20))</f>
        <v/>
      </c>
      <c r="U197" s="23" t="str">
        <f>IF(ISNA(INDEX($A$36:$U$159,MATCH($B197,$B$36:$B$159,0),21)),"",INDEX($A$36:$U$159,MATCH($B197,$B$36:$B$159,0),21))</f>
        <v/>
      </c>
      <c r="V197" s="79"/>
      <c r="W197" s="78"/>
      <c r="X197" s="78"/>
      <c r="Y197" s="78"/>
      <c r="Z197" s="78"/>
      <c r="AA197" s="78"/>
    </row>
    <row r="198" spans="1:27" hidden="1" x14ac:dyDescent="0.2">
      <c r="A198" s="25" t="str">
        <f>IF(ISNA(INDEX($A$36:$U$159,MATCH($B198,$B$36:$B$159,0),1)),"",INDEX($A$36:$U$159,MATCH($B198,$B$36:$B$159,0),1))</f>
        <v/>
      </c>
      <c r="B198" s="146"/>
      <c r="C198" s="147"/>
      <c r="D198" s="147"/>
      <c r="E198" s="147"/>
      <c r="F198" s="147"/>
      <c r="G198" s="147"/>
      <c r="H198" s="147"/>
      <c r="I198" s="148"/>
      <c r="J198" s="15" t="str">
        <f>IF(ISNA(INDEX($A$36:$U$159,MATCH($B198,$B$36:$B$159,0),10)),"",INDEX($A$36:$U$159,MATCH($B198,$B$36:$B$159,0),10))</f>
        <v/>
      </c>
      <c r="K198" s="15" t="str">
        <f>IF(ISNA(INDEX($A$36:$U$159,MATCH($B198,$B$36:$B$159,0),11)),"",INDEX($A$36:$U$159,MATCH($B198,$B$36:$B$159,0),11))</f>
        <v/>
      </c>
      <c r="L198" s="15" t="str">
        <f>IF(ISNA(INDEX($A$36:$U$159,MATCH($B198,$B$36:$B$159,0),12)),"",INDEX($A$36:$U$159,MATCH($B198,$B$36:$B$159,0),12))</f>
        <v/>
      </c>
      <c r="M198" s="15" t="str">
        <f>IF(ISNA(INDEX($A$36:$U$159,MATCH($B198,$B$36:$B$159,0),13)),"",INDEX($A$36:$U$159,MATCH($B198,$B$36:$B$159,0),13))</f>
        <v/>
      </c>
      <c r="N198" s="15" t="str">
        <f>IF(ISNA(INDEX($A$36:$U$159,MATCH($B198,$B$36:$B$159,0),14)),"",INDEX($A$36:$U$159,MATCH($B198,$B$36:$B$159,0),14))</f>
        <v/>
      </c>
      <c r="O198" s="15" t="str">
        <f>IF(ISNA(INDEX($A$36:$U$159,MATCH($B198,$B$36:$B$159,0),15)),"",INDEX($A$36:$U$159,MATCH($B198,$B$36:$B$159,0),15))</f>
        <v/>
      </c>
      <c r="P198" s="15" t="str">
        <f>IF(ISNA(INDEX($A$36:$U$159,MATCH($B198,$B$36:$B$159,0),16)),"",INDEX($A$36:$U$159,MATCH($B198,$B$36:$B$159,0),16))</f>
        <v/>
      </c>
      <c r="Q198" s="15" t="str">
        <f>IF(ISNA(INDEX($A$36:$U$159,MATCH($B198,$B$36:$B$159,0),17)),"",INDEX($A$36:$U$159,MATCH($B198,$B$36:$B$159,0),17))</f>
        <v/>
      </c>
      <c r="R198" s="23" t="str">
        <f>IF(ISNA(INDEX($A$36:$U$159,MATCH($B198,$B$36:$B$159,0),18)),"",INDEX($A$36:$U$159,MATCH($B198,$B$36:$B$159,0),18))</f>
        <v/>
      </c>
      <c r="S198" s="23" t="str">
        <f>IF(ISNA(INDEX($A$36:$U$159,MATCH($B198,$B$36:$B$159,0),19)),"",INDEX($A$36:$U$159,MATCH($B198,$B$36:$B$159,0),19))</f>
        <v/>
      </c>
      <c r="T198" s="23" t="str">
        <f>IF(ISNA(INDEX($A$36:$U$159,MATCH($B198,$B$36:$B$159,0),20)),"",INDEX($A$36:$U$159,MATCH($B198,$B$36:$B$159,0),20))</f>
        <v/>
      </c>
      <c r="U198" s="23" t="str">
        <f>IF(ISNA(INDEX($A$36:$U$159,MATCH($B198,$B$36:$B$159,0),21)),"",INDEX($A$36:$U$159,MATCH($B198,$B$36:$B$159,0),21))</f>
        <v/>
      </c>
      <c r="V198" s="79"/>
      <c r="W198" s="78"/>
      <c r="X198" s="78"/>
      <c r="Y198" s="78"/>
      <c r="Z198" s="78"/>
      <c r="AA198" s="78"/>
    </row>
    <row r="199" spans="1:27" hidden="1" x14ac:dyDescent="0.2">
      <c r="A199" s="25" t="str">
        <f>IF(ISNA(INDEX($A$36:$U$159,MATCH($B199,$B$36:$B$159,0),1)),"",INDEX($A$36:$U$159,MATCH($B199,$B$36:$B$159,0),1))</f>
        <v/>
      </c>
      <c r="B199" s="146"/>
      <c r="C199" s="147"/>
      <c r="D199" s="147"/>
      <c r="E199" s="147"/>
      <c r="F199" s="147"/>
      <c r="G199" s="147"/>
      <c r="H199" s="147"/>
      <c r="I199" s="148"/>
      <c r="J199" s="15" t="str">
        <f>IF(ISNA(INDEX($A$36:$U$159,MATCH($B199,$B$36:$B$159,0),10)),"",INDEX($A$36:$U$159,MATCH($B199,$B$36:$B$159,0),10))</f>
        <v/>
      </c>
      <c r="K199" s="15" t="str">
        <f>IF(ISNA(INDEX($A$36:$U$159,MATCH($B199,$B$36:$B$159,0),11)),"",INDEX($A$36:$U$159,MATCH($B199,$B$36:$B$159,0),11))</f>
        <v/>
      </c>
      <c r="L199" s="15" t="str">
        <f>IF(ISNA(INDEX($A$36:$U$159,MATCH($B199,$B$36:$B$159,0),12)),"",INDEX($A$36:$U$159,MATCH($B199,$B$36:$B$159,0),12))</f>
        <v/>
      </c>
      <c r="M199" s="15" t="str">
        <f>IF(ISNA(INDEX($A$36:$U$159,MATCH($B199,$B$36:$B$159,0),13)),"",INDEX($A$36:$U$159,MATCH($B199,$B$36:$B$159,0),13))</f>
        <v/>
      </c>
      <c r="N199" s="15" t="str">
        <f>IF(ISNA(INDEX($A$36:$U$159,MATCH($B199,$B$36:$B$159,0),14)),"",INDEX($A$36:$U$159,MATCH($B199,$B$36:$B$159,0),14))</f>
        <v/>
      </c>
      <c r="O199" s="15" t="str">
        <f>IF(ISNA(INDEX($A$36:$U$159,MATCH($B199,$B$36:$B$159,0),15)),"",INDEX($A$36:$U$159,MATCH($B199,$B$36:$B$159,0),15))</f>
        <v/>
      </c>
      <c r="P199" s="15" t="str">
        <f>IF(ISNA(INDEX($A$36:$U$159,MATCH($B199,$B$36:$B$159,0),16)),"",INDEX($A$36:$U$159,MATCH($B199,$B$36:$B$159,0),16))</f>
        <v/>
      </c>
      <c r="Q199" s="15" t="str">
        <f>IF(ISNA(INDEX($A$36:$U$159,MATCH($B199,$B$36:$B$159,0),17)),"",INDEX($A$36:$U$159,MATCH($B199,$B$36:$B$159,0),17))</f>
        <v/>
      </c>
      <c r="R199" s="23" t="str">
        <f>IF(ISNA(INDEX($A$36:$U$159,MATCH($B199,$B$36:$B$159,0),18)),"",INDEX($A$36:$U$159,MATCH($B199,$B$36:$B$159,0),18))</f>
        <v/>
      </c>
      <c r="S199" s="23" t="str">
        <f>IF(ISNA(INDEX($A$36:$U$159,MATCH($B199,$B$36:$B$159,0),19)),"",INDEX($A$36:$U$159,MATCH($B199,$B$36:$B$159,0),19))</f>
        <v/>
      </c>
      <c r="T199" s="23" t="str">
        <f>IF(ISNA(INDEX($A$36:$U$159,MATCH($B199,$B$36:$B$159,0),20)),"",INDEX($A$36:$U$159,MATCH($B199,$B$36:$B$159,0),20))</f>
        <v/>
      </c>
      <c r="U199" s="23" t="str">
        <f>IF(ISNA(INDEX($A$36:$U$159,MATCH($B199,$B$36:$B$159,0),21)),"",INDEX($A$36:$U$159,MATCH($B199,$B$36:$B$159,0),21))</f>
        <v/>
      </c>
      <c r="V199" s="65"/>
      <c r="W199" s="65"/>
      <c r="X199" s="65"/>
      <c r="Y199" s="65"/>
      <c r="Z199" s="65"/>
      <c r="AA199" s="65"/>
    </row>
    <row r="200" spans="1:27" hidden="1" x14ac:dyDescent="0.2">
      <c r="A200" s="17" t="s">
        <v>28</v>
      </c>
      <c r="B200" s="162"/>
      <c r="C200" s="162"/>
      <c r="D200" s="162"/>
      <c r="E200" s="162"/>
      <c r="F200" s="162"/>
      <c r="G200" s="162"/>
      <c r="H200" s="162"/>
      <c r="I200" s="162"/>
      <c r="J200" s="18">
        <f t="shared" ref="J200:Q200" si="72">SUM(J196:J199)</f>
        <v>0</v>
      </c>
      <c r="K200" s="18">
        <f t="shared" si="72"/>
        <v>0</v>
      </c>
      <c r="L200" s="18">
        <f t="shared" si="72"/>
        <v>0</v>
      </c>
      <c r="M200" s="18">
        <f t="shared" si="72"/>
        <v>0</v>
      </c>
      <c r="N200" s="18">
        <f t="shared" si="72"/>
        <v>0</v>
      </c>
      <c r="O200" s="18">
        <f t="shared" si="72"/>
        <v>0</v>
      </c>
      <c r="P200" s="18">
        <f t="shared" si="72"/>
        <v>0</v>
      </c>
      <c r="Q200" s="18">
        <f t="shared" si="72"/>
        <v>0</v>
      </c>
      <c r="R200" s="17">
        <f>COUNTIF(R196:R199,"E")</f>
        <v>0</v>
      </c>
      <c r="S200" s="17">
        <f>COUNTIF(S196:S199,"C")</f>
        <v>0</v>
      </c>
      <c r="T200" s="17">
        <f>COUNTIF(T196:T199,"VP")</f>
        <v>0</v>
      </c>
      <c r="U200" s="39">
        <v>0</v>
      </c>
    </row>
    <row r="201" spans="1:27" ht="27" customHeight="1" x14ac:dyDescent="0.2">
      <c r="A201" s="226" t="s">
        <v>113</v>
      </c>
      <c r="B201" s="227"/>
      <c r="C201" s="227"/>
      <c r="D201" s="227"/>
      <c r="E201" s="227"/>
      <c r="F201" s="227"/>
      <c r="G201" s="227"/>
      <c r="H201" s="227"/>
      <c r="I201" s="228"/>
      <c r="J201" s="18">
        <f t="shared" ref="J201:U201" si="73">SUM(J194,J200)</f>
        <v>78</v>
      </c>
      <c r="K201" s="18">
        <f t="shared" si="73"/>
        <v>30</v>
      </c>
      <c r="L201" s="18">
        <f t="shared" si="73"/>
        <v>28</v>
      </c>
      <c r="M201" s="18">
        <f t="shared" si="73"/>
        <v>2</v>
      </c>
      <c r="N201" s="18">
        <f t="shared" si="73"/>
        <v>0</v>
      </c>
      <c r="O201" s="18">
        <f t="shared" si="73"/>
        <v>60</v>
      </c>
      <c r="P201" s="18">
        <f t="shared" si="73"/>
        <v>81</v>
      </c>
      <c r="Q201" s="18">
        <f t="shared" si="73"/>
        <v>141</v>
      </c>
      <c r="R201" s="18">
        <f t="shared" si="73"/>
        <v>11</v>
      </c>
      <c r="S201" s="18">
        <f t="shared" si="73"/>
        <v>1</v>
      </c>
      <c r="T201" s="18">
        <f t="shared" si="73"/>
        <v>3</v>
      </c>
      <c r="U201" s="54">
        <f t="shared" si="73"/>
        <v>15</v>
      </c>
      <c r="V201" s="40"/>
    </row>
    <row r="202" spans="1:27" ht="16.5" customHeight="1" x14ac:dyDescent="0.2">
      <c r="A202" s="207" t="s">
        <v>53</v>
      </c>
      <c r="B202" s="208"/>
      <c r="C202" s="208"/>
      <c r="D202" s="208"/>
      <c r="E202" s="208"/>
      <c r="F202" s="208"/>
      <c r="G202" s="208"/>
      <c r="H202" s="208"/>
      <c r="I202" s="208"/>
      <c r="J202" s="209"/>
      <c r="K202" s="18">
        <f t="shared" ref="K202:Q202" si="74">K194*14+K200*12</f>
        <v>420</v>
      </c>
      <c r="L202" s="18">
        <f t="shared" si="74"/>
        <v>392</v>
      </c>
      <c r="M202" s="18">
        <f t="shared" si="74"/>
        <v>28</v>
      </c>
      <c r="N202" s="18">
        <f t="shared" si="74"/>
        <v>0</v>
      </c>
      <c r="O202" s="18">
        <f t="shared" si="74"/>
        <v>840</v>
      </c>
      <c r="P202" s="18">
        <f t="shared" si="74"/>
        <v>1134</v>
      </c>
      <c r="Q202" s="18">
        <f t="shared" si="74"/>
        <v>1974</v>
      </c>
      <c r="R202" s="229"/>
      <c r="S202" s="230"/>
      <c r="T202" s="230"/>
      <c r="U202" s="231"/>
    </row>
    <row r="203" spans="1:27" ht="15.75" customHeight="1" x14ac:dyDescent="0.2">
      <c r="A203" s="210"/>
      <c r="B203" s="211"/>
      <c r="C203" s="211"/>
      <c r="D203" s="211"/>
      <c r="E203" s="211"/>
      <c r="F203" s="211"/>
      <c r="G203" s="211"/>
      <c r="H203" s="211"/>
      <c r="I203" s="211"/>
      <c r="J203" s="212"/>
      <c r="K203" s="235">
        <f>SUM(K202:N202)</f>
        <v>840</v>
      </c>
      <c r="L203" s="236"/>
      <c r="M203" s="236"/>
      <c r="N203" s="237"/>
      <c r="O203" s="235">
        <f>SUM(O202:P202)</f>
        <v>1974</v>
      </c>
      <c r="P203" s="236"/>
      <c r="Q203" s="237"/>
      <c r="R203" s="232"/>
      <c r="S203" s="233"/>
      <c r="T203" s="233"/>
      <c r="U203" s="234"/>
    </row>
    <row r="204" spans="1:27" s="53" customFormat="1" ht="17.25" customHeight="1" x14ac:dyDescent="0.2">
      <c r="A204" s="253" t="s">
        <v>112</v>
      </c>
      <c r="B204" s="253"/>
      <c r="C204" s="253"/>
      <c r="D204" s="253"/>
      <c r="E204" s="253"/>
      <c r="F204" s="253"/>
      <c r="G204" s="253"/>
      <c r="H204" s="253"/>
      <c r="I204" s="253"/>
      <c r="J204" s="253"/>
      <c r="K204" s="167">
        <f>U201/SUM(U46,U58,U69,U83,U96,U107)</f>
        <v>0.38461538461538464</v>
      </c>
      <c r="L204" s="168"/>
      <c r="M204" s="168"/>
      <c r="N204" s="168"/>
      <c r="O204" s="168"/>
      <c r="P204" s="168"/>
      <c r="Q204" s="168"/>
      <c r="R204" s="168"/>
      <c r="S204" s="168"/>
      <c r="T204" s="168"/>
      <c r="U204" s="169"/>
    </row>
    <row r="205" spans="1:27" ht="20.25" customHeight="1" x14ac:dyDescent="0.2">
      <c r="A205" s="170" t="s">
        <v>114</v>
      </c>
      <c r="B205" s="171"/>
      <c r="C205" s="171"/>
      <c r="D205" s="171"/>
      <c r="E205" s="171"/>
      <c r="F205" s="171"/>
      <c r="G205" s="171"/>
      <c r="H205" s="171"/>
      <c r="I205" s="171"/>
      <c r="J205" s="172"/>
      <c r="K205" s="167">
        <f>K203/(SUM(O46,O58,O69,O83,O96)*14+O107*12)</f>
        <v>0.42596348884381341</v>
      </c>
      <c r="L205" s="168"/>
      <c r="M205" s="168"/>
      <c r="N205" s="168"/>
      <c r="O205" s="168"/>
      <c r="P205" s="168"/>
      <c r="Q205" s="168"/>
      <c r="R205" s="168"/>
      <c r="S205" s="168"/>
      <c r="T205" s="168"/>
      <c r="U205" s="169"/>
    </row>
    <row r="206" spans="1:27" s="122" customFormat="1" x14ac:dyDescent="0.2">
      <c r="A206" s="120"/>
      <c r="B206" s="120"/>
      <c r="C206" s="120"/>
      <c r="D206" s="120"/>
      <c r="E206" s="120"/>
      <c r="F206" s="120"/>
      <c r="G206" s="120"/>
      <c r="H206" s="120"/>
      <c r="I206" s="120"/>
      <c r="J206" s="120"/>
      <c r="K206" s="121"/>
      <c r="L206" s="121"/>
      <c r="M206" s="121"/>
      <c r="N206" s="121"/>
      <c r="O206" s="121"/>
      <c r="P206" s="121"/>
      <c r="Q206" s="121"/>
      <c r="R206" s="121"/>
      <c r="S206" s="121"/>
      <c r="T206" s="121"/>
      <c r="U206" s="121"/>
    </row>
    <row r="207" spans="1:27" s="122" customFormat="1" x14ac:dyDescent="0.2">
      <c r="A207" s="120"/>
      <c r="B207" s="120"/>
      <c r="C207" s="120"/>
      <c r="D207" s="120"/>
      <c r="E207" s="120"/>
      <c r="F207" s="120"/>
      <c r="G207" s="120"/>
      <c r="H207" s="120"/>
      <c r="I207" s="120"/>
      <c r="J207" s="120"/>
      <c r="K207" s="121"/>
      <c r="L207" s="121"/>
      <c r="M207" s="121"/>
      <c r="N207" s="121"/>
      <c r="O207" s="121"/>
      <c r="P207" s="121"/>
      <c r="Q207" s="121"/>
      <c r="R207" s="121"/>
      <c r="S207" s="121"/>
      <c r="T207" s="121"/>
      <c r="U207" s="121"/>
    </row>
    <row r="208" spans="1:27" s="122" customFormat="1" x14ac:dyDescent="0.2">
      <c r="A208" s="120"/>
      <c r="B208" s="120"/>
      <c r="C208" s="120"/>
      <c r="D208" s="120"/>
      <c r="E208" s="120"/>
      <c r="F208" s="120"/>
      <c r="G208" s="120"/>
      <c r="H208" s="120"/>
      <c r="I208" s="120"/>
      <c r="J208" s="120"/>
      <c r="K208" s="121"/>
      <c r="L208" s="121"/>
      <c r="M208" s="121"/>
      <c r="N208" s="121"/>
      <c r="O208" s="121"/>
      <c r="P208" s="121"/>
      <c r="Q208" s="121"/>
      <c r="R208" s="121"/>
      <c r="S208" s="121"/>
      <c r="T208" s="121"/>
      <c r="U208" s="121"/>
    </row>
    <row r="209" spans="1:22" s="122" customFormat="1" x14ac:dyDescent="0.2">
      <c r="A209" s="120"/>
      <c r="B209" s="120"/>
      <c r="C209" s="120"/>
      <c r="D209" s="120"/>
      <c r="E209" s="120"/>
      <c r="F209" s="120"/>
      <c r="G209" s="120"/>
      <c r="H209" s="120"/>
      <c r="I209" s="120"/>
      <c r="J209" s="120"/>
      <c r="K209" s="121"/>
      <c r="L209" s="121"/>
      <c r="M209" s="121"/>
      <c r="N209" s="121"/>
      <c r="O209" s="121"/>
      <c r="P209" s="121"/>
      <c r="Q209" s="121"/>
      <c r="R209" s="121"/>
      <c r="S209" s="121"/>
      <c r="T209" s="121"/>
      <c r="U209" s="121"/>
    </row>
    <row r="210" spans="1:22" s="122" customFormat="1" x14ac:dyDescent="0.2">
      <c r="A210" s="120"/>
      <c r="B210" s="120"/>
      <c r="C210" s="120"/>
      <c r="D210" s="120"/>
      <c r="E210" s="120"/>
      <c r="F210" s="120"/>
      <c r="G210" s="120"/>
      <c r="H210" s="120"/>
      <c r="I210" s="120"/>
      <c r="J210" s="120"/>
      <c r="K210" s="121"/>
      <c r="L210" s="121"/>
      <c r="M210" s="121"/>
      <c r="N210" s="121"/>
      <c r="O210" s="121"/>
      <c r="P210" s="121"/>
      <c r="Q210" s="121"/>
      <c r="R210" s="121"/>
      <c r="S210" s="121"/>
      <c r="T210" s="121"/>
      <c r="U210" s="121"/>
    </row>
    <row r="211" spans="1:22" s="122" customFormat="1" x14ac:dyDescent="0.2">
      <c r="A211" s="120"/>
      <c r="B211" s="120"/>
      <c r="C211" s="120"/>
      <c r="D211" s="120"/>
      <c r="E211" s="120"/>
      <c r="F211" s="120"/>
      <c r="G211" s="120"/>
      <c r="H211" s="120"/>
      <c r="I211" s="120"/>
      <c r="J211" s="120"/>
      <c r="K211" s="121"/>
      <c r="L211" s="121"/>
      <c r="M211" s="121"/>
      <c r="N211" s="121"/>
      <c r="O211" s="121"/>
      <c r="P211" s="121"/>
      <c r="Q211" s="121"/>
      <c r="R211" s="121"/>
      <c r="S211" s="121"/>
      <c r="T211" s="121"/>
      <c r="U211" s="121"/>
    </row>
    <row r="213" spans="1:22" x14ac:dyDescent="0.2">
      <c r="B213" s="2"/>
      <c r="C213" s="2"/>
      <c r="D213" s="2"/>
      <c r="E213" s="2"/>
      <c r="F213" s="2"/>
      <c r="G213" s="2"/>
      <c r="M213" s="6"/>
      <c r="N213" s="49"/>
      <c r="O213" s="6"/>
      <c r="P213" s="6"/>
      <c r="Q213" s="6"/>
      <c r="R213" s="6"/>
      <c r="S213" s="6"/>
      <c r="T213" s="6"/>
    </row>
    <row r="214" spans="1:22" ht="23.25" customHeight="1" x14ac:dyDescent="0.2">
      <c r="A214" s="162" t="s">
        <v>64</v>
      </c>
      <c r="B214" s="163"/>
      <c r="C214" s="163"/>
      <c r="D214" s="163"/>
      <c r="E214" s="163"/>
      <c r="F214" s="163"/>
      <c r="G214" s="163"/>
      <c r="H214" s="163"/>
      <c r="I214" s="163"/>
      <c r="J214" s="163"/>
      <c r="K214" s="163"/>
      <c r="L214" s="163"/>
      <c r="M214" s="163"/>
      <c r="N214" s="163"/>
      <c r="O214" s="163"/>
      <c r="P214" s="163"/>
      <c r="Q214" s="163"/>
      <c r="R214" s="163"/>
      <c r="S214" s="163"/>
      <c r="T214" s="163"/>
      <c r="U214" s="163"/>
    </row>
    <row r="215" spans="1:22" ht="31.5" customHeight="1" x14ac:dyDescent="0.2">
      <c r="A215" s="162" t="s">
        <v>30</v>
      </c>
      <c r="B215" s="162" t="s">
        <v>29</v>
      </c>
      <c r="C215" s="162"/>
      <c r="D215" s="162"/>
      <c r="E215" s="162"/>
      <c r="F215" s="162"/>
      <c r="G215" s="162"/>
      <c r="H215" s="162"/>
      <c r="I215" s="162"/>
      <c r="J215" s="183" t="s">
        <v>43</v>
      </c>
      <c r="K215" s="183" t="s">
        <v>27</v>
      </c>
      <c r="L215" s="183"/>
      <c r="M215" s="183"/>
      <c r="N215" s="183"/>
      <c r="O215" s="183" t="s">
        <v>44</v>
      </c>
      <c r="P215" s="183"/>
      <c r="Q215" s="183"/>
      <c r="R215" s="183" t="s">
        <v>26</v>
      </c>
      <c r="S215" s="183"/>
      <c r="T215" s="183"/>
      <c r="U215" s="183" t="s">
        <v>25</v>
      </c>
    </row>
    <row r="216" spans="1:22" ht="17.25" customHeight="1" x14ac:dyDescent="0.2">
      <c r="A216" s="162"/>
      <c r="B216" s="162"/>
      <c r="C216" s="162"/>
      <c r="D216" s="162"/>
      <c r="E216" s="162"/>
      <c r="F216" s="162"/>
      <c r="G216" s="162"/>
      <c r="H216" s="162"/>
      <c r="I216" s="162"/>
      <c r="J216" s="183"/>
      <c r="K216" s="58" t="s">
        <v>31</v>
      </c>
      <c r="L216" s="58" t="s">
        <v>32</v>
      </c>
      <c r="M216" s="58" t="s">
        <v>33</v>
      </c>
      <c r="N216" s="58" t="s">
        <v>110</v>
      </c>
      <c r="O216" s="58" t="s">
        <v>37</v>
      </c>
      <c r="P216" s="58" t="s">
        <v>8</v>
      </c>
      <c r="Q216" s="58" t="s">
        <v>34</v>
      </c>
      <c r="R216" s="58" t="s">
        <v>35</v>
      </c>
      <c r="S216" s="58" t="s">
        <v>31</v>
      </c>
      <c r="T216" s="58" t="s">
        <v>36</v>
      </c>
      <c r="U216" s="183"/>
    </row>
    <row r="217" spans="1:22" x14ac:dyDescent="0.2">
      <c r="A217" s="162" t="s">
        <v>62</v>
      </c>
      <c r="B217" s="162"/>
      <c r="C217" s="162"/>
      <c r="D217" s="162"/>
      <c r="E217" s="162"/>
      <c r="F217" s="162"/>
      <c r="G217" s="162"/>
      <c r="H217" s="162"/>
      <c r="I217" s="162"/>
      <c r="J217" s="162"/>
      <c r="K217" s="162"/>
      <c r="L217" s="162"/>
      <c r="M217" s="162"/>
      <c r="N217" s="162"/>
      <c r="O217" s="162"/>
      <c r="P217" s="162"/>
      <c r="Q217" s="162"/>
      <c r="R217" s="162"/>
      <c r="S217" s="162"/>
      <c r="T217" s="162"/>
      <c r="U217" s="162"/>
    </row>
    <row r="218" spans="1:22" x14ac:dyDescent="0.2">
      <c r="A218" s="25" t="str">
        <f t="shared" ref="A218:A231" si="75">IF(ISNA(INDEX($A$36:$U$159,MATCH($B218,$B$36:$B$159,0),1)),"",INDEX($A$36:$U$159,MATCH($B218,$B$36:$B$159,0),1))</f>
        <v>MLM0022</v>
      </c>
      <c r="B218" s="160" t="s">
        <v>154</v>
      </c>
      <c r="C218" s="160"/>
      <c r="D218" s="160"/>
      <c r="E218" s="160"/>
      <c r="F218" s="160"/>
      <c r="G218" s="160"/>
      <c r="H218" s="160"/>
      <c r="I218" s="160"/>
      <c r="J218" s="15">
        <f t="shared" ref="J218:J231" si="76">IF(ISNA(INDEX($A$36:$U$159,MATCH($B218,$B$36:$B$159,0),10)),"",INDEX($A$36:$U$159,MATCH($B218,$B$36:$B$159,0),10))</f>
        <v>5</v>
      </c>
      <c r="K218" s="15">
        <f t="shared" ref="K218:K231" si="77">IF(ISNA(INDEX($A$36:$U$159,MATCH($B218,$B$36:$B$159,0),11)),"",INDEX($A$36:$U$159,MATCH($B218,$B$36:$B$159,0),11))</f>
        <v>2</v>
      </c>
      <c r="L218" s="15">
        <f t="shared" ref="L218:L231" si="78">IF(ISNA(INDEX($A$36:$U$159,MATCH($B218,$B$36:$B$159,0),12)),"",INDEX($A$36:$U$159,MATCH($B218,$B$36:$B$159,0),12))</f>
        <v>2</v>
      </c>
      <c r="M218" s="15">
        <f t="shared" ref="M218:M231" si="79">IF(ISNA(INDEX($A$36:$U$159,MATCH($B218,$B$36:$B$159,0),13)),"",INDEX($A$36:$U$159,MATCH($B218,$B$36:$B$159,0),13))</f>
        <v>0</v>
      </c>
      <c r="N218" s="15">
        <f t="shared" ref="N218:N231" si="80">IF(ISNA(INDEX($A$36:$U$159,MATCH($B218,$B$36:$B$159,0),14)),"",INDEX($A$36:$U$159,MATCH($B218,$B$36:$B$159,0),14))</f>
        <v>0</v>
      </c>
      <c r="O218" s="15">
        <f t="shared" ref="O218:O231" si="81">IF(ISNA(INDEX($A$36:$U$159,MATCH($B218,$B$36:$B$159,0),15)),"",INDEX($A$36:$U$159,MATCH($B218,$B$36:$B$159,0),15))</f>
        <v>4</v>
      </c>
      <c r="P218" s="15">
        <f t="shared" ref="P218:P231" si="82">IF(ISNA(INDEX($A$36:$U$159,MATCH($B218,$B$36:$B$159,0),16)),"",INDEX($A$36:$U$159,MATCH($B218,$B$36:$B$159,0),16))</f>
        <v>5</v>
      </c>
      <c r="Q218" s="15">
        <f t="shared" ref="Q218:Q231" si="83">IF(ISNA(INDEX($A$36:$U$159,MATCH($B218,$B$36:$B$159,0),17)),"",INDEX($A$36:$U$159,MATCH($B218,$B$36:$B$159,0),17))</f>
        <v>9</v>
      </c>
      <c r="R218" s="23" t="str">
        <f t="shared" ref="R218:R231" si="84">IF(ISNA(INDEX($A$36:$U$159,MATCH($B218,$B$36:$B$159,0),18)),"",INDEX($A$36:$U$159,MATCH($B218,$B$36:$B$159,0),18))</f>
        <v>E</v>
      </c>
      <c r="S218" s="23">
        <f t="shared" ref="S218:S231" si="85">IF(ISNA(INDEX($A$36:$U$159,MATCH($B218,$B$36:$B$159,0),19)),"",INDEX($A$36:$U$159,MATCH($B218,$B$36:$B$159,0),19))</f>
        <v>0</v>
      </c>
      <c r="T218" s="23">
        <f t="shared" ref="T218:T231" si="86">IF(ISNA(INDEX($A$36:$U$159,MATCH($B218,$B$36:$B$159,0),20)),"",INDEX($A$36:$U$159,MATCH($B218,$B$36:$B$159,0),20))</f>
        <v>0</v>
      </c>
      <c r="U218" s="23" t="str">
        <f t="shared" ref="U218:U231" si="87">IF(ISNA(INDEX($A$36:$U$159,MATCH($B218,$B$36:$B$159,0),21)),"",INDEX($A$36:$U$159,MATCH($B218,$B$36:$B$159,0),21))</f>
        <v>DS</v>
      </c>
    </row>
    <row r="219" spans="1:22" x14ac:dyDescent="0.2">
      <c r="A219" s="25" t="str">
        <f t="shared" si="75"/>
        <v>MLM5006</v>
      </c>
      <c r="B219" s="160" t="s">
        <v>156</v>
      </c>
      <c r="C219" s="160"/>
      <c r="D219" s="160"/>
      <c r="E219" s="160"/>
      <c r="F219" s="160"/>
      <c r="G219" s="160"/>
      <c r="H219" s="160"/>
      <c r="I219" s="160"/>
      <c r="J219" s="15">
        <f t="shared" si="76"/>
        <v>5</v>
      </c>
      <c r="K219" s="15">
        <f t="shared" si="77"/>
        <v>2</v>
      </c>
      <c r="L219" s="15">
        <f t="shared" si="78"/>
        <v>1</v>
      </c>
      <c r="M219" s="15">
        <f t="shared" si="79"/>
        <v>2</v>
      </c>
      <c r="N219" s="15">
        <f t="shared" si="80"/>
        <v>0</v>
      </c>
      <c r="O219" s="15">
        <f t="shared" si="81"/>
        <v>5</v>
      </c>
      <c r="P219" s="15">
        <f t="shared" si="82"/>
        <v>4</v>
      </c>
      <c r="Q219" s="15">
        <f t="shared" si="83"/>
        <v>9</v>
      </c>
      <c r="R219" s="23" t="str">
        <f t="shared" si="84"/>
        <v>E</v>
      </c>
      <c r="S219" s="23">
        <f t="shared" si="85"/>
        <v>0</v>
      </c>
      <c r="T219" s="23">
        <f t="shared" si="86"/>
        <v>0</v>
      </c>
      <c r="U219" s="23" t="str">
        <f t="shared" si="87"/>
        <v>DS</v>
      </c>
      <c r="V219" s="70"/>
    </row>
    <row r="220" spans="1:22" x14ac:dyDescent="0.2">
      <c r="A220" s="25" t="str">
        <f t="shared" si="75"/>
        <v>MLM5105</v>
      </c>
      <c r="B220" s="160" t="s">
        <v>158</v>
      </c>
      <c r="C220" s="160"/>
      <c r="D220" s="160"/>
      <c r="E220" s="160"/>
      <c r="F220" s="160"/>
      <c r="G220" s="160"/>
      <c r="H220" s="160"/>
      <c r="I220" s="160"/>
      <c r="J220" s="15">
        <f t="shared" si="76"/>
        <v>5</v>
      </c>
      <c r="K220" s="15">
        <f t="shared" si="77"/>
        <v>2</v>
      </c>
      <c r="L220" s="15">
        <f t="shared" si="78"/>
        <v>1</v>
      </c>
      <c r="M220" s="15">
        <f t="shared" si="79"/>
        <v>0</v>
      </c>
      <c r="N220" s="15">
        <f t="shared" si="80"/>
        <v>0</v>
      </c>
      <c r="O220" s="15">
        <f t="shared" si="81"/>
        <v>3</v>
      </c>
      <c r="P220" s="15">
        <f t="shared" si="82"/>
        <v>6</v>
      </c>
      <c r="Q220" s="15">
        <f t="shared" si="83"/>
        <v>9</v>
      </c>
      <c r="R220" s="23">
        <f t="shared" si="84"/>
        <v>0</v>
      </c>
      <c r="S220" s="23" t="str">
        <f t="shared" si="85"/>
        <v>C</v>
      </c>
      <c r="T220" s="23">
        <f t="shared" si="86"/>
        <v>0</v>
      </c>
      <c r="U220" s="23" t="str">
        <f t="shared" si="87"/>
        <v>DS</v>
      </c>
      <c r="V220" s="70"/>
    </row>
    <row r="221" spans="1:22" s="61" customFormat="1" x14ac:dyDescent="0.2">
      <c r="A221" s="25" t="str">
        <f t="shared" si="75"/>
        <v>MLM0016</v>
      </c>
      <c r="B221" s="160" t="s">
        <v>162</v>
      </c>
      <c r="C221" s="160"/>
      <c r="D221" s="160"/>
      <c r="E221" s="160"/>
      <c r="F221" s="160"/>
      <c r="G221" s="160"/>
      <c r="H221" s="160"/>
      <c r="I221" s="160"/>
      <c r="J221" s="15">
        <f t="shared" si="76"/>
        <v>6</v>
      </c>
      <c r="K221" s="15">
        <f t="shared" si="77"/>
        <v>2</v>
      </c>
      <c r="L221" s="15">
        <f t="shared" si="78"/>
        <v>2</v>
      </c>
      <c r="M221" s="15">
        <f t="shared" si="79"/>
        <v>0</v>
      </c>
      <c r="N221" s="15">
        <f t="shared" si="80"/>
        <v>0</v>
      </c>
      <c r="O221" s="15">
        <f t="shared" si="81"/>
        <v>4</v>
      </c>
      <c r="P221" s="15">
        <f t="shared" si="82"/>
        <v>7</v>
      </c>
      <c r="Q221" s="15">
        <f t="shared" si="83"/>
        <v>11</v>
      </c>
      <c r="R221" s="23" t="str">
        <f t="shared" si="84"/>
        <v>E</v>
      </c>
      <c r="S221" s="23">
        <f t="shared" si="85"/>
        <v>0</v>
      </c>
      <c r="T221" s="23">
        <f t="shared" si="86"/>
        <v>0</v>
      </c>
      <c r="U221" s="23" t="str">
        <f t="shared" si="87"/>
        <v>DS</v>
      </c>
      <c r="V221" s="70"/>
    </row>
    <row r="222" spans="1:22" s="61" customFormat="1" x14ac:dyDescent="0.2">
      <c r="A222" s="25" t="str">
        <f t="shared" si="75"/>
        <v>MLM0026</v>
      </c>
      <c r="B222" s="160" t="s">
        <v>168</v>
      </c>
      <c r="C222" s="160"/>
      <c r="D222" s="160"/>
      <c r="E222" s="160"/>
      <c r="F222" s="160"/>
      <c r="G222" s="160"/>
      <c r="H222" s="160"/>
      <c r="I222" s="160"/>
      <c r="J222" s="15">
        <f t="shared" si="76"/>
        <v>6</v>
      </c>
      <c r="K222" s="15">
        <f t="shared" si="77"/>
        <v>1</v>
      </c>
      <c r="L222" s="15">
        <f t="shared" si="78"/>
        <v>0</v>
      </c>
      <c r="M222" s="15">
        <f t="shared" si="79"/>
        <v>2</v>
      </c>
      <c r="N222" s="15">
        <f t="shared" si="80"/>
        <v>0</v>
      </c>
      <c r="O222" s="15">
        <f t="shared" si="81"/>
        <v>3</v>
      </c>
      <c r="P222" s="15">
        <f t="shared" si="82"/>
        <v>8</v>
      </c>
      <c r="Q222" s="15">
        <f t="shared" si="83"/>
        <v>11</v>
      </c>
      <c r="R222" s="23" t="str">
        <f t="shared" si="84"/>
        <v>E</v>
      </c>
      <c r="S222" s="23">
        <f t="shared" si="85"/>
        <v>0</v>
      </c>
      <c r="T222" s="23">
        <f t="shared" si="86"/>
        <v>0</v>
      </c>
      <c r="U222" s="23" t="str">
        <f t="shared" si="87"/>
        <v>DS</v>
      </c>
      <c r="V222" s="70"/>
    </row>
    <row r="223" spans="1:22" s="61" customFormat="1" x14ac:dyDescent="0.2">
      <c r="A223" s="25" t="str">
        <f t="shared" si="75"/>
        <v>MLM0027</v>
      </c>
      <c r="B223" s="160" t="s">
        <v>182</v>
      </c>
      <c r="C223" s="160"/>
      <c r="D223" s="160"/>
      <c r="E223" s="160"/>
      <c r="F223" s="160"/>
      <c r="G223" s="160"/>
      <c r="H223" s="160"/>
      <c r="I223" s="160"/>
      <c r="J223" s="15">
        <f t="shared" si="76"/>
        <v>5</v>
      </c>
      <c r="K223" s="15">
        <f t="shared" si="77"/>
        <v>2</v>
      </c>
      <c r="L223" s="15">
        <f t="shared" si="78"/>
        <v>1</v>
      </c>
      <c r="M223" s="15">
        <f t="shared" si="79"/>
        <v>2</v>
      </c>
      <c r="N223" s="15">
        <f t="shared" si="80"/>
        <v>0</v>
      </c>
      <c r="O223" s="15">
        <f t="shared" si="81"/>
        <v>5</v>
      </c>
      <c r="P223" s="15">
        <f t="shared" si="82"/>
        <v>4</v>
      </c>
      <c r="Q223" s="15">
        <f t="shared" si="83"/>
        <v>9</v>
      </c>
      <c r="R223" s="23" t="str">
        <f t="shared" si="84"/>
        <v>E</v>
      </c>
      <c r="S223" s="23">
        <f t="shared" si="85"/>
        <v>0</v>
      </c>
      <c r="T223" s="23">
        <f t="shared" si="86"/>
        <v>0</v>
      </c>
      <c r="U223" s="23" t="str">
        <f t="shared" si="87"/>
        <v>DS</v>
      </c>
      <c r="V223" s="70"/>
    </row>
    <row r="224" spans="1:22" s="61" customFormat="1" x14ac:dyDescent="0.2">
      <c r="A224" s="25" t="str">
        <f t="shared" si="75"/>
        <v>MLX2202</v>
      </c>
      <c r="B224" s="160" t="s">
        <v>190</v>
      </c>
      <c r="C224" s="160"/>
      <c r="D224" s="160"/>
      <c r="E224" s="160"/>
      <c r="F224" s="160"/>
      <c r="G224" s="160"/>
      <c r="H224" s="160"/>
      <c r="I224" s="160"/>
      <c r="J224" s="15">
        <f t="shared" si="76"/>
        <v>5</v>
      </c>
      <c r="K224" s="15">
        <f t="shared" si="77"/>
        <v>2</v>
      </c>
      <c r="L224" s="15">
        <f t="shared" si="78"/>
        <v>2</v>
      </c>
      <c r="M224" s="15">
        <f t="shared" si="79"/>
        <v>0</v>
      </c>
      <c r="N224" s="15">
        <f t="shared" si="80"/>
        <v>0</v>
      </c>
      <c r="O224" s="15">
        <f t="shared" si="81"/>
        <v>4</v>
      </c>
      <c r="P224" s="15">
        <f t="shared" si="82"/>
        <v>5</v>
      </c>
      <c r="Q224" s="15">
        <f t="shared" si="83"/>
        <v>9</v>
      </c>
      <c r="R224" s="23">
        <f t="shared" si="84"/>
        <v>0</v>
      </c>
      <c r="S224" s="23" t="str">
        <f t="shared" si="85"/>
        <v>C</v>
      </c>
      <c r="T224" s="23">
        <f t="shared" si="86"/>
        <v>0</v>
      </c>
      <c r="U224" s="23" t="str">
        <f t="shared" si="87"/>
        <v>DS</v>
      </c>
      <c r="V224" s="70"/>
    </row>
    <row r="225" spans="1:27" s="61" customFormat="1" x14ac:dyDescent="0.2">
      <c r="A225" s="25" t="str">
        <f t="shared" si="75"/>
        <v>MLX2203</v>
      </c>
      <c r="B225" s="160" t="s">
        <v>192</v>
      </c>
      <c r="C225" s="160"/>
      <c r="D225" s="160"/>
      <c r="E225" s="160"/>
      <c r="F225" s="160"/>
      <c r="G225" s="160"/>
      <c r="H225" s="160"/>
      <c r="I225" s="160"/>
      <c r="J225" s="15">
        <f t="shared" si="76"/>
        <v>5</v>
      </c>
      <c r="K225" s="15">
        <f t="shared" si="77"/>
        <v>2</v>
      </c>
      <c r="L225" s="15">
        <f t="shared" si="78"/>
        <v>1</v>
      </c>
      <c r="M225" s="15">
        <f t="shared" si="79"/>
        <v>0</v>
      </c>
      <c r="N225" s="15">
        <f t="shared" si="80"/>
        <v>0</v>
      </c>
      <c r="O225" s="15">
        <f t="shared" si="81"/>
        <v>3</v>
      </c>
      <c r="P225" s="15">
        <f t="shared" si="82"/>
        <v>6</v>
      </c>
      <c r="Q225" s="15">
        <f t="shared" si="83"/>
        <v>9</v>
      </c>
      <c r="R225" s="23">
        <f t="shared" si="84"/>
        <v>0</v>
      </c>
      <c r="S225" s="23">
        <f t="shared" si="85"/>
        <v>0</v>
      </c>
      <c r="T225" s="23" t="str">
        <f t="shared" si="86"/>
        <v>VP</v>
      </c>
      <c r="U225" s="23" t="str">
        <f t="shared" si="87"/>
        <v>DS</v>
      </c>
      <c r="V225" s="70"/>
    </row>
    <row r="226" spans="1:27" s="61" customFormat="1" x14ac:dyDescent="0.2">
      <c r="A226" s="25" t="str">
        <f t="shared" si="75"/>
        <v>MLM0030</v>
      </c>
      <c r="B226" s="160" t="s">
        <v>170</v>
      </c>
      <c r="C226" s="160"/>
      <c r="D226" s="160"/>
      <c r="E226" s="160"/>
      <c r="F226" s="160"/>
      <c r="G226" s="160"/>
      <c r="H226" s="160"/>
      <c r="I226" s="160"/>
      <c r="J226" s="15">
        <f t="shared" si="76"/>
        <v>6</v>
      </c>
      <c r="K226" s="15">
        <f t="shared" si="77"/>
        <v>2</v>
      </c>
      <c r="L226" s="15">
        <f t="shared" si="78"/>
        <v>2</v>
      </c>
      <c r="M226" s="15">
        <f t="shared" si="79"/>
        <v>1</v>
      </c>
      <c r="N226" s="15">
        <f t="shared" si="80"/>
        <v>0</v>
      </c>
      <c r="O226" s="15">
        <f t="shared" si="81"/>
        <v>5</v>
      </c>
      <c r="P226" s="15">
        <f t="shared" si="82"/>
        <v>6</v>
      </c>
      <c r="Q226" s="15">
        <f t="shared" si="83"/>
        <v>11</v>
      </c>
      <c r="R226" s="23" t="str">
        <f t="shared" si="84"/>
        <v>E</v>
      </c>
      <c r="S226" s="23">
        <f t="shared" si="85"/>
        <v>0</v>
      </c>
      <c r="T226" s="23">
        <f t="shared" si="86"/>
        <v>0</v>
      </c>
      <c r="U226" s="23" t="str">
        <f t="shared" si="87"/>
        <v>DS</v>
      </c>
      <c r="V226" s="70"/>
    </row>
    <row r="227" spans="1:27" s="61" customFormat="1" x14ac:dyDescent="0.2">
      <c r="A227" s="25" t="str">
        <f t="shared" si="75"/>
        <v>MLM0004</v>
      </c>
      <c r="B227" s="160" t="s">
        <v>172</v>
      </c>
      <c r="C227" s="160"/>
      <c r="D227" s="160"/>
      <c r="E227" s="160"/>
      <c r="F227" s="160"/>
      <c r="G227" s="160"/>
      <c r="H227" s="160"/>
      <c r="I227" s="160"/>
      <c r="J227" s="15">
        <f t="shared" si="76"/>
        <v>5</v>
      </c>
      <c r="K227" s="15">
        <f t="shared" si="77"/>
        <v>2</v>
      </c>
      <c r="L227" s="15">
        <f t="shared" si="78"/>
        <v>2</v>
      </c>
      <c r="M227" s="15">
        <f t="shared" si="79"/>
        <v>0</v>
      </c>
      <c r="N227" s="15">
        <f t="shared" si="80"/>
        <v>0</v>
      </c>
      <c r="O227" s="15">
        <f t="shared" si="81"/>
        <v>4</v>
      </c>
      <c r="P227" s="15">
        <f t="shared" si="82"/>
        <v>5</v>
      </c>
      <c r="Q227" s="15">
        <f t="shared" si="83"/>
        <v>9</v>
      </c>
      <c r="R227" s="23" t="str">
        <f t="shared" si="84"/>
        <v>E</v>
      </c>
      <c r="S227" s="23">
        <f t="shared" si="85"/>
        <v>0</v>
      </c>
      <c r="T227" s="23">
        <f t="shared" si="86"/>
        <v>0</v>
      </c>
      <c r="U227" s="23" t="str">
        <f t="shared" si="87"/>
        <v>DS</v>
      </c>
      <c r="V227" s="70"/>
    </row>
    <row r="228" spans="1:27" s="61" customFormat="1" x14ac:dyDescent="0.2">
      <c r="A228" s="25" t="str">
        <f t="shared" si="75"/>
        <v>MLM0024</v>
      </c>
      <c r="B228" s="160" t="s">
        <v>174</v>
      </c>
      <c r="C228" s="160"/>
      <c r="D228" s="160"/>
      <c r="E228" s="160"/>
      <c r="F228" s="160"/>
      <c r="G228" s="160"/>
      <c r="H228" s="160"/>
      <c r="I228" s="160"/>
      <c r="J228" s="15">
        <f t="shared" si="76"/>
        <v>6</v>
      </c>
      <c r="K228" s="15">
        <f t="shared" si="77"/>
        <v>2</v>
      </c>
      <c r="L228" s="15">
        <f t="shared" si="78"/>
        <v>2</v>
      </c>
      <c r="M228" s="15">
        <f t="shared" si="79"/>
        <v>1</v>
      </c>
      <c r="N228" s="15">
        <f t="shared" si="80"/>
        <v>0</v>
      </c>
      <c r="O228" s="15">
        <f t="shared" si="81"/>
        <v>5</v>
      </c>
      <c r="P228" s="15">
        <f t="shared" si="82"/>
        <v>6</v>
      </c>
      <c r="Q228" s="15">
        <f t="shared" si="83"/>
        <v>11</v>
      </c>
      <c r="R228" s="23">
        <f t="shared" si="84"/>
        <v>0</v>
      </c>
      <c r="S228" s="23" t="str">
        <f t="shared" si="85"/>
        <v>C</v>
      </c>
      <c r="T228" s="23">
        <f t="shared" si="86"/>
        <v>0</v>
      </c>
      <c r="U228" s="23" t="str">
        <f t="shared" si="87"/>
        <v>DS</v>
      </c>
      <c r="V228" s="70"/>
    </row>
    <row r="229" spans="1:27" s="61" customFormat="1" x14ac:dyDescent="0.2">
      <c r="A229" s="25" t="str">
        <f t="shared" si="75"/>
        <v>MLM2007</v>
      </c>
      <c r="B229" s="160" t="s">
        <v>176</v>
      </c>
      <c r="C229" s="160"/>
      <c r="D229" s="160"/>
      <c r="E229" s="160"/>
      <c r="F229" s="160"/>
      <c r="G229" s="160"/>
      <c r="H229" s="160"/>
      <c r="I229" s="160"/>
      <c r="J229" s="15">
        <f t="shared" si="76"/>
        <v>3</v>
      </c>
      <c r="K229" s="15">
        <f t="shared" si="77"/>
        <v>0</v>
      </c>
      <c r="L229" s="15">
        <f t="shared" si="78"/>
        <v>0</v>
      </c>
      <c r="M229" s="15">
        <f t="shared" si="79"/>
        <v>1</v>
      </c>
      <c r="N229" s="15">
        <f t="shared" si="80"/>
        <v>0</v>
      </c>
      <c r="O229" s="15">
        <f t="shared" si="81"/>
        <v>1</v>
      </c>
      <c r="P229" s="15">
        <f t="shared" si="82"/>
        <v>4</v>
      </c>
      <c r="Q229" s="15">
        <f t="shared" si="83"/>
        <v>5</v>
      </c>
      <c r="R229" s="23">
        <f t="shared" si="84"/>
        <v>0</v>
      </c>
      <c r="S229" s="23">
        <f t="shared" si="85"/>
        <v>0</v>
      </c>
      <c r="T229" s="23" t="str">
        <f t="shared" si="86"/>
        <v>VP</v>
      </c>
      <c r="U229" s="23" t="str">
        <f t="shared" si="87"/>
        <v>DS</v>
      </c>
      <c r="V229" s="70"/>
    </row>
    <row r="230" spans="1:27" s="61" customFormat="1" x14ac:dyDescent="0.2">
      <c r="A230" s="25" t="str">
        <f t="shared" si="75"/>
        <v>MLM0011</v>
      </c>
      <c r="B230" s="160" t="s">
        <v>178</v>
      </c>
      <c r="C230" s="160"/>
      <c r="D230" s="160"/>
      <c r="E230" s="160"/>
      <c r="F230" s="160"/>
      <c r="G230" s="160"/>
      <c r="H230" s="160"/>
      <c r="I230" s="160"/>
      <c r="J230" s="15">
        <f t="shared" si="76"/>
        <v>6</v>
      </c>
      <c r="K230" s="15">
        <f t="shared" si="77"/>
        <v>2</v>
      </c>
      <c r="L230" s="15">
        <f t="shared" si="78"/>
        <v>2</v>
      </c>
      <c r="M230" s="15">
        <f t="shared" si="79"/>
        <v>1</v>
      </c>
      <c r="N230" s="15">
        <f t="shared" si="80"/>
        <v>0</v>
      </c>
      <c r="O230" s="15">
        <f t="shared" si="81"/>
        <v>5</v>
      </c>
      <c r="P230" s="15">
        <f t="shared" si="82"/>
        <v>6</v>
      </c>
      <c r="Q230" s="15">
        <f t="shared" si="83"/>
        <v>11</v>
      </c>
      <c r="R230" s="23" t="str">
        <f t="shared" si="84"/>
        <v>E</v>
      </c>
      <c r="S230" s="23">
        <f t="shared" si="85"/>
        <v>0</v>
      </c>
      <c r="T230" s="23">
        <f t="shared" si="86"/>
        <v>0</v>
      </c>
      <c r="U230" s="23" t="str">
        <f t="shared" si="87"/>
        <v>DS</v>
      </c>
      <c r="V230" s="70"/>
    </row>
    <row r="231" spans="1:27" s="61" customFormat="1" x14ac:dyDescent="0.2">
      <c r="A231" s="25" t="str">
        <f t="shared" si="75"/>
        <v>MLX2204</v>
      </c>
      <c r="B231" s="160" t="s">
        <v>180</v>
      </c>
      <c r="C231" s="160"/>
      <c r="D231" s="160"/>
      <c r="E231" s="160"/>
      <c r="F231" s="160"/>
      <c r="G231" s="160"/>
      <c r="H231" s="160"/>
      <c r="I231" s="160"/>
      <c r="J231" s="15">
        <f t="shared" si="76"/>
        <v>4</v>
      </c>
      <c r="K231" s="15">
        <f t="shared" si="77"/>
        <v>2</v>
      </c>
      <c r="L231" s="15">
        <f t="shared" si="78"/>
        <v>1</v>
      </c>
      <c r="M231" s="15">
        <f t="shared" si="79"/>
        <v>0</v>
      </c>
      <c r="N231" s="15">
        <f t="shared" si="80"/>
        <v>0</v>
      </c>
      <c r="O231" s="15">
        <f t="shared" si="81"/>
        <v>3</v>
      </c>
      <c r="P231" s="15">
        <f t="shared" si="82"/>
        <v>4</v>
      </c>
      <c r="Q231" s="15">
        <f t="shared" si="83"/>
        <v>7</v>
      </c>
      <c r="R231" s="23">
        <f t="shared" si="84"/>
        <v>0</v>
      </c>
      <c r="S231" s="23" t="str">
        <f t="shared" si="85"/>
        <v>C</v>
      </c>
      <c r="T231" s="23">
        <f t="shared" si="86"/>
        <v>0</v>
      </c>
      <c r="U231" s="23" t="str">
        <f t="shared" si="87"/>
        <v>DS</v>
      </c>
      <c r="V231" s="70"/>
    </row>
    <row r="232" spans="1:27" x14ac:dyDescent="0.2">
      <c r="A232" s="59" t="s">
        <v>28</v>
      </c>
      <c r="B232" s="186"/>
      <c r="C232" s="186"/>
      <c r="D232" s="186"/>
      <c r="E232" s="186"/>
      <c r="F232" s="186"/>
      <c r="G232" s="186"/>
      <c r="H232" s="186"/>
      <c r="I232" s="186"/>
      <c r="J232" s="18">
        <f t="shared" ref="J232:Q232" si="88">SUM(J218:J231)</f>
        <v>72</v>
      </c>
      <c r="K232" s="18">
        <f t="shared" si="88"/>
        <v>25</v>
      </c>
      <c r="L232" s="18">
        <f t="shared" si="88"/>
        <v>19</v>
      </c>
      <c r="M232" s="18">
        <f t="shared" si="88"/>
        <v>10</v>
      </c>
      <c r="N232" s="18">
        <f t="shared" si="88"/>
        <v>0</v>
      </c>
      <c r="O232" s="18">
        <f t="shared" si="88"/>
        <v>54</v>
      </c>
      <c r="P232" s="18">
        <f t="shared" si="88"/>
        <v>76</v>
      </c>
      <c r="Q232" s="18">
        <f t="shared" si="88"/>
        <v>130</v>
      </c>
      <c r="R232" s="59">
        <f>COUNTIF(R218:R231,"E")</f>
        <v>8</v>
      </c>
      <c r="S232" s="59">
        <f>COUNTIF(S218:S231,"C")</f>
        <v>4</v>
      </c>
      <c r="T232" s="59">
        <f>COUNTIF(T218:T231,"VP")</f>
        <v>2</v>
      </c>
      <c r="U232" s="60">
        <f>COUNTA(U218:U231)</f>
        <v>14</v>
      </c>
      <c r="V232" s="75"/>
      <c r="W232" s="65"/>
      <c r="X232" s="65"/>
      <c r="Y232" s="65"/>
      <c r="Z232" s="65"/>
      <c r="AA232" s="65"/>
    </row>
    <row r="233" spans="1:27" ht="18" customHeight="1" x14ac:dyDescent="0.2">
      <c r="A233" s="162" t="s">
        <v>76</v>
      </c>
      <c r="B233" s="162"/>
      <c r="C233" s="162"/>
      <c r="D233" s="162"/>
      <c r="E233" s="162"/>
      <c r="F233" s="162"/>
      <c r="G233" s="162"/>
      <c r="H233" s="162"/>
      <c r="I233" s="162"/>
      <c r="J233" s="162"/>
      <c r="K233" s="162"/>
      <c r="L233" s="162"/>
      <c r="M233" s="162"/>
      <c r="N233" s="162"/>
      <c r="O233" s="162"/>
      <c r="P233" s="162"/>
      <c r="Q233" s="162"/>
      <c r="R233" s="162"/>
      <c r="S233" s="162"/>
      <c r="T233" s="162"/>
      <c r="U233" s="162"/>
      <c r="V233" s="79"/>
      <c r="W233" s="78"/>
      <c r="X233" s="78"/>
      <c r="Y233" s="78"/>
      <c r="Z233" s="78"/>
      <c r="AA233" s="78"/>
    </row>
    <row r="234" spans="1:27" x14ac:dyDescent="0.2">
      <c r="A234" s="25" t="str">
        <f>IF(ISNA(INDEX($A$36:$U$159,MATCH($B234,$B$36:$B$159,0),1)),"",INDEX($A$36:$U$159,MATCH($B234,$B$36:$B$159,0),1))</f>
        <v>MLM0005</v>
      </c>
      <c r="B234" s="160" t="s">
        <v>194</v>
      </c>
      <c r="C234" s="160"/>
      <c r="D234" s="160"/>
      <c r="E234" s="160"/>
      <c r="F234" s="160"/>
      <c r="G234" s="160"/>
      <c r="H234" s="160"/>
      <c r="I234" s="160"/>
      <c r="J234" s="15">
        <f>IF(ISNA(INDEX($A$36:$U$159,MATCH($B234,$B$36:$B$159,0),10)),"",INDEX($A$36:$U$159,MATCH($B234,$B$36:$B$159,0),10))</f>
        <v>4</v>
      </c>
      <c r="K234" s="15">
        <f>IF(ISNA(INDEX($A$36:$U$159,MATCH($B234,$B$36:$B$159,0),11)),"",INDEX($A$36:$U$159,MATCH($B234,$B$36:$B$159,0),11))</f>
        <v>2</v>
      </c>
      <c r="L234" s="15">
        <f>IF(ISNA(INDEX($A$36:$U$159,MATCH($B234,$B$36:$B$159,0),12)),"",INDEX($A$36:$U$159,MATCH($B234,$B$36:$B$159,0),12))</f>
        <v>1</v>
      </c>
      <c r="M234" s="15">
        <f>IF(ISNA(INDEX($A$36:$U$159,MATCH($B234,$B$36:$B$159,0),13)),"",INDEX($A$36:$U$159,MATCH($B234,$B$36:$B$159,0),13))</f>
        <v>0</v>
      </c>
      <c r="N234" s="15">
        <f>IF(ISNA(INDEX($A$36:$U$159,MATCH($B234,$B$36:$B$159,0),14)),"",INDEX($A$36:$U$159,MATCH($B234,$B$36:$B$159,0),14))</f>
        <v>0</v>
      </c>
      <c r="O234" s="15">
        <f>IF(ISNA(INDEX($A$36:$U$159,MATCH($B234,$B$36:$B$159,0),15)),"",INDEX($A$36:$U$159,MATCH($B234,$B$36:$B$159,0),15))</f>
        <v>3</v>
      </c>
      <c r="P234" s="15">
        <f>IF(ISNA(INDEX($A$36:$U$159,MATCH($B234,$B$36:$B$159,0),16)),"",INDEX($A$36:$U$159,MATCH($B234,$B$36:$B$159,0),16))</f>
        <v>5</v>
      </c>
      <c r="Q234" s="15">
        <f>IF(ISNA(INDEX($A$36:$U$159,MATCH($B234,$B$36:$B$159,0),17)),"",INDEX($A$36:$U$159,MATCH($B234,$B$36:$B$159,0),17))</f>
        <v>8</v>
      </c>
      <c r="R234" s="23" t="str">
        <f>IF(ISNA(INDEX($A$36:$U$159,MATCH($B234,$B$36:$B$159,0),18)),"",INDEX($A$36:$U$159,MATCH($B234,$B$36:$B$159,0),18))</f>
        <v>E</v>
      </c>
      <c r="S234" s="23">
        <f>IF(ISNA(INDEX($A$36:$U$159,MATCH($B234,$B$36:$B$159,0),19)),"",INDEX($A$36:$U$159,MATCH($B234,$B$36:$B$159,0),19))</f>
        <v>0</v>
      </c>
      <c r="T234" s="23">
        <f>IF(ISNA(INDEX($A$36:$U$159,MATCH($B234,$B$36:$B$159,0),20)),"",INDEX($A$36:$U$159,MATCH($B234,$B$36:$B$159,0),20))</f>
        <v>0</v>
      </c>
      <c r="U234" s="23" t="str">
        <f>IF(ISNA(INDEX($A$36:$U$159,MATCH($B234,$B$36:$B$159,0),21)),"",INDEX($A$36:$U$159,MATCH($B234,$B$36:$B$159,0),21))</f>
        <v>DS</v>
      </c>
      <c r="V234" s="79"/>
      <c r="W234" s="78"/>
      <c r="X234" s="78"/>
      <c r="Y234" s="78"/>
      <c r="Z234" s="78"/>
      <c r="AA234" s="78"/>
    </row>
    <row r="235" spans="1:27" s="61" customFormat="1" x14ac:dyDescent="0.2">
      <c r="A235" s="25" t="str">
        <f>IF(ISNA(INDEX($A$36:$U$159,MATCH($B235,$B$36:$B$159,0),1)),"",INDEX($A$36:$U$159,MATCH($B235,$B$36:$B$159,0),1))</f>
        <v>MLX2205</v>
      </c>
      <c r="B235" s="160" t="s">
        <v>196</v>
      </c>
      <c r="C235" s="160"/>
      <c r="D235" s="160"/>
      <c r="E235" s="160"/>
      <c r="F235" s="160"/>
      <c r="G235" s="160"/>
      <c r="H235" s="160"/>
      <c r="I235" s="160"/>
      <c r="J235" s="15">
        <f>IF(ISNA(INDEX($A$36:$U$159,MATCH($B235,$B$36:$B$159,0),10)),"",INDEX($A$36:$U$159,MATCH($B235,$B$36:$B$159,0),10))</f>
        <v>6</v>
      </c>
      <c r="K235" s="15">
        <f>IF(ISNA(INDEX($A$36:$U$159,MATCH($B235,$B$36:$B$159,0),11)),"",INDEX($A$36:$U$159,MATCH($B235,$B$36:$B$159,0),11))</f>
        <v>2</v>
      </c>
      <c r="L235" s="15">
        <f>IF(ISNA(INDEX($A$36:$U$159,MATCH($B235,$B$36:$B$159,0),12)),"",INDEX($A$36:$U$159,MATCH($B235,$B$36:$B$159,0),12))</f>
        <v>2</v>
      </c>
      <c r="M235" s="15">
        <f>IF(ISNA(INDEX($A$36:$U$159,MATCH($B235,$B$36:$B$159,0),13)),"",INDEX($A$36:$U$159,MATCH($B235,$B$36:$B$159,0),13))</f>
        <v>0</v>
      </c>
      <c r="N235" s="15">
        <f>IF(ISNA(INDEX($A$36:$U$159,MATCH($B235,$B$36:$B$159,0),14)),"",INDEX($A$36:$U$159,MATCH($B235,$B$36:$B$159,0),14))</f>
        <v>2</v>
      </c>
      <c r="O235" s="15">
        <f>IF(ISNA(INDEX($A$36:$U$159,MATCH($B235,$B$36:$B$159,0),15)),"",INDEX($A$36:$U$159,MATCH($B235,$B$36:$B$159,0),15))</f>
        <v>6</v>
      </c>
      <c r="P235" s="15">
        <f>IF(ISNA(INDEX($A$36:$U$159,MATCH($B235,$B$36:$B$159,0),16)),"",INDEX($A$36:$U$159,MATCH($B235,$B$36:$B$159,0),16))</f>
        <v>7</v>
      </c>
      <c r="Q235" s="15">
        <f>IF(ISNA(INDEX($A$36:$U$159,MATCH($B235,$B$36:$B$159,0),17)),"",INDEX($A$36:$U$159,MATCH($B235,$B$36:$B$159,0),17))</f>
        <v>13</v>
      </c>
      <c r="R235" s="23" t="str">
        <f>IF(ISNA(INDEX($A$36:$U$159,MATCH($B235,$B$36:$B$159,0),18)),"",INDEX($A$36:$U$159,MATCH($B235,$B$36:$B$159,0),18))</f>
        <v>E</v>
      </c>
      <c r="S235" s="23">
        <f>IF(ISNA(INDEX($A$36:$U$159,MATCH($B235,$B$36:$B$159,0),19)),"",INDEX($A$36:$U$159,MATCH($B235,$B$36:$B$159,0),19))</f>
        <v>0</v>
      </c>
      <c r="T235" s="23">
        <f>IF(ISNA(INDEX($A$36:$U$159,MATCH($B235,$B$36:$B$159,0),20)),"",INDEX($A$36:$U$159,MATCH($B235,$B$36:$B$159,0),20))</f>
        <v>0</v>
      </c>
      <c r="U235" s="23" t="str">
        <f>IF(ISNA(INDEX($A$36:$U$159,MATCH($B235,$B$36:$B$159,0),21)),"",INDEX($A$36:$U$159,MATCH($B235,$B$36:$B$159,0),21))</f>
        <v>DS</v>
      </c>
      <c r="V235" s="79"/>
      <c r="W235" s="78"/>
      <c r="X235" s="78"/>
      <c r="Y235" s="78"/>
      <c r="Z235" s="78"/>
      <c r="AA235" s="78"/>
    </row>
    <row r="236" spans="1:27" s="61" customFormat="1" x14ac:dyDescent="0.2">
      <c r="A236" s="25" t="str">
        <f>IF(ISNA(INDEX($A$36:$U$159,MATCH($B236,$B$36:$B$159,0),1)),"",INDEX($A$36:$U$159,MATCH($B236,$B$36:$B$159,0),1))</f>
        <v>MLM2001</v>
      </c>
      <c r="B236" s="160" t="s">
        <v>198</v>
      </c>
      <c r="C236" s="160"/>
      <c r="D236" s="160"/>
      <c r="E236" s="160"/>
      <c r="F236" s="160"/>
      <c r="G236" s="160"/>
      <c r="H236" s="160"/>
      <c r="I236" s="160"/>
      <c r="J236" s="15">
        <f>IF(ISNA(INDEX($A$36:$U$159,MATCH($B236,$B$36:$B$159,0),10)),"",INDEX($A$36:$U$159,MATCH($B236,$B$36:$B$159,0),10))</f>
        <v>6</v>
      </c>
      <c r="K236" s="15">
        <f>IF(ISNA(INDEX($A$36:$U$159,MATCH($B236,$B$36:$B$159,0),11)),"",INDEX($A$36:$U$159,MATCH($B236,$B$36:$B$159,0),11))</f>
        <v>0</v>
      </c>
      <c r="L236" s="15">
        <f>IF(ISNA(INDEX($A$36:$U$159,MATCH($B236,$B$36:$B$159,0),12)),"",INDEX($A$36:$U$159,MATCH($B236,$B$36:$B$159,0),12))</f>
        <v>0</v>
      </c>
      <c r="M236" s="15">
        <f>IF(ISNA(INDEX($A$36:$U$159,MATCH($B236,$B$36:$B$159,0),13)),"",INDEX($A$36:$U$159,MATCH($B236,$B$36:$B$159,0),13))</f>
        <v>0</v>
      </c>
      <c r="N236" s="15">
        <f>IF(ISNA(INDEX($A$36:$U$159,MATCH($B236,$B$36:$B$159,0),14)),"",INDEX($A$36:$U$159,MATCH($B236,$B$36:$B$159,0),14))</f>
        <v>2</v>
      </c>
      <c r="O236" s="15">
        <f>IF(ISNA(INDEX($A$36:$U$159,MATCH($B236,$B$36:$B$159,0),15)),"",INDEX($A$36:$U$159,MATCH($B236,$B$36:$B$159,0),15))</f>
        <v>2</v>
      </c>
      <c r="P236" s="15">
        <f>IF(ISNA(INDEX($A$36:$U$159,MATCH($B236,$B$36:$B$159,0),16)),"",INDEX($A$36:$U$159,MATCH($B236,$B$36:$B$159,0),16))</f>
        <v>11</v>
      </c>
      <c r="Q236" s="15">
        <f>IF(ISNA(INDEX($A$36:$U$159,MATCH($B236,$B$36:$B$159,0),17)),"",INDEX($A$36:$U$159,MATCH($B236,$B$36:$B$159,0),17))</f>
        <v>13</v>
      </c>
      <c r="R236" s="23">
        <f>IF(ISNA(INDEX($A$36:$U$159,MATCH($B236,$B$36:$B$159,0),18)),"",INDEX($A$36:$U$159,MATCH($B236,$B$36:$B$159,0),18))</f>
        <v>0</v>
      </c>
      <c r="S236" s="23" t="str">
        <f>IF(ISNA(INDEX($A$36:$U$159,MATCH($B236,$B$36:$B$159,0),19)),"",INDEX($A$36:$U$159,MATCH($B236,$B$36:$B$159,0),19))</f>
        <v>C</v>
      </c>
      <c r="T236" s="23">
        <f>IF(ISNA(INDEX($A$36:$U$159,MATCH($B236,$B$36:$B$159,0),20)),"",INDEX($A$36:$U$159,MATCH($B236,$B$36:$B$159,0),20))</f>
        <v>0</v>
      </c>
      <c r="U236" s="23" t="str">
        <f>IF(ISNA(INDEX($A$36:$U$159,MATCH($B236,$B$36:$B$159,0),21)),"",INDEX($A$36:$U$159,MATCH($B236,$B$36:$B$159,0),21))</f>
        <v>DS</v>
      </c>
      <c r="V236" s="79"/>
      <c r="W236" s="78"/>
      <c r="X236" s="78"/>
      <c r="Y236" s="78"/>
      <c r="Z236" s="78"/>
      <c r="AA236" s="78"/>
    </row>
    <row r="237" spans="1:27" s="61" customFormat="1" x14ac:dyDescent="0.2">
      <c r="A237" s="25" t="str">
        <f>IF(ISNA(INDEX($A$36:$U$159,MATCH($B237,$B$36:$B$159,0),1)),"",INDEX($A$36:$U$159,MATCH($B237,$B$36:$B$159,0),1))</f>
        <v>MLX2206</v>
      </c>
      <c r="B237" s="160" t="s">
        <v>200</v>
      </c>
      <c r="C237" s="160"/>
      <c r="D237" s="160"/>
      <c r="E237" s="160"/>
      <c r="F237" s="160"/>
      <c r="G237" s="160"/>
      <c r="H237" s="160"/>
      <c r="I237" s="160"/>
      <c r="J237" s="15">
        <f>IF(ISNA(INDEX($A$36:$U$159,MATCH($B237,$B$36:$B$159,0),10)),"",INDEX($A$36:$U$159,MATCH($B237,$B$36:$B$159,0),10))</f>
        <v>6</v>
      </c>
      <c r="K237" s="15">
        <f>IF(ISNA(INDEX($A$36:$U$159,MATCH($B237,$B$36:$B$159,0),11)),"",INDEX($A$36:$U$159,MATCH($B237,$B$36:$B$159,0),11))</f>
        <v>2</v>
      </c>
      <c r="L237" s="15">
        <f>IF(ISNA(INDEX($A$36:$U$159,MATCH($B237,$B$36:$B$159,0),12)),"",INDEX($A$36:$U$159,MATCH($B237,$B$36:$B$159,0),12))</f>
        <v>1</v>
      </c>
      <c r="M237" s="15">
        <f>IF(ISNA(INDEX($A$36:$U$159,MATCH($B237,$B$36:$B$159,0),13)),"",INDEX($A$36:$U$159,MATCH($B237,$B$36:$B$159,0),13))</f>
        <v>0</v>
      </c>
      <c r="N237" s="15">
        <f>IF(ISNA(INDEX($A$36:$U$159,MATCH($B237,$B$36:$B$159,0),14)),"",INDEX($A$36:$U$159,MATCH($B237,$B$36:$B$159,0),14))</f>
        <v>2</v>
      </c>
      <c r="O237" s="15">
        <f>IF(ISNA(INDEX($A$36:$U$159,MATCH($B237,$B$36:$B$159,0),15)),"",INDEX($A$36:$U$159,MATCH($B237,$B$36:$B$159,0),15))</f>
        <v>5</v>
      </c>
      <c r="P237" s="15">
        <f>IF(ISNA(INDEX($A$36:$U$159,MATCH($B237,$B$36:$B$159,0),16)),"",INDEX($A$36:$U$159,MATCH($B237,$B$36:$B$159,0),16))</f>
        <v>8</v>
      </c>
      <c r="Q237" s="15">
        <f>IF(ISNA(INDEX($A$36:$U$159,MATCH($B237,$B$36:$B$159,0),17)),"",INDEX($A$36:$U$159,MATCH($B237,$B$36:$B$159,0),17))</f>
        <v>13</v>
      </c>
      <c r="R237" s="23" t="str">
        <f>IF(ISNA(INDEX($A$36:$U$159,MATCH($B237,$B$36:$B$159,0),18)),"",INDEX($A$36:$U$159,MATCH($B237,$B$36:$B$159,0),18))</f>
        <v>E</v>
      </c>
      <c r="S237" s="23">
        <f>IF(ISNA(INDEX($A$36:$U$159,MATCH($B237,$B$36:$B$159,0),19)),"",INDEX($A$36:$U$159,MATCH($B237,$B$36:$B$159,0),19))</f>
        <v>0</v>
      </c>
      <c r="T237" s="23">
        <f>IF(ISNA(INDEX($A$36:$U$159,MATCH($B237,$B$36:$B$159,0),20)),"",INDEX($A$36:$U$159,MATCH($B237,$B$36:$B$159,0),20))</f>
        <v>0</v>
      </c>
      <c r="U237" s="23" t="str">
        <f>IF(ISNA(INDEX($A$36:$U$159,MATCH($B237,$B$36:$B$159,0),21)),"",INDEX($A$36:$U$159,MATCH($B237,$B$36:$B$159,0),21))</f>
        <v>DS</v>
      </c>
      <c r="V237" s="79"/>
      <c r="W237" s="78"/>
      <c r="X237" s="78"/>
      <c r="Y237" s="78"/>
      <c r="Z237" s="78"/>
      <c r="AA237" s="78"/>
    </row>
    <row r="238" spans="1:27" x14ac:dyDescent="0.2">
      <c r="A238" s="17" t="s">
        <v>28</v>
      </c>
      <c r="B238" s="162"/>
      <c r="C238" s="162"/>
      <c r="D238" s="162"/>
      <c r="E238" s="162"/>
      <c r="F238" s="162"/>
      <c r="G238" s="162"/>
      <c r="H238" s="162"/>
      <c r="I238" s="162"/>
      <c r="J238" s="18">
        <f t="shared" ref="J238:Q238" si="89">SUM(J234:J237)</f>
        <v>22</v>
      </c>
      <c r="K238" s="18">
        <f t="shared" si="89"/>
        <v>6</v>
      </c>
      <c r="L238" s="18">
        <f t="shared" si="89"/>
        <v>4</v>
      </c>
      <c r="M238" s="18">
        <f t="shared" si="89"/>
        <v>0</v>
      </c>
      <c r="N238" s="18">
        <f t="shared" si="89"/>
        <v>6</v>
      </c>
      <c r="O238" s="18">
        <f t="shared" si="89"/>
        <v>16</v>
      </c>
      <c r="P238" s="18">
        <f t="shared" si="89"/>
        <v>31</v>
      </c>
      <c r="Q238" s="18">
        <f t="shared" si="89"/>
        <v>47</v>
      </c>
      <c r="R238" s="17">
        <f>COUNTIF(R234:R237,"E")</f>
        <v>3</v>
      </c>
      <c r="S238" s="17">
        <f>COUNTIF(S234:S237,"C")</f>
        <v>1</v>
      </c>
      <c r="T238" s="17">
        <f>COUNTIF(T234:T237,"VP")</f>
        <v>0</v>
      </c>
      <c r="U238" s="39">
        <f>COUNTA(U234:U237)</f>
        <v>4</v>
      </c>
    </row>
    <row r="239" spans="1:27" ht="27" customHeight="1" x14ac:dyDescent="0.2">
      <c r="A239" s="226" t="s">
        <v>113</v>
      </c>
      <c r="B239" s="227"/>
      <c r="C239" s="227"/>
      <c r="D239" s="227"/>
      <c r="E239" s="227"/>
      <c r="F239" s="227"/>
      <c r="G239" s="227"/>
      <c r="H239" s="227"/>
      <c r="I239" s="228"/>
      <c r="J239" s="18">
        <f t="shared" ref="J239:U239" si="90">SUM(J232,J238)</f>
        <v>94</v>
      </c>
      <c r="K239" s="18">
        <f t="shared" si="90"/>
        <v>31</v>
      </c>
      <c r="L239" s="18">
        <f t="shared" si="90"/>
        <v>23</v>
      </c>
      <c r="M239" s="18">
        <f t="shared" si="90"/>
        <v>10</v>
      </c>
      <c r="N239" s="18">
        <f t="shared" si="90"/>
        <v>6</v>
      </c>
      <c r="O239" s="18">
        <f t="shared" si="90"/>
        <v>70</v>
      </c>
      <c r="P239" s="18">
        <f t="shared" si="90"/>
        <v>107</v>
      </c>
      <c r="Q239" s="18">
        <f t="shared" si="90"/>
        <v>177</v>
      </c>
      <c r="R239" s="18">
        <f t="shared" si="90"/>
        <v>11</v>
      </c>
      <c r="S239" s="18">
        <f t="shared" si="90"/>
        <v>5</v>
      </c>
      <c r="T239" s="18">
        <f t="shared" si="90"/>
        <v>2</v>
      </c>
      <c r="U239" s="54">
        <f t="shared" si="90"/>
        <v>18</v>
      </c>
    </row>
    <row r="240" spans="1:27" ht="12" customHeight="1" x14ac:dyDescent="0.2">
      <c r="A240" s="207" t="s">
        <v>53</v>
      </c>
      <c r="B240" s="208"/>
      <c r="C240" s="208"/>
      <c r="D240" s="208"/>
      <c r="E240" s="208"/>
      <c r="F240" s="208"/>
      <c r="G240" s="208"/>
      <c r="H240" s="208"/>
      <c r="I240" s="208"/>
      <c r="J240" s="209"/>
      <c r="K240" s="18">
        <f t="shared" ref="K240:Q240" si="91">K232*14+K238*12</f>
        <v>422</v>
      </c>
      <c r="L240" s="18">
        <f t="shared" si="91"/>
        <v>314</v>
      </c>
      <c r="M240" s="18">
        <f t="shared" si="91"/>
        <v>140</v>
      </c>
      <c r="N240" s="18">
        <f t="shared" si="91"/>
        <v>72</v>
      </c>
      <c r="O240" s="18">
        <f t="shared" si="91"/>
        <v>948</v>
      </c>
      <c r="P240" s="18">
        <f t="shared" si="91"/>
        <v>1436</v>
      </c>
      <c r="Q240" s="18">
        <f t="shared" si="91"/>
        <v>2384</v>
      </c>
      <c r="R240" s="229"/>
      <c r="S240" s="230"/>
      <c r="T240" s="230"/>
      <c r="U240" s="231"/>
    </row>
    <row r="241" spans="1:27" ht="14.25" customHeight="1" x14ac:dyDescent="0.2">
      <c r="A241" s="210"/>
      <c r="B241" s="211"/>
      <c r="C241" s="211"/>
      <c r="D241" s="211"/>
      <c r="E241" s="211"/>
      <c r="F241" s="211"/>
      <c r="G241" s="211"/>
      <c r="H241" s="211"/>
      <c r="I241" s="211"/>
      <c r="J241" s="212"/>
      <c r="K241" s="235">
        <f>SUM(K240:N240)</f>
        <v>948</v>
      </c>
      <c r="L241" s="236"/>
      <c r="M241" s="236"/>
      <c r="N241" s="237"/>
      <c r="O241" s="235">
        <f>SUM(O240:P240)</f>
        <v>2384</v>
      </c>
      <c r="P241" s="236"/>
      <c r="Q241" s="237"/>
      <c r="R241" s="232"/>
      <c r="S241" s="233"/>
      <c r="T241" s="233"/>
      <c r="U241" s="234"/>
    </row>
    <row r="242" spans="1:27" ht="16.5" customHeight="1" x14ac:dyDescent="0.2">
      <c r="A242" s="164" t="s">
        <v>112</v>
      </c>
      <c r="B242" s="165"/>
      <c r="C242" s="165"/>
      <c r="D242" s="165"/>
      <c r="E242" s="165"/>
      <c r="F242" s="165"/>
      <c r="G242" s="165"/>
      <c r="H242" s="165"/>
      <c r="I242" s="165"/>
      <c r="J242" s="166"/>
      <c r="K242" s="167">
        <f>U239/SUM(U46,U58,U69,U83,U96,U107)</f>
        <v>0.46153846153846156</v>
      </c>
      <c r="L242" s="168"/>
      <c r="M242" s="168"/>
      <c r="N242" s="168"/>
      <c r="O242" s="168"/>
      <c r="P242" s="168"/>
      <c r="Q242" s="168"/>
      <c r="R242" s="168"/>
      <c r="S242" s="168"/>
      <c r="T242" s="168"/>
      <c r="U242" s="169"/>
    </row>
    <row r="243" spans="1:27" s="53" customFormat="1" ht="17.25" customHeight="1" x14ac:dyDescent="0.2">
      <c r="A243" s="170" t="s">
        <v>114</v>
      </c>
      <c r="B243" s="171"/>
      <c r="C243" s="171"/>
      <c r="D243" s="171"/>
      <c r="E243" s="171"/>
      <c r="F243" s="171"/>
      <c r="G243" s="171"/>
      <c r="H243" s="171"/>
      <c r="I243" s="171"/>
      <c r="J243" s="172"/>
      <c r="K243" s="167">
        <f>K241/(SUM(O46,O58,O69,O83,O96)*14+O107*12)</f>
        <v>0.48073022312373226</v>
      </c>
      <c r="L243" s="168"/>
      <c r="M243" s="168"/>
      <c r="N243" s="168"/>
      <c r="O243" s="168"/>
      <c r="P243" s="168"/>
      <c r="Q243" s="168"/>
      <c r="R243" s="168"/>
      <c r="S243" s="168"/>
      <c r="T243" s="168"/>
      <c r="U243" s="169"/>
    </row>
    <row r="244" spans="1:27" s="122" customFormat="1" x14ac:dyDescent="0.2">
      <c r="A244" s="120"/>
      <c r="B244" s="120"/>
      <c r="C244" s="120"/>
      <c r="D244" s="120"/>
      <c r="E244" s="120"/>
      <c r="F244" s="120"/>
      <c r="G244" s="120"/>
      <c r="H244" s="120"/>
      <c r="I244" s="120"/>
      <c r="J244" s="120"/>
      <c r="K244" s="121"/>
      <c r="L244" s="121"/>
      <c r="M244" s="121"/>
      <c r="N244" s="121"/>
      <c r="O244" s="121"/>
      <c r="P244" s="121"/>
      <c r="Q244" s="121"/>
      <c r="R244" s="121"/>
      <c r="S244" s="121"/>
      <c r="T244" s="121"/>
      <c r="U244" s="121"/>
    </row>
    <row r="245" spans="1:27" s="122" customFormat="1" x14ac:dyDescent="0.2">
      <c r="A245" s="120"/>
      <c r="B245" s="120"/>
      <c r="C245" s="120"/>
      <c r="D245" s="120"/>
      <c r="E245" s="120"/>
      <c r="F245" s="120"/>
      <c r="G245" s="120"/>
      <c r="H245" s="120"/>
      <c r="I245" s="120"/>
      <c r="J245" s="120"/>
      <c r="K245" s="121"/>
      <c r="L245" s="121"/>
      <c r="M245" s="121"/>
      <c r="N245" s="121"/>
      <c r="O245" s="121"/>
      <c r="P245" s="121"/>
      <c r="Q245" s="121"/>
      <c r="R245" s="121"/>
      <c r="S245" s="121"/>
      <c r="T245" s="121"/>
      <c r="U245" s="121"/>
    </row>
    <row r="246" spans="1:27" s="122" customFormat="1" x14ac:dyDescent="0.2">
      <c r="A246" s="120"/>
      <c r="B246" s="120"/>
      <c r="C246" s="120"/>
      <c r="D246" s="120"/>
      <c r="E246" s="120"/>
      <c r="F246" s="120"/>
      <c r="G246" s="120"/>
      <c r="H246" s="120"/>
      <c r="I246" s="120"/>
      <c r="J246" s="120"/>
      <c r="K246" s="121"/>
      <c r="L246" s="121"/>
      <c r="M246" s="121"/>
      <c r="N246" s="121"/>
      <c r="O246" s="121"/>
      <c r="P246" s="121"/>
      <c r="Q246" s="121"/>
      <c r="R246" s="121"/>
      <c r="S246" s="121"/>
      <c r="T246" s="121"/>
      <c r="U246" s="121"/>
    </row>
    <row r="247" spans="1:27" ht="11.25" customHeight="1" x14ac:dyDescent="0.2"/>
    <row r="248" spans="1:27" ht="22.5" customHeight="1" x14ac:dyDescent="0.2">
      <c r="A248" s="162" t="s">
        <v>74</v>
      </c>
      <c r="B248" s="163"/>
      <c r="C248" s="163"/>
      <c r="D248" s="163"/>
      <c r="E248" s="163"/>
      <c r="F248" s="163"/>
      <c r="G248" s="163"/>
      <c r="H248" s="163"/>
      <c r="I248" s="163"/>
      <c r="J248" s="163"/>
      <c r="K248" s="163"/>
      <c r="L248" s="163"/>
      <c r="M248" s="163"/>
      <c r="N248" s="163"/>
      <c r="O248" s="163"/>
      <c r="P248" s="163"/>
      <c r="Q248" s="163"/>
      <c r="R248" s="163"/>
      <c r="S248" s="163"/>
      <c r="T248" s="163"/>
      <c r="U248" s="163"/>
    </row>
    <row r="249" spans="1:27" ht="23.25" customHeight="1" x14ac:dyDescent="0.2">
      <c r="A249" s="162" t="s">
        <v>30</v>
      </c>
      <c r="B249" s="162" t="s">
        <v>29</v>
      </c>
      <c r="C249" s="162"/>
      <c r="D249" s="162"/>
      <c r="E249" s="162"/>
      <c r="F249" s="162"/>
      <c r="G249" s="162"/>
      <c r="H249" s="162"/>
      <c r="I249" s="162"/>
      <c r="J249" s="183" t="s">
        <v>43</v>
      </c>
      <c r="K249" s="183" t="s">
        <v>27</v>
      </c>
      <c r="L249" s="183"/>
      <c r="M249" s="183"/>
      <c r="N249" s="183"/>
      <c r="O249" s="183" t="s">
        <v>44</v>
      </c>
      <c r="P249" s="183"/>
      <c r="Q249" s="183"/>
      <c r="R249" s="183" t="s">
        <v>26</v>
      </c>
      <c r="S249" s="183"/>
      <c r="T249" s="183"/>
      <c r="U249" s="183" t="s">
        <v>25</v>
      </c>
    </row>
    <row r="250" spans="1:27" ht="18" customHeight="1" x14ac:dyDescent="0.2">
      <c r="A250" s="162"/>
      <c r="B250" s="162"/>
      <c r="C250" s="162"/>
      <c r="D250" s="162"/>
      <c r="E250" s="162"/>
      <c r="F250" s="162"/>
      <c r="G250" s="162"/>
      <c r="H250" s="162"/>
      <c r="I250" s="162"/>
      <c r="J250" s="183"/>
      <c r="K250" s="58" t="s">
        <v>31</v>
      </c>
      <c r="L250" s="58" t="s">
        <v>32</v>
      </c>
      <c r="M250" s="58" t="s">
        <v>33</v>
      </c>
      <c r="N250" s="58" t="s">
        <v>110</v>
      </c>
      <c r="O250" s="58" t="s">
        <v>37</v>
      </c>
      <c r="P250" s="58" t="s">
        <v>8</v>
      </c>
      <c r="Q250" s="58" t="s">
        <v>34</v>
      </c>
      <c r="R250" s="58" t="s">
        <v>35</v>
      </c>
      <c r="S250" s="58" t="s">
        <v>31</v>
      </c>
      <c r="T250" s="58" t="s">
        <v>36</v>
      </c>
      <c r="U250" s="183"/>
    </row>
    <row r="251" spans="1:27" ht="19.5" customHeight="1" x14ac:dyDescent="0.2">
      <c r="A251" s="162" t="s">
        <v>62</v>
      </c>
      <c r="B251" s="162"/>
      <c r="C251" s="162"/>
      <c r="D251" s="162"/>
      <c r="E251" s="162"/>
      <c r="F251" s="162"/>
      <c r="G251" s="162"/>
      <c r="H251" s="162"/>
      <c r="I251" s="162"/>
      <c r="J251" s="162"/>
      <c r="K251" s="162"/>
      <c r="L251" s="162"/>
      <c r="M251" s="162"/>
      <c r="N251" s="162"/>
      <c r="O251" s="162"/>
      <c r="P251" s="162"/>
      <c r="Q251" s="162"/>
      <c r="R251" s="162"/>
      <c r="S251" s="162"/>
      <c r="T251" s="162"/>
      <c r="U251" s="162"/>
    </row>
    <row r="252" spans="1:27" x14ac:dyDescent="0.2">
      <c r="A252" s="25" t="str">
        <f>IF(ISNA(INDEX($A$36:$U$159,MATCH($B252,$B$36:$B$159,0),1)),"",INDEX($A$36:$U$159,MATCH($B252,$B$36:$B$159,0),1))</f>
        <v>*</v>
      </c>
      <c r="B252" s="160" t="s">
        <v>105</v>
      </c>
      <c r="C252" s="160"/>
      <c r="D252" s="160"/>
      <c r="E252" s="160"/>
      <c r="F252" s="160"/>
      <c r="G252" s="160"/>
      <c r="H252" s="160"/>
      <c r="I252" s="160"/>
      <c r="J252" s="15">
        <f>IF(ISNA(INDEX($A$36:$U$159,MATCH($B252,$B$36:$B$159,0),10)),"",INDEX($A$36:$U$159,MATCH($B252,$B$36:$B$159,0),10))</f>
        <v>3</v>
      </c>
      <c r="K252" s="15">
        <f>IF(ISNA(INDEX($A$36:$U$159,MATCH($B252,$B$36:$B$159,0),11)),"",INDEX($A$36:$U$159,MATCH($B252,$B$36:$B$159,0),11))</f>
        <v>0</v>
      </c>
      <c r="L252" s="15">
        <f>IF(ISNA(INDEX($A$36:$U$159,MATCH($B252,$B$36:$B$159,0),12)),"",INDEX($A$36:$U$159,MATCH($B252,$B$36:$B$159,0),12))</f>
        <v>2</v>
      </c>
      <c r="M252" s="15">
        <f>IF(ISNA(INDEX($A$36:$U$159,MATCH($B252,$B$36:$B$159,0),13)),"",INDEX($A$36:$U$159,MATCH($B252,$B$36:$B$159,0),13))</f>
        <v>0</v>
      </c>
      <c r="N252" s="15">
        <f>IF(ISNA(INDEX($A$36:$U$159,MATCH($B252,$B$36:$B$159,0),14)),"",INDEX($A$36:$U$159,MATCH($B252,$B$36:$B$159,0),14))</f>
        <v>0</v>
      </c>
      <c r="O252" s="15">
        <f>IF(ISNA(INDEX($A$36:$U$159,MATCH($B252,$B$36:$B$159,0),15)),"",INDEX($A$36:$U$159,MATCH($B252,$B$36:$B$159,0),15))</f>
        <v>2</v>
      </c>
      <c r="P252" s="15">
        <f>IF(ISNA(INDEX($A$36:$U$159,MATCH($B252,$B$36:$B$159,0),16)),"",INDEX($A$36:$U$159,MATCH($B252,$B$36:$B$159,0),16))</f>
        <v>3</v>
      </c>
      <c r="Q252" s="15">
        <f>IF(ISNA(INDEX($A$36:$U$159,MATCH($B252,$B$36:$B$159,0),17)),"",INDEX($A$36:$U$159,MATCH($B252,$B$36:$B$159,0),17))</f>
        <v>5</v>
      </c>
      <c r="R252" s="23">
        <f>IF(ISNA(INDEX($A$36:$U$159,MATCH($B252,$B$36:$B$159,0),18)),"",INDEX($A$36:$U$159,MATCH($B252,$B$36:$B$159,0),18))</f>
        <v>0</v>
      </c>
      <c r="S252" s="23" t="str">
        <f>IF(ISNA(INDEX($A$36:$U$159,MATCH($B252,$B$36:$B$159,0),19)),"",INDEX($A$36:$U$159,MATCH($B252,$B$36:$B$159,0),19))</f>
        <v>C</v>
      </c>
      <c r="T252" s="23">
        <f>IF(ISNA(INDEX($A$36:$U$159,MATCH($B252,$B$36:$B$159,0),20)),"",INDEX($A$36:$U$159,MATCH($B252,$B$36:$B$159,0),20))</f>
        <v>0</v>
      </c>
      <c r="U252" s="23" t="str">
        <f>IF(ISNA(INDEX($A$36:$U$159,MATCH($B252,$B$36:$B$159,0),21)),"",INDEX($A$36:$U$159,MATCH($B252,$B$36:$B$159,0),21))</f>
        <v>DC</v>
      </c>
      <c r="V252" s="73"/>
      <c r="W252" s="67"/>
      <c r="X252" s="67"/>
      <c r="Y252" s="67"/>
      <c r="Z252" s="67"/>
      <c r="AA252" s="67"/>
    </row>
    <row r="253" spans="1:27" x14ac:dyDescent="0.2">
      <c r="A253" s="25" t="str">
        <f>IF(ISNA(INDEX($A$36:$U$159,MATCH($B253,$B$36:$B$159,0),1)),"",INDEX($A$36:$U$159,MATCH($B253,$B$36:$B$159,0),1))</f>
        <v>YLU0011</v>
      </c>
      <c r="B253" s="160" t="s">
        <v>78</v>
      </c>
      <c r="C253" s="160"/>
      <c r="D253" s="160"/>
      <c r="E253" s="160"/>
      <c r="F253" s="160"/>
      <c r="G253" s="160"/>
      <c r="H253" s="160"/>
      <c r="I253" s="160"/>
      <c r="J253" s="15">
        <f>IF(ISNA(INDEX($A$36:$U$159,MATCH($B253,$B$36:$B$159,0),10)),"",INDEX($A$36:$U$159,MATCH($B253,$B$36:$B$159,0),10))</f>
        <v>2</v>
      </c>
      <c r="K253" s="15">
        <f>IF(ISNA(INDEX($A$36:$U$159,MATCH($B253,$B$36:$B$159,0),11)),"",INDEX($A$36:$U$159,MATCH($B253,$B$36:$B$159,0),11))</f>
        <v>0</v>
      </c>
      <c r="L253" s="15">
        <f>IF(ISNA(INDEX($A$36:$U$159,MATCH($B253,$B$36:$B$159,0),12)),"",INDEX($A$36:$U$159,MATCH($B253,$B$36:$B$159,0),12))</f>
        <v>2</v>
      </c>
      <c r="M253" s="15">
        <f>IF(ISNA(INDEX($A$36:$U$159,MATCH($B253,$B$36:$B$159,0),13)),"",INDEX($A$36:$U$159,MATCH($B253,$B$36:$B$159,0),13))</f>
        <v>0</v>
      </c>
      <c r="N253" s="15">
        <f>IF(ISNA(INDEX($A$36:$U$159,MATCH($B253,$B$36:$B$159,0),14)),"",INDEX($A$36:$U$159,MATCH($B253,$B$36:$B$159,0),14))</f>
        <v>0</v>
      </c>
      <c r="O253" s="15">
        <f>IF(ISNA(INDEX($A$36:$U$159,MATCH($B253,$B$36:$B$159,0),15)),"",INDEX($A$36:$U$159,MATCH($B253,$B$36:$B$159,0),15))</f>
        <v>2</v>
      </c>
      <c r="P253" s="15">
        <f>IF(ISNA(INDEX($A$36:$U$159,MATCH($B253,$B$36:$B$159,0),16)),"",INDEX($A$36:$U$159,MATCH($B253,$B$36:$B$159,0),16))</f>
        <v>2</v>
      </c>
      <c r="Q253" s="15">
        <f>IF(ISNA(INDEX($A$36:$U$159,MATCH($B253,$B$36:$B$159,0),17)),"",INDEX($A$36:$U$159,MATCH($B253,$B$36:$B$159,0),17))</f>
        <v>4</v>
      </c>
      <c r="R253" s="23">
        <f>IF(ISNA(INDEX($A$36:$U$159,MATCH($B253,$B$36:$B$159,0),18)),"",INDEX($A$36:$U$159,MATCH($B253,$B$36:$B$159,0),18))</f>
        <v>0</v>
      </c>
      <c r="S253" s="23">
        <f>IF(ISNA(INDEX($A$36:$U$159,MATCH($B253,$B$36:$B$159,0),19)),"",INDEX($A$36:$U$159,MATCH($B253,$B$36:$B$159,0),19))</f>
        <v>0</v>
      </c>
      <c r="T253" s="23" t="str">
        <f>IF(ISNA(INDEX($A$36:$U$159,MATCH($B253,$B$36:$B$159,0),20)),"",INDEX($A$36:$U$159,MATCH($B253,$B$36:$B$159,0),20))</f>
        <v>VP</v>
      </c>
      <c r="U253" s="23" t="str">
        <f>IF(ISNA(INDEX($A$36:$U$159,MATCH($B253,$B$36:$B$159,0),21)),"",INDEX($A$36:$U$159,MATCH($B253,$B$36:$B$159,0),21))</f>
        <v>DC</v>
      </c>
      <c r="V253" s="73"/>
      <c r="W253" s="67"/>
      <c r="X253" s="67"/>
      <c r="Y253" s="67"/>
      <c r="Z253" s="67"/>
      <c r="AA253" s="67"/>
    </row>
    <row r="254" spans="1:27" x14ac:dyDescent="0.2">
      <c r="A254" s="25" t="str">
        <f>IF(ISNA(INDEX($A$36:$U$159,MATCH($B254,$B$36:$B$159,0),1)),"",INDEX($A$36:$U$159,MATCH($B254,$B$36:$B$159,0),1))</f>
        <v>*</v>
      </c>
      <c r="B254" s="160" t="s">
        <v>106</v>
      </c>
      <c r="C254" s="160"/>
      <c r="D254" s="160"/>
      <c r="E254" s="160"/>
      <c r="F254" s="160"/>
      <c r="G254" s="160"/>
      <c r="H254" s="160"/>
      <c r="I254" s="160"/>
      <c r="J254" s="15">
        <f>IF(ISNA(INDEX($A$36:$U$159,MATCH($B254,$B$36:$B$159,0),10)),"",INDEX($A$36:$U$159,MATCH($B254,$B$36:$B$159,0),10))</f>
        <v>3</v>
      </c>
      <c r="K254" s="15">
        <f>IF(ISNA(INDEX($A$36:$U$159,MATCH($B254,$B$36:$B$159,0),11)),"",INDEX($A$36:$U$159,MATCH($B254,$B$36:$B$159,0),11))</f>
        <v>0</v>
      </c>
      <c r="L254" s="15">
        <f>IF(ISNA(INDEX($A$36:$U$159,MATCH($B254,$B$36:$B$159,0),12)),"",INDEX($A$36:$U$159,MATCH($B254,$B$36:$B$159,0),12))</f>
        <v>2</v>
      </c>
      <c r="M254" s="15">
        <f>IF(ISNA(INDEX($A$36:$U$159,MATCH($B254,$B$36:$B$159,0),13)),"",INDEX($A$36:$U$159,MATCH($B254,$B$36:$B$159,0),13))</f>
        <v>0</v>
      </c>
      <c r="N254" s="15">
        <f>IF(ISNA(INDEX($A$36:$U$159,MATCH($B254,$B$36:$B$159,0),14)),"",INDEX($A$36:$U$159,MATCH($B254,$B$36:$B$159,0),14))</f>
        <v>0</v>
      </c>
      <c r="O254" s="15">
        <f>IF(ISNA(INDEX($A$36:$U$159,MATCH($B254,$B$36:$B$159,0),15)),"",INDEX($A$36:$U$159,MATCH($B254,$B$36:$B$159,0),15))</f>
        <v>2</v>
      </c>
      <c r="P254" s="15">
        <f>IF(ISNA(INDEX($A$36:$U$159,MATCH($B254,$B$36:$B$159,0),16)),"",INDEX($A$36:$U$159,MATCH($B254,$B$36:$B$159,0),16))</f>
        <v>3</v>
      </c>
      <c r="Q254" s="15">
        <f>IF(ISNA(INDEX($A$36:$U$159,MATCH($B254,$B$36:$B$159,0),17)),"",INDEX($A$36:$U$159,MATCH($B254,$B$36:$B$159,0),17))</f>
        <v>5</v>
      </c>
      <c r="R254" s="23">
        <f>IF(ISNA(INDEX($A$36:$U$159,MATCH($B254,$B$36:$B$159,0),18)),"",INDEX($A$36:$U$159,MATCH($B254,$B$36:$B$159,0),18))</f>
        <v>0</v>
      </c>
      <c r="S254" s="23" t="str">
        <f>IF(ISNA(INDEX($A$36:$U$159,MATCH($B254,$B$36:$B$159,0),19)),"",INDEX($A$36:$U$159,MATCH($B254,$B$36:$B$159,0),19))</f>
        <v>C</v>
      </c>
      <c r="T254" s="23">
        <f>IF(ISNA(INDEX($A$36:$U$159,MATCH($B254,$B$36:$B$159,0),20)),"",INDEX($A$36:$U$159,MATCH($B254,$B$36:$B$159,0),20))</f>
        <v>0</v>
      </c>
      <c r="U254" s="23" t="str">
        <f>IF(ISNA(INDEX($A$36:$U$159,MATCH($B254,$B$36:$B$159,0),21)),"",INDEX($A$36:$U$159,MATCH($B254,$B$36:$B$159,0),21))</f>
        <v>DC</v>
      </c>
      <c r="V254" s="73"/>
      <c r="W254" s="67"/>
      <c r="X254" s="67"/>
      <c r="Y254" s="67"/>
      <c r="Z254" s="67"/>
      <c r="AA254" s="67"/>
    </row>
    <row r="255" spans="1:27" x14ac:dyDescent="0.2">
      <c r="A255" s="25" t="str">
        <f>IF(ISNA(INDEX($A$36:$U$159,MATCH($B255,$B$36:$B$159,0),1)),"",INDEX($A$36:$U$159,MATCH($B255,$B$36:$B$159,0),1))</f>
        <v>YLU0012</v>
      </c>
      <c r="B255" s="160" t="s">
        <v>79</v>
      </c>
      <c r="C255" s="160"/>
      <c r="D255" s="160"/>
      <c r="E255" s="160"/>
      <c r="F255" s="160"/>
      <c r="G255" s="160"/>
      <c r="H255" s="160"/>
      <c r="I255" s="160"/>
      <c r="J255" s="15">
        <f>IF(ISNA(INDEX($A$36:$U$159,MATCH($B255,$B$36:$B$159,0),10)),"",INDEX($A$36:$U$159,MATCH($B255,$B$36:$B$159,0),10))</f>
        <v>2</v>
      </c>
      <c r="K255" s="15">
        <f>IF(ISNA(INDEX($A$36:$U$159,MATCH($B255,$B$36:$B$159,0),11)),"",INDEX($A$36:$U$159,MATCH($B255,$B$36:$B$159,0),11))</f>
        <v>0</v>
      </c>
      <c r="L255" s="15">
        <f>IF(ISNA(INDEX($A$36:$U$159,MATCH($B255,$B$36:$B$159,0),12)),"",INDEX($A$36:$U$159,MATCH($B255,$B$36:$B$159,0),12))</f>
        <v>2</v>
      </c>
      <c r="M255" s="15">
        <f>IF(ISNA(INDEX($A$36:$U$159,MATCH($B255,$B$36:$B$159,0),13)),"",INDEX($A$36:$U$159,MATCH($B255,$B$36:$B$159,0),13))</f>
        <v>0</v>
      </c>
      <c r="N255" s="15">
        <f>IF(ISNA(INDEX($A$36:$U$159,MATCH($B255,$B$36:$B$159,0),14)),"",INDEX($A$36:$U$159,MATCH($B255,$B$36:$B$159,0),14))</f>
        <v>0</v>
      </c>
      <c r="O255" s="15">
        <f>IF(ISNA(INDEX($A$36:$U$159,MATCH($B255,$B$36:$B$159,0),15)),"",INDEX($A$36:$U$159,MATCH($B255,$B$36:$B$159,0),15))</f>
        <v>2</v>
      </c>
      <c r="P255" s="15">
        <f>IF(ISNA(INDEX($A$36:$U$159,MATCH($B255,$B$36:$B$159,0),16)),"",INDEX($A$36:$U$159,MATCH($B255,$B$36:$B$159,0),16))</f>
        <v>2</v>
      </c>
      <c r="Q255" s="15">
        <f>IF(ISNA(INDEX($A$36:$U$159,MATCH($B255,$B$36:$B$159,0),17)),"",INDEX($A$36:$U$159,MATCH($B255,$B$36:$B$159,0),17))</f>
        <v>4</v>
      </c>
      <c r="R255" s="23">
        <f>IF(ISNA(INDEX($A$36:$U$159,MATCH($B255,$B$36:$B$159,0),18)),"",INDEX($A$36:$U$159,MATCH($B255,$B$36:$B$159,0),18))</f>
        <v>0</v>
      </c>
      <c r="S255" s="23">
        <f>IF(ISNA(INDEX($A$36:$U$159,MATCH($B255,$B$36:$B$159,0),19)),"",INDEX($A$36:$U$159,MATCH($B255,$B$36:$B$159,0),19))</f>
        <v>0</v>
      </c>
      <c r="T255" s="23" t="str">
        <f>IF(ISNA(INDEX($A$36:$U$159,MATCH($B255,$B$36:$B$159,0),20)),"",INDEX($A$36:$U$159,MATCH($B255,$B$36:$B$159,0),20))</f>
        <v>VP</v>
      </c>
      <c r="U255" s="23" t="str">
        <f>IF(ISNA(INDEX($A$36:$U$159,MATCH($B255,$B$36:$B$159,0),21)),"",INDEX($A$36:$U$159,MATCH($B255,$B$36:$B$159,0),21))</f>
        <v>DC</v>
      </c>
      <c r="V255" s="73"/>
      <c r="W255" s="67"/>
      <c r="X255" s="67"/>
      <c r="Y255" s="67"/>
      <c r="Z255" s="67"/>
      <c r="AA255" s="67"/>
    </row>
    <row r="256" spans="1:27" x14ac:dyDescent="0.2">
      <c r="A256" s="59" t="s">
        <v>28</v>
      </c>
      <c r="B256" s="186"/>
      <c r="C256" s="186"/>
      <c r="D256" s="186"/>
      <c r="E256" s="186"/>
      <c r="F256" s="186"/>
      <c r="G256" s="186"/>
      <c r="H256" s="186"/>
      <c r="I256" s="186"/>
      <c r="J256" s="18">
        <f t="shared" ref="J256:Q256" si="92">SUM(J252:J255)</f>
        <v>10</v>
      </c>
      <c r="K256" s="18">
        <f t="shared" si="92"/>
        <v>0</v>
      </c>
      <c r="L256" s="18">
        <f t="shared" si="92"/>
        <v>8</v>
      </c>
      <c r="M256" s="18">
        <f t="shared" si="92"/>
        <v>0</v>
      </c>
      <c r="N256" s="18">
        <f t="shared" si="92"/>
        <v>0</v>
      </c>
      <c r="O256" s="18">
        <f t="shared" si="92"/>
        <v>8</v>
      </c>
      <c r="P256" s="18">
        <f t="shared" si="92"/>
        <v>10</v>
      </c>
      <c r="Q256" s="18">
        <f t="shared" si="92"/>
        <v>18</v>
      </c>
      <c r="R256" s="59">
        <f>COUNTIF(R252:R255,"E")</f>
        <v>0</v>
      </c>
      <c r="S256" s="59">
        <f>COUNTIF(S252:S255,"C")</f>
        <v>2</v>
      </c>
      <c r="T256" s="59">
        <f>COUNTIF(T252:T255,"VP")</f>
        <v>2</v>
      </c>
      <c r="U256" s="60">
        <f>COUNTA(U252:U255)</f>
        <v>4</v>
      </c>
      <c r="V256" s="75"/>
      <c r="W256" s="65"/>
      <c r="X256" s="65"/>
      <c r="Y256" s="65"/>
      <c r="Z256" s="65"/>
      <c r="AA256" s="65"/>
    </row>
    <row r="257" spans="1:27" x14ac:dyDescent="0.2">
      <c r="A257" s="162" t="s">
        <v>76</v>
      </c>
      <c r="B257" s="162"/>
      <c r="C257" s="162"/>
      <c r="D257" s="162"/>
      <c r="E257" s="162"/>
      <c r="F257" s="162"/>
      <c r="G257" s="162"/>
      <c r="H257" s="162"/>
      <c r="I257" s="162"/>
      <c r="J257" s="162"/>
      <c r="K257" s="162"/>
      <c r="L257" s="162"/>
      <c r="M257" s="162"/>
      <c r="N257" s="162"/>
      <c r="O257" s="162"/>
      <c r="P257" s="162"/>
      <c r="Q257" s="162"/>
      <c r="R257" s="162"/>
      <c r="S257" s="162"/>
      <c r="T257" s="162"/>
      <c r="U257" s="162"/>
      <c r="V257" s="79"/>
      <c r="W257" s="78"/>
      <c r="X257" s="78"/>
      <c r="Y257" s="78"/>
      <c r="Z257" s="78"/>
      <c r="AA257" s="78"/>
    </row>
    <row r="258" spans="1:27" x14ac:dyDescent="0.2">
      <c r="A258" s="25" t="str">
        <f>IF(ISNA(INDEX($A$36:$U$159,MATCH($B258,$B$36:$B$159,0),1)),"",INDEX($A$36:$U$159,MATCH($B258,$B$36:$B$159,0),1))</f>
        <v>MLX2207</v>
      </c>
      <c r="B258" s="160" t="s">
        <v>202</v>
      </c>
      <c r="C258" s="160"/>
      <c r="D258" s="160"/>
      <c r="E258" s="160"/>
      <c r="F258" s="160"/>
      <c r="G258" s="160"/>
      <c r="H258" s="160"/>
      <c r="I258" s="160"/>
      <c r="J258" s="15">
        <f>IF(ISNA(INDEX($A$36:$U$159,MATCH($B258,$B$36:$B$159,0),10)),"",INDEX($A$36:$U$159,MATCH($B258,$B$36:$B$159,0),10))</f>
        <v>3</v>
      </c>
      <c r="K258" s="15">
        <f>IF(ISNA(INDEX($A$36:$U$159,MATCH($B258,$B$36:$B$159,0),11)),"",INDEX($A$36:$U$159,MATCH($B258,$B$36:$B$159,0),11))</f>
        <v>2</v>
      </c>
      <c r="L258" s="15">
        <f>IF(ISNA(INDEX($A$36:$U$159,MATCH($B258,$B$36:$B$159,0),12)),"",INDEX($A$36:$U$159,MATCH($B258,$B$36:$B$159,0),12))</f>
        <v>0</v>
      </c>
      <c r="M258" s="15">
        <f>IF(ISNA(INDEX($A$36:$U$159,MATCH($B258,$B$36:$B$159,0),13)),"",INDEX($A$36:$U$159,MATCH($B258,$B$36:$B$159,0),13))</f>
        <v>0</v>
      </c>
      <c r="N258" s="15">
        <f>IF(ISNA(INDEX($A$36:$U$159,MATCH($B258,$B$36:$B$159,0),14)),"",INDEX($A$36:$U$159,MATCH($B258,$B$36:$B$159,0),14))</f>
        <v>0</v>
      </c>
      <c r="O258" s="15">
        <f>IF(ISNA(INDEX($A$36:$U$159,MATCH($B258,$B$36:$B$159,0),15)),"",INDEX($A$36:$U$159,MATCH($B258,$B$36:$B$159,0),15))</f>
        <v>2</v>
      </c>
      <c r="P258" s="15">
        <f>IF(ISNA(INDEX($A$36:$U$159,MATCH($B258,$B$36:$B$159,0),16)),"",INDEX($A$36:$U$159,MATCH($B258,$B$36:$B$159,0),16))</f>
        <v>4</v>
      </c>
      <c r="Q258" s="15">
        <f>IF(ISNA(INDEX($A$36:$U$159,MATCH($B258,$B$36:$B$159,0),17)),"",INDEX($A$36:$U$159,MATCH($B258,$B$36:$B$159,0),17))</f>
        <v>6</v>
      </c>
      <c r="R258" s="23">
        <f>IF(ISNA(INDEX($A$36:$U$159,MATCH($B258,$B$36:$B$159,0),18)),"",INDEX($A$36:$U$159,MATCH($B258,$B$36:$B$159,0),18))</f>
        <v>0</v>
      </c>
      <c r="S258" s="23">
        <f>IF(ISNA(INDEX($A$36:$U$159,MATCH($B258,$B$36:$B$159,0),19)),"",INDEX($A$36:$U$159,MATCH($B258,$B$36:$B$159,0),19))</f>
        <v>0</v>
      </c>
      <c r="T258" s="23" t="str">
        <f>IF(ISNA(INDEX($A$36:$U$159,MATCH($B258,$B$36:$B$159,0),20)),"",INDEX($A$36:$U$159,MATCH($B258,$B$36:$B$159,0),20))</f>
        <v>VP</v>
      </c>
      <c r="U258" s="23" t="str">
        <f>IF(ISNA(INDEX($A$36:$U$159,MATCH($B258,$B$36:$B$159,0),21)),"",INDEX($A$36:$U$159,MATCH($B258,$B$36:$B$159,0),21))</f>
        <v>DC</v>
      </c>
      <c r="V258" s="79"/>
      <c r="W258" s="78"/>
      <c r="X258" s="78"/>
      <c r="Y258" s="78"/>
      <c r="Z258" s="78"/>
      <c r="AA258" s="78"/>
    </row>
    <row r="259" spans="1:27" x14ac:dyDescent="0.2">
      <c r="A259" s="25" t="str">
        <f>IF(ISNA(INDEX($A$36:$U$159,MATCH($B259,$B$36:$B$159,0),1)),"",INDEX($A$36:$U$159,MATCH($B259,$B$36:$B$159,0),1))</f>
        <v>MLX2208</v>
      </c>
      <c r="B259" s="160" t="s">
        <v>204</v>
      </c>
      <c r="C259" s="160"/>
      <c r="D259" s="160"/>
      <c r="E259" s="160"/>
      <c r="F259" s="160"/>
      <c r="G259" s="160"/>
      <c r="H259" s="160"/>
      <c r="I259" s="160"/>
      <c r="J259" s="15">
        <f>IF(ISNA(INDEX($A$36:$U$159,MATCH($B259,$B$36:$B$159,0),10)),"",INDEX($A$36:$U$159,MATCH($B259,$B$36:$B$159,0),10))</f>
        <v>5</v>
      </c>
      <c r="K259" s="15">
        <f>IF(ISNA(INDEX($A$36:$U$159,MATCH($B259,$B$36:$B$159,0),11)),"",INDEX($A$36:$U$159,MATCH($B259,$B$36:$B$159,0),11))</f>
        <v>2</v>
      </c>
      <c r="L259" s="15">
        <f>IF(ISNA(INDEX($A$36:$U$159,MATCH($B259,$B$36:$B$159,0),12)),"",INDEX($A$36:$U$159,MATCH($B259,$B$36:$B$159,0),12))</f>
        <v>1</v>
      </c>
      <c r="M259" s="15">
        <f>IF(ISNA(INDEX($A$36:$U$159,MATCH($B259,$B$36:$B$159,0),13)),"",INDEX($A$36:$U$159,MATCH($B259,$B$36:$B$159,0),13))</f>
        <v>0</v>
      </c>
      <c r="N259" s="15">
        <f>IF(ISNA(INDEX($A$36:$U$159,MATCH($B259,$B$36:$B$159,0),14)),"",INDEX($A$36:$U$159,MATCH($B259,$B$36:$B$159,0),14))</f>
        <v>1</v>
      </c>
      <c r="O259" s="15">
        <f>IF(ISNA(INDEX($A$36:$U$159,MATCH($B259,$B$36:$B$159,0),15)),"",INDEX($A$36:$U$159,MATCH($B259,$B$36:$B$159,0),15))</f>
        <v>4</v>
      </c>
      <c r="P259" s="15">
        <f>IF(ISNA(INDEX($A$36:$U$159,MATCH($B259,$B$36:$B$159,0),16)),"",INDEX($A$36:$U$159,MATCH($B259,$B$36:$B$159,0),16))</f>
        <v>6</v>
      </c>
      <c r="Q259" s="15">
        <f>IF(ISNA(INDEX($A$36:$U$159,MATCH($B259,$B$36:$B$159,0),17)),"",INDEX($A$36:$U$159,MATCH($B259,$B$36:$B$159,0),17))</f>
        <v>10</v>
      </c>
      <c r="R259" s="23">
        <f>IF(ISNA(INDEX($A$36:$U$159,MATCH($B259,$B$36:$B$159,0),18)),"",INDEX($A$36:$U$159,MATCH($B259,$B$36:$B$159,0),18))</f>
        <v>0</v>
      </c>
      <c r="S259" s="23" t="str">
        <f>IF(ISNA(INDEX($A$36:$U$159,MATCH($B259,$B$36:$B$159,0),19)),"",INDEX($A$36:$U$159,MATCH($B259,$B$36:$B$159,0),19))</f>
        <v>C</v>
      </c>
      <c r="T259" s="23">
        <f>IF(ISNA(INDEX($A$36:$U$159,MATCH($B259,$B$36:$B$159,0),20)),"",INDEX($A$36:$U$159,MATCH($B259,$B$36:$B$159,0),20))</f>
        <v>0</v>
      </c>
      <c r="U259" s="23" t="str">
        <f>IF(ISNA(INDEX($A$36:$U$159,MATCH($B259,$B$36:$B$159,0),21)),"",INDEX($A$36:$U$159,MATCH($B259,$B$36:$B$159,0),21))</f>
        <v>DC</v>
      </c>
      <c r="V259" s="75"/>
      <c r="W259" s="65"/>
      <c r="X259" s="65"/>
      <c r="Y259" s="65"/>
      <c r="Z259" s="65"/>
      <c r="AA259" s="65"/>
    </row>
    <row r="260" spans="1:27" ht="15" customHeight="1" x14ac:dyDescent="0.2">
      <c r="A260" s="59" t="s">
        <v>28</v>
      </c>
      <c r="B260" s="162"/>
      <c r="C260" s="162"/>
      <c r="D260" s="162"/>
      <c r="E260" s="162"/>
      <c r="F260" s="162"/>
      <c r="G260" s="162"/>
      <c r="H260" s="162"/>
      <c r="I260" s="162"/>
      <c r="J260" s="18">
        <f t="shared" ref="J260:Q260" si="93">SUM(J258:J259)</f>
        <v>8</v>
      </c>
      <c r="K260" s="18">
        <f t="shared" si="93"/>
        <v>4</v>
      </c>
      <c r="L260" s="18">
        <f t="shared" si="93"/>
        <v>1</v>
      </c>
      <c r="M260" s="18">
        <f t="shared" si="93"/>
        <v>0</v>
      </c>
      <c r="N260" s="18">
        <f t="shared" si="93"/>
        <v>1</v>
      </c>
      <c r="O260" s="18">
        <f t="shared" si="93"/>
        <v>6</v>
      </c>
      <c r="P260" s="18">
        <f t="shared" si="93"/>
        <v>10</v>
      </c>
      <c r="Q260" s="18">
        <f t="shared" si="93"/>
        <v>16</v>
      </c>
      <c r="R260" s="59">
        <f>COUNTIF(R258:R259,"E")</f>
        <v>0</v>
      </c>
      <c r="S260" s="59">
        <f>COUNTIF(S258:S259,"C")</f>
        <v>1</v>
      </c>
      <c r="T260" s="59">
        <f>COUNTIF(T258:T259,"VP")</f>
        <v>1</v>
      </c>
      <c r="U260" s="60">
        <f>COUNTA(U258:U259)</f>
        <v>2</v>
      </c>
      <c r="V260" s="70"/>
    </row>
    <row r="261" spans="1:27" ht="21.75" customHeight="1" x14ac:dyDescent="0.2">
      <c r="A261" s="226" t="s">
        <v>113</v>
      </c>
      <c r="B261" s="227"/>
      <c r="C261" s="227"/>
      <c r="D261" s="227"/>
      <c r="E261" s="227"/>
      <c r="F261" s="227"/>
      <c r="G261" s="227"/>
      <c r="H261" s="227"/>
      <c r="I261" s="228"/>
      <c r="J261" s="18">
        <f t="shared" ref="J261:U261" si="94">SUM(J256,J260)</f>
        <v>18</v>
      </c>
      <c r="K261" s="18">
        <f t="shared" si="94"/>
        <v>4</v>
      </c>
      <c r="L261" s="18">
        <f t="shared" si="94"/>
        <v>9</v>
      </c>
      <c r="M261" s="18">
        <f t="shared" si="94"/>
        <v>0</v>
      </c>
      <c r="N261" s="18">
        <f t="shared" si="94"/>
        <v>1</v>
      </c>
      <c r="O261" s="18">
        <f t="shared" si="94"/>
        <v>14</v>
      </c>
      <c r="P261" s="18">
        <f t="shared" si="94"/>
        <v>20</v>
      </c>
      <c r="Q261" s="18">
        <f t="shared" si="94"/>
        <v>34</v>
      </c>
      <c r="R261" s="18">
        <f t="shared" si="94"/>
        <v>0</v>
      </c>
      <c r="S261" s="18">
        <f t="shared" si="94"/>
        <v>3</v>
      </c>
      <c r="T261" s="18">
        <f t="shared" si="94"/>
        <v>3</v>
      </c>
      <c r="U261" s="77">
        <f t="shared" si="94"/>
        <v>6</v>
      </c>
      <c r="V261" s="70"/>
    </row>
    <row r="262" spans="1:27" ht="15" customHeight="1" x14ac:dyDescent="0.2">
      <c r="A262" s="207" t="s">
        <v>53</v>
      </c>
      <c r="B262" s="208"/>
      <c r="C262" s="208"/>
      <c r="D262" s="208"/>
      <c r="E262" s="208"/>
      <c r="F262" s="208"/>
      <c r="G262" s="208"/>
      <c r="H262" s="208"/>
      <c r="I262" s="208"/>
      <c r="J262" s="209"/>
      <c r="K262" s="18">
        <f t="shared" ref="K262:Q262" si="95">K256*14+K260*12</f>
        <v>48</v>
      </c>
      <c r="L262" s="18">
        <f t="shared" si="95"/>
        <v>124</v>
      </c>
      <c r="M262" s="18">
        <f t="shared" si="95"/>
        <v>0</v>
      </c>
      <c r="N262" s="18">
        <f t="shared" si="95"/>
        <v>12</v>
      </c>
      <c r="O262" s="18">
        <f t="shared" si="95"/>
        <v>184</v>
      </c>
      <c r="P262" s="18">
        <f t="shared" si="95"/>
        <v>260</v>
      </c>
      <c r="Q262" s="18">
        <f t="shared" si="95"/>
        <v>444</v>
      </c>
      <c r="R262" s="229"/>
      <c r="S262" s="230"/>
      <c r="T262" s="230"/>
      <c r="U262" s="231"/>
    </row>
    <row r="263" spans="1:27" ht="12.75" customHeight="1" x14ac:dyDescent="0.2">
      <c r="A263" s="210"/>
      <c r="B263" s="211"/>
      <c r="C263" s="211"/>
      <c r="D263" s="211"/>
      <c r="E263" s="211"/>
      <c r="F263" s="211"/>
      <c r="G263" s="211"/>
      <c r="H263" s="211"/>
      <c r="I263" s="211"/>
      <c r="J263" s="212"/>
      <c r="K263" s="235">
        <f>SUM(K262:N262)</f>
        <v>184</v>
      </c>
      <c r="L263" s="236"/>
      <c r="M263" s="236"/>
      <c r="N263" s="237"/>
      <c r="O263" s="235">
        <f>SUM(O262:P262)</f>
        <v>444</v>
      </c>
      <c r="P263" s="236"/>
      <c r="Q263" s="237"/>
      <c r="R263" s="232"/>
      <c r="S263" s="233"/>
      <c r="T263" s="233"/>
      <c r="U263" s="234"/>
    </row>
    <row r="264" spans="1:27" ht="17.25" customHeight="1" x14ac:dyDescent="0.2">
      <c r="A264" s="164" t="s">
        <v>112</v>
      </c>
      <c r="B264" s="165"/>
      <c r="C264" s="165"/>
      <c r="D264" s="165"/>
      <c r="E264" s="165"/>
      <c r="F264" s="165"/>
      <c r="G264" s="165"/>
      <c r="H264" s="165"/>
      <c r="I264" s="165"/>
      <c r="J264" s="166"/>
      <c r="K264" s="167">
        <f>U261/SUM(U46,U58,U69,U83,U96,U107)</f>
        <v>0.15384615384615385</v>
      </c>
      <c r="L264" s="168"/>
      <c r="M264" s="168"/>
      <c r="N264" s="168"/>
      <c r="O264" s="168"/>
      <c r="P264" s="168"/>
      <c r="Q264" s="168"/>
      <c r="R264" s="168"/>
      <c r="S264" s="168"/>
      <c r="T264" s="168"/>
      <c r="U264" s="169"/>
    </row>
    <row r="265" spans="1:27" ht="18" customHeight="1" x14ac:dyDescent="0.2">
      <c r="A265" s="170" t="s">
        <v>115</v>
      </c>
      <c r="B265" s="171"/>
      <c r="C265" s="171"/>
      <c r="D265" s="171"/>
      <c r="E265" s="171"/>
      <c r="F265" s="171"/>
      <c r="G265" s="171"/>
      <c r="H265" s="171"/>
      <c r="I265" s="171"/>
      <c r="J265" s="172"/>
      <c r="K265" s="167">
        <f>K263/(SUM(O46,O58,O69,O83,O96)*14+O107*12)</f>
        <v>9.330628803245436E-2</v>
      </c>
      <c r="L265" s="168"/>
      <c r="M265" s="168"/>
      <c r="N265" s="168"/>
      <c r="O265" s="168"/>
      <c r="P265" s="168"/>
      <c r="Q265" s="168"/>
      <c r="R265" s="168"/>
      <c r="S265" s="168"/>
      <c r="T265" s="168"/>
      <c r="U265" s="169"/>
    </row>
    <row r="266" spans="1:27" s="122" customFormat="1" ht="18" customHeight="1" x14ac:dyDescent="0.2">
      <c r="A266" s="120"/>
      <c r="B266" s="120"/>
      <c r="C266" s="120"/>
      <c r="D266" s="120"/>
      <c r="E266" s="120"/>
      <c r="F266" s="120"/>
      <c r="G266" s="120"/>
      <c r="H266" s="120"/>
      <c r="I266" s="120"/>
      <c r="J266" s="120"/>
      <c r="K266" s="121"/>
      <c r="L266" s="121"/>
      <c r="M266" s="121"/>
      <c r="N266" s="121"/>
      <c r="O266" s="121"/>
      <c r="P266" s="121"/>
      <c r="Q266" s="121"/>
      <c r="R266" s="121"/>
      <c r="S266" s="121"/>
      <c r="T266" s="121"/>
      <c r="U266" s="121"/>
    </row>
    <row r="267" spans="1:27" s="122" customFormat="1" x14ac:dyDescent="0.2">
      <c r="A267" s="120"/>
      <c r="B267" s="120"/>
      <c r="C267" s="120"/>
      <c r="D267" s="120"/>
      <c r="E267" s="120"/>
      <c r="F267" s="120"/>
      <c r="G267" s="120"/>
      <c r="H267" s="120"/>
      <c r="I267" s="120"/>
      <c r="J267" s="120"/>
      <c r="K267" s="121"/>
      <c r="L267" s="121"/>
      <c r="M267" s="121"/>
      <c r="N267" s="121"/>
      <c r="O267" s="121"/>
      <c r="P267" s="121"/>
      <c r="Q267" s="121"/>
      <c r="R267" s="121"/>
      <c r="S267" s="121"/>
      <c r="T267" s="121"/>
      <c r="U267" s="121"/>
    </row>
    <row r="268" spans="1:27" s="99" customFormat="1" ht="9.75" customHeight="1" x14ac:dyDescent="0.2">
      <c r="A268" s="120"/>
      <c r="B268" s="120"/>
      <c r="C268" s="120"/>
      <c r="D268" s="120"/>
      <c r="E268" s="120"/>
      <c r="F268" s="120"/>
      <c r="G268" s="120"/>
      <c r="H268" s="120"/>
      <c r="I268" s="120"/>
      <c r="J268" s="120"/>
      <c r="K268" s="121"/>
      <c r="L268" s="121"/>
      <c r="M268" s="121"/>
      <c r="N268" s="121"/>
      <c r="O268" s="121"/>
      <c r="P268" s="121"/>
      <c r="Q268" s="121"/>
      <c r="R268" s="121"/>
      <c r="S268" s="121"/>
      <c r="T268" s="121"/>
      <c r="U268" s="121"/>
    </row>
    <row r="269" spans="1:27" x14ac:dyDescent="0.2">
      <c r="A269" s="258" t="s">
        <v>77</v>
      </c>
      <c r="B269" s="258"/>
      <c r="V269" s="40"/>
    </row>
    <row r="270" spans="1:27" x14ac:dyDescent="0.2">
      <c r="A270" s="183" t="s">
        <v>30</v>
      </c>
      <c r="B270" s="242" t="s">
        <v>65</v>
      </c>
      <c r="C270" s="331"/>
      <c r="D270" s="331"/>
      <c r="E270" s="331"/>
      <c r="F270" s="331"/>
      <c r="G270" s="243"/>
      <c r="H270" s="242" t="s">
        <v>68</v>
      </c>
      <c r="I270" s="243"/>
      <c r="J270" s="246" t="s">
        <v>69</v>
      </c>
      <c r="K270" s="248"/>
      <c r="L270" s="248"/>
      <c r="M270" s="248"/>
      <c r="N270" s="248"/>
      <c r="O270" s="248"/>
      <c r="P270" s="247"/>
      <c r="Q270" s="242" t="s">
        <v>52</v>
      </c>
      <c r="R270" s="243"/>
      <c r="S270" s="246" t="s">
        <v>70</v>
      </c>
      <c r="T270" s="248"/>
      <c r="U270" s="247"/>
      <c r="V270" s="40"/>
      <c r="W270" s="40"/>
    </row>
    <row r="271" spans="1:27" x14ac:dyDescent="0.2">
      <c r="A271" s="183"/>
      <c r="B271" s="244"/>
      <c r="C271" s="332"/>
      <c r="D271" s="332"/>
      <c r="E271" s="332"/>
      <c r="F271" s="332"/>
      <c r="G271" s="245"/>
      <c r="H271" s="244"/>
      <c r="I271" s="245"/>
      <c r="J271" s="246" t="s">
        <v>37</v>
      </c>
      <c r="K271" s="247"/>
      <c r="L271" s="246" t="s">
        <v>8</v>
      </c>
      <c r="M271" s="248"/>
      <c r="N271" s="247"/>
      <c r="O271" s="246" t="s">
        <v>34</v>
      </c>
      <c r="P271" s="247"/>
      <c r="Q271" s="244"/>
      <c r="R271" s="245"/>
      <c r="S271" s="24" t="s">
        <v>71</v>
      </c>
      <c r="T271" s="24" t="s">
        <v>72</v>
      </c>
      <c r="U271" s="24" t="s">
        <v>73</v>
      </c>
    </row>
    <row r="272" spans="1:27" x14ac:dyDescent="0.2">
      <c r="A272" s="24">
        <v>1</v>
      </c>
      <c r="B272" s="246" t="s">
        <v>66</v>
      </c>
      <c r="C272" s="248"/>
      <c r="D272" s="248"/>
      <c r="E272" s="248"/>
      <c r="F272" s="248"/>
      <c r="G272" s="247"/>
      <c r="H272" s="340">
        <f>J272</f>
        <v>1574</v>
      </c>
      <c r="I272" s="340"/>
      <c r="J272" s="294">
        <f>(SUM(O46+O58+O69+O83+O96)*14+O107*12)-J273</f>
        <v>1574</v>
      </c>
      <c r="K272" s="295"/>
      <c r="L272" s="294">
        <f>(SUM(P46+P58+P69+P83+P96)*14+P107*12)-L273</f>
        <v>2276</v>
      </c>
      <c r="M272" s="333"/>
      <c r="N272" s="295"/>
      <c r="O272" s="294">
        <f>(SUM(Q46+Q58+Q69+Q83+Q96)*14+Q107*12)-O273</f>
        <v>3850</v>
      </c>
      <c r="P272" s="295"/>
      <c r="Q272" s="240">
        <f>H272/H274</f>
        <v>0.79817444219066935</v>
      </c>
      <c r="R272" s="241"/>
      <c r="S272" s="14">
        <f>J46+J58-S273</f>
        <v>60</v>
      </c>
      <c r="T272" s="14">
        <f>J69+J83-T273</f>
        <v>56</v>
      </c>
      <c r="U272" s="14">
        <f>J96+J107-U273</f>
        <v>36</v>
      </c>
      <c r="V272" s="133" t="s">
        <v>265</v>
      </c>
    </row>
    <row r="273" spans="1:32" ht="12.75" customHeight="1" x14ac:dyDescent="0.2">
      <c r="A273" s="24">
        <v>2</v>
      </c>
      <c r="B273" s="246" t="s">
        <v>67</v>
      </c>
      <c r="C273" s="248"/>
      <c r="D273" s="248"/>
      <c r="E273" s="248"/>
      <c r="F273" s="248"/>
      <c r="G273" s="247"/>
      <c r="H273" s="340">
        <f>J273</f>
        <v>398</v>
      </c>
      <c r="I273" s="340"/>
      <c r="J273" s="334">
        <f>O143</f>
        <v>398</v>
      </c>
      <c r="K273" s="337"/>
      <c r="L273" s="334">
        <f>P143</f>
        <v>554</v>
      </c>
      <c r="M273" s="335"/>
      <c r="N273" s="336"/>
      <c r="O273" s="238">
        <f>SUM(J273:M273)</f>
        <v>952</v>
      </c>
      <c r="P273" s="239"/>
      <c r="Q273" s="240">
        <f>H273/H274</f>
        <v>0.20182555780933062</v>
      </c>
      <c r="R273" s="241"/>
      <c r="S273" s="13">
        <v>4</v>
      </c>
      <c r="T273" s="13">
        <v>10</v>
      </c>
      <c r="U273" s="132">
        <v>24</v>
      </c>
      <c r="V273" s="251" t="str">
        <f>IF(O273=Q143,"Corect","Nu corespunde cu tabelul de opționale")</f>
        <v>Corect</v>
      </c>
      <c r="W273" s="252"/>
      <c r="X273" s="252"/>
      <c r="Y273" s="252"/>
    </row>
    <row r="274" spans="1:32" x14ac:dyDescent="0.2">
      <c r="A274" s="246" t="s">
        <v>28</v>
      </c>
      <c r="B274" s="248"/>
      <c r="C274" s="248"/>
      <c r="D274" s="248"/>
      <c r="E274" s="248"/>
      <c r="F274" s="248"/>
      <c r="G274" s="247"/>
      <c r="H274" s="183">
        <f>SUM(H272:I273)</f>
        <v>1972</v>
      </c>
      <c r="I274" s="183"/>
      <c r="J274" s="183">
        <f>SUM(J272:K273)</f>
        <v>1972</v>
      </c>
      <c r="K274" s="183"/>
      <c r="L274" s="221">
        <f>SUM(L272:N273)</f>
        <v>2830</v>
      </c>
      <c r="M274" s="222"/>
      <c r="N274" s="223"/>
      <c r="O274" s="221">
        <f>SUM(O272:P273)</f>
        <v>4802</v>
      </c>
      <c r="P274" s="223"/>
      <c r="Q274" s="338">
        <f>SUM(Q272:R273)</f>
        <v>1</v>
      </c>
      <c r="R274" s="339"/>
      <c r="S274" s="17">
        <f>SUM(S272:S273)</f>
        <v>64</v>
      </c>
      <c r="T274" s="17">
        <f>SUM(T272:T273)</f>
        <v>66</v>
      </c>
      <c r="U274" s="17">
        <f>SUM(U272:U273)</f>
        <v>60</v>
      </c>
    </row>
    <row r="275" spans="1:32" s="122" customFormat="1" x14ac:dyDescent="0.2">
      <c r="A275" s="85"/>
      <c r="B275" s="85"/>
      <c r="C275" s="85"/>
      <c r="D275" s="85"/>
      <c r="E275" s="85"/>
      <c r="F275" s="85"/>
      <c r="G275" s="85"/>
      <c r="H275" s="85"/>
      <c r="I275" s="85"/>
      <c r="J275" s="85"/>
      <c r="K275" s="85"/>
      <c r="L275" s="71"/>
      <c r="M275" s="71"/>
      <c r="N275" s="71"/>
      <c r="O275" s="71"/>
      <c r="P275" s="71"/>
      <c r="Q275" s="86"/>
      <c r="R275" s="86"/>
      <c r="S275" s="71"/>
      <c r="T275" s="71"/>
      <c r="U275" s="71"/>
    </row>
    <row r="276" spans="1:32" s="122" customFormat="1" x14ac:dyDescent="0.2">
      <c r="A276" s="85"/>
      <c r="B276" s="85"/>
      <c r="C276" s="85"/>
      <c r="D276" s="85"/>
      <c r="E276" s="85"/>
      <c r="F276" s="85"/>
      <c r="G276" s="85"/>
      <c r="H276" s="85"/>
      <c r="I276" s="85"/>
      <c r="J276" s="85"/>
      <c r="K276" s="85"/>
      <c r="L276" s="71"/>
      <c r="M276" s="71"/>
      <c r="N276" s="71"/>
      <c r="O276" s="71"/>
      <c r="P276" s="71"/>
      <c r="Q276" s="86"/>
      <c r="R276" s="86"/>
      <c r="S276" s="71"/>
      <c r="T276" s="71"/>
      <c r="U276" s="71"/>
    </row>
    <row r="277" spans="1:32" s="122" customFormat="1" x14ac:dyDescent="0.2">
      <c r="A277" s="85"/>
      <c r="B277" s="85"/>
      <c r="C277" s="85"/>
      <c r="D277" s="85"/>
      <c r="E277" s="85"/>
      <c r="F277" s="85"/>
      <c r="G277" s="85"/>
      <c r="H277" s="85"/>
      <c r="I277" s="85"/>
      <c r="J277" s="85"/>
      <c r="K277" s="85"/>
      <c r="L277" s="71"/>
      <c r="M277" s="71"/>
      <c r="N277" s="71"/>
      <c r="O277" s="71"/>
      <c r="P277" s="71"/>
      <c r="Q277" s="86"/>
      <c r="R277" s="86"/>
      <c r="S277" s="71"/>
      <c r="T277" s="71"/>
      <c r="U277" s="71"/>
    </row>
    <row r="278" spans="1:32" s="122" customFormat="1" x14ac:dyDescent="0.2">
      <c r="A278" s="85"/>
      <c r="B278" s="85"/>
      <c r="C278" s="85"/>
      <c r="D278" s="85"/>
      <c r="E278" s="85"/>
      <c r="F278" s="85"/>
      <c r="G278" s="85"/>
      <c r="H278" s="85"/>
      <c r="I278" s="85"/>
      <c r="J278" s="85"/>
      <c r="K278" s="85"/>
      <c r="L278" s="71"/>
      <c r="M278" s="71"/>
      <c r="N278" s="71"/>
      <c r="O278" s="71"/>
      <c r="P278" s="71"/>
      <c r="Q278" s="86"/>
      <c r="R278" s="86"/>
      <c r="S278" s="71"/>
      <c r="T278" s="71"/>
      <c r="U278" s="71"/>
    </row>
    <row r="279" spans="1:32" s="122" customFormat="1" x14ac:dyDescent="0.2">
      <c r="A279" s="85"/>
      <c r="B279" s="85"/>
      <c r="C279" s="85"/>
      <c r="D279" s="85"/>
      <c r="E279" s="85"/>
      <c r="F279" s="85"/>
      <c r="G279" s="85"/>
      <c r="H279" s="85"/>
      <c r="I279" s="85"/>
      <c r="J279" s="85"/>
      <c r="K279" s="85"/>
      <c r="L279" s="71"/>
      <c r="M279" s="71"/>
      <c r="N279" s="71"/>
      <c r="O279" s="71"/>
      <c r="P279" s="71"/>
      <c r="Q279" s="86"/>
      <c r="R279" s="86"/>
      <c r="S279" s="71"/>
      <c r="T279" s="71"/>
      <c r="U279" s="71"/>
    </row>
    <row r="280" spans="1:32" s="122" customFormat="1" x14ac:dyDescent="0.2">
      <c r="A280" s="85"/>
      <c r="B280" s="85"/>
      <c r="C280" s="85"/>
      <c r="D280" s="85"/>
      <c r="E280" s="85"/>
      <c r="F280" s="85"/>
      <c r="G280" s="85"/>
      <c r="H280" s="85"/>
      <c r="I280" s="85"/>
      <c r="J280" s="85"/>
      <c r="K280" s="85"/>
      <c r="L280" s="71"/>
      <c r="M280" s="71"/>
      <c r="N280" s="71"/>
      <c r="O280" s="71"/>
      <c r="P280" s="71"/>
      <c r="Q280" s="86"/>
      <c r="R280" s="86"/>
      <c r="S280" s="71"/>
      <c r="T280" s="71"/>
      <c r="U280" s="71"/>
    </row>
    <row r="281" spans="1:32" s="122" customFormat="1" x14ac:dyDescent="0.2">
      <c r="A281" s="85"/>
      <c r="B281" s="85"/>
      <c r="C281" s="85"/>
      <c r="D281" s="85"/>
      <c r="E281" s="85"/>
      <c r="F281" s="85"/>
      <c r="G281" s="85"/>
      <c r="H281" s="85"/>
      <c r="I281" s="85"/>
      <c r="J281" s="85"/>
      <c r="K281" s="85"/>
      <c r="L281" s="71"/>
      <c r="M281" s="71"/>
      <c r="N281" s="71"/>
      <c r="O281" s="71"/>
      <c r="P281" s="71"/>
      <c r="Q281" s="86"/>
      <c r="R281" s="86"/>
      <c r="S281" s="71"/>
      <c r="T281" s="71"/>
      <c r="U281" s="71"/>
    </row>
    <row r="282" spans="1:32" s="61" customFormat="1" x14ac:dyDescent="0.2">
      <c r="A282" s="85"/>
      <c r="B282" s="85"/>
      <c r="C282" s="85"/>
      <c r="D282" s="85"/>
      <c r="E282" s="85"/>
      <c r="F282" s="85"/>
      <c r="G282" s="85"/>
      <c r="H282" s="85"/>
      <c r="I282" s="85"/>
      <c r="J282" s="85"/>
      <c r="K282" s="85"/>
      <c r="L282" s="71"/>
      <c r="M282" s="71"/>
      <c r="N282" s="71"/>
      <c r="O282" s="71"/>
      <c r="P282" s="71"/>
      <c r="Q282" s="86"/>
      <c r="R282" s="86"/>
      <c r="S282" s="71"/>
      <c r="T282" s="71"/>
      <c r="U282" s="71"/>
    </row>
    <row r="283" spans="1:32" ht="19.5" customHeight="1" x14ac:dyDescent="0.2">
      <c r="A283" s="272" t="s">
        <v>98</v>
      </c>
      <c r="B283" s="272"/>
      <c r="C283" s="272"/>
      <c r="D283" s="272"/>
      <c r="E283" s="272"/>
      <c r="F283" s="272"/>
      <c r="G283" s="272"/>
      <c r="H283" s="272"/>
      <c r="I283" s="272"/>
      <c r="J283" s="272"/>
      <c r="K283" s="272"/>
      <c r="L283" s="272"/>
      <c r="M283" s="272"/>
      <c r="N283" s="272"/>
      <c r="O283" s="272"/>
      <c r="P283" s="272"/>
      <c r="Q283" s="272"/>
      <c r="R283" s="272"/>
      <c r="S283" s="272"/>
      <c r="T283" s="272"/>
      <c r="U283" s="272"/>
      <c r="V283" s="67"/>
      <c r="W283" s="67"/>
      <c r="X283" s="67"/>
      <c r="Y283" s="67"/>
      <c r="Z283" s="67"/>
      <c r="AA283" s="67"/>
      <c r="AB283" s="65"/>
      <c r="AC283" s="65"/>
      <c r="AD283" s="65"/>
      <c r="AE283" s="65"/>
      <c r="AF283" s="65"/>
    </row>
    <row r="284" spans="1:32" ht="5.25" customHeight="1" x14ac:dyDescent="0.2">
      <c r="V284" s="67"/>
      <c r="W284" s="67"/>
      <c r="X284" s="67"/>
      <c r="Y284" s="67"/>
      <c r="Z284" s="67"/>
      <c r="AA284" s="67"/>
      <c r="AB284" s="65"/>
      <c r="AC284" s="65"/>
      <c r="AD284" s="65"/>
      <c r="AE284" s="65"/>
      <c r="AF284" s="65"/>
    </row>
    <row r="285" spans="1:32" ht="17.25" customHeight="1" x14ac:dyDescent="0.2">
      <c r="A285" s="215" t="s">
        <v>83</v>
      </c>
      <c r="B285" s="216"/>
      <c r="C285" s="216"/>
      <c r="D285" s="216"/>
      <c r="E285" s="216"/>
      <c r="F285" s="216"/>
      <c r="G285" s="216"/>
      <c r="H285" s="216"/>
      <c r="I285" s="216"/>
      <c r="J285" s="216"/>
      <c r="K285" s="216"/>
      <c r="L285" s="216"/>
      <c r="M285" s="216"/>
      <c r="N285" s="216"/>
      <c r="O285" s="216"/>
      <c r="P285" s="216"/>
      <c r="Q285" s="216"/>
      <c r="R285" s="216"/>
      <c r="S285" s="216"/>
      <c r="T285" s="216"/>
      <c r="U285" s="217"/>
      <c r="V285" s="67"/>
      <c r="W285" s="67"/>
      <c r="X285" s="67"/>
      <c r="Y285" s="67"/>
      <c r="Z285" s="67"/>
      <c r="AA285" s="67"/>
      <c r="AB285" s="65"/>
      <c r="AC285" s="65"/>
      <c r="AD285" s="65"/>
      <c r="AE285" s="65"/>
      <c r="AF285" s="65"/>
    </row>
    <row r="286" spans="1:32" ht="26.25" customHeight="1" x14ac:dyDescent="0.2">
      <c r="A286" s="173" t="s">
        <v>30</v>
      </c>
      <c r="B286" s="201" t="s">
        <v>29</v>
      </c>
      <c r="C286" s="202"/>
      <c r="D286" s="202"/>
      <c r="E286" s="202"/>
      <c r="F286" s="202"/>
      <c r="G286" s="202"/>
      <c r="H286" s="202"/>
      <c r="I286" s="203"/>
      <c r="J286" s="220" t="s">
        <v>43</v>
      </c>
      <c r="K286" s="194" t="s">
        <v>27</v>
      </c>
      <c r="L286" s="195"/>
      <c r="M286" s="195"/>
      <c r="N286" s="196"/>
      <c r="O286" s="224" t="s">
        <v>44</v>
      </c>
      <c r="P286" s="283"/>
      <c r="Q286" s="283"/>
      <c r="R286" s="224" t="s">
        <v>26</v>
      </c>
      <c r="S286" s="224"/>
      <c r="T286" s="224"/>
      <c r="U286" s="224" t="s">
        <v>25</v>
      </c>
      <c r="V286" s="65"/>
      <c r="W286" s="80"/>
      <c r="X286" s="80"/>
      <c r="Y286" s="80"/>
      <c r="Z286" s="80"/>
      <c r="AA286" s="80"/>
      <c r="AB286" s="80"/>
      <c r="AC286" s="80"/>
      <c r="AD286" s="80"/>
      <c r="AE286" s="65"/>
      <c r="AF286" s="65"/>
    </row>
    <row r="287" spans="1:32" ht="12.75" customHeight="1" x14ac:dyDescent="0.2">
      <c r="A287" s="174"/>
      <c r="B287" s="204"/>
      <c r="C287" s="205"/>
      <c r="D287" s="205"/>
      <c r="E287" s="205"/>
      <c r="F287" s="205"/>
      <c r="G287" s="205"/>
      <c r="H287" s="205"/>
      <c r="I287" s="206"/>
      <c r="J287" s="176"/>
      <c r="K287" s="29" t="s">
        <v>31</v>
      </c>
      <c r="L287" s="29" t="s">
        <v>32</v>
      </c>
      <c r="M287" s="194" t="s">
        <v>33</v>
      </c>
      <c r="N287" s="196"/>
      <c r="O287" s="29" t="s">
        <v>37</v>
      </c>
      <c r="P287" s="29" t="s">
        <v>8</v>
      </c>
      <c r="Q287" s="29" t="s">
        <v>34</v>
      </c>
      <c r="R287" s="29" t="s">
        <v>35</v>
      </c>
      <c r="S287" s="29" t="s">
        <v>31</v>
      </c>
      <c r="T287" s="29" t="s">
        <v>36</v>
      </c>
      <c r="U287" s="224"/>
      <c r="V287" s="65"/>
      <c r="W287" s="80"/>
      <c r="X287" s="80"/>
      <c r="Y287" s="80"/>
      <c r="Z287" s="80"/>
      <c r="AA287" s="80"/>
      <c r="AB287" s="80"/>
      <c r="AC287" s="80"/>
      <c r="AD287" s="80"/>
      <c r="AE287" s="65"/>
      <c r="AF287" s="65"/>
    </row>
    <row r="288" spans="1:32" ht="15.75" customHeight="1" x14ac:dyDescent="0.2">
      <c r="A288" s="346" t="s">
        <v>55</v>
      </c>
      <c r="B288" s="346"/>
      <c r="C288" s="346"/>
      <c r="D288" s="346"/>
      <c r="E288" s="346"/>
      <c r="F288" s="346"/>
      <c r="G288" s="346"/>
      <c r="H288" s="346"/>
      <c r="I288" s="346"/>
      <c r="J288" s="346"/>
      <c r="K288" s="346"/>
      <c r="L288" s="346"/>
      <c r="M288" s="346"/>
      <c r="N288" s="346"/>
      <c r="O288" s="346"/>
      <c r="P288" s="346"/>
      <c r="Q288" s="346"/>
      <c r="R288" s="346"/>
      <c r="S288" s="346"/>
      <c r="T288" s="346"/>
      <c r="U288" s="346"/>
      <c r="V288" s="65"/>
      <c r="W288" s="80"/>
      <c r="X288" s="80"/>
      <c r="Y288" s="80"/>
      <c r="Z288" s="80"/>
      <c r="AA288" s="80"/>
      <c r="AB288" s="80"/>
      <c r="AC288" s="80"/>
      <c r="AD288" s="80"/>
      <c r="AE288" s="65"/>
      <c r="AF288" s="65"/>
    </row>
    <row r="289" spans="1:32" ht="15.75" customHeight="1" x14ac:dyDescent="0.2">
      <c r="A289" s="33" t="s">
        <v>84</v>
      </c>
      <c r="B289" s="347" t="s">
        <v>86</v>
      </c>
      <c r="C289" s="347"/>
      <c r="D289" s="347"/>
      <c r="E289" s="347"/>
      <c r="F289" s="347"/>
      <c r="G289" s="347"/>
      <c r="H289" s="347"/>
      <c r="I289" s="347"/>
      <c r="J289" s="34">
        <v>5</v>
      </c>
      <c r="K289" s="34">
        <v>2</v>
      </c>
      <c r="L289" s="34">
        <v>2</v>
      </c>
      <c r="M289" s="312">
        <v>0</v>
      </c>
      <c r="N289" s="313"/>
      <c r="O289" s="35">
        <f>K289+L289+M289</f>
        <v>4</v>
      </c>
      <c r="P289" s="35">
        <f>Q289-O289</f>
        <v>5</v>
      </c>
      <c r="Q289" s="35">
        <f>ROUND(PRODUCT(J289,25)/14,0)</f>
        <v>9</v>
      </c>
      <c r="R289" s="34" t="s">
        <v>35</v>
      </c>
      <c r="S289" s="34"/>
      <c r="T289" s="36"/>
      <c r="U289" s="36" t="s">
        <v>99</v>
      </c>
      <c r="V289" s="65"/>
      <c r="W289" s="80"/>
      <c r="X289" s="80"/>
      <c r="Y289" s="80"/>
      <c r="Z289" s="80"/>
      <c r="AA289" s="80"/>
      <c r="AB289" s="80"/>
      <c r="AC289" s="80"/>
      <c r="AD289" s="80"/>
      <c r="AE289" s="65"/>
      <c r="AF289" s="65"/>
    </row>
    <row r="290" spans="1:32" ht="15.75" customHeight="1" x14ac:dyDescent="0.2">
      <c r="A290" s="341" t="s">
        <v>56</v>
      </c>
      <c r="B290" s="342"/>
      <c r="C290" s="342"/>
      <c r="D290" s="342"/>
      <c r="E290" s="342"/>
      <c r="F290" s="342"/>
      <c r="G290" s="342"/>
      <c r="H290" s="342"/>
      <c r="I290" s="342"/>
      <c r="J290" s="342"/>
      <c r="K290" s="342"/>
      <c r="L290" s="342"/>
      <c r="M290" s="342"/>
      <c r="N290" s="342"/>
      <c r="O290" s="342"/>
      <c r="P290" s="342"/>
      <c r="Q290" s="342"/>
      <c r="R290" s="342"/>
      <c r="S290" s="342"/>
      <c r="T290" s="342"/>
      <c r="U290" s="343"/>
      <c r="V290" s="65"/>
      <c r="W290" s="80"/>
      <c r="X290" s="80"/>
      <c r="Y290" s="80"/>
      <c r="Z290" s="80"/>
      <c r="AA290" s="80"/>
      <c r="AB290" s="80"/>
      <c r="AC290" s="80"/>
      <c r="AD290" s="80"/>
      <c r="AE290" s="65"/>
      <c r="AF290" s="65"/>
    </row>
    <row r="291" spans="1:32" ht="42" customHeight="1" x14ac:dyDescent="0.2">
      <c r="A291" s="33" t="s">
        <v>85</v>
      </c>
      <c r="B291" s="348" t="s">
        <v>119</v>
      </c>
      <c r="C291" s="297"/>
      <c r="D291" s="297"/>
      <c r="E291" s="297"/>
      <c r="F291" s="297"/>
      <c r="G291" s="297"/>
      <c r="H291" s="297"/>
      <c r="I291" s="298"/>
      <c r="J291" s="34">
        <v>5</v>
      </c>
      <c r="K291" s="34">
        <v>2</v>
      </c>
      <c r="L291" s="34">
        <v>2</v>
      </c>
      <c r="M291" s="312">
        <v>0</v>
      </c>
      <c r="N291" s="313"/>
      <c r="O291" s="35">
        <f>K291+L291+M291</f>
        <v>4</v>
      </c>
      <c r="P291" s="35">
        <f>Q291-O291</f>
        <v>5</v>
      </c>
      <c r="Q291" s="35">
        <f>ROUND(PRODUCT(J291,25)/14,0)</f>
        <v>9</v>
      </c>
      <c r="R291" s="34" t="s">
        <v>35</v>
      </c>
      <c r="S291" s="34"/>
      <c r="T291" s="36"/>
      <c r="U291" s="36" t="s">
        <v>99</v>
      </c>
      <c r="V291" s="65"/>
      <c r="W291" s="80"/>
      <c r="X291" s="80"/>
      <c r="Y291" s="80"/>
      <c r="Z291" s="80"/>
      <c r="AA291" s="80"/>
      <c r="AB291" s="80"/>
      <c r="AC291" s="80"/>
      <c r="AD291" s="80"/>
      <c r="AE291" s="65"/>
      <c r="AF291" s="65"/>
    </row>
    <row r="292" spans="1:32" x14ac:dyDescent="0.2">
      <c r="A292" s="341" t="s">
        <v>57</v>
      </c>
      <c r="B292" s="342"/>
      <c r="C292" s="342"/>
      <c r="D292" s="342"/>
      <c r="E292" s="342"/>
      <c r="F292" s="342"/>
      <c r="G292" s="342"/>
      <c r="H292" s="342"/>
      <c r="I292" s="342"/>
      <c r="J292" s="342"/>
      <c r="K292" s="342"/>
      <c r="L292" s="342"/>
      <c r="M292" s="342"/>
      <c r="N292" s="342"/>
      <c r="O292" s="342"/>
      <c r="P292" s="342"/>
      <c r="Q292" s="342"/>
      <c r="R292" s="342"/>
      <c r="S292" s="342"/>
      <c r="T292" s="342"/>
      <c r="U292" s="343"/>
      <c r="V292" s="65"/>
      <c r="W292" s="80"/>
      <c r="X292" s="80"/>
      <c r="Y292" s="80"/>
      <c r="Z292" s="80"/>
      <c r="AA292" s="80"/>
      <c r="AB292" s="80"/>
      <c r="AC292" s="80"/>
      <c r="AD292" s="80"/>
      <c r="AE292" s="65"/>
      <c r="AF292" s="65"/>
    </row>
    <row r="293" spans="1:32" ht="40.5" customHeight="1" x14ac:dyDescent="0.2">
      <c r="A293" s="33" t="s">
        <v>87</v>
      </c>
      <c r="B293" s="348" t="s">
        <v>118</v>
      </c>
      <c r="C293" s="297"/>
      <c r="D293" s="297"/>
      <c r="E293" s="297"/>
      <c r="F293" s="297"/>
      <c r="G293" s="297"/>
      <c r="H293" s="297"/>
      <c r="I293" s="298"/>
      <c r="J293" s="34">
        <v>5</v>
      </c>
      <c r="K293" s="34">
        <v>2</v>
      </c>
      <c r="L293" s="34">
        <v>2</v>
      </c>
      <c r="M293" s="312">
        <v>0</v>
      </c>
      <c r="N293" s="313"/>
      <c r="O293" s="35">
        <f>K293+L293+M293</f>
        <v>4</v>
      </c>
      <c r="P293" s="35">
        <f>Q293-O293</f>
        <v>5</v>
      </c>
      <c r="Q293" s="35">
        <f>ROUND(PRODUCT(J293,25)/14,0)</f>
        <v>9</v>
      </c>
      <c r="R293" s="34" t="s">
        <v>35</v>
      </c>
      <c r="S293" s="34"/>
      <c r="T293" s="36"/>
      <c r="U293" s="36" t="s">
        <v>99</v>
      </c>
      <c r="V293" s="65"/>
      <c r="W293" s="80"/>
      <c r="X293" s="80"/>
      <c r="Y293" s="80"/>
      <c r="Z293" s="80"/>
      <c r="AA293" s="80"/>
      <c r="AB293" s="80"/>
      <c r="AC293" s="80"/>
      <c r="AD293" s="80"/>
      <c r="AE293" s="65"/>
      <c r="AF293" s="65"/>
    </row>
    <row r="294" spans="1:32" ht="15" x14ac:dyDescent="0.2">
      <c r="A294" s="151" t="s">
        <v>58</v>
      </c>
      <c r="B294" s="344"/>
      <c r="C294" s="344"/>
      <c r="D294" s="344"/>
      <c r="E294" s="344"/>
      <c r="F294" s="344"/>
      <c r="G294" s="344"/>
      <c r="H294" s="344"/>
      <c r="I294" s="344"/>
      <c r="J294" s="344"/>
      <c r="K294" s="344"/>
      <c r="L294" s="344"/>
      <c r="M294" s="344"/>
      <c r="N294" s="344"/>
      <c r="O294" s="344"/>
      <c r="P294" s="344"/>
      <c r="Q294" s="344"/>
      <c r="R294" s="344"/>
      <c r="S294" s="344"/>
      <c r="T294" s="344"/>
      <c r="U294" s="345"/>
      <c r="V294" s="325" t="s">
        <v>120</v>
      </c>
      <c r="W294" s="325"/>
      <c r="X294" s="325"/>
      <c r="Y294" s="325"/>
      <c r="Z294" s="88"/>
      <c r="AA294" s="64"/>
      <c r="AB294" s="80"/>
      <c r="AC294" s="80"/>
      <c r="AD294" s="80"/>
      <c r="AE294" s="65"/>
      <c r="AF294" s="65"/>
    </row>
    <row r="295" spans="1:32" s="32" customFormat="1" ht="23.25" customHeight="1" x14ac:dyDescent="0.25">
      <c r="A295" s="33" t="s">
        <v>88</v>
      </c>
      <c r="B295" s="349" t="s">
        <v>255</v>
      </c>
      <c r="C295" s="350"/>
      <c r="D295" s="350"/>
      <c r="E295" s="350"/>
      <c r="F295" s="350"/>
      <c r="G295" s="350"/>
      <c r="H295" s="350"/>
      <c r="I295" s="351"/>
      <c r="J295" s="34">
        <v>5</v>
      </c>
      <c r="K295" s="34">
        <v>2</v>
      </c>
      <c r="L295" s="34">
        <v>2</v>
      </c>
      <c r="M295" s="312">
        <v>0</v>
      </c>
      <c r="N295" s="313"/>
      <c r="O295" s="35">
        <f>K295+L295+M295</f>
        <v>4</v>
      </c>
      <c r="P295" s="35">
        <f>Q295-O295</f>
        <v>5</v>
      </c>
      <c r="Q295" s="35">
        <f>ROUND(PRODUCT(J295,25)/14,0)</f>
        <v>9</v>
      </c>
      <c r="R295" s="34" t="s">
        <v>35</v>
      </c>
      <c r="S295" s="34"/>
      <c r="T295" s="36"/>
      <c r="U295" s="38" t="s">
        <v>100</v>
      </c>
      <c r="V295" s="325"/>
      <c r="W295" s="325"/>
      <c r="X295" s="325"/>
      <c r="Y295" s="325"/>
      <c r="Z295" s="88"/>
      <c r="AA295" s="64"/>
      <c r="AB295" s="80"/>
      <c r="AC295" s="80"/>
      <c r="AD295" s="80"/>
      <c r="AE295" s="87"/>
      <c r="AF295" s="87"/>
    </row>
    <row r="296" spans="1:32" ht="15" customHeight="1" x14ac:dyDescent="0.2">
      <c r="A296" s="151" t="s">
        <v>59</v>
      </c>
      <c r="B296" s="344"/>
      <c r="C296" s="344"/>
      <c r="D296" s="344"/>
      <c r="E296" s="344"/>
      <c r="F296" s="344"/>
      <c r="G296" s="344"/>
      <c r="H296" s="344"/>
      <c r="I296" s="344"/>
      <c r="J296" s="344"/>
      <c r="K296" s="344"/>
      <c r="L296" s="344"/>
      <c r="M296" s="344"/>
      <c r="N296" s="344"/>
      <c r="O296" s="344"/>
      <c r="P296" s="344"/>
      <c r="Q296" s="344"/>
      <c r="R296" s="344"/>
      <c r="S296" s="344"/>
      <c r="T296" s="344"/>
      <c r="U296" s="345"/>
      <c r="V296" s="321" t="s">
        <v>123</v>
      </c>
      <c r="W296" s="322"/>
      <c r="X296" s="322"/>
      <c r="Y296" s="323"/>
      <c r="Z296" s="88"/>
      <c r="AA296" s="64"/>
      <c r="AB296" s="80"/>
      <c r="AC296" s="80"/>
      <c r="AD296" s="80"/>
      <c r="AE296" s="65"/>
      <c r="AF296" s="65"/>
    </row>
    <row r="297" spans="1:32" ht="17.25" customHeight="1" x14ac:dyDescent="0.2">
      <c r="A297" s="33" t="s">
        <v>89</v>
      </c>
      <c r="B297" s="296" t="s">
        <v>90</v>
      </c>
      <c r="C297" s="297"/>
      <c r="D297" s="297"/>
      <c r="E297" s="297"/>
      <c r="F297" s="297"/>
      <c r="G297" s="297"/>
      <c r="H297" s="297"/>
      <c r="I297" s="298"/>
      <c r="J297" s="34">
        <v>2</v>
      </c>
      <c r="K297" s="34">
        <v>1</v>
      </c>
      <c r="L297" s="34">
        <v>1</v>
      </c>
      <c r="M297" s="312">
        <v>0</v>
      </c>
      <c r="N297" s="313"/>
      <c r="O297" s="35">
        <f>K297+L297+M297</f>
        <v>2</v>
      </c>
      <c r="P297" s="35">
        <f>Q297-O297</f>
        <v>2</v>
      </c>
      <c r="Q297" s="35">
        <f>ROUND(PRODUCT(J297,25)/14,0)</f>
        <v>4</v>
      </c>
      <c r="R297" s="34"/>
      <c r="S297" s="34" t="s">
        <v>31</v>
      </c>
      <c r="T297" s="36"/>
      <c r="U297" s="38" t="s">
        <v>100</v>
      </c>
      <c r="V297" s="324">
        <f>K204+K242+K264</f>
        <v>1</v>
      </c>
      <c r="W297" s="324"/>
      <c r="X297" s="324"/>
      <c r="Y297" s="324"/>
      <c r="Z297" s="329" t="s">
        <v>121</v>
      </c>
      <c r="AA297" s="330"/>
      <c r="AB297" s="80"/>
      <c r="AC297" s="80"/>
      <c r="AD297" s="80"/>
      <c r="AE297" s="65"/>
      <c r="AF297" s="65"/>
    </row>
    <row r="298" spans="1:32" ht="17.25" customHeight="1" x14ac:dyDescent="0.2">
      <c r="A298" s="33" t="s">
        <v>92</v>
      </c>
      <c r="B298" s="296" t="s">
        <v>91</v>
      </c>
      <c r="C298" s="297"/>
      <c r="D298" s="297"/>
      <c r="E298" s="297"/>
      <c r="F298" s="297"/>
      <c r="G298" s="297"/>
      <c r="H298" s="297"/>
      <c r="I298" s="298"/>
      <c r="J298" s="34">
        <v>3</v>
      </c>
      <c r="K298" s="34">
        <v>0</v>
      </c>
      <c r="L298" s="34">
        <v>0</v>
      </c>
      <c r="M298" s="312">
        <v>3</v>
      </c>
      <c r="N298" s="313"/>
      <c r="O298" s="35">
        <f>K298+L298+M298</f>
        <v>3</v>
      </c>
      <c r="P298" s="35">
        <f t="shared" ref="P298" si="96">Q298-O298</f>
        <v>2</v>
      </c>
      <c r="Q298" s="35">
        <f t="shared" ref="Q298" si="97">ROUND(PRODUCT(J298,25)/14,0)</f>
        <v>5</v>
      </c>
      <c r="R298" s="34"/>
      <c r="S298" s="34" t="s">
        <v>31</v>
      </c>
      <c r="T298" s="36"/>
      <c r="U298" s="38" t="s">
        <v>100</v>
      </c>
      <c r="V298" s="324">
        <f>K205+K243+K265</f>
        <v>1</v>
      </c>
      <c r="W298" s="324"/>
      <c r="X298" s="324"/>
      <c r="Y298" s="324"/>
      <c r="Z298" s="326" t="s">
        <v>122</v>
      </c>
      <c r="AA298" s="327"/>
      <c r="AB298" s="80"/>
      <c r="AC298" s="80"/>
      <c r="AD298" s="80"/>
      <c r="AE298" s="65"/>
      <c r="AF298" s="65"/>
    </row>
    <row r="299" spans="1:32" x14ac:dyDescent="0.2">
      <c r="A299" s="341" t="s">
        <v>60</v>
      </c>
      <c r="B299" s="342"/>
      <c r="C299" s="342"/>
      <c r="D299" s="342"/>
      <c r="E299" s="342"/>
      <c r="F299" s="342"/>
      <c r="G299" s="342"/>
      <c r="H299" s="342"/>
      <c r="I299" s="342"/>
      <c r="J299" s="342"/>
      <c r="K299" s="342"/>
      <c r="L299" s="342"/>
      <c r="M299" s="342"/>
      <c r="N299" s="342"/>
      <c r="O299" s="342"/>
      <c r="P299" s="342"/>
      <c r="Q299" s="342"/>
      <c r="R299" s="342"/>
      <c r="S299" s="342"/>
      <c r="T299" s="342"/>
      <c r="U299" s="343"/>
      <c r="V299" s="320" t="str">
        <f>IF(V297=100%,"Corect",IF(V297&gt;100%,"Ați dublat unele discipline","Ați pierdut unele discipline"))</f>
        <v>Corect</v>
      </c>
      <c r="W299" s="320"/>
      <c r="X299" s="320"/>
      <c r="Y299" s="320"/>
      <c r="Z299" s="328"/>
      <c r="AA299" s="328"/>
      <c r="AB299" s="80"/>
      <c r="AC299" s="80"/>
      <c r="AD299" s="80"/>
      <c r="AE299" s="65"/>
      <c r="AF299" s="65"/>
    </row>
    <row r="300" spans="1:32" ht="17.25" customHeight="1" x14ac:dyDescent="0.2">
      <c r="A300" s="33" t="s">
        <v>93</v>
      </c>
      <c r="B300" s="296" t="s">
        <v>95</v>
      </c>
      <c r="C300" s="297"/>
      <c r="D300" s="297"/>
      <c r="E300" s="297"/>
      <c r="F300" s="297"/>
      <c r="G300" s="297"/>
      <c r="H300" s="297"/>
      <c r="I300" s="298"/>
      <c r="J300" s="34">
        <v>3</v>
      </c>
      <c r="K300" s="34">
        <v>1</v>
      </c>
      <c r="L300" s="34">
        <v>1</v>
      </c>
      <c r="M300" s="312">
        <v>0</v>
      </c>
      <c r="N300" s="313"/>
      <c r="O300" s="35">
        <f>K300+L300+M300</f>
        <v>2</v>
      </c>
      <c r="P300" s="35">
        <f>Q300-O300</f>
        <v>4</v>
      </c>
      <c r="Q300" s="35">
        <f>ROUND(PRODUCT(J300,25)/12,0)</f>
        <v>6</v>
      </c>
      <c r="R300" s="34" t="s">
        <v>35</v>
      </c>
      <c r="S300" s="34"/>
      <c r="T300" s="36"/>
      <c r="U300" s="36" t="s">
        <v>99</v>
      </c>
      <c r="V300" s="320" t="str">
        <f>IF(V298=100%,"Corect",IF(V298&gt;100%,"Ați dublat unele discipline","Ați pierdut unele discipline"))</f>
        <v>Corect</v>
      </c>
      <c r="W300" s="320"/>
      <c r="X300" s="320"/>
      <c r="Y300" s="320"/>
      <c r="Z300" s="89"/>
      <c r="AA300" s="90"/>
      <c r="AB300" s="80"/>
      <c r="AC300" s="80"/>
      <c r="AD300" s="80"/>
      <c r="AE300" s="65"/>
      <c r="AF300" s="65"/>
    </row>
    <row r="301" spans="1:32" ht="17.25" customHeight="1" x14ac:dyDescent="0.2">
      <c r="A301" s="33" t="s">
        <v>94</v>
      </c>
      <c r="B301" s="296" t="s">
        <v>96</v>
      </c>
      <c r="C301" s="297"/>
      <c r="D301" s="297"/>
      <c r="E301" s="297"/>
      <c r="F301" s="297"/>
      <c r="G301" s="297"/>
      <c r="H301" s="297"/>
      <c r="I301" s="298"/>
      <c r="J301" s="34">
        <v>2</v>
      </c>
      <c r="K301" s="34">
        <v>0</v>
      </c>
      <c r="L301" s="34">
        <v>0</v>
      </c>
      <c r="M301" s="312">
        <v>3</v>
      </c>
      <c r="N301" s="313"/>
      <c r="O301" s="35">
        <f>K301+L301+M301</f>
        <v>3</v>
      </c>
      <c r="P301" s="35">
        <f t="shared" ref="P301" si="98">Q301-O301</f>
        <v>1</v>
      </c>
      <c r="Q301" s="35">
        <f t="shared" ref="Q301" si="99">ROUND(PRODUCT(J301,25)/12,0)</f>
        <v>4</v>
      </c>
      <c r="R301" s="34"/>
      <c r="S301" s="34" t="s">
        <v>31</v>
      </c>
      <c r="T301" s="36"/>
      <c r="U301" s="38" t="s">
        <v>100</v>
      </c>
      <c r="V301" s="93"/>
      <c r="W301" s="93"/>
      <c r="X301" s="93"/>
      <c r="Y301" s="93"/>
      <c r="Z301" s="89"/>
      <c r="AA301" s="64"/>
      <c r="AB301" s="80"/>
      <c r="AC301" s="80"/>
      <c r="AD301" s="80"/>
      <c r="AE301" s="65"/>
      <c r="AF301" s="65"/>
    </row>
    <row r="302" spans="1:32" ht="29.25" customHeight="1" x14ac:dyDescent="0.2">
      <c r="A302" s="299" t="s">
        <v>82</v>
      </c>
      <c r="B302" s="300"/>
      <c r="C302" s="300"/>
      <c r="D302" s="300"/>
      <c r="E302" s="300"/>
      <c r="F302" s="300"/>
      <c r="G302" s="300"/>
      <c r="H302" s="300"/>
      <c r="I302" s="301"/>
      <c r="J302" s="37">
        <f>SUM(J289,J291,J293,J295,J297:J298,J300:J301)</f>
        <v>30</v>
      </c>
      <c r="K302" s="37">
        <f t="shared" ref="K302:Q302" si="100">SUM(K289,K291,K293,K295,K297:K298,K300:K301)</f>
        <v>10</v>
      </c>
      <c r="L302" s="37">
        <f t="shared" si="100"/>
        <v>10</v>
      </c>
      <c r="M302" s="309">
        <f t="shared" si="100"/>
        <v>6</v>
      </c>
      <c r="N302" s="311"/>
      <c r="O302" s="37">
        <f t="shared" si="100"/>
        <v>26</v>
      </c>
      <c r="P302" s="37">
        <f t="shared" si="100"/>
        <v>29</v>
      </c>
      <c r="Q302" s="37">
        <f t="shared" si="100"/>
        <v>55</v>
      </c>
      <c r="R302" s="37">
        <f>COUNTIF(R289,"E")+COUNTIF(R291,"E")+COUNTIF(R293,"E")+COUNTIF(R295,"E")+COUNTIF(R297:R298,"E")+COUNTIF(R300:R301,"E")</f>
        <v>5</v>
      </c>
      <c r="S302" s="37">
        <f>COUNTIF(S289,"C")+COUNTIF(S291,"C")+COUNTIF(S293,"C")+COUNTIF(S295,"C")+COUNTIF(S297:S298,"C")+COUNTIF(S300:S301,"C")</f>
        <v>3</v>
      </c>
      <c r="T302" s="37">
        <f>COUNTIF(T289,"VP")+COUNTIF(T291,"VP")+COUNTIF(T293,"VP")+COUNTIF(T295,"VP")+COUNTIF(T297:T298,"VP")+COUNTIF(T300:T301,"VP")</f>
        <v>0</v>
      </c>
      <c r="U302" s="92"/>
      <c r="V302" s="91"/>
      <c r="W302" s="91"/>
      <c r="X302" s="91"/>
      <c r="Y302" s="91"/>
      <c r="Z302" s="89"/>
      <c r="AA302" s="64"/>
      <c r="AB302" s="80"/>
      <c r="AC302" s="80"/>
      <c r="AD302" s="80"/>
      <c r="AE302" s="65"/>
      <c r="AF302" s="65"/>
    </row>
    <row r="303" spans="1:32" ht="17.25" customHeight="1" x14ac:dyDescent="0.2">
      <c r="A303" s="302" t="s">
        <v>53</v>
      </c>
      <c r="B303" s="303"/>
      <c r="C303" s="303"/>
      <c r="D303" s="303"/>
      <c r="E303" s="303"/>
      <c r="F303" s="303"/>
      <c r="G303" s="303"/>
      <c r="H303" s="303"/>
      <c r="I303" s="303"/>
      <c r="J303" s="304"/>
      <c r="K303" s="37">
        <f>SUM(K289,K291,K293,K295,K297,K298)*14+SUM(K300,K301)*12</f>
        <v>138</v>
      </c>
      <c r="L303" s="37">
        <f t="shared" ref="L303:Q303" si="101">SUM(L289,L291,L293,L295,L297,L298)*14+SUM(L300,L301)*12</f>
        <v>138</v>
      </c>
      <c r="M303" s="309">
        <f t="shared" si="101"/>
        <v>78</v>
      </c>
      <c r="N303" s="311"/>
      <c r="O303" s="37">
        <f t="shared" si="101"/>
        <v>354</v>
      </c>
      <c r="P303" s="37">
        <f t="shared" si="101"/>
        <v>396</v>
      </c>
      <c r="Q303" s="37">
        <f t="shared" si="101"/>
        <v>750</v>
      </c>
      <c r="R303" s="308"/>
      <c r="S303" s="308"/>
      <c r="T303" s="308"/>
      <c r="U303" s="308"/>
      <c r="V303" s="91"/>
      <c r="W303" s="91"/>
      <c r="X303" s="91"/>
      <c r="Y303" s="91"/>
      <c r="Z303" s="64"/>
      <c r="AA303" s="64"/>
      <c r="AB303" s="80"/>
      <c r="AC303" s="80"/>
      <c r="AD303" s="80"/>
      <c r="AE303" s="65"/>
      <c r="AF303" s="65"/>
    </row>
    <row r="304" spans="1:32" ht="14.25" customHeight="1" x14ac:dyDescent="0.2">
      <c r="A304" s="305"/>
      <c r="B304" s="306"/>
      <c r="C304" s="306"/>
      <c r="D304" s="306"/>
      <c r="E304" s="306"/>
      <c r="F304" s="306"/>
      <c r="G304" s="306"/>
      <c r="H304" s="306"/>
      <c r="I304" s="306"/>
      <c r="J304" s="307"/>
      <c r="K304" s="309">
        <f>SUM(K303:M303)</f>
        <v>354</v>
      </c>
      <c r="L304" s="310"/>
      <c r="M304" s="310"/>
      <c r="N304" s="311"/>
      <c r="O304" s="309">
        <f>SUM(O303:P303)</f>
        <v>750</v>
      </c>
      <c r="P304" s="310"/>
      <c r="Q304" s="311"/>
      <c r="R304" s="308"/>
      <c r="S304" s="308"/>
      <c r="T304" s="308"/>
      <c r="U304" s="308"/>
      <c r="V304" s="91"/>
      <c r="W304" s="91"/>
      <c r="X304" s="91"/>
      <c r="Y304" s="91"/>
      <c r="Z304" s="64"/>
      <c r="AA304" s="64"/>
      <c r="AB304" s="80"/>
      <c r="AC304" s="80"/>
      <c r="AD304" s="80"/>
      <c r="AE304" s="65"/>
      <c r="AF304" s="65"/>
    </row>
    <row r="305" spans="1:32" x14ac:dyDescent="0.2">
      <c r="V305" s="91"/>
      <c r="W305" s="91"/>
      <c r="X305" s="91"/>
      <c r="Y305" s="91"/>
      <c r="Z305" s="64"/>
      <c r="AA305" s="64"/>
      <c r="AB305" s="80"/>
      <c r="AC305" s="80"/>
      <c r="AD305" s="80"/>
      <c r="AE305" s="65"/>
      <c r="AF305" s="65"/>
    </row>
    <row r="306" spans="1:32" x14ac:dyDescent="0.2">
      <c r="A306" s="225" t="s">
        <v>101</v>
      </c>
      <c r="B306" s="225"/>
      <c r="C306" s="225"/>
      <c r="D306" s="225"/>
      <c r="E306" s="225"/>
      <c r="F306" s="225"/>
      <c r="G306" s="225"/>
      <c r="H306" s="225"/>
      <c r="I306" s="225"/>
      <c r="J306" s="225"/>
      <c r="K306" s="225"/>
      <c r="L306" s="225"/>
      <c r="M306" s="225"/>
      <c r="N306" s="225"/>
      <c r="O306" s="225"/>
      <c r="P306" s="225"/>
      <c r="Q306" s="225"/>
      <c r="R306" s="225"/>
      <c r="S306" s="225"/>
      <c r="T306" s="225"/>
      <c r="U306" s="225"/>
      <c r="V306" s="91"/>
      <c r="W306" s="91"/>
      <c r="X306" s="91"/>
      <c r="Y306" s="91"/>
      <c r="Z306" s="64"/>
      <c r="AA306" s="64"/>
      <c r="AB306" s="80"/>
      <c r="AC306" s="80"/>
      <c r="AD306" s="80"/>
      <c r="AE306" s="65"/>
      <c r="AF306" s="65"/>
    </row>
    <row r="307" spans="1:32" x14ac:dyDescent="0.2">
      <c r="V307" s="65"/>
      <c r="W307" s="65"/>
      <c r="X307" s="65"/>
      <c r="Y307" s="65"/>
      <c r="Z307" s="65"/>
      <c r="AA307" s="65"/>
      <c r="AB307" s="65"/>
      <c r="AC307" s="65"/>
      <c r="AD307" s="65"/>
      <c r="AE307" s="65"/>
      <c r="AF307" s="65"/>
    </row>
    <row r="308" spans="1:32" x14ac:dyDescent="0.2">
      <c r="V308" s="65"/>
      <c r="W308" s="65"/>
      <c r="X308" s="65"/>
      <c r="Y308" s="65"/>
      <c r="Z308" s="65"/>
      <c r="AA308" s="65"/>
      <c r="AB308" s="65"/>
      <c r="AC308" s="65"/>
      <c r="AD308" s="65"/>
      <c r="AE308" s="65"/>
      <c r="AF308" s="65"/>
    </row>
    <row r="309" spans="1:32" x14ac:dyDescent="0.2">
      <c r="V309" s="65"/>
      <c r="W309" s="65"/>
      <c r="X309" s="65"/>
      <c r="Y309" s="65"/>
      <c r="Z309" s="65"/>
      <c r="AA309" s="65"/>
      <c r="AB309" s="65"/>
      <c r="AC309" s="65"/>
      <c r="AD309" s="65"/>
      <c r="AE309" s="65"/>
      <c r="AF309" s="65"/>
    </row>
    <row r="310" spans="1:32" x14ac:dyDescent="0.2">
      <c r="V310" s="65"/>
      <c r="W310" s="65"/>
      <c r="X310" s="65"/>
      <c r="Y310" s="65"/>
      <c r="Z310" s="65"/>
      <c r="AA310" s="65"/>
      <c r="AB310" s="65"/>
      <c r="AC310" s="65"/>
      <c r="AD310" s="65"/>
      <c r="AE310" s="65"/>
      <c r="AF310" s="65"/>
    </row>
  </sheetData>
  <sheetProtection deleteColumns="0" deleteRows="0" selectLockedCells="1" selectUnlockedCells="1"/>
  <mergeCells count="410">
    <mergeCell ref="V298:Y298"/>
    <mergeCell ref="V299:Y299"/>
    <mergeCell ref="H272:I272"/>
    <mergeCell ref="B298:I298"/>
    <mergeCell ref="A299:U299"/>
    <mergeCell ref="A296:U296"/>
    <mergeCell ref="B297:I297"/>
    <mergeCell ref="A288:U288"/>
    <mergeCell ref="B289:I289"/>
    <mergeCell ref="A290:U290"/>
    <mergeCell ref="B291:I291"/>
    <mergeCell ref="A292:U292"/>
    <mergeCell ref="M295:N295"/>
    <mergeCell ref="M297:N297"/>
    <mergeCell ref="M289:N289"/>
    <mergeCell ref="M291:N291"/>
    <mergeCell ref="M293:N293"/>
    <mergeCell ref="B295:I295"/>
    <mergeCell ref="A294:U294"/>
    <mergeCell ref="B293:I293"/>
    <mergeCell ref="V300:Y300"/>
    <mergeCell ref="V296:Y296"/>
    <mergeCell ref="V297:Y297"/>
    <mergeCell ref="V294:Y295"/>
    <mergeCell ref="Z298:AA298"/>
    <mergeCell ref="Z299:AA299"/>
    <mergeCell ref="Z297:AA297"/>
    <mergeCell ref="K203:N203"/>
    <mergeCell ref="B95:I95"/>
    <mergeCell ref="Q272:R272"/>
    <mergeCell ref="B270:G271"/>
    <mergeCell ref="L272:N272"/>
    <mergeCell ref="L273:N273"/>
    <mergeCell ref="L274:N274"/>
    <mergeCell ref="L271:N271"/>
    <mergeCell ref="B273:G273"/>
    <mergeCell ref="B272:G272"/>
    <mergeCell ref="J273:K273"/>
    <mergeCell ref="Q274:R274"/>
    <mergeCell ref="H273:I273"/>
    <mergeCell ref="H274:I274"/>
    <mergeCell ref="A274:G274"/>
    <mergeCell ref="H270:I271"/>
    <mergeCell ref="A270:A271"/>
    <mergeCell ref="A154:U154"/>
    <mergeCell ref="V3:Y3"/>
    <mergeCell ref="V4:Y4"/>
    <mergeCell ref="V5:Y5"/>
    <mergeCell ref="V6:Y6"/>
    <mergeCell ref="V7:Y7"/>
    <mergeCell ref="V8:Y8"/>
    <mergeCell ref="V32:W32"/>
    <mergeCell ref="V30:W30"/>
    <mergeCell ref="V31:W31"/>
    <mergeCell ref="K151:N151"/>
    <mergeCell ref="B96:I96"/>
    <mergeCell ref="U151:U152"/>
    <mergeCell ref="O144:Q144"/>
    <mergeCell ref="A10:K10"/>
    <mergeCell ref="M6:O6"/>
    <mergeCell ref="B83:I83"/>
    <mergeCell ref="O110:Q110"/>
    <mergeCell ref="V46:X46"/>
    <mergeCell ref="B94:I94"/>
    <mergeCell ref="A98:U98"/>
    <mergeCell ref="A70:U71"/>
    <mergeCell ref="A84:U85"/>
    <mergeCell ref="B93:I93"/>
    <mergeCell ref="S270:U270"/>
    <mergeCell ref="A286:A287"/>
    <mergeCell ref="B286:I287"/>
    <mergeCell ref="J286:J287"/>
    <mergeCell ref="O286:Q286"/>
    <mergeCell ref="B300:I300"/>
    <mergeCell ref="B301:I301"/>
    <mergeCell ref="A302:I302"/>
    <mergeCell ref="A303:J304"/>
    <mergeCell ref="R303:U304"/>
    <mergeCell ref="O304:Q304"/>
    <mergeCell ref="M298:N298"/>
    <mergeCell ref="M300:N300"/>
    <mergeCell ref="M301:N301"/>
    <mergeCell ref="M302:N302"/>
    <mergeCell ref="M303:N303"/>
    <mergeCell ref="K304:N304"/>
    <mergeCell ref="A257:U257"/>
    <mergeCell ref="B260:I260"/>
    <mergeCell ref="A261:I261"/>
    <mergeCell ref="A262:J263"/>
    <mergeCell ref="B258:I258"/>
    <mergeCell ref="K263:N263"/>
    <mergeCell ref="K264:U264"/>
    <mergeCell ref="K265:U265"/>
    <mergeCell ref="A264:J264"/>
    <mergeCell ref="B252:I252"/>
    <mergeCell ref="B253:I253"/>
    <mergeCell ref="R249:T249"/>
    <mergeCell ref="A249:A250"/>
    <mergeCell ref="B249:I250"/>
    <mergeCell ref="J249:J250"/>
    <mergeCell ref="A251:U251"/>
    <mergeCell ref="R286:T286"/>
    <mergeCell ref="U286:U287"/>
    <mergeCell ref="A269:B269"/>
    <mergeCell ref="J274:K274"/>
    <mergeCell ref="O274:P274"/>
    <mergeCell ref="J272:K272"/>
    <mergeCell ref="O272:P272"/>
    <mergeCell ref="B259:I259"/>
    <mergeCell ref="B254:I254"/>
    <mergeCell ref="B255:I255"/>
    <mergeCell ref="A283:U283"/>
    <mergeCell ref="A285:U285"/>
    <mergeCell ref="K286:N286"/>
    <mergeCell ref="M287:N287"/>
    <mergeCell ref="R262:U263"/>
    <mergeCell ref="O263:Q263"/>
    <mergeCell ref="B256:I256"/>
    <mergeCell ref="O99:Q99"/>
    <mergeCell ref="K88:N88"/>
    <mergeCell ref="K241:N241"/>
    <mergeCell ref="K249:N249"/>
    <mergeCell ref="A233:U233"/>
    <mergeCell ref="A242:J242"/>
    <mergeCell ref="A243:J243"/>
    <mergeCell ref="K242:U242"/>
    <mergeCell ref="K243:U243"/>
    <mergeCell ref="B215:I216"/>
    <mergeCell ref="A239:I239"/>
    <mergeCell ref="O241:Q241"/>
    <mergeCell ref="A240:J241"/>
    <mergeCell ref="R240:U241"/>
    <mergeCell ref="A217:U217"/>
    <mergeCell ref="B219:I219"/>
    <mergeCell ref="R215:T215"/>
    <mergeCell ref="B232:I232"/>
    <mergeCell ref="J215:J216"/>
    <mergeCell ref="O215:Q215"/>
    <mergeCell ref="A215:A216"/>
    <mergeCell ref="U249:U250"/>
    <mergeCell ref="A248:U248"/>
    <mergeCell ref="O249:Q249"/>
    <mergeCell ref="K110:N110"/>
    <mergeCell ref="J99:J100"/>
    <mergeCell ref="B101:I101"/>
    <mergeCell ref="B102:I102"/>
    <mergeCell ref="B103:I103"/>
    <mergeCell ref="B104:I104"/>
    <mergeCell ref="B105:I105"/>
    <mergeCell ref="B106:I106"/>
    <mergeCell ref="J110:J111"/>
    <mergeCell ref="J151:J152"/>
    <mergeCell ref="A151:A152"/>
    <mergeCell ref="B151:I152"/>
    <mergeCell ref="O151:Q151"/>
    <mergeCell ref="R151:T151"/>
    <mergeCell ref="A145:J145"/>
    <mergeCell ref="A146:J146"/>
    <mergeCell ref="K145:U145"/>
    <mergeCell ref="K146:U146"/>
    <mergeCell ref="A150:U150"/>
    <mergeCell ref="A1:K1"/>
    <mergeCell ref="A3:K3"/>
    <mergeCell ref="M20:U20"/>
    <mergeCell ref="M1:U1"/>
    <mergeCell ref="M14:U14"/>
    <mergeCell ref="A4:K5"/>
    <mergeCell ref="A34:U34"/>
    <mergeCell ref="A20:K20"/>
    <mergeCell ref="M3:O3"/>
    <mergeCell ref="M5:O5"/>
    <mergeCell ref="D28:F28"/>
    <mergeCell ref="A17:K17"/>
    <mergeCell ref="A2:K2"/>
    <mergeCell ref="A6:K6"/>
    <mergeCell ref="P5:R5"/>
    <mergeCell ref="P6:R6"/>
    <mergeCell ref="P3:R3"/>
    <mergeCell ref="P4:R4"/>
    <mergeCell ref="M4:O4"/>
    <mergeCell ref="A15:K15"/>
    <mergeCell ref="S6:U6"/>
    <mergeCell ref="A11:K11"/>
    <mergeCell ref="B28:C28"/>
    <mergeCell ref="H28:H29"/>
    <mergeCell ref="A7:K7"/>
    <mergeCell ref="A8:K8"/>
    <mergeCell ref="A9:K9"/>
    <mergeCell ref="M8:U11"/>
    <mergeCell ref="A48:U48"/>
    <mergeCell ref="J49:J50"/>
    <mergeCell ref="G28:G29"/>
    <mergeCell ref="A13:K13"/>
    <mergeCell ref="A14:K14"/>
    <mergeCell ref="A16:K16"/>
    <mergeCell ref="M13:U13"/>
    <mergeCell ref="J37:J38"/>
    <mergeCell ref="A36:U36"/>
    <mergeCell ref="B37:I38"/>
    <mergeCell ref="M17:U17"/>
    <mergeCell ref="M18:U18"/>
    <mergeCell ref="O49:Q49"/>
    <mergeCell ref="R49:T49"/>
    <mergeCell ref="U37:U38"/>
    <mergeCell ref="B49:I50"/>
    <mergeCell ref="K49:N49"/>
    <mergeCell ref="A49:A50"/>
    <mergeCell ref="B46:I46"/>
    <mergeCell ref="A37:A38"/>
    <mergeCell ref="M16:U16"/>
    <mergeCell ref="O61:Q61"/>
    <mergeCell ref="U49:U50"/>
    <mergeCell ref="R37:T37"/>
    <mergeCell ref="M27:U32"/>
    <mergeCell ref="A22:K25"/>
    <mergeCell ref="A73:U73"/>
    <mergeCell ref="A27:G27"/>
    <mergeCell ref="M15:U15"/>
    <mergeCell ref="B68:I68"/>
    <mergeCell ref="A60:U60"/>
    <mergeCell ref="J61:J62"/>
    <mergeCell ref="K61:N61"/>
    <mergeCell ref="B65:I65"/>
    <mergeCell ref="B66:I66"/>
    <mergeCell ref="B67:I67"/>
    <mergeCell ref="B57:I57"/>
    <mergeCell ref="B45:I45"/>
    <mergeCell ref="K37:N37"/>
    <mergeCell ref="I28:K28"/>
    <mergeCell ref="A19:K19"/>
    <mergeCell ref="M19:U19"/>
    <mergeCell ref="B69:I69"/>
    <mergeCell ref="B74:I75"/>
    <mergeCell ref="B58:I58"/>
    <mergeCell ref="O37:Q37"/>
    <mergeCell ref="K74:N74"/>
    <mergeCell ref="B63:I63"/>
    <mergeCell ref="B64:I64"/>
    <mergeCell ref="B55:I55"/>
    <mergeCell ref="B56:I56"/>
    <mergeCell ref="R61:T61"/>
    <mergeCell ref="U61:U62"/>
    <mergeCell ref="V58:X58"/>
    <mergeCell ref="V69:X69"/>
    <mergeCell ref="V83:X83"/>
    <mergeCell ref="V96:X96"/>
    <mergeCell ref="V107:X107"/>
    <mergeCell ref="V273:Y273"/>
    <mergeCell ref="R158:U159"/>
    <mergeCell ref="O159:Q159"/>
    <mergeCell ref="O176:Q176"/>
    <mergeCell ref="A195:U195"/>
    <mergeCell ref="B218:I218"/>
    <mergeCell ref="A204:J204"/>
    <mergeCell ref="A205:J205"/>
    <mergeCell ref="K204:U204"/>
    <mergeCell ref="K205:U205"/>
    <mergeCell ref="B187:I187"/>
    <mergeCell ref="A176:A177"/>
    <mergeCell ref="B176:I177"/>
    <mergeCell ref="J176:J177"/>
    <mergeCell ref="K176:N176"/>
    <mergeCell ref="R176:T176"/>
    <mergeCell ref="K159:N159"/>
    <mergeCell ref="B179:I179"/>
    <mergeCell ref="J74:J75"/>
    <mergeCell ref="A306:U306"/>
    <mergeCell ref="A201:I201"/>
    <mergeCell ref="B200:I200"/>
    <mergeCell ref="A202:J203"/>
    <mergeCell ref="R202:U203"/>
    <mergeCell ref="O203:Q203"/>
    <mergeCell ref="O273:P273"/>
    <mergeCell ref="Q273:R273"/>
    <mergeCell ref="Q270:R271"/>
    <mergeCell ref="J271:K271"/>
    <mergeCell ref="O271:P271"/>
    <mergeCell ref="J270:P270"/>
    <mergeCell ref="B221:I221"/>
    <mergeCell ref="B222:I222"/>
    <mergeCell ref="B230:I230"/>
    <mergeCell ref="B226:I226"/>
    <mergeCell ref="B225:I225"/>
    <mergeCell ref="B228:I228"/>
    <mergeCell ref="B229:I229"/>
    <mergeCell ref="B227:I227"/>
    <mergeCell ref="A265:J265"/>
    <mergeCell ref="A214:U214"/>
    <mergeCell ref="B223:I223"/>
    <mergeCell ref="B220:I220"/>
    <mergeCell ref="S3:U3"/>
    <mergeCell ref="S4:U4"/>
    <mergeCell ref="S5:U5"/>
    <mergeCell ref="A12:K12"/>
    <mergeCell ref="A61:A62"/>
    <mergeCell ref="B61:I62"/>
    <mergeCell ref="A157:I157"/>
    <mergeCell ref="A158:J159"/>
    <mergeCell ref="O88:Q88"/>
    <mergeCell ref="R88:T88"/>
    <mergeCell ref="B90:I90"/>
    <mergeCell ref="A109:U109"/>
    <mergeCell ref="B88:I89"/>
    <mergeCell ref="K144:N144"/>
    <mergeCell ref="M21:U25"/>
    <mergeCell ref="A87:U87"/>
    <mergeCell ref="J88:J89"/>
    <mergeCell ref="A88:A89"/>
    <mergeCell ref="U88:U89"/>
    <mergeCell ref="B110:I111"/>
    <mergeCell ref="B99:I100"/>
    <mergeCell ref="B107:I107"/>
    <mergeCell ref="R110:T110"/>
    <mergeCell ref="U110:U111"/>
    <mergeCell ref="B54:I54"/>
    <mergeCell ref="B189:I189"/>
    <mergeCell ref="B231:I231"/>
    <mergeCell ref="B235:I235"/>
    <mergeCell ref="B236:I236"/>
    <mergeCell ref="B237:I237"/>
    <mergeCell ref="U215:U216"/>
    <mergeCell ref="B238:I238"/>
    <mergeCell ref="B234:I234"/>
    <mergeCell ref="B224:I224"/>
    <mergeCell ref="K215:N215"/>
    <mergeCell ref="B191:I191"/>
    <mergeCell ref="B196:I196"/>
    <mergeCell ref="B198:I198"/>
    <mergeCell ref="A178:U178"/>
    <mergeCell ref="B188:I188"/>
    <mergeCell ref="K99:N99"/>
    <mergeCell ref="O74:Q74"/>
    <mergeCell ref="R74:T74"/>
    <mergeCell ref="A74:A75"/>
    <mergeCell ref="U74:U75"/>
    <mergeCell ref="B91:I91"/>
    <mergeCell ref="B92:I92"/>
    <mergeCell ref="B82:I82"/>
    <mergeCell ref="A143:J144"/>
    <mergeCell ref="U176:U177"/>
    <mergeCell ref="A174:U174"/>
    <mergeCell ref="B193:I193"/>
    <mergeCell ref="B186:I186"/>
    <mergeCell ref="B194:I194"/>
    <mergeCell ref="V10:Y15"/>
    <mergeCell ref="B112:U112"/>
    <mergeCell ref="B116:U116"/>
    <mergeCell ref="B119:U119"/>
    <mergeCell ref="B124:U124"/>
    <mergeCell ref="B128:U128"/>
    <mergeCell ref="B139:U139"/>
    <mergeCell ref="R143:U144"/>
    <mergeCell ref="A18:K18"/>
    <mergeCell ref="B39:I39"/>
    <mergeCell ref="B40:I40"/>
    <mergeCell ref="B41:I41"/>
    <mergeCell ref="B42:I42"/>
    <mergeCell ref="B43:I43"/>
    <mergeCell ref="B44:I44"/>
    <mergeCell ref="B51:I51"/>
    <mergeCell ref="B52:I52"/>
    <mergeCell ref="B53:I53"/>
    <mergeCell ref="B192:I192"/>
    <mergeCell ref="B76:I76"/>
    <mergeCell ref="B77:I77"/>
    <mergeCell ref="B78:I78"/>
    <mergeCell ref="B79:I79"/>
    <mergeCell ref="B80:I80"/>
    <mergeCell ref="B81:I81"/>
    <mergeCell ref="B184:I184"/>
    <mergeCell ref="B190:I190"/>
    <mergeCell ref="B183:I183"/>
    <mergeCell ref="A175:U175"/>
    <mergeCell ref="B180:I180"/>
    <mergeCell ref="B181:I181"/>
    <mergeCell ref="B182:I182"/>
    <mergeCell ref="A160:J160"/>
    <mergeCell ref="K160:U160"/>
    <mergeCell ref="A161:J161"/>
    <mergeCell ref="K161:U161"/>
    <mergeCell ref="B185:I185"/>
    <mergeCell ref="A99:A100"/>
    <mergeCell ref="U99:U100"/>
    <mergeCell ref="R99:T99"/>
    <mergeCell ref="A110:A111"/>
    <mergeCell ref="A142:I142"/>
    <mergeCell ref="B153:I153"/>
    <mergeCell ref="B140:I140"/>
    <mergeCell ref="B141:I141"/>
    <mergeCell ref="B155:I155"/>
    <mergeCell ref="B156:I156"/>
    <mergeCell ref="B199:I199"/>
    <mergeCell ref="B197:I197"/>
    <mergeCell ref="B113:I113"/>
    <mergeCell ref="B115:I115"/>
    <mergeCell ref="B131:U131"/>
    <mergeCell ref="B117:I117"/>
    <mergeCell ref="B118:I118"/>
    <mergeCell ref="B120:I120"/>
    <mergeCell ref="B121:I121"/>
    <mergeCell ref="B122:I122"/>
    <mergeCell ref="B123:I123"/>
    <mergeCell ref="B125:I125"/>
    <mergeCell ref="B127:I127"/>
    <mergeCell ref="B136:U136"/>
    <mergeCell ref="B132:I132"/>
    <mergeCell ref="B134:I134"/>
    <mergeCell ref="B135:I135"/>
    <mergeCell ref="B137:I137"/>
    <mergeCell ref="B138:I138"/>
  </mergeCells>
  <phoneticPr fontId="5" type="noConversion"/>
  <conditionalFormatting sqref="V273 L31:L32 V30:V32 V3:V8">
    <cfRule type="cellIs" dxfId="39" priority="173" operator="equal">
      <formula>"E bine"</formula>
    </cfRule>
  </conditionalFormatting>
  <conditionalFormatting sqref="V273 V30:V32 V3:V8">
    <cfRule type="cellIs" dxfId="38" priority="172" operator="equal">
      <formula>"NU e bine"</formula>
    </cfRule>
  </conditionalFormatting>
  <conditionalFormatting sqref="V30:W32 V3:V8">
    <cfRule type="cellIs" dxfId="37" priority="165" operator="equal">
      <formula>"Suma trebuie să fie 52"</formula>
    </cfRule>
    <cfRule type="cellIs" dxfId="36" priority="166" operator="equal">
      <formula>"Corect"</formula>
    </cfRule>
    <cfRule type="cellIs" dxfId="35" priority="167" operator="equal">
      <formula>SUM($B$30:$J$30)</formula>
    </cfRule>
    <cfRule type="cellIs" dxfId="34" priority="168" operator="lessThan">
      <formula>"(SUM(B28:K28)=52"</formula>
    </cfRule>
    <cfRule type="cellIs" dxfId="33" priority="169" operator="equal">
      <formula>52</formula>
    </cfRule>
    <cfRule type="cellIs" dxfId="32" priority="170" operator="equal">
      <formula>$K$30</formula>
    </cfRule>
    <cfRule type="cellIs" dxfId="31" priority="171" operator="equal">
      <formula>$B$30:$K$30=52</formula>
    </cfRule>
  </conditionalFormatting>
  <conditionalFormatting sqref="V273:W273 V30:W32 V3:V8">
    <cfRule type="cellIs" dxfId="30" priority="160" operator="equal">
      <formula>"Suma trebuie să fie 52"</formula>
    </cfRule>
    <cfRule type="cellIs" dxfId="29" priority="164" operator="equal">
      <formula>"Corect"</formula>
    </cfRule>
  </conditionalFormatting>
  <conditionalFormatting sqref="V273:Y273 V30:W32">
    <cfRule type="cellIs" dxfId="28" priority="163" operator="equal">
      <formula>"Corect"</formula>
    </cfRule>
  </conditionalFormatting>
  <conditionalFormatting sqref="V46:X47 V58:X58 V69:X71 V83:X83 V96:X96 V107:X107">
    <cfRule type="cellIs" dxfId="27" priority="161" operator="equal">
      <formula>"E trebuie să fie cel puțin egal cu C+VP"</formula>
    </cfRule>
    <cfRule type="cellIs" dxfId="26" priority="162" operator="equal">
      <formula>"Corect"</formula>
    </cfRule>
  </conditionalFormatting>
  <conditionalFormatting sqref="V273:W273">
    <cfRule type="cellIs" dxfId="25" priority="136" operator="equal">
      <formula>"Nu corespunde cu tabelul de opționale"</formula>
    </cfRule>
    <cfRule type="cellIs" dxfId="24" priority="139" operator="equal">
      <formula>"Suma trebuie să fie 52"</formula>
    </cfRule>
    <cfRule type="cellIs" dxfId="23" priority="140" operator="equal">
      <formula>"Corect"</formula>
    </cfRule>
    <cfRule type="cellIs" dxfId="22" priority="141" operator="equal">
      <formula>SUM($B$30:$J$30)</formula>
    </cfRule>
    <cfRule type="cellIs" dxfId="21" priority="142" operator="lessThan">
      <formula>"(SUM(B28:K28)=52"</formula>
    </cfRule>
    <cfRule type="cellIs" dxfId="20" priority="143" operator="equal">
      <formula>52</formula>
    </cfRule>
    <cfRule type="cellIs" dxfId="19" priority="144" operator="equal">
      <formula>$K$30</formula>
    </cfRule>
    <cfRule type="cellIs" dxfId="18" priority="145" operator="equal">
      <formula>$B$30:$K$30=52</formula>
    </cfRule>
  </conditionalFormatting>
  <conditionalFormatting sqref="V3:V8">
    <cfRule type="cellIs" dxfId="17" priority="124" operator="equal">
      <formula>"Trebuie alocate cel puțin 20 de ore pe săptămână"</formula>
    </cfRule>
  </conditionalFormatting>
  <conditionalFormatting sqref="V30:W30">
    <cfRule type="cellIs" dxfId="16" priority="26" operator="equal">
      <formula>"Correct"</formula>
    </cfRule>
  </conditionalFormatting>
  <conditionalFormatting sqref="V3:V8">
    <cfRule type="cellIs" dxfId="15" priority="16" operator="equal">
      <formula>"Suma trebuie să fie 52"</formula>
    </cfRule>
    <cfRule type="cellIs" dxfId="14" priority="17" operator="equal">
      <formula>"Corect"</formula>
    </cfRule>
    <cfRule type="cellIs" dxfId="13" priority="18" operator="equal">
      <formula>SUM($B$31:$J$31)</formula>
    </cfRule>
    <cfRule type="cellIs" dxfId="12" priority="19" operator="lessThan">
      <formula>"(SUM(B28:K28)=52"</formula>
    </cfRule>
    <cfRule type="cellIs" dxfId="11" priority="20" operator="equal">
      <formula>52</formula>
    </cfRule>
    <cfRule type="cellIs" dxfId="10" priority="21" operator="equal">
      <formula>$K$31</formula>
    </cfRule>
    <cfRule type="cellIs" dxfId="9" priority="22" operator="equal">
      <formula>$B$31:$K$31=52</formula>
    </cfRule>
  </conditionalFormatting>
  <conditionalFormatting sqref="V300">
    <cfRule type="cellIs" dxfId="8" priority="7" operator="equal">
      <formula>"Ați dublat unele discipline"</formula>
    </cfRule>
    <cfRule type="cellIs" dxfId="7" priority="8" operator="equal">
      <formula>"Ați pierdut unele discipline"</formula>
    </cfRule>
    <cfRule type="cellIs" dxfId="6" priority="9" operator="equal">
      <formula>"Corect"</formula>
    </cfRule>
  </conditionalFormatting>
  <conditionalFormatting sqref="V299">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01">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disablePrompts="1" count="10">
    <dataValidation type="list" allowBlank="1" showInputMessage="1" showErrorMessage="1" sqref="S300:S301 S137:S138 S132:S135 S129:S130 S76:S82 S63:S68 S51:S57 S39:S45 S125:S127 S90:S95 S117:S118 S140:S141 S113:S115 S120:S123 S101:S106 S155:S156 S295 S291 S289 S297:S298 S293">
      <formula1>$S$38</formula1>
    </dataValidation>
    <dataValidation type="list" allowBlank="1" showInputMessage="1" showErrorMessage="1" sqref="R300:R301 R137:R138 R132:R135 R129:R130 R76:R82 R63:R68 R51:R57 R39:R45 R126:R127 R90:R95 R117:R118 R140:R141 R113:R115 R120:R123 R101:R106 R155:R156 R295 R291 R289 R297:R298 R293">
      <formula1>$R$38</formula1>
    </dataValidation>
    <dataValidation type="list" allowBlank="1" showInputMessage="1" showErrorMessage="1" sqref="T300:T301 T137:T138 T132:T135 T129:T130 T76:T82 T63:T68 T51:T57 T39:T45 T113:T115 T120:T123 T125:T127 T90:T95 T140:T141 T117:T118 T101:T106 T155:T156 T295 T291 T289 T297:T298 T293">
      <formula1>$T$38</formula1>
    </dataValidation>
    <dataValidation type="list" allowBlank="1" showInputMessage="1" showErrorMessage="1" sqref="B234:I237 B252:I255 B259:I259 B219:I231 B180:I193 B196:I199">
      <formula1>$B$37:$B$159</formula1>
    </dataValidation>
    <dataValidation type="list" allowBlank="1" showInputMessage="1" showErrorMessage="1" sqref="U155:U156 U137:U138 U132:U135 U129:U130 U76:U82 U63:U68 U51:U57 U39:U45 U140:U141 U113:U115 U117:U118 U120:U123 U125:U127 U90:U95 U101:U106">
      <formula1>$P$35:$T$35</formula1>
    </dataValidation>
    <dataValidation type="list" allowBlank="1" showInputMessage="1" showErrorMessage="1" sqref="B179:I179 B258:I258 B218:I218">
      <formula1>$B$36:$B$160</formula1>
    </dataValidation>
    <dataValidation type="list" allowBlank="1" showInputMessage="1" showErrorMessage="1" sqref="S153">
      <formula1>$S$39</formula1>
    </dataValidation>
    <dataValidation type="list" allowBlank="1" showInputMessage="1" showErrorMessage="1" sqref="R153">
      <formula1>$R$39</formula1>
    </dataValidation>
    <dataValidation type="list" allowBlank="1" showInputMessage="1" showErrorMessage="1" sqref="T153">
      <formula1>$T$39</formula1>
    </dataValidation>
    <dataValidation type="list" allowBlank="1" showInputMessage="1" showErrorMessage="1" sqref="U153">
      <formula1>$P$36:$T$36</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 univ. dr. Adrian Olimpiu PETRUȘEL&amp;RDIRECTOR DE DEPARTAMENT,
Conf. univ. dr. Szilard Andras</oddFooter>
  </headerFooter>
  <ignoredErrors>
    <ignoredError sqref="M27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D6F07D0-A52E-4328-A1B4-A285D87BA949}">
  <ds:schemaRef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AC19A4FD-9BA0-41E5-8AD1-2D45B55ED3DA}">
  <ds:schemaRefs>
    <ds:schemaRef ds:uri="http://schemas.microsoft.com/sharepoint/v3/contenttype/forms"/>
  </ds:schemaRefs>
</ds:datastoreItem>
</file>

<file path=customXml/itemProps3.xml><?xml version="1.0" encoding="utf-8"?>
<ds:datastoreItem xmlns:ds="http://schemas.openxmlformats.org/officeDocument/2006/customXml" ds:itemID="{8916FFD9-2162-4F7F-B063-6C06599E1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2018-03-21T06:55:14Z</cp:lastPrinted>
  <dcterms:created xsi:type="dcterms:W3CDTF">2013-06-27T08:19:59Z</dcterms:created>
  <dcterms:modified xsi:type="dcterms:W3CDTF">2018-03-21T06:55:43Z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