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ackupFile="1" defaultThemeVersion="124226"/>
  <bookViews>
    <workbookView xWindow="0" yWindow="0" windowWidth="20730" windowHeight="8145"/>
  </bookViews>
  <sheets>
    <sheet name="Sheet1" sheetId="1" r:id="rId1"/>
    <sheet name="Sheet2" sheetId="2" r:id="rId2"/>
    <sheet name="Sheet3" sheetId="3" r:id="rId3"/>
  </sheets>
  <calcPr calcId="124519"/>
</workbook>
</file>

<file path=xl/calcChain.xml><?xml version="1.0" encoding="utf-8"?>
<calcChain xmlns="http://schemas.openxmlformats.org/spreadsheetml/2006/main">
  <c r="K180" i="1"/>
  <c r="Q156" l="1"/>
  <c r="O156"/>
  <c r="P156" l="1"/>
  <c r="T145"/>
  <c r="J145"/>
  <c r="O102"/>
  <c r="Q102"/>
  <c r="P102" s="1"/>
  <c r="J103"/>
  <c r="K103"/>
  <c r="L103"/>
  <c r="M103"/>
  <c r="N103"/>
  <c r="R103"/>
  <c r="S103"/>
  <c r="T103"/>
  <c r="V103" s="1"/>
  <c r="U103"/>
  <c r="U221" l="1"/>
  <c r="T221"/>
  <c r="S221"/>
  <c r="R221"/>
  <c r="N221"/>
  <c r="M221"/>
  <c r="L221"/>
  <c r="K221"/>
  <c r="J221"/>
  <c r="A221"/>
  <c r="U220"/>
  <c r="T220"/>
  <c r="S220"/>
  <c r="R220"/>
  <c r="N220"/>
  <c r="M220"/>
  <c r="L220"/>
  <c r="K220"/>
  <c r="J220"/>
  <c r="A220"/>
  <c r="K146"/>
  <c r="A261"/>
  <c r="J261"/>
  <c r="K261"/>
  <c r="L261"/>
  <c r="M261"/>
  <c r="N261"/>
  <c r="R261"/>
  <c r="S261"/>
  <c r="T261"/>
  <c r="U261"/>
  <c r="Q121"/>
  <c r="O121"/>
  <c r="Q120"/>
  <c r="O120"/>
  <c r="U145"/>
  <c r="S145"/>
  <c r="R145"/>
  <c r="K145"/>
  <c r="L145"/>
  <c r="M145"/>
  <c r="N145"/>
  <c r="L146"/>
  <c r="M146"/>
  <c r="N146"/>
  <c r="Q136"/>
  <c r="O136"/>
  <c r="Q135"/>
  <c r="O135"/>
  <c r="Q127"/>
  <c r="O127"/>
  <c r="Q126"/>
  <c r="O126"/>
  <c r="U75"/>
  <c r="P120" l="1"/>
  <c r="P121"/>
  <c r="P136"/>
  <c r="P135"/>
  <c r="P126"/>
  <c r="P127"/>
  <c r="Q88"/>
  <c r="O88"/>
  <c r="Q74"/>
  <c r="O74"/>
  <c r="P88" l="1"/>
  <c r="P74"/>
  <c r="U238"/>
  <c r="T238"/>
  <c r="S238"/>
  <c r="R238"/>
  <c r="N238"/>
  <c r="M238"/>
  <c r="L238"/>
  <c r="K238"/>
  <c r="J238"/>
  <c r="A238"/>
  <c r="U237"/>
  <c r="T237"/>
  <c r="S237"/>
  <c r="R237"/>
  <c r="N237"/>
  <c r="M237"/>
  <c r="L237"/>
  <c r="K237"/>
  <c r="J237"/>
  <c r="A237"/>
  <c r="U236"/>
  <c r="T236"/>
  <c r="S236"/>
  <c r="R236"/>
  <c r="N236"/>
  <c r="M236"/>
  <c r="L236"/>
  <c r="K236"/>
  <c r="J236"/>
  <c r="A236"/>
  <c r="U232"/>
  <c r="T232"/>
  <c r="S232"/>
  <c r="R232"/>
  <c r="N232"/>
  <c r="M232"/>
  <c r="L232"/>
  <c r="K232"/>
  <c r="J232"/>
  <c r="A232"/>
  <c r="U231"/>
  <c r="T231"/>
  <c r="S231"/>
  <c r="R231"/>
  <c r="N231"/>
  <c r="M231"/>
  <c r="L231"/>
  <c r="K231"/>
  <c r="J231"/>
  <c r="A231"/>
  <c r="U230"/>
  <c r="T230"/>
  <c r="S230"/>
  <c r="R230"/>
  <c r="N230"/>
  <c r="M230"/>
  <c r="L230"/>
  <c r="K230"/>
  <c r="J230"/>
  <c r="A230"/>
  <c r="U229"/>
  <c r="T229"/>
  <c r="S229"/>
  <c r="R229"/>
  <c r="N229"/>
  <c r="M229"/>
  <c r="L229"/>
  <c r="K229"/>
  <c r="J229"/>
  <c r="A229"/>
  <c r="U228"/>
  <c r="T228"/>
  <c r="S228"/>
  <c r="R228"/>
  <c r="N228"/>
  <c r="M228"/>
  <c r="L228"/>
  <c r="K228"/>
  <c r="J228"/>
  <c r="A228"/>
  <c r="U227"/>
  <c r="T227"/>
  <c r="S227"/>
  <c r="R227"/>
  <c r="N227"/>
  <c r="M227"/>
  <c r="L227"/>
  <c r="K227"/>
  <c r="J227"/>
  <c r="A227"/>
  <c r="U226"/>
  <c r="T226"/>
  <c r="S226"/>
  <c r="R226"/>
  <c r="N226"/>
  <c r="M226"/>
  <c r="L226"/>
  <c r="K226"/>
  <c r="J226"/>
  <c r="A226"/>
  <c r="U225"/>
  <c r="T225"/>
  <c r="S225"/>
  <c r="R225"/>
  <c r="N225"/>
  <c r="M225"/>
  <c r="L225"/>
  <c r="K225"/>
  <c r="J225"/>
  <c r="A225"/>
  <c r="U224"/>
  <c r="T224"/>
  <c r="S224"/>
  <c r="R224"/>
  <c r="N224"/>
  <c r="M224"/>
  <c r="L224"/>
  <c r="K224"/>
  <c r="J224"/>
  <c r="A224"/>
  <c r="U200"/>
  <c r="T200"/>
  <c r="S200"/>
  <c r="R200"/>
  <c r="N200"/>
  <c r="M200"/>
  <c r="L200"/>
  <c r="K200"/>
  <c r="J200"/>
  <c r="A200"/>
  <c r="U199"/>
  <c r="T199"/>
  <c r="S199"/>
  <c r="R199"/>
  <c r="N199"/>
  <c r="M199"/>
  <c r="L199"/>
  <c r="K199"/>
  <c r="J199"/>
  <c r="A199"/>
  <c r="U196" l="1"/>
  <c r="T196"/>
  <c r="S196"/>
  <c r="R196"/>
  <c r="N196"/>
  <c r="M196"/>
  <c r="L196"/>
  <c r="K196"/>
  <c r="J196"/>
  <c r="A196"/>
  <c r="U179"/>
  <c r="Q60" l="1"/>
  <c r="Q46"/>
  <c r="U258" l="1"/>
  <c r="T258"/>
  <c r="S258"/>
  <c r="R258"/>
  <c r="Q258"/>
  <c r="P258"/>
  <c r="O258"/>
  <c r="N258"/>
  <c r="M258"/>
  <c r="L258"/>
  <c r="K258"/>
  <c r="J258"/>
  <c r="U257"/>
  <c r="T257"/>
  <c r="S257"/>
  <c r="R257"/>
  <c r="N257"/>
  <c r="M257"/>
  <c r="L257"/>
  <c r="K257"/>
  <c r="J257"/>
  <c r="U256"/>
  <c r="T256"/>
  <c r="S256"/>
  <c r="R256"/>
  <c r="Q256"/>
  <c r="P256"/>
  <c r="O256"/>
  <c r="N256"/>
  <c r="M256"/>
  <c r="L256"/>
  <c r="K256"/>
  <c r="J256"/>
  <c r="U255"/>
  <c r="T255"/>
  <c r="S255"/>
  <c r="R255"/>
  <c r="Q255"/>
  <c r="N255"/>
  <c r="M255"/>
  <c r="L255"/>
  <c r="K255"/>
  <c r="J255"/>
  <c r="U254"/>
  <c r="T254"/>
  <c r="S254"/>
  <c r="R254"/>
  <c r="N254"/>
  <c r="M254"/>
  <c r="L254"/>
  <c r="K254"/>
  <c r="J254"/>
  <c r="U253"/>
  <c r="T253"/>
  <c r="S253"/>
  <c r="R253"/>
  <c r="N253"/>
  <c r="M253"/>
  <c r="L253"/>
  <c r="K253"/>
  <c r="J253"/>
  <c r="U252"/>
  <c r="T252"/>
  <c r="S252"/>
  <c r="R252"/>
  <c r="N252"/>
  <c r="M252"/>
  <c r="L252"/>
  <c r="K252"/>
  <c r="J252"/>
  <c r="U251"/>
  <c r="T251"/>
  <c r="S251"/>
  <c r="R251"/>
  <c r="N251"/>
  <c r="M251"/>
  <c r="L251"/>
  <c r="K251"/>
  <c r="J251"/>
  <c r="U239"/>
  <c r="T239"/>
  <c r="S239"/>
  <c r="R239"/>
  <c r="N239"/>
  <c r="M239"/>
  <c r="L239"/>
  <c r="K239"/>
  <c r="J239"/>
  <c r="U235"/>
  <c r="T235"/>
  <c r="S235"/>
  <c r="R235"/>
  <c r="N235"/>
  <c r="M235"/>
  <c r="L235"/>
  <c r="K235"/>
  <c r="J235"/>
  <c r="U223"/>
  <c r="T223"/>
  <c r="S223"/>
  <c r="R223"/>
  <c r="N223"/>
  <c r="M223"/>
  <c r="L223"/>
  <c r="K223"/>
  <c r="J223"/>
  <c r="U222"/>
  <c r="T222"/>
  <c r="S222"/>
  <c r="R222"/>
  <c r="N222"/>
  <c r="M222"/>
  <c r="L222"/>
  <c r="K222"/>
  <c r="J222"/>
  <c r="U219"/>
  <c r="T219"/>
  <c r="S219"/>
  <c r="R219"/>
  <c r="N219"/>
  <c r="M219"/>
  <c r="L219"/>
  <c r="K219"/>
  <c r="J219"/>
  <c r="U207"/>
  <c r="T207"/>
  <c r="S207"/>
  <c r="R207"/>
  <c r="Q207"/>
  <c r="P207"/>
  <c r="O207"/>
  <c r="N207"/>
  <c r="M207"/>
  <c r="L207"/>
  <c r="K207"/>
  <c r="J207"/>
  <c r="U206"/>
  <c r="T206"/>
  <c r="S206"/>
  <c r="R206"/>
  <c r="Q206"/>
  <c r="P206"/>
  <c r="O206"/>
  <c r="N206"/>
  <c r="M206"/>
  <c r="L206"/>
  <c r="K206"/>
  <c r="J206"/>
  <c r="U205"/>
  <c r="T205"/>
  <c r="S205"/>
  <c r="R205"/>
  <c r="Q205"/>
  <c r="P205"/>
  <c r="O205"/>
  <c r="N205"/>
  <c r="M205"/>
  <c r="L205"/>
  <c r="K205"/>
  <c r="J205"/>
  <c r="U204"/>
  <c r="T204"/>
  <c r="S204"/>
  <c r="R204"/>
  <c r="N204"/>
  <c r="M204"/>
  <c r="L204"/>
  <c r="K204"/>
  <c r="J204"/>
  <c r="U201"/>
  <c r="T201"/>
  <c r="S201"/>
  <c r="R201"/>
  <c r="N201"/>
  <c r="M201"/>
  <c r="L201"/>
  <c r="K201"/>
  <c r="J201"/>
  <c r="U198"/>
  <c r="T198"/>
  <c r="S198"/>
  <c r="R198"/>
  <c r="N198"/>
  <c r="M198"/>
  <c r="L198"/>
  <c r="K198"/>
  <c r="J198"/>
  <c r="U197"/>
  <c r="T197"/>
  <c r="S197"/>
  <c r="R197"/>
  <c r="N197"/>
  <c r="M197"/>
  <c r="L197"/>
  <c r="K197"/>
  <c r="J197"/>
  <c r="U195"/>
  <c r="T195"/>
  <c r="S195"/>
  <c r="R195"/>
  <c r="N195"/>
  <c r="M195"/>
  <c r="L195"/>
  <c r="K195"/>
  <c r="J195"/>
  <c r="U194"/>
  <c r="T194"/>
  <c r="S194"/>
  <c r="R194"/>
  <c r="N194"/>
  <c r="M194"/>
  <c r="L194"/>
  <c r="K194"/>
  <c r="J194"/>
  <c r="U193"/>
  <c r="T193"/>
  <c r="S193"/>
  <c r="R193"/>
  <c r="N193"/>
  <c r="M193"/>
  <c r="L193"/>
  <c r="K193"/>
  <c r="J193"/>
  <c r="U192"/>
  <c r="T192"/>
  <c r="S192"/>
  <c r="R192"/>
  <c r="N192"/>
  <c r="M192"/>
  <c r="L192"/>
  <c r="K192"/>
  <c r="J192"/>
  <c r="U191"/>
  <c r="T191"/>
  <c r="S191"/>
  <c r="R191"/>
  <c r="N191"/>
  <c r="M191"/>
  <c r="L191"/>
  <c r="K191"/>
  <c r="J191"/>
  <c r="U190"/>
  <c r="T190"/>
  <c r="S190"/>
  <c r="R190"/>
  <c r="N190"/>
  <c r="N180"/>
  <c r="N179"/>
  <c r="O178"/>
  <c r="O177"/>
  <c r="O176"/>
  <c r="O174"/>
  <c r="O173"/>
  <c r="O172"/>
  <c r="O170"/>
  <c r="O169"/>
  <c r="O168"/>
  <c r="O166"/>
  <c r="O165"/>
  <c r="O164"/>
  <c r="Q164"/>
  <c r="Q165"/>
  <c r="Q166"/>
  <c r="O162"/>
  <c r="O161"/>
  <c r="O160"/>
  <c r="O158"/>
  <c r="O157"/>
  <c r="O155"/>
  <c r="O144"/>
  <c r="O143"/>
  <c r="O142"/>
  <c r="O140"/>
  <c r="O139"/>
  <c r="O138"/>
  <c r="O137"/>
  <c r="O134"/>
  <c r="O133"/>
  <c r="O132"/>
  <c r="O130"/>
  <c r="O129"/>
  <c r="O128"/>
  <c r="O125"/>
  <c r="O124"/>
  <c r="O123"/>
  <c r="O113"/>
  <c r="O261" s="1"/>
  <c r="O112"/>
  <c r="O239" s="1"/>
  <c r="O111"/>
  <c r="O238" s="1"/>
  <c r="O110"/>
  <c r="O237" s="1"/>
  <c r="O109"/>
  <c r="O236" s="1"/>
  <c r="O108"/>
  <c r="O204" s="1"/>
  <c r="N114"/>
  <c r="O101"/>
  <c r="O100"/>
  <c r="O230" s="1"/>
  <c r="O99"/>
  <c r="O229" s="1"/>
  <c r="O98"/>
  <c r="O228" s="1"/>
  <c r="O97"/>
  <c r="O201" s="1"/>
  <c r="O96"/>
  <c r="N89"/>
  <c r="O87"/>
  <c r="O226" s="1"/>
  <c r="O86"/>
  <c r="O257" s="1"/>
  <c r="O85"/>
  <c r="O200" s="1"/>
  <c r="O84"/>
  <c r="O199" s="1"/>
  <c r="O83"/>
  <c r="O225" s="1"/>
  <c r="O82"/>
  <c r="N75"/>
  <c r="O73"/>
  <c r="O72"/>
  <c r="O71"/>
  <c r="O223" s="1"/>
  <c r="O70"/>
  <c r="O198" s="1"/>
  <c r="O69"/>
  <c r="O222" s="1"/>
  <c r="O68"/>
  <c r="O197" s="1"/>
  <c r="O67"/>
  <c r="O221" s="1"/>
  <c r="O66"/>
  <c r="O220" s="1"/>
  <c r="O46"/>
  <c r="O253" s="1"/>
  <c r="O44"/>
  <c r="O193" s="1"/>
  <c r="O43"/>
  <c r="O42"/>
  <c r="O41"/>
  <c r="O40"/>
  <c r="O252" s="1"/>
  <c r="O60"/>
  <c r="O255" s="1"/>
  <c r="O59"/>
  <c r="O58"/>
  <c r="O57"/>
  <c r="O56"/>
  <c r="O196" s="1"/>
  <c r="O55"/>
  <c r="O254" s="1"/>
  <c r="O54"/>
  <c r="O195" s="1"/>
  <c r="O53"/>
  <c r="N61"/>
  <c r="O52"/>
  <c r="N47"/>
  <c r="O39"/>
  <c r="O103" l="1"/>
  <c r="O190"/>
  <c r="U202"/>
  <c r="U233"/>
  <c r="O235"/>
  <c r="O224"/>
  <c r="O227"/>
  <c r="O194"/>
  <c r="O191"/>
  <c r="O231"/>
  <c r="O192"/>
  <c r="O232"/>
  <c r="O146"/>
  <c r="O145"/>
  <c r="N262"/>
  <c r="P165"/>
  <c r="N208"/>
  <c r="N240"/>
  <c r="N202"/>
  <c r="N233"/>
  <c r="N259"/>
  <c r="O61"/>
  <c r="S4" s="1"/>
  <c r="V4" s="1"/>
  <c r="O75"/>
  <c r="P5" s="1"/>
  <c r="V5" s="1"/>
  <c r="O89"/>
  <c r="S5" s="1"/>
  <c r="V6" s="1"/>
  <c r="P6"/>
  <c r="V7" s="1"/>
  <c r="P166"/>
  <c r="P164"/>
  <c r="O219"/>
  <c r="O251"/>
  <c r="Q113"/>
  <c r="Q261" s="1"/>
  <c r="Q112"/>
  <c r="Q239" s="1"/>
  <c r="Q111"/>
  <c r="Q238" s="1"/>
  <c r="Q110"/>
  <c r="Q237" s="1"/>
  <c r="Q109"/>
  <c r="Q236" s="1"/>
  <c r="A195"/>
  <c r="Q155"/>
  <c r="Q157"/>
  <c r="Q158"/>
  <c r="Q160"/>
  <c r="Q161"/>
  <c r="Q162"/>
  <c r="Q168"/>
  <c r="Q169"/>
  <c r="Q170"/>
  <c r="Q172"/>
  <c r="Q173"/>
  <c r="Q174"/>
  <c r="Q176"/>
  <c r="Q177"/>
  <c r="Q178"/>
  <c r="J179"/>
  <c r="K179"/>
  <c r="L179"/>
  <c r="M179"/>
  <c r="R179"/>
  <c r="S179"/>
  <c r="T179"/>
  <c r="L180"/>
  <c r="M180"/>
  <c r="P60"/>
  <c r="P255" s="1"/>
  <c r="Q44"/>
  <c r="Q193" s="1"/>
  <c r="N263" l="1"/>
  <c r="N241"/>
  <c r="N264"/>
  <c r="K181"/>
  <c r="N242"/>
  <c r="N210"/>
  <c r="N209"/>
  <c r="Q180"/>
  <c r="Q179"/>
  <c r="O179"/>
  <c r="U240"/>
  <c r="U241" s="1"/>
  <c r="U259"/>
  <c r="P172"/>
  <c r="P157"/>
  <c r="P155"/>
  <c r="P169"/>
  <c r="O180"/>
  <c r="P168"/>
  <c r="P162"/>
  <c r="P170"/>
  <c r="P178"/>
  <c r="P177"/>
  <c r="P176"/>
  <c r="P174"/>
  <c r="P173"/>
  <c r="P161"/>
  <c r="P160"/>
  <c r="P158"/>
  <c r="P44"/>
  <c r="P193" s="1"/>
  <c r="U89"/>
  <c r="U114"/>
  <c r="U61"/>
  <c r="U47"/>
  <c r="T296"/>
  <c r="S296"/>
  <c r="R296"/>
  <c r="M297"/>
  <c r="L297"/>
  <c r="K297"/>
  <c r="M296"/>
  <c r="L296"/>
  <c r="K296"/>
  <c r="J296"/>
  <c r="Q295"/>
  <c r="O295"/>
  <c r="Q294"/>
  <c r="O294"/>
  <c r="Q292"/>
  <c r="O292"/>
  <c r="Q291"/>
  <c r="O291"/>
  <c r="Q289"/>
  <c r="O289"/>
  <c r="Q287"/>
  <c r="O287"/>
  <c r="Q285"/>
  <c r="O285"/>
  <c r="Q283"/>
  <c r="O283"/>
  <c r="V30"/>
  <c r="K148" l="1"/>
  <c r="K244"/>
  <c r="Q297"/>
  <c r="U263"/>
  <c r="K266" s="1"/>
  <c r="U209"/>
  <c r="K182"/>
  <c r="P179"/>
  <c r="P180"/>
  <c r="O181" s="1"/>
  <c r="O297"/>
  <c r="Q296"/>
  <c r="O296"/>
  <c r="P291"/>
  <c r="P292"/>
  <c r="P287"/>
  <c r="P295"/>
  <c r="K298"/>
  <c r="P283"/>
  <c r="P289"/>
  <c r="P285"/>
  <c r="P294"/>
  <c r="T47"/>
  <c r="R47"/>
  <c r="T61"/>
  <c r="S61"/>
  <c r="R61"/>
  <c r="V32"/>
  <c r="V31"/>
  <c r="K212" l="1"/>
  <c r="V47"/>
  <c r="P297"/>
  <c r="O298" s="1"/>
  <c r="P296"/>
  <c r="V61"/>
  <c r="A204"/>
  <c r="V291" l="1"/>
  <c r="V293" s="1"/>
  <c r="A258"/>
  <c r="A257"/>
  <c r="A256"/>
  <c r="A255"/>
  <c r="A254"/>
  <c r="A253"/>
  <c r="A252"/>
  <c r="A251"/>
  <c r="A239"/>
  <c r="A235"/>
  <c r="A223"/>
  <c r="A222"/>
  <c r="A219"/>
  <c r="A207"/>
  <c r="A206"/>
  <c r="A205"/>
  <c r="A201" l="1"/>
  <c r="A198"/>
  <c r="A197"/>
  <c r="A194"/>
  <c r="A193"/>
  <c r="A192" l="1"/>
  <c r="A191"/>
  <c r="M190"/>
  <c r="L190"/>
  <c r="K190"/>
  <c r="J190"/>
  <c r="A190"/>
  <c r="Q143" l="1"/>
  <c r="T262"/>
  <c r="S262"/>
  <c r="R262"/>
  <c r="M262"/>
  <c r="L262"/>
  <c r="K262"/>
  <c r="J262"/>
  <c r="T259"/>
  <c r="S259"/>
  <c r="R259"/>
  <c r="M259"/>
  <c r="L259"/>
  <c r="K259"/>
  <c r="J259"/>
  <c r="T240"/>
  <c r="S240"/>
  <c r="R240"/>
  <c r="M240"/>
  <c r="L240"/>
  <c r="K240"/>
  <c r="J240"/>
  <c r="T233"/>
  <c r="S233"/>
  <c r="R233"/>
  <c r="M233"/>
  <c r="L233"/>
  <c r="K233"/>
  <c r="J233"/>
  <c r="T208"/>
  <c r="S208"/>
  <c r="R208"/>
  <c r="M208"/>
  <c r="L208"/>
  <c r="K208"/>
  <c r="J208"/>
  <c r="Q144"/>
  <c r="P143"/>
  <c r="Q138"/>
  <c r="Q142"/>
  <c r="P142" s="1"/>
  <c r="Q123"/>
  <c r="Q124"/>
  <c r="Q130"/>
  <c r="Q134"/>
  <c r="J114"/>
  <c r="Q140"/>
  <c r="Q129"/>
  <c r="Q132"/>
  <c r="Q139"/>
  <c r="Q96"/>
  <c r="Q97"/>
  <c r="Q201" s="1"/>
  <c r="Q98"/>
  <c r="Q228" s="1"/>
  <c r="Q99"/>
  <c r="Q229" s="1"/>
  <c r="Q100"/>
  <c r="Q230" s="1"/>
  <c r="Q101"/>
  <c r="Q108"/>
  <c r="K114"/>
  <c r="L114"/>
  <c r="M114"/>
  <c r="R114"/>
  <c r="S114"/>
  <c r="T114"/>
  <c r="Q73"/>
  <c r="Q57"/>
  <c r="Q56"/>
  <c r="Q196" s="1"/>
  <c r="Q253"/>
  <c r="Q137"/>
  <c r="Q133"/>
  <c r="Q128"/>
  <c r="Q125"/>
  <c r="T89"/>
  <c r="S89"/>
  <c r="R89"/>
  <c r="M89"/>
  <c r="L89"/>
  <c r="K89"/>
  <c r="J89"/>
  <c r="Q87"/>
  <c r="Q226" s="1"/>
  <c r="Q86"/>
  <c r="Q257" s="1"/>
  <c r="Q85"/>
  <c r="Q200" s="1"/>
  <c r="Q84"/>
  <c r="Q199" s="1"/>
  <c r="Q83"/>
  <c r="Q225" s="1"/>
  <c r="Q82"/>
  <c r="T75"/>
  <c r="S75"/>
  <c r="R75"/>
  <c r="M75"/>
  <c r="L75"/>
  <c r="K75"/>
  <c r="J75"/>
  <c r="Q72"/>
  <c r="Q71"/>
  <c r="Q223" s="1"/>
  <c r="Q70"/>
  <c r="Q198" s="1"/>
  <c r="Q69"/>
  <c r="Q222" s="1"/>
  <c r="Q68"/>
  <c r="Q67"/>
  <c r="Q221" s="1"/>
  <c r="Q66"/>
  <c r="M61"/>
  <c r="L61"/>
  <c r="K61"/>
  <c r="J61"/>
  <c r="Q59"/>
  <c r="Q58"/>
  <c r="Q55"/>
  <c r="Q254" s="1"/>
  <c r="Q54"/>
  <c r="Q195" s="1"/>
  <c r="Q53"/>
  <c r="Q52"/>
  <c r="Q43"/>
  <c r="K47"/>
  <c r="Q42"/>
  <c r="Q41"/>
  <c r="Q40"/>
  <c r="Q252" s="1"/>
  <c r="Q39"/>
  <c r="M47"/>
  <c r="L47"/>
  <c r="J47"/>
  <c r="P46"/>
  <c r="Q103" l="1"/>
  <c r="Q194"/>
  <c r="Q251"/>
  <c r="Q220"/>
  <c r="Q219"/>
  <c r="Q204"/>
  <c r="Q235"/>
  <c r="Q240" s="1"/>
  <c r="Q192"/>
  <c r="Q232"/>
  <c r="K242"/>
  <c r="Q191"/>
  <c r="Q231"/>
  <c r="Q224"/>
  <c r="Q227"/>
  <c r="P68"/>
  <c r="P197" s="1"/>
  <c r="Q197"/>
  <c r="Q190"/>
  <c r="P123"/>
  <c r="Q146"/>
  <c r="Q145"/>
  <c r="K147"/>
  <c r="Q75"/>
  <c r="S272"/>
  <c r="S274" s="1"/>
  <c r="P69"/>
  <c r="P222" s="1"/>
  <c r="P71"/>
  <c r="P223" s="1"/>
  <c r="U272"/>
  <c r="U274" s="1"/>
  <c r="P138"/>
  <c r="V75"/>
  <c r="P132"/>
  <c r="P57"/>
  <c r="P99"/>
  <c r="P229" s="1"/>
  <c r="P53"/>
  <c r="P54"/>
  <c r="P195" s="1"/>
  <c r="P55"/>
  <c r="P254" s="1"/>
  <c r="P59"/>
  <c r="V114"/>
  <c r="V89"/>
  <c r="J263"/>
  <c r="M263"/>
  <c r="K263"/>
  <c r="S263"/>
  <c r="L241"/>
  <c r="K264"/>
  <c r="M242"/>
  <c r="S241"/>
  <c r="M264"/>
  <c r="O240"/>
  <c r="O233"/>
  <c r="O262"/>
  <c r="O208"/>
  <c r="Q61"/>
  <c r="P83"/>
  <c r="P225" s="1"/>
  <c r="P85"/>
  <c r="P200" s="1"/>
  <c r="P87"/>
  <c r="P226" s="1"/>
  <c r="P128"/>
  <c r="P133"/>
  <c r="P73"/>
  <c r="P111"/>
  <c r="P238" s="1"/>
  <c r="P110"/>
  <c r="P237" s="1"/>
  <c r="P109"/>
  <c r="P236" s="1"/>
  <c r="P101"/>
  <c r="P139"/>
  <c r="P129"/>
  <c r="P130"/>
  <c r="Q262"/>
  <c r="P253"/>
  <c r="O47"/>
  <c r="P39"/>
  <c r="P43"/>
  <c r="J241"/>
  <c r="L242"/>
  <c r="R241"/>
  <c r="T241"/>
  <c r="R263"/>
  <c r="M202"/>
  <c r="M209" s="1"/>
  <c r="K202"/>
  <c r="S202"/>
  <c r="S209" s="1"/>
  <c r="L202"/>
  <c r="L209" s="1"/>
  <c r="R202"/>
  <c r="R209" s="1"/>
  <c r="T202"/>
  <c r="T209" s="1"/>
  <c r="P66"/>
  <c r="J202"/>
  <c r="P41"/>
  <c r="T263"/>
  <c r="Q114"/>
  <c r="Q47"/>
  <c r="P42"/>
  <c r="P52"/>
  <c r="P40"/>
  <c r="P252" s="1"/>
  <c r="P58"/>
  <c r="P67"/>
  <c r="P221" s="1"/>
  <c r="P70"/>
  <c r="P198" s="1"/>
  <c r="P72"/>
  <c r="P82"/>
  <c r="P84"/>
  <c r="P199" s="1"/>
  <c r="P86"/>
  <c r="P257" s="1"/>
  <c r="P125"/>
  <c r="P137"/>
  <c r="J273"/>
  <c r="P56"/>
  <c r="P196" s="1"/>
  <c r="P113"/>
  <c r="P261" s="1"/>
  <c r="P112"/>
  <c r="P239" s="1"/>
  <c r="O114"/>
  <c r="S6" s="1"/>
  <c r="V8" s="1"/>
  <c r="P100"/>
  <c r="P230" s="1"/>
  <c r="P98"/>
  <c r="P228" s="1"/>
  <c r="P97"/>
  <c r="P201" s="1"/>
  <c r="P96"/>
  <c r="P140"/>
  <c r="P134"/>
  <c r="P124"/>
  <c r="P144"/>
  <c r="Q89"/>
  <c r="P108"/>
  <c r="P235" s="1"/>
  <c r="M241"/>
  <c r="T272"/>
  <c r="T274" s="1"/>
  <c r="K241"/>
  <c r="L263"/>
  <c r="L264"/>
  <c r="P103" l="1"/>
  <c r="P194"/>
  <c r="P251"/>
  <c r="P259" s="1"/>
  <c r="P220"/>
  <c r="P4"/>
  <c r="V3" s="1"/>
  <c r="K183"/>
  <c r="P219"/>
  <c r="P190"/>
  <c r="P191"/>
  <c r="P231"/>
  <c r="P192"/>
  <c r="P232"/>
  <c r="K209"/>
  <c r="K210"/>
  <c r="P224"/>
  <c r="P227"/>
  <c r="P146"/>
  <c r="L273" s="1"/>
  <c r="P145"/>
  <c r="K243"/>
  <c r="K245" s="1"/>
  <c r="K265"/>
  <c r="K267" s="1"/>
  <c r="K149"/>
  <c r="Q208"/>
  <c r="P204"/>
  <c r="P208" s="1"/>
  <c r="Q259"/>
  <c r="Q233"/>
  <c r="O259"/>
  <c r="O264" s="1"/>
  <c r="J272"/>
  <c r="J209"/>
  <c r="H273"/>
  <c r="Q202"/>
  <c r="P262"/>
  <c r="P240"/>
  <c r="O241"/>
  <c r="O242"/>
  <c r="O202"/>
  <c r="O209" s="1"/>
  <c r="M210"/>
  <c r="P114"/>
  <c r="L210"/>
  <c r="P61"/>
  <c r="P47"/>
  <c r="P89"/>
  <c r="P75"/>
  <c r="P233" l="1"/>
  <c r="P241" s="1"/>
  <c r="Q210"/>
  <c r="O273"/>
  <c r="K211"/>
  <c r="Q263"/>
  <c r="Q264"/>
  <c r="O263"/>
  <c r="Q241"/>
  <c r="Q242"/>
  <c r="L272"/>
  <c r="L274" s="1"/>
  <c r="O147"/>
  <c r="Q209"/>
  <c r="P202"/>
  <c r="P210" s="1"/>
  <c r="P264"/>
  <c r="O265" s="1"/>
  <c r="P263"/>
  <c r="H272"/>
  <c r="H274" s="1"/>
  <c r="Q273" s="1"/>
  <c r="O210"/>
  <c r="J274"/>
  <c r="P242" l="1"/>
  <c r="O243" s="1"/>
  <c r="K213"/>
  <c r="V292" s="1"/>
  <c r="V294" s="1"/>
  <c r="O272"/>
  <c r="O274" s="1"/>
  <c r="V273"/>
  <c r="O211"/>
  <c r="P209"/>
  <c r="Q272"/>
  <c r="Q274" s="1"/>
</calcChain>
</file>

<file path=xl/sharedStrings.xml><?xml version="1.0" encoding="utf-8"?>
<sst xmlns="http://schemas.openxmlformats.org/spreadsheetml/2006/main" count="705" uniqueCount="272">
  <si>
    <t>I. CERINŢE PENTRU OBŢINEREA DIPLOMEI DE LICENŢĂ</t>
  </si>
  <si>
    <t>180 de credite din care:</t>
  </si>
  <si>
    <r>
      <rPr>
        <b/>
        <sz val="10"/>
        <color indexed="8"/>
        <rFont val="Times New Roman"/>
        <family val="1"/>
      </rPr>
      <t xml:space="preserve">20 </t>
    </r>
    <r>
      <rPr>
        <sz val="10"/>
        <color indexed="8"/>
        <rFont val="Times New Roman"/>
        <family val="1"/>
      </rPr>
      <t xml:space="preserve">de credite la examenul de licenţă </t>
    </r>
  </si>
  <si>
    <t>Activităţi didactice</t>
  </si>
  <si>
    <t>Sesiune de examene</t>
  </si>
  <si>
    <t>Vacanţă</t>
  </si>
  <si>
    <t>Sem I</t>
  </si>
  <si>
    <t>Sem II</t>
  </si>
  <si>
    <t>I</t>
  </si>
  <si>
    <t>V</t>
  </si>
  <si>
    <t>R</t>
  </si>
  <si>
    <t>Stagii de practică</t>
  </si>
  <si>
    <t xml:space="preserve">iarna </t>
  </si>
  <si>
    <t>prim</t>
  </si>
  <si>
    <t>vara</t>
  </si>
  <si>
    <t>Anul I</t>
  </si>
  <si>
    <t>Anul II</t>
  </si>
  <si>
    <t>Anul III</t>
  </si>
  <si>
    <t>II. DESFĂŞURAREA STUDIILOR (în număr de săptămani)</t>
  </si>
  <si>
    <r>
      <t xml:space="preserve">Durata studiilor: </t>
    </r>
    <r>
      <rPr>
        <b/>
        <sz val="10"/>
        <color indexed="8"/>
        <rFont val="Times New Roman"/>
        <family val="1"/>
      </rPr>
      <t>6 semestre</t>
    </r>
  </si>
  <si>
    <r>
      <t xml:space="preserve">Forma de învăţământ: </t>
    </r>
    <r>
      <rPr>
        <b/>
        <sz val="10"/>
        <color indexed="8"/>
        <rFont val="Times New Roman"/>
        <family val="1"/>
      </rPr>
      <t>cu frecvenţă</t>
    </r>
  </si>
  <si>
    <t>L.P comasate</t>
  </si>
  <si>
    <t xml:space="preserve">III. NUMĂRUL ORELOR PE SĂPTĂMANĂ </t>
  </si>
  <si>
    <t>V. MODUL DE ALEGERE A DISCIPLINELOR OPŢIONALE</t>
  </si>
  <si>
    <t>VII. TABELUL DISCIPLINELOR</t>
  </si>
  <si>
    <t>Felul disciplinei</t>
  </si>
  <si>
    <t>Forme de evaluare</t>
  </si>
  <si>
    <t>Ore fizice săptămânale</t>
  </si>
  <si>
    <t>TOTAL</t>
  </si>
  <si>
    <t>DENUMIREA DISCIPLINELOR</t>
  </si>
  <si>
    <t>COD</t>
  </si>
  <si>
    <t>C</t>
  </si>
  <si>
    <t>S</t>
  </si>
  <si>
    <t>LP</t>
  </si>
  <si>
    <t>T</t>
  </si>
  <si>
    <t>E</t>
  </si>
  <si>
    <t>VP</t>
  </si>
  <si>
    <t>F</t>
  </si>
  <si>
    <t>Semestrul I</t>
  </si>
  <si>
    <t>Semestrul II</t>
  </si>
  <si>
    <t>DF</t>
  </si>
  <si>
    <t>DS</t>
  </si>
  <si>
    <t>DC</t>
  </si>
  <si>
    <t>Credite ECTS</t>
  </si>
  <si>
    <t>Ore alocate studiului</t>
  </si>
  <si>
    <t>ANUL I, SEMESTRUL 1</t>
  </si>
  <si>
    <t>ANUL I, SEMESTRUL 2</t>
  </si>
  <si>
    <t>ANUL II, SEMESTRUL 3</t>
  </si>
  <si>
    <t>ANUL II, SEMESTRUL 4</t>
  </si>
  <si>
    <t>ANUL III, SEMESTRUL 5</t>
  </si>
  <si>
    <t>ANUL III, SEMESTRUL 6</t>
  </si>
  <si>
    <t>DISCIPLINE OPȚIONALE</t>
  </si>
  <si>
    <t>%</t>
  </si>
  <si>
    <t xml:space="preserve">TOTAL ORE FIZICE / TOTAL ORE ALOCATE STUDIULUI </t>
  </si>
  <si>
    <t>DISCIPLINE FACULTATIVE</t>
  </si>
  <si>
    <t>An I, Semestrul 1</t>
  </si>
  <si>
    <t>An I, Semestrul 2</t>
  </si>
  <si>
    <t>An II, Semestrul 3</t>
  </si>
  <si>
    <t>An II, Semestrul 4</t>
  </si>
  <si>
    <t>An III, Semestrul 5</t>
  </si>
  <si>
    <t>An III, Semestrul 6</t>
  </si>
  <si>
    <t xml:space="preserve">Anexă la Planul de Învățământ specializarea / programul de studiu: </t>
  </si>
  <si>
    <t>Semestrele 1 - 5 (14 săptămâni)</t>
  </si>
  <si>
    <t>DISCIPLINE DE PREGĂTIRE FUNDAMENTALĂ (DF)</t>
  </si>
  <si>
    <t>DISCIPLINE DE SPECIALIATE (DS)</t>
  </si>
  <si>
    <t>DISCIPLINE</t>
  </si>
  <si>
    <t>OBLIGATORII</t>
  </si>
  <si>
    <t>OPȚIONALE</t>
  </si>
  <si>
    <t>ORE FIZICE</t>
  </si>
  <si>
    <t>ORE ALOCATE STUDIULUI</t>
  </si>
  <si>
    <t>NR. DE CREDITE</t>
  </si>
  <si>
    <t>AN I</t>
  </si>
  <si>
    <t>AN II</t>
  </si>
  <si>
    <t>AN III</t>
  </si>
  <si>
    <t>DISCIPLINE COMPLEMANTARE (DC)</t>
  </si>
  <si>
    <t>Semestrul 6 (12 săptămâni)</t>
  </si>
  <si>
    <t>Semestrul  6 (12 săptămâni)</t>
  </si>
  <si>
    <t>BILANȚ GENERAL</t>
  </si>
  <si>
    <t>Educație fizică 1</t>
  </si>
  <si>
    <t>Educație fizică 2</t>
  </si>
  <si>
    <t>Și</t>
  </si>
  <si>
    <t>Pentru a ocupa posturi didactice în învăţământul preuniversitar obligatoriu, absolvenţii de studii universitare trebuie să finalizeze programul de studii psihopedagogice de minimum 30 de credite transferabile oferit de către Departamentul pentru Pregătirea Personalului Didactic (DPPD) şi să posede Certificat de absolvire a DPPD, Nivelul I.</t>
  </si>
  <si>
    <t xml:space="preserve">TOTAL CREDITE / ORE PE SĂPTĂMÂNĂ / EVALUĂRI </t>
  </si>
  <si>
    <t xml:space="preserve">PROGRAM DE STUDII PSIHOPEDAGOGICE </t>
  </si>
  <si>
    <t>VDP 1101</t>
  </si>
  <si>
    <t>VDP 1202</t>
  </si>
  <si>
    <t>Psihologia educaţiei</t>
  </si>
  <si>
    <t>VDP 2303</t>
  </si>
  <si>
    <t>VDP 2404</t>
  </si>
  <si>
    <t>VDP 3505</t>
  </si>
  <si>
    <t>Instruire asistată de calculator</t>
  </si>
  <si>
    <t>Practică pedagogică  în învăţământul preuniversitar obligatoriu (1)</t>
  </si>
  <si>
    <t>VDP 3506</t>
  </si>
  <si>
    <t>VDP 3607</t>
  </si>
  <si>
    <t>VDP 3608</t>
  </si>
  <si>
    <t>Managementul clasei de elevi</t>
  </si>
  <si>
    <t>Practică pedagogică  în învăţământul preuniversitar obligatoriu (2)</t>
  </si>
  <si>
    <r>
      <rPr>
        <b/>
        <sz val="10"/>
        <color indexed="8"/>
        <rFont val="Times New Roman"/>
        <family val="1"/>
      </rPr>
      <t>IV.EXAMENUL DE LICENŢĂ</t>
    </r>
    <r>
      <rPr>
        <sz val="10"/>
        <color indexed="8"/>
        <rFont val="Times New Roman"/>
        <family val="1"/>
      </rPr>
      <t xml:space="preserve"> - perioada iunie-iulie (1 săptămână)
Proba 1: Evaluarea cunoştinţelor fundamentale şi de specialitate - 10 credite
Proba 2: Prezentarea şi susţinerea lucrării de licenţă - 10 credite
</t>
    </r>
  </si>
  <si>
    <t>MODUL PEDAGOCIC - Nivelul I: 30 de credite ECTS  + 5 credite ECTS aferente examenului de absolvire</t>
  </si>
  <si>
    <t>DPPF</t>
  </si>
  <si>
    <t>DPDPS</t>
  </si>
  <si>
    <t>DPPF – Discipline de pregătire psihopedagogică fundamentală (obligatorii)                                       DPDPS – Discipline de pregătire didactică şi practică de specialitate (obligatorii)</t>
  </si>
  <si>
    <t>YLU0011</t>
  </si>
  <si>
    <t>YLU0012</t>
  </si>
  <si>
    <t>Disciplina  test 6</t>
  </si>
  <si>
    <t>Curs opțional 2</t>
  </si>
  <si>
    <t>Limba străină 1</t>
  </si>
  <si>
    <t>Limba străină 2</t>
  </si>
  <si>
    <t>Curs opțional 3</t>
  </si>
  <si>
    <t>PACHET OPȚIONAL 1 (An I, Semestrul 1)</t>
  </si>
  <si>
    <t>UNIVERSITATEA BABEŞ-BOLYAI CLUJ-NAPOCA</t>
  </si>
  <si>
    <t>P</t>
  </si>
  <si>
    <r>
      <rPr>
        <b/>
        <sz val="10"/>
        <color indexed="8"/>
        <rFont val="Times New Roman"/>
        <family val="1"/>
      </rPr>
      <t>4</t>
    </r>
    <r>
      <rPr>
        <sz val="10"/>
        <color indexed="8"/>
        <rFont val="Times New Roman"/>
        <family val="1"/>
      </rPr>
      <t xml:space="preserve"> credite pentru disciplina Educație fizică</t>
    </r>
  </si>
  <si>
    <t>PROCENT DIN NUMĂRUL TOTAL DE DISCIPLINE</t>
  </si>
  <si>
    <t xml:space="preserve">TOTAL CREDITE / ORE PE SĂPTĂMÂNĂ / EVALUĂRI / TOTAL DISCIPLINE </t>
  </si>
  <si>
    <t>PROCENT DIN NUMĂRUL TOTAL DE ORE FIZICE</t>
  </si>
  <si>
    <t xml:space="preserve">PROCENT DIN NUMĂRUL TOTAL DE ORE FIZICE </t>
  </si>
  <si>
    <t>ÎN TOATE TABELELE DIN ACEASTĂ MACHETĂ, TREBUIE SĂ INTRODUCEȚI  CONȚINUT NUMAI ÎN CELULELE MARCATE CU GALBEN. 
NICIO CELULĂ GALBENA NU TREBUIE SĂ RĂMÂNĂ  NECOMPLETATĂ.</t>
  </si>
  <si>
    <t>*</t>
  </si>
  <si>
    <t>Chei de verificare: Planul este corect dacă adunând procentele din toate tipurile de discipline  se obține 100%</t>
  </si>
  <si>
    <t xml:space="preserve">Procent total discipline </t>
  </si>
  <si>
    <t>Procent total ore fizie</t>
  </si>
  <si>
    <t>DF+DS+DC</t>
  </si>
  <si>
    <t>FACULTATEA DE MATEMATICĂ ȘI INFORMATICĂ</t>
  </si>
  <si>
    <t>PLAN DE ÎNVĂŢĂMÂNT  valabil începând din anul universitar 2018-2019</t>
  </si>
  <si>
    <t>În contul a cel mult 3 discipline opţionale generale, studentul are dreptul să aleagă 3 discipline de la alte specializări ale facultăţilor din Universitatea Babeş-Bolyai, respectând condiționările din planurile de învățământ ale respectivelor specializări.</t>
  </si>
  <si>
    <t>Domeniul: INFORMATICĂ</t>
  </si>
  <si>
    <t>Limba de predare: MAGHIARĂ</t>
  </si>
  <si>
    <t>Titlul absolventului: LICENȚIAT ÎN INFORMATICĂ</t>
  </si>
  <si>
    <r>
      <rPr>
        <b/>
        <sz val="10"/>
        <color indexed="8"/>
        <rFont val="Times New Roman"/>
        <family val="1"/>
      </rPr>
      <t>VI.  UNIVERSITĂŢI EUROPENE DE REFERINŢĂ:</t>
    </r>
    <r>
      <rPr>
        <sz val="10"/>
        <color indexed="8"/>
        <rFont val="Times New Roman"/>
        <family val="1"/>
      </rPr>
      <t xml:space="preserve">
Planul de învăţământ urmează în proporţie de 60% planurile de învăţământ ale Univ. Milano, Univ. Groningem si Univ. Liverpool. Planul reflectă de asemenea recomandările Association of Computing Machinery şi IEEE Computer Society. </t>
    </r>
  </si>
  <si>
    <t>MLM0020</t>
  </si>
  <si>
    <t>Algebră</t>
  </si>
  <si>
    <t>MLM0002</t>
  </si>
  <si>
    <t>Analiză matematică</t>
  </si>
  <si>
    <t>MLM5103</t>
  </si>
  <si>
    <t>Logică matematică și computaţională</t>
  </si>
  <si>
    <t>MLM5107</t>
  </si>
  <si>
    <t>Fundamentele programării</t>
  </si>
  <si>
    <t>MLM5004</t>
  </si>
  <si>
    <t>Arhitectura sistemelor de calcul</t>
  </si>
  <si>
    <t>MLM5104</t>
  </si>
  <si>
    <t>Algoritmi fundamentali</t>
  </si>
  <si>
    <t>MLM5007</t>
  </si>
  <si>
    <t>Sisteme de operare</t>
  </si>
  <si>
    <t>MLM5006</t>
  </si>
  <si>
    <t>Programare orientată obiect</t>
  </si>
  <si>
    <t>MLM5105</t>
  </si>
  <si>
    <t>Structuri de date</t>
  </si>
  <si>
    <t>MLM0014</t>
  </si>
  <si>
    <t>Geometrie</t>
  </si>
  <si>
    <t>MLM5025</t>
  </si>
  <si>
    <t>Algoritmica grafelor</t>
  </si>
  <si>
    <t>Curs optional 1</t>
  </si>
  <si>
    <t>MLM0018</t>
  </si>
  <si>
    <t>MLM5008</t>
  </si>
  <si>
    <t>Metode avansate de programare</t>
  </si>
  <si>
    <t>MLM5106</t>
  </si>
  <si>
    <t xml:space="preserve">Programare paralelă și distribuită </t>
  </si>
  <si>
    <t>MLM5027</t>
  </si>
  <si>
    <t>Baze de date</t>
  </si>
  <si>
    <t>MLM5009</t>
  </si>
  <si>
    <t>Programare logică şi funcţională</t>
  </si>
  <si>
    <t>MLM0031</t>
  </si>
  <si>
    <t>Probabilităţi şi statistică</t>
  </si>
  <si>
    <t>MLM0028</t>
  </si>
  <si>
    <t>Calcul numeric</t>
  </si>
  <si>
    <t>MLM5015</t>
  </si>
  <si>
    <t>Programare Web</t>
  </si>
  <si>
    <t>MLM5028</t>
  </si>
  <si>
    <t>Sisteme de gestiune a bazelor de date</t>
  </si>
  <si>
    <t>MLM5029</t>
  </si>
  <si>
    <t>Inteligenţă artificială</t>
  </si>
  <si>
    <t>MLM5002</t>
  </si>
  <si>
    <t>Reţele de calculatoare</t>
  </si>
  <si>
    <t>MLM0010</t>
  </si>
  <si>
    <t>Sisteme dinamice</t>
  </si>
  <si>
    <t>MLM5060</t>
  </si>
  <si>
    <t>Grafică pe calculator</t>
  </si>
  <si>
    <t>MLM5011</t>
  </si>
  <si>
    <t>Ingineria sistemelor soft</t>
  </si>
  <si>
    <t>MLM5023</t>
  </si>
  <si>
    <t>Limbaje formale şi tehnici de compilare</t>
  </si>
  <si>
    <t>MLM5013</t>
  </si>
  <si>
    <t>Medii de proiectare şi programare</t>
  </si>
  <si>
    <t>MLM5012</t>
  </si>
  <si>
    <t>Proiect colectiv</t>
  </si>
  <si>
    <t>MLM7001</t>
  </si>
  <si>
    <t>Practică</t>
  </si>
  <si>
    <t>MLX7101</t>
  </si>
  <si>
    <t>MLX7102</t>
  </si>
  <si>
    <t>MLM5014</t>
  </si>
  <si>
    <t>Verificarea şi validarea sistemelor soft</t>
  </si>
  <si>
    <t>MLM2001</t>
  </si>
  <si>
    <t>Elaborarea lucrării de licenţă</t>
  </si>
  <si>
    <t>Curs optional 4</t>
  </si>
  <si>
    <t>Curs optional 5</t>
  </si>
  <si>
    <t>Curs optional 6</t>
  </si>
  <si>
    <t>MLM5075</t>
  </si>
  <si>
    <t>Electronica</t>
  </si>
  <si>
    <t>MLM0024</t>
  </si>
  <si>
    <t>Astronomie</t>
  </si>
  <si>
    <t>MLM0065</t>
  </si>
  <si>
    <t>Algoritmi de optimizare</t>
  </si>
  <si>
    <t>MLM5085</t>
  </si>
  <si>
    <t>Introducere in criptografie</t>
  </si>
  <si>
    <t>MLM5040</t>
  </si>
  <si>
    <t>Programare distribuită - platforme Java</t>
  </si>
  <si>
    <t>MLM0039</t>
  </si>
  <si>
    <t>Matematici aplicate în economie</t>
  </si>
  <si>
    <t>MLM0066</t>
  </si>
  <si>
    <t>Teoria codurilor</t>
  </si>
  <si>
    <t>MLM5086</t>
  </si>
  <si>
    <t>Securitate software</t>
  </si>
  <si>
    <t>PACHET OPȚIONAL 2 (An III, Semestrul 5)</t>
  </si>
  <si>
    <t>PACHET OPȚIONAL 3 (An III, Semestrul 6)</t>
  </si>
  <si>
    <t>PACHET OPȚIONAL 4 (An III, Semestrul 6)</t>
  </si>
  <si>
    <t>MLM0032</t>
  </si>
  <si>
    <t>Teoria informaţiei</t>
  </si>
  <si>
    <t>MLM5047</t>
  </si>
  <si>
    <t>Metode avansate de programare funcţională</t>
  </si>
  <si>
    <t>MLM5089</t>
  </si>
  <si>
    <t>Programare IoS</t>
  </si>
  <si>
    <t>MLM5090</t>
  </si>
  <si>
    <t>Bazele instruirii automate</t>
  </si>
  <si>
    <t>MLM0067</t>
  </si>
  <si>
    <t>Fractali</t>
  </si>
  <si>
    <t>MLM9011</t>
  </si>
  <si>
    <t>Microcontroleri</t>
  </si>
  <si>
    <t>MLM5024</t>
  </si>
  <si>
    <t>Probleme practice de sisteme de operare şi reţele de calculatoare</t>
  </si>
  <si>
    <t>MLM5074</t>
  </si>
  <si>
    <t>Business Intelligence</t>
  </si>
  <si>
    <t>MLM0068</t>
  </si>
  <si>
    <t>Astronomie computaţională</t>
  </si>
  <si>
    <t>MLM2006</t>
  </si>
  <si>
    <t>Istoria matematicii</t>
  </si>
  <si>
    <t>MLM7007</t>
  </si>
  <si>
    <t>Istoria informaticii</t>
  </si>
  <si>
    <t>MLM2005</t>
  </si>
  <si>
    <t>Metodologia documentării şi elaborării unei lucrări ştiinţifice</t>
  </si>
  <si>
    <t>MLE2008</t>
  </si>
  <si>
    <t>Limba engleza-formare si informare academica (curs pentru incepatori)</t>
  </si>
  <si>
    <t>Matematica de bază</t>
  </si>
  <si>
    <t>MLR2002</t>
  </si>
  <si>
    <t>Metode avansate de rezolvare a problemelor de matematică şi informatică</t>
  </si>
  <si>
    <t>MLE2009</t>
  </si>
  <si>
    <t>Limba engleza-limba, cultura si comunicare (curs pentru incepatori)</t>
  </si>
  <si>
    <t>MLX7104</t>
  </si>
  <si>
    <t>Curs optional 7</t>
  </si>
  <si>
    <t>MLX7103</t>
  </si>
  <si>
    <t>Didactica specialităţii: Didactica informaticii (maghiară)</t>
  </si>
  <si>
    <t>Specializarea/Programul de studiu: INFORMATICĂ (ÎN LIMBA MAGHIARĂ)</t>
  </si>
  <si>
    <r>
      <t xml:space="preserve">   </t>
    </r>
    <r>
      <rPr>
        <b/>
        <sz val="10"/>
        <color rgb="FFFF0000"/>
        <rFont val="Times New Roman"/>
        <family val="1"/>
      </rPr>
      <t>33</t>
    </r>
    <r>
      <rPr>
        <sz val="10"/>
        <color indexed="8"/>
        <rFont val="Times New Roman"/>
        <family val="1"/>
      </rPr>
      <t xml:space="preserve"> credite la disciplinele opţionale;</t>
    </r>
  </si>
  <si>
    <r>
      <rPr>
        <b/>
        <sz val="10"/>
        <color indexed="8"/>
        <rFont val="Times New Roman"/>
        <family val="1"/>
      </rPr>
      <t xml:space="preserve">  </t>
    </r>
    <r>
      <rPr>
        <b/>
        <sz val="10"/>
        <color rgb="FFFF0000"/>
        <rFont val="Times New Roman"/>
        <family val="1"/>
      </rPr>
      <t xml:space="preserve"> 147</t>
    </r>
    <r>
      <rPr>
        <b/>
        <sz val="10"/>
        <color indexed="8"/>
        <rFont val="Times New Roman"/>
        <family val="1"/>
      </rPr>
      <t xml:space="preserve"> </t>
    </r>
    <r>
      <rPr>
        <sz val="10"/>
        <color indexed="8"/>
        <rFont val="Times New Roman"/>
        <family val="1"/>
      </rPr>
      <t>de credite la disciplinele obligatorii;</t>
    </r>
  </si>
  <si>
    <t>33 rezulta din tabelul de optionale, nu 29</t>
  </si>
  <si>
    <r>
      <rPr>
        <b/>
        <sz val="10"/>
        <rFont val="Times New Roman"/>
        <family val="1"/>
        <charset val="238"/>
      </rPr>
      <t>6</t>
    </r>
    <r>
      <rPr>
        <sz val="10"/>
        <rFont val="Times New Roman"/>
        <family val="1"/>
      </rPr>
      <t xml:space="preserve"> credite (2 semestre) pentru Limba străină</t>
    </r>
  </si>
  <si>
    <t>Sem. 1: Se alege o disciplină (1) din pachetul opțional 1 (MLX7101)</t>
  </si>
  <si>
    <t>Sem. 5: Se aleg două discipline (2 și 3) din pachetul opțional 2 (MLX7102)</t>
  </si>
  <si>
    <t>Am reformulat modul de alegere al disciplinelor si am refacut codurile</t>
  </si>
  <si>
    <t>Sem. 6: Se aleg trei discipline (4, 5, 6) din pachetul opțional 3 (MLX7103) și o disciplină (7) din pachetul opțional 4 (MLX7104)</t>
  </si>
  <si>
    <t>Am corectat codul</t>
  </si>
  <si>
    <t>Am pus codul</t>
  </si>
  <si>
    <t>Este sub 17% cat cere ARACIS, dar e OK</t>
  </si>
  <si>
    <t>Pedagogie I: - Fundamentele pedagogiei 
                      - Teoria şi metodologia curriculumului</t>
  </si>
  <si>
    <t>Pedagogie II: - Teoria şi metodologia instruirii 
                        - Teoria şi metodologia evaluării</t>
  </si>
  <si>
    <t>MLM7021</t>
  </si>
  <si>
    <t>Dezvoltarea competențelor personale</t>
  </si>
  <si>
    <t>Metode avansate de rezolvare a problemelor de informatică</t>
  </si>
  <si>
    <t>* LLU0013, Limba engleză - curs practic limbaj specializat.</t>
  </si>
  <si>
    <t>Decizia consiliului facultatii este ca limba straina sa fie exclusiv engleza. Nu este la optiunea studentului.</t>
  </si>
  <si>
    <t>* LLU0014, Limba engleză - curs practic limbaj specializat.</t>
  </si>
  <si>
    <t>MLM5135</t>
  </si>
</sst>
</file>

<file path=xl/styles.xml><?xml version="1.0" encoding="utf-8"?>
<styleSheet xmlns="http://schemas.openxmlformats.org/spreadsheetml/2006/main">
  <numFmts count="1">
    <numFmt numFmtId="164" formatCode="0;\-0;;@"/>
  </numFmts>
  <fonts count="24">
    <font>
      <sz val="11"/>
      <color theme="1"/>
      <name val="Calibri"/>
      <family val="2"/>
      <charset val="238"/>
      <scheme val="minor"/>
    </font>
    <font>
      <sz val="10"/>
      <color indexed="8"/>
      <name val="Times New Roman"/>
      <family val="1"/>
    </font>
    <font>
      <b/>
      <sz val="10"/>
      <color indexed="8"/>
      <name val="Times New Roman"/>
      <family val="1"/>
    </font>
    <font>
      <b/>
      <sz val="11"/>
      <color indexed="8"/>
      <name val="Times New Roman"/>
      <family val="1"/>
    </font>
    <font>
      <sz val="10"/>
      <color indexed="10"/>
      <name val="Times New Roman"/>
      <family val="1"/>
    </font>
    <font>
      <sz val="8"/>
      <name val="Calibri"/>
      <family val="2"/>
      <charset val="238"/>
    </font>
    <font>
      <sz val="10"/>
      <color theme="0"/>
      <name val="Times New Roman"/>
      <family val="1"/>
    </font>
    <font>
      <sz val="10"/>
      <color indexed="8"/>
      <name val="Calibri"/>
      <family val="2"/>
    </font>
    <font>
      <b/>
      <sz val="10"/>
      <color rgb="FFFF0000"/>
      <name val="Times New Roman"/>
      <family val="1"/>
    </font>
    <font>
      <sz val="10"/>
      <color theme="1"/>
      <name val="Times New Roman"/>
      <family val="1"/>
    </font>
    <font>
      <sz val="10"/>
      <color rgb="FFFF0000"/>
      <name val="Times New Roman"/>
      <family val="1"/>
    </font>
    <font>
      <sz val="10"/>
      <name val="Times New Roman"/>
      <family val="1"/>
    </font>
    <font>
      <b/>
      <sz val="9"/>
      <color indexed="8"/>
      <name val="Times New Roman"/>
      <family val="1"/>
    </font>
    <font>
      <sz val="10"/>
      <color indexed="8"/>
      <name val="Times New Roman"/>
      <family val="1"/>
      <charset val="238"/>
    </font>
    <font>
      <b/>
      <sz val="10"/>
      <color rgb="FFFF0000"/>
      <name val="Times New Roman"/>
      <family val="1"/>
      <charset val="238"/>
    </font>
    <font>
      <b/>
      <sz val="10"/>
      <name val="Times New Roman"/>
      <family val="1"/>
      <charset val="238"/>
    </font>
    <font>
      <sz val="10"/>
      <color indexed="8"/>
      <name val="Arial"/>
      <family val="2"/>
    </font>
    <font>
      <sz val="10"/>
      <name val="Arial"/>
      <family val="2"/>
    </font>
    <font>
      <sz val="10"/>
      <color indexed="8"/>
      <name val="Arial"/>
      <family val="2"/>
    </font>
    <font>
      <sz val="10"/>
      <color indexed="8"/>
      <name val="Times New Roman"/>
      <family val="1"/>
    </font>
    <font>
      <sz val="10"/>
      <name val="Times New Roman"/>
      <family val="1"/>
      <charset val="238"/>
    </font>
    <font>
      <sz val="10"/>
      <color rgb="FFFF0000"/>
      <name val="Times New Roman"/>
      <family val="1"/>
      <charset val="238"/>
    </font>
    <font>
      <sz val="10"/>
      <color rgb="FF000000"/>
      <name val="Times New Roman"/>
      <family val="1"/>
      <charset val="238"/>
    </font>
    <font>
      <sz val="11"/>
      <name val="Calibri"/>
      <family val="2"/>
      <charset val="238"/>
    </font>
  </fonts>
  <fills count="11">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
      <patternFill patternType="solid">
        <fgColor rgb="FFFFFFCC"/>
        <bgColor indexed="64"/>
      </patternFill>
    </fill>
    <fill>
      <patternFill patternType="solid">
        <fgColor rgb="FFFFFF99"/>
        <bgColor rgb="FFFFFFFF"/>
      </patternFill>
    </fill>
    <fill>
      <patternFill patternType="solid">
        <fgColor rgb="FFFFFF99"/>
        <bgColor rgb="FFFFFF99"/>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5">
    <xf numFmtId="0" fontId="0" fillId="0" borderId="0"/>
    <xf numFmtId="0" fontId="16" fillId="0" borderId="0"/>
    <xf numFmtId="0" fontId="17" fillId="0" borderId="0"/>
    <xf numFmtId="0" fontId="17" fillId="0" borderId="0"/>
    <xf numFmtId="0" fontId="18" fillId="0" borderId="0"/>
  </cellStyleXfs>
  <cellXfs count="371">
    <xf numFmtId="0" fontId="0" fillId="0" borderId="0" xfId="0"/>
    <xf numFmtId="0" fontId="1" fillId="0" borderId="0" xfId="0" applyFont="1" applyProtection="1">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top" wrapText="1"/>
      <protection locked="0"/>
    </xf>
    <xf numFmtId="0" fontId="1"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1" fillId="0" borderId="4" xfId="0" applyFont="1" applyBorder="1" applyAlignment="1" applyProtection="1">
      <protection locked="0"/>
    </xf>
    <xf numFmtId="0" fontId="1" fillId="0" borderId="0" xfId="0" applyFont="1" applyAlignment="1" applyProtection="1">
      <alignment vertical="center"/>
      <protection locked="0"/>
    </xf>
    <xf numFmtId="0" fontId="4" fillId="0" borderId="0" xfId="0" applyFont="1" applyProtection="1">
      <protection locked="0"/>
    </xf>
    <xf numFmtId="0" fontId="6" fillId="0" borderId="0" xfId="0" applyFont="1" applyProtection="1">
      <protection locked="0"/>
    </xf>
    <xf numFmtId="0" fontId="1" fillId="3" borderId="1" xfId="0" applyFont="1" applyFill="1" applyBorder="1" applyAlignment="1" applyProtection="1">
      <alignment horizontal="center" vertical="center"/>
      <protection locked="0"/>
    </xf>
    <xf numFmtId="0" fontId="2" fillId="0" borderId="0" xfId="0" applyFont="1" applyBorder="1" applyAlignment="1" applyProtection="1">
      <alignment horizontal="left" vertical="center" wrapText="1"/>
      <protection locked="0"/>
    </xf>
    <xf numFmtId="1" fontId="2" fillId="0" borderId="0" xfId="0" applyNumberFormat="1"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xf>
    <xf numFmtId="1" fontId="1" fillId="0" borderId="1" xfId="0" applyNumberFormat="1" applyFont="1" applyBorder="1" applyAlignment="1" applyProtection="1">
      <alignment horizontal="center" vertical="center"/>
    </xf>
    <xf numFmtId="0" fontId="1" fillId="0" borderId="1" xfId="0" applyFont="1" applyFill="1" applyBorder="1" applyAlignment="1" applyProtection="1">
      <alignment horizontal="center" vertical="center"/>
    </xf>
    <xf numFmtId="0" fontId="2" fillId="0" borderId="1" xfId="0" applyFont="1" applyBorder="1" applyAlignment="1" applyProtection="1">
      <alignment horizontal="center" vertical="center"/>
    </xf>
    <xf numFmtId="1" fontId="2" fillId="0" borderId="1" xfId="0" applyNumberFormat="1" applyFont="1" applyBorder="1" applyAlignment="1" applyProtection="1">
      <alignment horizontal="center" vertical="center"/>
    </xf>
    <xf numFmtId="0" fontId="2" fillId="0" borderId="1" xfId="0" applyNumberFormat="1" applyFont="1" applyBorder="1" applyAlignment="1" applyProtection="1">
      <alignment horizontal="center" vertical="center"/>
    </xf>
    <xf numFmtId="2" fontId="1" fillId="3" borderId="1" xfId="0" applyNumberFormat="1"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wrapText="1"/>
      <protection locked="0"/>
    </xf>
    <xf numFmtId="1" fontId="1" fillId="3" borderId="1" xfId="0" applyNumberFormat="1" applyFont="1" applyFill="1" applyBorder="1" applyAlignment="1" applyProtection="1">
      <alignment horizontal="center" vertical="center"/>
      <protection locked="0"/>
    </xf>
    <xf numFmtId="1" fontId="1" fillId="3" borderId="1" xfId="0" applyNumberFormat="1" applyFont="1" applyFill="1" applyBorder="1" applyAlignment="1" applyProtection="1">
      <alignment horizontal="center" vertical="center" wrapText="1"/>
      <protection locked="0"/>
    </xf>
    <xf numFmtId="164" fontId="1" fillId="0" borderId="1" xfId="0" applyNumberFormat="1" applyFont="1" applyBorder="1" applyAlignment="1" applyProtection="1">
      <alignment horizontal="center" vertical="center"/>
    </xf>
    <xf numFmtId="0" fontId="2" fillId="0" borderId="1" xfId="0" applyFont="1" applyBorder="1" applyAlignment="1" applyProtection="1">
      <alignment horizontal="center" vertical="center" wrapText="1"/>
    </xf>
    <xf numFmtId="0" fontId="1" fillId="3" borderId="1" xfId="0" applyFont="1" applyFill="1" applyBorder="1" applyAlignment="1" applyProtection="1">
      <alignment horizontal="left" vertical="center"/>
      <protection locked="0"/>
    </xf>
    <xf numFmtId="0" fontId="1" fillId="0" borderId="1" xfId="0" applyFont="1" applyBorder="1" applyAlignment="1" applyProtection="1">
      <alignment horizontal="left" vertical="center"/>
    </xf>
    <xf numFmtId="49" fontId="1" fillId="3" borderId="1" xfId="0" applyNumberFormat="1" applyFont="1" applyFill="1" applyBorder="1" applyAlignment="1" applyProtection="1">
      <alignment horizontal="center" vertical="center" wrapText="1"/>
      <protection locked="0"/>
    </xf>
    <xf numFmtId="0" fontId="7" fillId="0" borderId="0" xfId="0" applyFont="1" applyProtection="1">
      <protection locked="0"/>
    </xf>
    <xf numFmtId="0" fontId="2" fillId="0" borderId="1" xfId="0" applyFont="1" applyBorder="1" applyAlignment="1" applyProtection="1">
      <alignment horizontal="center" vertical="center"/>
    </xf>
    <xf numFmtId="0" fontId="2" fillId="0" borderId="1" xfId="0" applyFont="1" applyBorder="1" applyAlignment="1" applyProtection="1">
      <alignment horizontal="center" vertical="center" wrapText="1"/>
      <protection locked="0"/>
    </xf>
    <xf numFmtId="0" fontId="1" fillId="0" borderId="0" xfId="0" applyFont="1" applyAlignment="1" applyProtection="1">
      <alignment vertical="center"/>
      <protection locked="0"/>
    </xf>
    <xf numFmtId="0" fontId="1" fillId="0" borderId="0" xfId="0" applyFont="1" applyProtection="1">
      <protection locked="0"/>
    </xf>
    <xf numFmtId="0" fontId="1" fillId="0" borderId="0" xfId="0" applyFont="1" applyAlignment="1" applyProtection="1">
      <alignment horizontal="left" vertical="center"/>
      <protection locked="0"/>
    </xf>
    <xf numFmtId="1" fontId="1" fillId="4" borderId="1" xfId="0" applyNumberFormat="1" applyFont="1" applyFill="1" applyBorder="1" applyAlignment="1" applyProtection="1">
      <alignment horizontal="left" vertical="center"/>
      <protection locked="0"/>
    </xf>
    <xf numFmtId="1" fontId="1" fillId="4" borderId="1" xfId="0" applyNumberFormat="1" applyFont="1" applyFill="1" applyBorder="1" applyAlignment="1" applyProtection="1">
      <alignment horizontal="center" vertical="center"/>
      <protection locked="0"/>
    </xf>
    <xf numFmtId="1" fontId="1" fillId="4" borderId="1" xfId="0" applyNumberFormat="1" applyFont="1" applyFill="1" applyBorder="1" applyAlignment="1" applyProtection="1">
      <alignment horizontal="center" vertical="center"/>
    </xf>
    <xf numFmtId="1" fontId="1" fillId="4" borderId="1" xfId="0" applyNumberFormat="1" applyFont="1" applyFill="1" applyBorder="1" applyAlignment="1" applyProtection="1">
      <alignment horizontal="center" vertical="center" wrapText="1"/>
      <protection locked="0"/>
    </xf>
    <xf numFmtId="1" fontId="2" fillId="4" borderId="1" xfId="0" applyNumberFormat="1" applyFont="1" applyFill="1" applyBorder="1" applyAlignment="1" applyProtection="1">
      <alignment horizontal="center" vertical="center"/>
    </xf>
    <xf numFmtId="0" fontId="9" fillId="0" borderId="1" xfId="0" applyFont="1" applyBorder="1" applyAlignment="1">
      <alignment horizontal="center" vertical="center"/>
    </xf>
    <xf numFmtId="0" fontId="1" fillId="3" borderId="1" xfId="0" applyFont="1" applyFill="1" applyBorder="1" applyAlignment="1" applyProtection="1">
      <alignment horizontal="left" vertical="center"/>
      <protection locked="0"/>
    </xf>
    <xf numFmtId="0" fontId="1" fillId="0" borderId="1" xfId="0" applyFont="1" applyBorder="1" applyAlignment="1" applyProtection="1">
      <alignment horizontal="center" vertical="center"/>
    </xf>
    <xf numFmtId="0" fontId="1" fillId="0" borderId="0" xfId="0" applyFont="1" applyProtection="1">
      <protection locked="0"/>
    </xf>
    <xf numFmtId="0" fontId="2"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2" fillId="0" borderId="2"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top" wrapText="1"/>
      <protection locked="0"/>
    </xf>
    <xf numFmtId="0" fontId="1" fillId="0" borderId="0" xfId="0" applyFont="1" applyProtection="1">
      <protection locked="0"/>
    </xf>
    <xf numFmtId="0" fontId="1" fillId="0" borderId="0" xfId="0" applyFont="1" applyProtection="1">
      <protection locked="0"/>
    </xf>
    <xf numFmtId="1" fontId="2" fillId="0" borderId="3" xfId="0" applyNumberFormat="1" applyFont="1" applyFill="1" applyBorder="1" applyAlignment="1" applyProtection="1">
      <alignment horizontal="center" vertical="center"/>
      <protection locked="0"/>
    </xf>
    <xf numFmtId="0" fontId="1" fillId="4" borderId="1" xfId="0" applyFont="1" applyFill="1" applyBorder="1" applyAlignment="1" applyProtection="1">
      <alignment horizontal="center" vertical="center"/>
    </xf>
    <xf numFmtId="2" fontId="1" fillId="4" borderId="1" xfId="0" applyNumberFormat="1" applyFont="1" applyFill="1" applyBorder="1" applyAlignment="1" applyProtection="1">
      <alignment horizontal="center" vertical="center"/>
    </xf>
    <xf numFmtId="0" fontId="1" fillId="4" borderId="1" xfId="0" applyFont="1" applyFill="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0" xfId="0" applyFont="1" applyProtection="1">
      <protection locked="0"/>
    </xf>
    <xf numFmtId="0" fontId="2" fillId="0" borderId="1" xfId="0" applyFont="1" applyBorder="1" applyAlignment="1" applyProtection="1">
      <alignment horizontal="center" vertical="center" wrapText="1"/>
      <protection locked="0"/>
    </xf>
    <xf numFmtId="1" fontId="1" fillId="3" borderId="1" xfId="0" applyNumberFormat="1" applyFont="1" applyFill="1" applyBorder="1" applyAlignment="1" applyProtection="1">
      <alignment horizontal="left" vertical="center"/>
      <protection locked="0"/>
    </xf>
    <xf numFmtId="0" fontId="1" fillId="0" borderId="0" xfId="0"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0" xfId="0" applyFont="1" applyFill="1" applyProtection="1">
      <protection locked="0"/>
    </xf>
    <xf numFmtId="0" fontId="2" fillId="0" borderId="0" xfId="0" applyFont="1" applyFill="1" applyAlignment="1" applyProtection="1">
      <alignment horizontal="left" vertical="top" wrapText="1"/>
      <protection locked="0"/>
    </xf>
    <xf numFmtId="0" fontId="1" fillId="0" borderId="0" xfId="0" applyFont="1" applyFill="1" applyAlignment="1" applyProtection="1">
      <alignment vertical="top" wrapText="1"/>
      <protection locked="0"/>
    </xf>
    <xf numFmtId="0" fontId="1" fillId="0" borderId="0" xfId="0" applyFont="1" applyFill="1" applyBorder="1" applyAlignment="1" applyProtection="1">
      <alignment vertical="top" wrapText="1"/>
    </xf>
    <xf numFmtId="0" fontId="11" fillId="0" borderId="0" xfId="0" applyFont="1" applyFill="1" applyBorder="1" applyAlignment="1" applyProtection="1">
      <alignment vertical="top" wrapText="1"/>
      <protection locked="0"/>
    </xf>
    <xf numFmtId="0" fontId="1" fillId="0" borderId="0" xfId="0" applyFont="1" applyBorder="1" applyProtection="1">
      <protection locked="0"/>
    </xf>
    <xf numFmtId="0" fontId="1" fillId="0" borderId="0" xfId="0" applyFont="1" applyFill="1" applyBorder="1" applyAlignment="1" applyProtection="1">
      <alignment vertical="top" wrapText="1"/>
      <protection locked="0"/>
    </xf>
    <xf numFmtId="0" fontId="1" fillId="0" borderId="0" xfId="0" applyFont="1" applyFill="1" applyBorder="1" applyAlignment="1" applyProtection="1">
      <alignment horizontal="left" vertical="center" wrapText="1"/>
      <protection locked="0"/>
    </xf>
    <xf numFmtId="0" fontId="1" fillId="0" borderId="0" xfId="0" applyFont="1" applyFill="1" applyBorder="1" applyProtection="1">
      <protection locked="0"/>
    </xf>
    <xf numFmtId="0" fontId="1" fillId="0" borderId="0" xfId="0" applyFont="1" applyFill="1" applyBorder="1" applyAlignment="1" applyProtection="1">
      <alignment vertical="top"/>
      <protection locked="0"/>
    </xf>
    <xf numFmtId="1" fontId="2" fillId="0" borderId="1" xfId="0" applyNumberFormat="1" applyFont="1" applyFill="1" applyBorder="1" applyAlignment="1" applyProtection="1">
      <alignment horizontal="center" vertical="center"/>
      <protection locked="0"/>
    </xf>
    <xf numFmtId="0" fontId="1" fillId="0" borderId="0" xfId="0" applyFont="1" applyFill="1" applyAlignment="1" applyProtection="1">
      <alignment wrapText="1"/>
      <protection locked="0"/>
    </xf>
    <xf numFmtId="0" fontId="1" fillId="0" borderId="0" xfId="0" applyFont="1" applyFill="1" applyBorder="1" applyAlignment="1" applyProtection="1">
      <alignment wrapText="1"/>
      <protection locked="0"/>
    </xf>
    <xf numFmtId="0" fontId="1" fillId="0" borderId="0" xfId="0" applyFont="1" applyFill="1" applyAlignment="1" applyProtection="1">
      <alignment vertical="center" wrapText="1"/>
      <protection locked="0"/>
    </xf>
    <xf numFmtId="0" fontId="1" fillId="0" borderId="1" xfId="0" applyFont="1" applyFill="1" applyBorder="1" applyAlignment="1" applyProtection="1">
      <alignment horizontal="center"/>
      <protection locked="0"/>
    </xf>
    <xf numFmtId="0" fontId="1" fillId="0" borderId="1" xfId="0" applyFont="1" applyFill="1" applyBorder="1" applyAlignment="1" applyProtection="1">
      <alignment horizontal="center" vertical="center"/>
      <protection locked="0"/>
    </xf>
    <xf numFmtId="1" fontId="1" fillId="0" borderId="1" xfId="0" applyNumberFormat="1" applyFont="1" applyFill="1" applyBorder="1" applyAlignment="1" applyProtection="1">
      <alignment horizontal="center" vertical="center"/>
    </xf>
    <xf numFmtId="0" fontId="1" fillId="0" borderId="1" xfId="0" applyFont="1" applyFill="1" applyBorder="1" applyAlignment="1" applyProtection="1">
      <alignment horizontal="center" vertical="center" wrapText="1"/>
      <protection locked="0"/>
    </xf>
    <xf numFmtId="0" fontId="1" fillId="0" borderId="0" xfId="0" applyFont="1" applyFill="1" applyAlignment="1" applyProtection="1">
      <alignment horizontal="left" vertical="center"/>
      <protection locked="0"/>
    </xf>
    <xf numFmtId="0" fontId="0" fillId="0" borderId="0" xfId="0" applyAlignment="1">
      <alignment vertical="center" wrapText="1"/>
    </xf>
    <xf numFmtId="0" fontId="15" fillId="0" borderId="0" xfId="0" applyFont="1" applyBorder="1" applyAlignment="1" applyProtection="1">
      <alignment horizontal="center" vertical="center" wrapText="1"/>
      <protection locked="0"/>
    </xf>
    <xf numFmtId="0" fontId="1" fillId="0" borderId="0" xfId="0" applyFont="1" applyBorder="1" applyAlignment="1" applyProtection="1">
      <alignment vertical="center" wrapText="1"/>
      <protection locked="0"/>
    </xf>
    <xf numFmtId="0" fontId="13" fillId="0" borderId="0" xfId="0" applyFont="1" applyFill="1" applyBorder="1" applyAlignment="1" applyProtection="1">
      <alignment horizontal="left" vertical="top" wrapText="1"/>
      <protection locked="0"/>
    </xf>
    <xf numFmtId="0" fontId="2" fillId="4" borderId="1" xfId="0" applyFont="1" applyFill="1" applyBorder="1" applyAlignment="1" applyProtection="1">
      <alignment horizontal="center" vertical="center"/>
      <protection locked="0"/>
    </xf>
    <xf numFmtId="0" fontId="1" fillId="0" borderId="0" xfId="0" applyFont="1" applyBorder="1" applyAlignment="1" applyProtection="1">
      <alignment horizontal="center" vertical="center" wrapText="1"/>
      <protection locked="0"/>
    </xf>
    <xf numFmtId="0" fontId="1" fillId="0" borderId="0" xfId="0" applyFont="1" applyBorder="1" applyProtection="1">
      <protection locked="0"/>
    </xf>
    <xf numFmtId="0" fontId="1" fillId="0" borderId="0" xfId="0" applyFont="1" applyProtection="1">
      <protection locked="0"/>
    </xf>
    <xf numFmtId="2" fontId="1" fillId="4" borderId="1" xfId="0" applyNumberFormat="1" applyFont="1" applyFill="1" applyBorder="1" applyAlignment="1" applyProtection="1">
      <alignment horizontal="center" vertical="center"/>
    </xf>
    <xf numFmtId="0" fontId="1" fillId="3" borderId="1" xfId="0" applyNumberFormat="1" applyFont="1" applyFill="1" applyBorder="1" applyAlignment="1" applyProtection="1">
      <alignment horizontal="center" vertical="center" wrapText="1"/>
      <protection locked="0"/>
    </xf>
    <xf numFmtId="0" fontId="1" fillId="3" borderId="1" xfId="1" applyFont="1" applyFill="1" applyBorder="1" applyAlignment="1" applyProtection="1">
      <alignment horizontal="left" vertical="center"/>
      <protection locked="0"/>
    </xf>
    <xf numFmtId="0" fontId="1" fillId="3" borderId="1" xfId="1" applyFont="1" applyFill="1" applyBorder="1" applyAlignment="1" applyProtection="1">
      <alignment horizontal="center" vertical="center"/>
      <protection locked="0"/>
    </xf>
    <xf numFmtId="1" fontId="2" fillId="0" borderId="1" xfId="0" applyNumberFormat="1" applyFont="1" applyBorder="1" applyAlignment="1" applyProtection="1">
      <alignment horizontal="center" vertical="center"/>
    </xf>
    <xf numFmtId="0" fontId="1" fillId="0" borderId="0" xfId="0" applyFont="1" applyProtection="1">
      <protection locked="0"/>
    </xf>
    <xf numFmtId="0" fontId="1" fillId="0" borderId="0" xfId="0" applyFont="1" applyBorder="1" applyProtection="1">
      <protection locked="0"/>
    </xf>
    <xf numFmtId="0" fontId="11" fillId="9" borderId="1" xfId="2" applyNumberFormat="1" applyFont="1" applyFill="1" applyBorder="1" applyAlignment="1" applyProtection="1">
      <alignment horizontal="center" vertical="center"/>
      <protection locked="0"/>
    </xf>
    <xf numFmtId="0" fontId="11" fillId="9" borderId="1" xfId="2" applyNumberFormat="1" applyFont="1" applyFill="1" applyBorder="1" applyAlignment="1" applyProtection="1">
      <alignment horizontal="left" vertical="center"/>
      <protection locked="0"/>
    </xf>
    <xf numFmtId="1" fontId="11" fillId="9" borderId="1" xfId="2" applyNumberFormat="1" applyFont="1" applyFill="1" applyBorder="1" applyAlignment="1" applyProtection="1">
      <alignment horizontal="center" vertical="center"/>
      <protection locked="0"/>
    </xf>
    <xf numFmtId="0" fontId="11" fillId="9" borderId="1" xfId="3" applyNumberFormat="1" applyFont="1" applyFill="1" applyBorder="1" applyAlignment="1" applyProtection="1">
      <alignment horizontal="left" vertical="center"/>
      <protection locked="0"/>
    </xf>
    <xf numFmtId="0" fontId="19" fillId="3" borderId="1" xfId="4" applyFont="1" applyFill="1" applyBorder="1" applyAlignment="1" applyProtection="1">
      <alignment horizontal="left" vertical="center"/>
      <protection locked="0"/>
    </xf>
    <xf numFmtId="0" fontId="19" fillId="3" borderId="1" xfId="4" applyFont="1" applyFill="1" applyBorder="1" applyAlignment="1" applyProtection="1">
      <alignment horizontal="center" vertical="center"/>
      <protection locked="0"/>
    </xf>
    <xf numFmtId="0" fontId="19" fillId="3" borderId="1" xfId="4" applyFont="1" applyFill="1" applyBorder="1" applyAlignment="1" applyProtection="1">
      <alignment horizontal="left"/>
      <protection locked="0"/>
    </xf>
    <xf numFmtId="1" fontId="19" fillId="3" borderId="1" xfId="4" applyNumberFormat="1" applyFont="1" applyFill="1" applyBorder="1" applyAlignment="1" applyProtection="1">
      <alignment horizontal="left" vertical="center"/>
      <protection locked="0"/>
    </xf>
    <xf numFmtId="1" fontId="19" fillId="3" borderId="1" xfId="4" applyNumberFormat="1" applyFont="1" applyFill="1" applyBorder="1" applyAlignment="1" applyProtection="1">
      <alignment horizontal="center" vertical="center"/>
      <protection locked="0"/>
    </xf>
    <xf numFmtId="1" fontId="1" fillId="3" borderId="1" xfId="1" applyNumberFormat="1" applyFont="1" applyFill="1" applyBorder="1" applyAlignment="1" applyProtection="1">
      <alignment horizontal="left" vertical="center"/>
      <protection locked="0"/>
    </xf>
    <xf numFmtId="1" fontId="1" fillId="3" borderId="1" xfId="1" applyNumberFormat="1" applyFont="1" applyFill="1" applyBorder="1" applyAlignment="1" applyProtection="1">
      <alignment horizontal="center" vertical="center"/>
      <protection locked="0"/>
    </xf>
    <xf numFmtId="0" fontId="1" fillId="3" borderId="1" xfId="4" applyFont="1" applyFill="1" applyBorder="1" applyAlignment="1" applyProtection="1">
      <alignment horizontal="left"/>
      <protection locked="0"/>
    </xf>
    <xf numFmtId="17" fontId="1" fillId="0" borderId="0" xfId="0" applyNumberFormat="1" applyFont="1" applyProtection="1">
      <protection locked="0"/>
    </xf>
    <xf numFmtId="0" fontId="1" fillId="0" borderId="0" xfId="0" applyFont="1" applyBorder="1" applyProtection="1">
      <protection locked="0"/>
    </xf>
    <xf numFmtId="0" fontId="1" fillId="0" borderId="0" xfId="0" applyFont="1" applyProtection="1">
      <protection locked="0"/>
    </xf>
    <xf numFmtId="0" fontId="2" fillId="0" borderId="1" xfId="0" applyFont="1" applyBorder="1" applyAlignment="1" applyProtection="1">
      <alignment horizontal="center" vertical="center"/>
    </xf>
    <xf numFmtId="1" fontId="2" fillId="0" borderId="1" xfId="0" applyNumberFormat="1" applyFont="1" applyBorder="1" applyAlignment="1" applyProtection="1">
      <alignment horizontal="center" vertical="center"/>
    </xf>
    <xf numFmtId="0" fontId="1" fillId="0" borderId="0" xfId="0" applyFont="1" applyFill="1" applyBorder="1" applyAlignment="1" applyProtection="1">
      <alignment vertical="center" wrapText="1"/>
      <protection locked="0"/>
    </xf>
    <xf numFmtId="0" fontId="1" fillId="0" borderId="1" xfId="0" applyFont="1" applyBorder="1" applyAlignment="1" applyProtection="1">
      <alignment horizontal="center" vertical="center"/>
    </xf>
    <xf numFmtId="0" fontId="1" fillId="0" borderId="0" xfId="0" applyFont="1" applyProtection="1">
      <protection locked="0"/>
    </xf>
    <xf numFmtId="0" fontId="10" fillId="3" borderId="1" xfId="4" applyFont="1" applyFill="1" applyBorder="1" applyAlignment="1" applyProtection="1">
      <alignment horizontal="left"/>
      <protection locked="0"/>
    </xf>
    <xf numFmtId="0" fontId="14" fillId="7" borderId="0" xfId="0" applyFont="1" applyFill="1" applyProtection="1">
      <protection locked="0"/>
    </xf>
    <xf numFmtId="0" fontId="10" fillId="3" borderId="1" xfId="4" applyFont="1" applyFill="1" applyBorder="1" applyAlignment="1" applyProtection="1">
      <alignment horizontal="left" vertical="center"/>
      <protection locked="0"/>
    </xf>
    <xf numFmtId="0" fontId="8" fillId="3" borderId="1" xfId="0" applyNumberFormat="1" applyFont="1" applyFill="1" applyBorder="1" applyAlignment="1" applyProtection="1">
      <alignment horizontal="center" vertical="center"/>
      <protection locked="0"/>
    </xf>
    <xf numFmtId="0" fontId="14" fillId="7" borderId="0" xfId="0" applyFont="1" applyFill="1" applyAlignment="1" applyProtection="1">
      <alignment horizontal="left" vertical="center"/>
      <protection locked="0"/>
    </xf>
    <xf numFmtId="0" fontId="2" fillId="0" borderId="2"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1" fillId="0" borderId="0" xfId="0" applyFont="1" applyProtection="1">
      <protection locked="0"/>
    </xf>
    <xf numFmtId="0" fontId="2" fillId="0" borderId="12"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2" xfId="0" applyFont="1" applyBorder="1" applyAlignment="1" applyProtection="1">
      <alignment horizontal="center" vertical="center" wrapText="1"/>
      <protection locked="0"/>
    </xf>
    <xf numFmtId="0" fontId="10" fillId="3" borderId="1" xfId="4" applyFont="1" applyFill="1" applyBorder="1" applyAlignment="1" applyProtection="1">
      <alignment horizontal="center" vertical="center"/>
      <protection locked="0"/>
    </xf>
    <xf numFmtId="1" fontId="10" fillId="9" borderId="1" xfId="2" applyNumberFormat="1" applyFont="1" applyFill="1" applyBorder="1" applyAlignment="1" applyProtection="1">
      <alignment horizontal="center" vertical="center"/>
      <protection locked="0"/>
    </xf>
    <xf numFmtId="0" fontId="10" fillId="9" borderId="1" xfId="2" applyNumberFormat="1"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10" fillId="3" borderId="1" xfId="1" applyFont="1" applyFill="1" applyBorder="1" applyAlignment="1" applyProtection="1">
      <alignment horizontal="center" vertical="center"/>
      <protection locked="0"/>
    </xf>
    <xf numFmtId="0" fontId="14" fillId="7" borderId="0" xfId="0" applyFont="1" applyFill="1" applyBorder="1" applyProtection="1">
      <protection locked="0"/>
    </xf>
    <xf numFmtId="1" fontId="19" fillId="3" borderId="1" xfId="4" applyNumberFormat="1" applyFont="1" applyFill="1" applyBorder="1" applyAlignment="1" applyProtection="1">
      <alignment horizontal="left" vertical="center"/>
      <protection locked="0"/>
    </xf>
    <xf numFmtId="0" fontId="1" fillId="2" borderId="1" xfId="0" applyFont="1" applyFill="1" applyBorder="1" applyAlignment="1" applyProtection="1">
      <alignment horizontal="left" vertical="center"/>
      <protection locked="0"/>
    </xf>
    <xf numFmtId="0" fontId="2" fillId="0" borderId="0" xfId="0" applyFont="1" applyAlignment="1" applyProtection="1">
      <alignment horizontal="center" vertical="center"/>
      <protection locked="0"/>
    </xf>
    <xf numFmtId="0" fontId="1" fillId="0" borderId="0" xfId="0" applyFont="1" applyAlignment="1" applyProtection="1">
      <alignment horizontal="center" vertical="center"/>
      <protection locked="0"/>
    </xf>
    <xf numFmtId="0" fontId="2" fillId="0" borderId="2"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10" fontId="2" fillId="0" borderId="2" xfId="0" applyNumberFormat="1" applyFont="1" applyBorder="1" applyAlignment="1" applyProtection="1">
      <alignment horizontal="center" vertical="center"/>
      <protection locked="0"/>
    </xf>
    <xf numFmtId="10" fontId="2" fillId="0" borderId="5" xfId="0" applyNumberFormat="1" applyFont="1" applyBorder="1" applyAlignment="1" applyProtection="1">
      <alignment horizontal="center" vertical="center"/>
      <protection locked="0"/>
    </xf>
    <xf numFmtId="10" fontId="2" fillId="0" borderId="6" xfId="0" applyNumberFormat="1" applyFont="1" applyBorder="1" applyAlignment="1" applyProtection="1">
      <alignment horizontal="center" vertical="center"/>
      <protection locked="0"/>
    </xf>
    <xf numFmtId="0" fontId="2" fillId="0" borderId="2"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10" fontId="2" fillId="0" borderId="1" xfId="0" applyNumberFormat="1" applyFont="1" applyBorder="1" applyAlignment="1" applyProtection="1">
      <alignment horizontal="center" vertical="center"/>
      <protection locked="0"/>
    </xf>
    <xf numFmtId="10" fontId="8" fillId="0" borderId="1" xfId="0" applyNumberFormat="1"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1" fontId="1" fillId="3" borderId="1" xfId="0" applyNumberFormat="1" applyFont="1" applyFill="1" applyBorder="1" applyAlignment="1" applyProtection="1">
      <alignment horizontal="left" vertical="center"/>
      <protection locked="0"/>
    </xf>
    <xf numFmtId="1" fontId="1" fillId="3" borderId="1" xfId="1" applyNumberFormat="1" applyFont="1" applyFill="1" applyBorder="1" applyAlignment="1" applyProtection="1">
      <alignment horizontal="left" vertical="center" wrapText="1"/>
      <protection locked="0"/>
    </xf>
    <xf numFmtId="0" fontId="1" fillId="3" borderId="2" xfId="1" applyFont="1" applyFill="1" applyBorder="1" applyAlignment="1" applyProtection="1">
      <alignment horizontal="left" vertical="center"/>
      <protection locked="0"/>
    </xf>
    <xf numFmtId="0" fontId="1" fillId="3" borderId="5" xfId="1" applyFont="1" applyFill="1" applyBorder="1" applyAlignment="1" applyProtection="1">
      <alignment horizontal="left" vertical="center"/>
      <protection locked="0"/>
    </xf>
    <xf numFmtId="0" fontId="1" fillId="3" borderId="6" xfId="1" applyFont="1" applyFill="1" applyBorder="1" applyAlignment="1" applyProtection="1">
      <alignment horizontal="left" vertical="center"/>
      <protection locked="0"/>
    </xf>
    <xf numFmtId="0" fontId="1" fillId="0" borderId="1" xfId="0" applyFont="1" applyBorder="1" applyAlignment="1" applyProtection="1">
      <alignment horizontal="left" vertical="top"/>
    </xf>
    <xf numFmtId="0" fontId="2" fillId="0" borderId="2"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1"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1" xfId="0" applyFont="1" applyBorder="1" applyAlignment="1" applyProtection="1">
      <alignment horizontal="center" vertical="center"/>
    </xf>
    <xf numFmtId="0" fontId="2" fillId="0" borderId="2" xfId="0" applyNumberFormat="1" applyFont="1" applyBorder="1" applyAlignment="1" applyProtection="1">
      <alignment horizontal="center" vertical="center"/>
      <protection locked="0"/>
    </xf>
    <xf numFmtId="0" fontId="2" fillId="0" borderId="5" xfId="0" applyNumberFormat="1" applyFont="1" applyBorder="1" applyAlignment="1" applyProtection="1">
      <alignment horizontal="center" vertical="center"/>
      <protection locked="0"/>
    </xf>
    <xf numFmtId="0" fontId="2" fillId="0" borderId="6" xfId="0" applyNumberFormat="1" applyFont="1" applyBorder="1" applyAlignment="1" applyProtection="1">
      <alignment horizontal="center" vertical="center"/>
      <protection locked="0"/>
    </xf>
    <xf numFmtId="1" fontId="2" fillId="0" borderId="2" xfId="0" applyNumberFormat="1" applyFont="1" applyBorder="1" applyAlignment="1" applyProtection="1">
      <alignment horizontal="center" vertical="center"/>
      <protection locked="0"/>
    </xf>
    <xf numFmtId="1" fontId="2" fillId="0" borderId="5" xfId="0" applyNumberFormat="1" applyFont="1" applyBorder="1" applyAlignment="1" applyProtection="1">
      <alignment horizontal="center" vertical="center"/>
      <protection locked="0"/>
    </xf>
    <xf numFmtId="1" fontId="2" fillId="0" borderId="6" xfId="0" applyNumberFormat="1" applyFont="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xf>
    <xf numFmtId="1" fontId="2" fillId="0" borderId="1" xfId="0" applyNumberFormat="1" applyFont="1" applyBorder="1" applyAlignment="1" applyProtection="1">
      <alignment horizontal="center" vertical="center"/>
      <protection locked="0"/>
    </xf>
    <xf numFmtId="0" fontId="2" fillId="0" borderId="2"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1" xfId="0" applyNumberFormat="1"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1" fillId="0" borderId="1" xfId="0" applyFont="1" applyBorder="1" applyProtection="1">
      <protection locked="0"/>
    </xf>
    <xf numFmtId="0" fontId="2" fillId="0" borderId="1" xfId="0" applyFont="1" applyBorder="1" applyAlignment="1" applyProtection="1">
      <alignment horizontal="left" vertical="center" wrapText="1"/>
      <protection locked="0"/>
    </xf>
    <xf numFmtId="10" fontId="2" fillId="0" borderId="2" xfId="0" applyNumberFormat="1" applyFont="1" applyBorder="1" applyAlignment="1" applyProtection="1">
      <alignment horizontal="left" vertical="center"/>
      <protection locked="0"/>
    </xf>
    <xf numFmtId="10" fontId="2" fillId="0" borderId="5" xfId="0" applyNumberFormat="1" applyFont="1" applyBorder="1" applyAlignment="1" applyProtection="1">
      <alignment horizontal="left" vertical="center"/>
      <protection locked="0"/>
    </xf>
    <xf numFmtId="10" fontId="2" fillId="0" borderId="6" xfId="0" applyNumberFormat="1" applyFont="1" applyBorder="1" applyAlignment="1" applyProtection="1">
      <alignment horizontal="left" vertical="center"/>
      <protection locked="0"/>
    </xf>
    <xf numFmtId="1" fontId="22" fillId="10" borderId="15" xfId="0" applyNumberFormat="1" applyFont="1" applyFill="1" applyBorder="1" applyAlignment="1">
      <alignment horizontal="left" vertical="center"/>
    </xf>
    <xf numFmtId="0" fontId="23" fillId="0" borderId="16" xfId="0" applyFont="1" applyBorder="1"/>
    <xf numFmtId="0" fontId="23" fillId="0" borderId="17" xfId="0" applyFont="1" applyBorder="1"/>
    <xf numFmtId="1" fontId="1" fillId="3" borderId="1" xfId="1" applyNumberFormat="1" applyFont="1" applyFill="1" applyBorder="1" applyAlignment="1" applyProtection="1">
      <alignment horizontal="left" vertical="center"/>
      <protection locked="0"/>
    </xf>
    <xf numFmtId="0" fontId="11" fillId="9" borderId="5" xfId="3" applyNumberFormat="1" applyFont="1" applyFill="1" applyBorder="1" applyAlignment="1" applyProtection="1">
      <alignment horizontal="left" vertical="center"/>
      <protection locked="0"/>
    </xf>
    <xf numFmtId="0" fontId="11" fillId="9" borderId="6" xfId="3" applyNumberFormat="1" applyFont="1" applyFill="1" applyBorder="1" applyAlignment="1" applyProtection="1">
      <alignment horizontal="left" vertical="center"/>
      <protection locked="0"/>
    </xf>
    <xf numFmtId="0" fontId="1" fillId="0" borderId="0" xfId="0" applyFont="1" applyBorder="1" applyProtection="1">
      <protection locked="0"/>
    </xf>
    <xf numFmtId="0" fontId="1" fillId="0" borderId="0" xfId="0" applyFont="1" applyProtection="1">
      <protection locked="0"/>
    </xf>
    <xf numFmtId="0" fontId="1" fillId="0" borderId="14" xfId="0" applyFont="1" applyBorder="1" applyProtection="1">
      <protection locked="0"/>
    </xf>
    <xf numFmtId="0" fontId="2" fillId="0" borderId="13" xfId="0" applyFont="1" applyBorder="1" applyAlignment="1" applyProtection="1">
      <alignment horizontal="center" vertical="center" wrapText="1"/>
      <protection locked="0"/>
    </xf>
    <xf numFmtId="0" fontId="19" fillId="3" borderId="1" xfId="4" applyFont="1" applyFill="1" applyBorder="1" applyAlignment="1" applyProtection="1">
      <alignment horizontal="left" vertical="center"/>
      <protection locked="0"/>
    </xf>
    <xf numFmtId="0" fontId="1" fillId="3" borderId="2" xfId="4" applyFont="1" applyFill="1" applyBorder="1" applyAlignment="1" applyProtection="1">
      <alignment horizontal="left"/>
      <protection locked="0"/>
    </xf>
    <xf numFmtId="0" fontId="1" fillId="3" borderId="5" xfId="4" applyFont="1" applyFill="1" applyBorder="1" applyAlignment="1" applyProtection="1">
      <alignment horizontal="left"/>
      <protection locked="0"/>
    </xf>
    <xf numFmtId="0" fontId="1" fillId="3" borderId="6" xfId="4" applyFont="1" applyFill="1" applyBorder="1" applyAlignment="1" applyProtection="1">
      <alignment horizontal="left"/>
      <protection locked="0"/>
    </xf>
    <xf numFmtId="0" fontId="2" fillId="0" borderId="11" xfId="0" applyFont="1" applyBorder="1" applyAlignment="1" applyProtection="1">
      <alignment horizontal="center" vertical="center" wrapText="1"/>
      <protection locked="0"/>
    </xf>
    <xf numFmtId="0" fontId="1" fillId="0" borderId="7" xfId="0" applyFont="1" applyBorder="1" applyProtection="1">
      <protection locked="0"/>
    </xf>
    <xf numFmtId="0" fontId="1" fillId="0" borderId="8" xfId="0" applyFont="1" applyBorder="1" applyProtection="1">
      <protection locked="0"/>
    </xf>
    <xf numFmtId="0" fontId="2" fillId="0" borderId="1" xfId="0" applyFont="1" applyBorder="1" applyAlignment="1" applyProtection="1">
      <alignment horizontal="center" vertical="center"/>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1" fillId="3" borderId="2" xfId="0" applyFont="1" applyFill="1" applyBorder="1" applyAlignment="1" applyProtection="1">
      <alignment horizontal="left" vertical="center"/>
      <protection locked="0"/>
    </xf>
    <xf numFmtId="0" fontId="1" fillId="3" borderId="5" xfId="0" applyFont="1" applyFill="1" applyBorder="1" applyAlignment="1" applyProtection="1">
      <alignment horizontal="left" vertical="center"/>
      <protection locked="0"/>
    </xf>
    <xf numFmtId="0" fontId="1" fillId="3" borderId="6" xfId="0" applyFont="1" applyFill="1" applyBorder="1" applyAlignment="1" applyProtection="1">
      <alignment horizontal="left" vertical="center"/>
      <protection locked="0"/>
    </xf>
    <xf numFmtId="0" fontId="11" fillId="9" borderId="2" xfId="2" applyNumberFormat="1" applyFont="1" applyFill="1" applyBorder="1" applyAlignment="1" applyProtection="1">
      <alignment horizontal="left" vertical="center"/>
      <protection locked="0"/>
    </xf>
    <xf numFmtId="0" fontId="11" fillId="9" borderId="5" xfId="2" applyNumberFormat="1" applyFont="1" applyFill="1" applyBorder="1" applyAlignment="1" applyProtection="1">
      <alignment horizontal="left" vertical="center"/>
      <protection locked="0"/>
    </xf>
    <xf numFmtId="0" fontId="11" fillId="9" borderId="6" xfId="2" applyNumberFormat="1" applyFont="1" applyFill="1" applyBorder="1" applyAlignment="1" applyProtection="1">
      <alignment horizontal="left" vertical="center"/>
      <protection locked="0"/>
    </xf>
    <xf numFmtId="0" fontId="19" fillId="3" borderId="1" xfId="4" applyFont="1" applyFill="1" applyBorder="1" applyAlignment="1" applyProtection="1">
      <alignment horizontal="left" vertical="top"/>
      <protection locked="0"/>
    </xf>
    <xf numFmtId="0" fontId="19" fillId="3" borderId="5" xfId="4" applyFont="1" applyFill="1" applyBorder="1" applyAlignment="1" applyProtection="1">
      <alignment horizontal="left"/>
      <protection locked="0"/>
    </xf>
    <xf numFmtId="0" fontId="19" fillId="3" borderId="6" xfId="4" applyFont="1" applyFill="1" applyBorder="1" applyAlignment="1" applyProtection="1">
      <alignment horizontal="left"/>
      <protection locked="0"/>
    </xf>
    <xf numFmtId="0" fontId="1" fillId="0" borderId="2" xfId="0" applyFont="1" applyFill="1" applyBorder="1" applyAlignment="1" applyProtection="1">
      <alignment horizontal="left" vertical="center"/>
      <protection locked="0"/>
    </xf>
    <xf numFmtId="0" fontId="1" fillId="0" borderId="5" xfId="0" applyFont="1" applyFill="1" applyBorder="1" applyAlignment="1" applyProtection="1">
      <alignment horizontal="left" vertical="center"/>
      <protection locked="0"/>
    </xf>
    <xf numFmtId="0" fontId="1" fillId="0" borderId="6" xfId="0" applyFont="1" applyFill="1" applyBorder="1" applyAlignment="1" applyProtection="1">
      <alignment horizontal="left" vertical="center"/>
      <protection locked="0"/>
    </xf>
    <xf numFmtId="0" fontId="10" fillId="0" borderId="4" xfId="0" applyFont="1" applyBorder="1" applyAlignment="1" applyProtection="1">
      <alignment horizontal="left" vertical="center" wrapText="1"/>
    </xf>
    <xf numFmtId="0" fontId="13" fillId="0" borderId="4" xfId="0" applyFont="1" applyBorder="1" applyAlignment="1" applyProtection="1">
      <alignment horizontal="left" vertical="center" wrapText="1"/>
    </xf>
    <xf numFmtId="0" fontId="13" fillId="0" borderId="0" xfId="0" applyFont="1" applyBorder="1" applyAlignment="1" applyProtection="1">
      <alignment horizontal="left" vertical="center" wrapText="1"/>
    </xf>
    <xf numFmtId="0" fontId="1" fillId="3" borderId="1" xfId="1" applyFont="1" applyFill="1" applyBorder="1" applyAlignment="1" applyProtection="1">
      <alignment horizontal="left" vertical="center"/>
      <protection locked="0"/>
    </xf>
    <xf numFmtId="0" fontId="2" fillId="0" borderId="9"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0" borderId="10" xfId="0" applyFont="1" applyBorder="1" applyAlignment="1" applyProtection="1">
      <alignment horizontal="left" vertical="center" wrapText="1"/>
    </xf>
    <xf numFmtId="0" fontId="2" fillId="0" borderId="11"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0" fontId="1" fillId="4" borderId="2" xfId="0" applyFont="1" applyFill="1" applyBorder="1" applyAlignment="1" applyProtection="1">
      <alignment horizontal="center" vertical="center" wrapText="1"/>
      <protection locked="0"/>
    </xf>
    <xf numFmtId="0" fontId="1" fillId="4" borderId="5" xfId="0" applyFont="1" applyFill="1" applyBorder="1" applyAlignment="1" applyProtection="1">
      <alignment horizontal="center" vertical="center" wrapText="1"/>
      <protection locked="0"/>
    </xf>
    <xf numFmtId="0" fontId="1" fillId="4" borderId="6" xfId="0" applyFont="1" applyFill="1" applyBorder="1" applyAlignment="1" applyProtection="1">
      <alignment horizontal="center" vertical="center" wrapText="1"/>
      <protection locked="0"/>
    </xf>
    <xf numFmtId="0" fontId="1" fillId="0" borderId="0" xfId="0" applyFont="1" applyAlignment="1" applyProtection="1">
      <alignment vertical="center"/>
      <protection locked="0"/>
    </xf>
    <xf numFmtId="0" fontId="12" fillId="0" borderId="1" xfId="0" applyFont="1" applyBorder="1" applyAlignment="1" applyProtection="1">
      <alignment horizontal="left" vertical="center" wrapText="1"/>
    </xf>
    <xf numFmtId="1" fontId="2" fillId="0" borderId="1" xfId="0" applyNumberFormat="1" applyFont="1" applyBorder="1" applyAlignment="1" applyProtection="1">
      <alignment horizontal="center" vertical="center"/>
    </xf>
    <xf numFmtId="0" fontId="1" fillId="0" borderId="0" xfId="0" applyFont="1" applyAlignment="1" applyProtection="1">
      <alignment horizontal="left" vertical="center" wrapText="1"/>
      <protection locked="0"/>
    </xf>
    <xf numFmtId="1" fontId="2" fillId="0" borderId="2" xfId="0" applyNumberFormat="1" applyFont="1" applyBorder="1" applyAlignment="1" applyProtection="1">
      <alignment horizontal="center" vertical="center"/>
    </xf>
    <xf numFmtId="1" fontId="2" fillId="0" borderId="5" xfId="0" applyNumberFormat="1" applyFont="1" applyBorder="1" applyAlignment="1" applyProtection="1">
      <alignment horizontal="center" vertical="center"/>
    </xf>
    <xf numFmtId="1" fontId="2" fillId="0" borderId="6" xfId="0" applyNumberFormat="1" applyFont="1" applyBorder="1" applyAlignment="1" applyProtection="1">
      <alignment horizontal="center" vertical="center"/>
    </xf>
    <xf numFmtId="0" fontId="21" fillId="0" borderId="4" xfId="0" applyFont="1" applyBorder="1" applyAlignment="1" applyProtection="1">
      <alignment horizontal="left" vertical="center" wrapText="1"/>
    </xf>
    <xf numFmtId="0" fontId="21" fillId="0" borderId="0" xfId="0" applyFont="1" applyBorder="1" applyAlignment="1" applyProtection="1">
      <alignment horizontal="left" vertical="center" wrapText="1"/>
    </xf>
    <xf numFmtId="0" fontId="21" fillId="0" borderId="0" xfId="0" applyFont="1" applyFill="1" applyBorder="1" applyAlignment="1" applyProtection="1">
      <alignment vertical="center" wrapText="1"/>
      <protection locked="0"/>
    </xf>
    <xf numFmtId="0" fontId="12" fillId="0" borderId="2" xfId="0" applyFont="1" applyBorder="1" applyAlignment="1" applyProtection="1">
      <alignment horizontal="left" vertical="center" wrapText="1"/>
    </xf>
    <xf numFmtId="0" fontId="12" fillId="0" borderId="5" xfId="0" applyFont="1" applyBorder="1" applyAlignment="1" applyProtection="1">
      <alignment horizontal="left" vertical="center" wrapText="1"/>
    </xf>
    <xf numFmtId="0" fontId="12" fillId="0" borderId="6" xfId="0" applyFont="1" applyBorder="1" applyAlignment="1" applyProtection="1">
      <alignment horizontal="left" vertical="center" wrapText="1"/>
    </xf>
    <xf numFmtId="2" fontId="1" fillId="0" borderId="9" xfId="0" applyNumberFormat="1" applyFont="1" applyBorder="1" applyAlignment="1" applyProtection="1">
      <alignment horizontal="center" vertical="center"/>
    </xf>
    <xf numFmtId="2" fontId="1" fillId="0" borderId="4" xfId="0" applyNumberFormat="1" applyFont="1" applyBorder="1" applyAlignment="1" applyProtection="1">
      <alignment horizontal="center" vertical="center"/>
    </xf>
    <xf numFmtId="2" fontId="1" fillId="0" borderId="10" xfId="0" applyNumberFormat="1" applyFont="1" applyBorder="1" applyAlignment="1" applyProtection="1">
      <alignment horizontal="center" vertical="center"/>
    </xf>
    <xf numFmtId="2" fontId="1" fillId="0" borderId="11" xfId="0" applyNumberFormat="1" applyFont="1" applyBorder="1" applyAlignment="1" applyProtection="1">
      <alignment horizontal="center" vertical="center"/>
    </xf>
    <xf numFmtId="2" fontId="1" fillId="0" borderId="7" xfId="0" applyNumberFormat="1" applyFont="1" applyBorder="1" applyAlignment="1" applyProtection="1">
      <alignment horizontal="center" vertical="center"/>
    </xf>
    <xf numFmtId="2" fontId="1" fillId="0" borderId="8" xfId="0" applyNumberFormat="1" applyFont="1" applyBorder="1" applyAlignment="1" applyProtection="1">
      <alignment horizontal="center" vertical="center"/>
    </xf>
    <xf numFmtId="0" fontId="1" fillId="0" borderId="2" xfId="0" applyFont="1" applyFill="1" applyBorder="1" applyAlignment="1" applyProtection="1">
      <alignment horizontal="center"/>
    </xf>
    <xf numFmtId="0" fontId="1" fillId="0" borderId="6" xfId="0" applyFont="1" applyFill="1" applyBorder="1" applyAlignment="1" applyProtection="1">
      <alignment horizontal="center"/>
    </xf>
    <xf numFmtId="9" fontId="1" fillId="0" borderId="2" xfId="0" applyNumberFormat="1" applyFont="1" applyBorder="1" applyAlignment="1" applyProtection="1">
      <alignment horizontal="center"/>
    </xf>
    <xf numFmtId="9" fontId="1" fillId="0" borderId="6" xfId="0" applyNumberFormat="1" applyFont="1" applyBorder="1" applyAlignment="1" applyProtection="1">
      <alignment horizontal="center"/>
    </xf>
    <xf numFmtId="0" fontId="2" fillId="0" borderId="9"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1" fillId="0" borderId="14" xfId="0" applyFont="1" applyBorder="1" applyAlignment="1" applyProtection="1">
      <alignment wrapText="1"/>
    </xf>
    <xf numFmtId="0" fontId="1" fillId="0" borderId="0" xfId="0" applyFont="1" applyBorder="1" applyAlignment="1" applyProtection="1">
      <alignment wrapText="1"/>
    </xf>
    <xf numFmtId="1" fontId="1" fillId="0" borderId="1" xfId="0"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xf>
    <xf numFmtId="2" fontId="1" fillId="0" borderId="1" xfId="0" applyNumberFormat="1" applyFont="1" applyBorder="1" applyAlignment="1" applyProtection="1">
      <alignment horizontal="center" vertical="center" wrapText="1"/>
    </xf>
    <xf numFmtId="0" fontId="1" fillId="3" borderId="1" xfId="4" applyFont="1" applyFill="1" applyBorder="1" applyAlignment="1" applyProtection="1">
      <alignment horizontal="left" vertical="center"/>
      <protection locked="0"/>
    </xf>
    <xf numFmtId="0" fontId="1" fillId="0" borderId="2" xfId="0" applyFont="1" applyFill="1" applyBorder="1" applyAlignment="1" applyProtection="1">
      <alignment horizontal="left" vertical="center"/>
    </xf>
    <xf numFmtId="0" fontId="1" fillId="0" borderId="5" xfId="0" applyFont="1" applyFill="1" applyBorder="1" applyAlignment="1" applyProtection="1">
      <alignment horizontal="left" vertical="center"/>
    </xf>
    <xf numFmtId="0" fontId="1" fillId="0" borderId="6" xfId="0" applyFont="1" applyFill="1" applyBorder="1" applyAlignment="1" applyProtection="1">
      <alignment horizontal="left" vertical="center"/>
    </xf>
    <xf numFmtId="0" fontId="1" fillId="4" borderId="2" xfId="0" applyFont="1" applyFill="1" applyBorder="1" applyAlignment="1" applyProtection="1">
      <alignment horizontal="left" vertical="center"/>
    </xf>
    <xf numFmtId="0" fontId="1" fillId="4" borderId="5" xfId="0" applyFont="1" applyFill="1" applyBorder="1" applyAlignment="1" applyProtection="1">
      <alignment horizontal="left" vertical="center"/>
    </xf>
    <xf numFmtId="0" fontId="1" fillId="4" borderId="6" xfId="0" applyFont="1" applyFill="1" applyBorder="1" applyAlignment="1" applyProtection="1">
      <alignment horizontal="left" vertical="center"/>
    </xf>
    <xf numFmtId="0" fontId="2" fillId="0" borderId="7" xfId="0" applyFont="1" applyBorder="1" applyProtection="1">
      <protection locked="0"/>
    </xf>
    <xf numFmtId="0" fontId="21" fillId="0" borderId="0" xfId="0" applyFont="1" applyFill="1" applyBorder="1" applyAlignment="1" applyProtection="1">
      <alignment horizontal="left" vertical="center" wrapText="1"/>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top" wrapText="1"/>
      <protection locked="0"/>
    </xf>
    <xf numFmtId="0" fontId="2" fillId="0" borderId="0" xfId="0" applyFont="1" applyAlignment="1" applyProtection="1">
      <alignment vertical="center"/>
      <protection locked="0"/>
    </xf>
    <xf numFmtId="0" fontId="2" fillId="0" borderId="0" xfId="0" applyFont="1" applyFill="1" applyBorder="1" applyAlignment="1" applyProtection="1">
      <alignment horizontal="left" vertical="top" wrapText="1"/>
      <protection locked="0"/>
    </xf>
    <xf numFmtId="0" fontId="1" fillId="0" borderId="0" xfId="0" applyFont="1" applyAlignment="1" applyProtection="1">
      <alignment vertical="top" wrapText="1"/>
      <protection locked="0"/>
    </xf>
    <xf numFmtId="0" fontId="1" fillId="0" borderId="0" xfId="0" applyFont="1" applyFill="1" applyBorder="1" applyAlignment="1" applyProtection="1">
      <alignment horizontal="left" vertical="top" wrapText="1"/>
      <protection locked="0"/>
    </xf>
    <xf numFmtId="0" fontId="2" fillId="0" borderId="0" xfId="0" applyFont="1" applyAlignment="1" applyProtection="1">
      <alignment horizontal="left" vertical="center"/>
      <protection locked="0"/>
    </xf>
    <xf numFmtId="0" fontId="2" fillId="0" borderId="0" xfId="0" applyFont="1" applyAlignment="1" applyProtection="1">
      <alignment horizontal="left" vertical="center" wrapText="1"/>
      <protection locked="0"/>
    </xf>
    <xf numFmtId="0" fontId="2" fillId="0" borderId="0" xfId="0" applyFont="1" applyProtection="1">
      <protection locked="0"/>
    </xf>
    <xf numFmtId="0" fontId="13" fillId="0" borderId="0" xfId="0" applyFont="1" applyFill="1" applyBorder="1" applyAlignment="1" applyProtection="1">
      <alignment horizontal="left" vertical="center" wrapText="1"/>
      <protection locked="0"/>
    </xf>
    <xf numFmtId="0" fontId="3" fillId="0" borderId="0" xfId="0" applyFont="1" applyAlignment="1" applyProtection="1">
      <alignment horizontal="center" vertical="center"/>
      <protection locked="0"/>
    </xf>
    <xf numFmtId="0" fontId="1" fillId="0" borderId="2"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20" fillId="0" borderId="0" xfId="0" applyFont="1" applyAlignment="1" applyProtection="1">
      <alignment vertical="center"/>
      <protection locked="0"/>
    </xf>
    <xf numFmtId="0" fontId="11" fillId="0" borderId="0" xfId="0" applyFont="1" applyAlignment="1" applyProtection="1">
      <alignment vertical="center"/>
      <protection locked="0"/>
    </xf>
    <xf numFmtId="0" fontId="1" fillId="0" borderId="0" xfId="0" applyFont="1" applyAlignment="1" applyProtection="1">
      <alignment horizontal="left" vertical="center"/>
      <protection locked="0"/>
    </xf>
    <xf numFmtId="0" fontId="1" fillId="0" borderId="2" xfId="0" applyFont="1" applyBorder="1" applyAlignment="1" applyProtection="1">
      <alignment horizontal="center" vertical="center"/>
    </xf>
    <xf numFmtId="0" fontId="1" fillId="0" borderId="6" xfId="0" applyFont="1" applyBorder="1" applyAlignment="1" applyProtection="1">
      <alignment horizontal="center" vertical="center"/>
    </xf>
    <xf numFmtId="0" fontId="2" fillId="4" borderId="2" xfId="0" applyFont="1" applyFill="1" applyBorder="1" applyAlignment="1" applyProtection="1">
      <alignment horizontal="left" vertical="center" wrapText="1"/>
    </xf>
    <xf numFmtId="0" fontId="2" fillId="4" borderId="5" xfId="0" applyFont="1" applyFill="1" applyBorder="1" applyAlignment="1" applyProtection="1">
      <alignment horizontal="left" vertical="center" wrapText="1"/>
    </xf>
    <xf numFmtId="0" fontId="2" fillId="4" borderId="6"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10" xfId="0" applyFont="1" applyFill="1" applyBorder="1" applyAlignment="1" applyProtection="1">
      <alignment horizontal="left" vertical="center" wrapText="1"/>
    </xf>
    <xf numFmtId="0" fontId="2" fillId="4" borderId="11"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2" fontId="1" fillId="4" borderId="1" xfId="0" applyNumberFormat="1" applyFont="1" applyFill="1" applyBorder="1" applyAlignment="1" applyProtection="1">
      <alignment horizontal="center" vertical="center"/>
    </xf>
    <xf numFmtId="1" fontId="2" fillId="4" borderId="2" xfId="0" applyNumberFormat="1" applyFont="1" applyFill="1" applyBorder="1" applyAlignment="1" applyProtection="1">
      <alignment horizontal="center" vertical="center"/>
    </xf>
    <xf numFmtId="1" fontId="2" fillId="4" borderId="5" xfId="0" applyNumberFormat="1" applyFont="1" applyFill="1" applyBorder="1" applyAlignment="1" applyProtection="1">
      <alignment horizontal="center" vertical="center"/>
    </xf>
    <xf numFmtId="1" fontId="2" fillId="4" borderId="6" xfId="0" applyNumberFormat="1" applyFont="1" applyFill="1" applyBorder="1" applyAlignment="1" applyProtection="1">
      <alignment horizontal="center" vertical="center"/>
    </xf>
    <xf numFmtId="1" fontId="1" fillId="4" borderId="2" xfId="0" applyNumberFormat="1" applyFont="1" applyFill="1" applyBorder="1" applyAlignment="1" applyProtection="1">
      <alignment horizontal="center" vertical="center"/>
      <protection locked="0"/>
    </xf>
    <xf numFmtId="1" fontId="1" fillId="4" borderId="6" xfId="0" applyNumberFormat="1" applyFont="1" applyFill="1" applyBorder="1" applyAlignment="1" applyProtection="1">
      <alignment horizontal="center" vertical="center"/>
      <protection locked="0"/>
    </xf>
    <xf numFmtId="1" fontId="1" fillId="4" borderId="2" xfId="0" applyNumberFormat="1" applyFont="1" applyFill="1" applyBorder="1" applyAlignment="1" applyProtection="1">
      <alignment horizontal="left" vertical="center"/>
      <protection locked="0"/>
    </xf>
    <xf numFmtId="1" fontId="1" fillId="4" borderId="5" xfId="0" applyNumberFormat="1" applyFont="1" applyFill="1" applyBorder="1" applyAlignment="1" applyProtection="1">
      <alignment horizontal="left" vertical="center"/>
      <protection locked="0"/>
    </xf>
    <xf numFmtId="1" fontId="1" fillId="4" borderId="6" xfId="0" applyNumberFormat="1" applyFont="1" applyFill="1" applyBorder="1" applyAlignment="1" applyProtection="1">
      <alignment horizontal="left" vertical="center"/>
      <protection locked="0"/>
    </xf>
    <xf numFmtId="0" fontId="1" fillId="6" borderId="14" xfId="0" applyFont="1" applyFill="1" applyBorder="1" applyAlignment="1" applyProtection="1">
      <alignment wrapText="1"/>
    </xf>
    <xf numFmtId="0" fontId="1" fillId="6" borderId="0" xfId="0" applyFont="1" applyFill="1" applyBorder="1" applyAlignment="1" applyProtection="1">
      <alignment wrapText="1"/>
    </xf>
    <xf numFmtId="0" fontId="1" fillId="0" borderId="0" xfId="0" applyFont="1" applyAlignment="1" applyProtection="1">
      <alignment wrapText="1"/>
    </xf>
    <xf numFmtId="0" fontId="2" fillId="5" borderId="0" xfId="0" applyFont="1" applyFill="1" applyAlignment="1" applyProtection="1">
      <alignment horizontal="left" vertical="top" wrapText="1"/>
      <protection locked="0"/>
    </xf>
    <xf numFmtId="0" fontId="14" fillId="7" borderId="0" xfId="0" applyFont="1" applyFill="1" applyAlignment="1" applyProtection="1">
      <alignment horizontal="left" vertical="top" wrapText="1"/>
      <protection locked="0"/>
    </xf>
    <xf numFmtId="0" fontId="15" fillId="0" borderId="6"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5" fillId="0" borderId="0" xfId="0" applyFont="1" applyBorder="1" applyAlignment="1" applyProtection="1">
      <alignment horizontal="left" vertical="center" wrapText="1"/>
      <protection locked="0"/>
    </xf>
    <xf numFmtId="0" fontId="15" fillId="0" borderId="5" xfId="0" applyFont="1" applyBorder="1" applyAlignment="1" applyProtection="1">
      <alignment horizontal="center" vertical="center" wrapText="1"/>
      <protection locked="0"/>
    </xf>
    <xf numFmtId="0" fontId="15" fillId="0" borderId="6" xfId="0" applyFont="1" applyBorder="1" applyAlignment="1" applyProtection="1">
      <alignment horizontal="center" vertical="center" wrapText="1"/>
      <protection locked="0"/>
    </xf>
    <xf numFmtId="10" fontId="1" fillId="0" borderId="1" xfId="0" applyNumberFormat="1"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1" fontId="1" fillId="3" borderId="2" xfId="0" applyNumberFormat="1" applyFont="1" applyFill="1" applyBorder="1" applyAlignment="1" applyProtection="1">
      <alignment horizontal="left" vertical="center" wrapText="1"/>
      <protection locked="0"/>
    </xf>
    <xf numFmtId="1" fontId="1" fillId="3" borderId="5" xfId="0" applyNumberFormat="1" applyFont="1" applyFill="1" applyBorder="1" applyAlignment="1" applyProtection="1">
      <alignment horizontal="left" vertical="center"/>
      <protection locked="0"/>
    </xf>
    <xf numFmtId="1" fontId="1" fillId="3" borderId="6" xfId="0" applyNumberFormat="1" applyFont="1" applyFill="1" applyBorder="1" applyAlignment="1" applyProtection="1">
      <alignment horizontal="left" vertical="center"/>
      <protection locked="0"/>
    </xf>
    <xf numFmtId="1" fontId="1" fillId="0" borderId="5" xfId="0" applyNumberFormat="1" applyFont="1" applyBorder="1" applyAlignment="1" applyProtection="1">
      <alignment horizontal="center" vertical="center"/>
      <protection locked="0"/>
    </xf>
    <xf numFmtId="1" fontId="1" fillId="0" borderId="6" xfId="0" applyNumberFormat="1" applyFont="1" applyBorder="1" applyAlignment="1" applyProtection="1">
      <alignment horizontal="center" vertical="center"/>
      <protection locked="0"/>
    </xf>
    <xf numFmtId="1" fontId="1" fillId="4" borderId="2" xfId="0" applyNumberFormat="1" applyFont="1" applyFill="1" applyBorder="1" applyAlignment="1" applyProtection="1">
      <alignment horizontal="left" vertical="center" wrapText="1"/>
      <protection locked="0"/>
    </xf>
    <xf numFmtId="0" fontId="1" fillId="8" borderId="2" xfId="0" applyFont="1" applyFill="1" applyBorder="1" applyAlignment="1" applyProtection="1">
      <alignment horizontal="center" vertical="center" wrapText="1"/>
      <protection locked="0"/>
    </xf>
    <xf numFmtId="0" fontId="1" fillId="8" borderId="5" xfId="0" applyFont="1" applyFill="1" applyBorder="1" applyAlignment="1" applyProtection="1">
      <alignment horizontal="center" vertical="center" wrapText="1"/>
      <protection locked="0"/>
    </xf>
    <xf numFmtId="0" fontId="1" fillId="8" borderId="6" xfId="0" applyFont="1" applyFill="1" applyBorder="1" applyAlignment="1" applyProtection="1">
      <alignment horizontal="center" vertical="center" wrapText="1"/>
      <protection locked="0"/>
    </xf>
    <xf numFmtId="0" fontId="14" fillId="7" borderId="1" xfId="0" applyFont="1" applyFill="1" applyBorder="1" applyAlignment="1" applyProtection="1">
      <alignment horizontal="center" vertical="center" wrapText="1"/>
      <protection locked="0"/>
    </xf>
    <xf numFmtId="1" fontId="1" fillId="0" borderId="2" xfId="0" applyNumberFormat="1"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9" fontId="2" fillId="0" borderId="2" xfId="0" applyNumberFormat="1" applyFont="1" applyBorder="1" applyAlignment="1" applyProtection="1">
      <alignment horizontal="center" vertical="center"/>
    </xf>
    <xf numFmtId="9" fontId="2" fillId="0" borderId="6" xfId="0" applyNumberFormat="1" applyFont="1" applyBorder="1" applyAlignment="1" applyProtection="1">
      <alignment horizontal="center" vertical="center"/>
    </xf>
    <xf numFmtId="0" fontId="1" fillId="0" borderId="1" xfId="0" applyFont="1" applyBorder="1" applyAlignment="1" applyProtection="1">
      <alignment horizontal="center" vertical="center" wrapText="1"/>
    </xf>
    <xf numFmtId="1" fontId="1" fillId="0" borderId="5" xfId="0" applyNumberFormat="1" applyFont="1" applyFill="1" applyBorder="1" applyAlignment="1" applyProtection="1">
      <alignment horizontal="center" vertical="center"/>
      <protection locked="0"/>
    </xf>
    <xf numFmtId="1" fontId="1" fillId="0" borderId="6" xfId="0" applyNumberFormat="1" applyFont="1" applyFill="1" applyBorder="1" applyAlignment="1" applyProtection="1">
      <alignment horizontal="center" vertical="center"/>
      <protection locked="0"/>
    </xf>
    <xf numFmtId="1" fontId="2" fillId="4" borderId="2" xfId="0" applyNumberFormat="1" applyFont="1" applyFill="1" applyBorder="1" applyAlignment="1" applyProtection="1">
      <alignment horizontal="center" vertical="center"/>
      <protection locked="0"/>
    </xf>
    <xf numFmtId="1" fontId="2" fillId="4" borderId="5" xfId="0" applyNumberFormat="1" applyFont="1" applyFill="1" applyBorder="1" applyAlignment="1" applyProtection="1">
      <alignment horizontal="center" vertical="center"/>
      <protection locked="0"/>
    </xf>
    <xf numFmtId="1" fontId="2" fillId="4" borderId="6" xfId="0" applyNumberFormat="1" applyFont="1" applyFill="1" applyBorder="1" applyAlignment="1" applyProtection="1">
      <alignment horizontal="center" vertical="center"/>
      <protection locked="0"/>
    </xf>
    <xf numFmtId="0" fontId="2" fillId="4" borderId="1" xfId="0" applyNumberFormat="1" applyFont="1" applyFill="1" applyBorder="1" applyAlignment="1" applyProtection="1">
      <alignment horizontal="center" vertical="center"/>
      <protection locked="0"/>
    </xf>
    <xf numFmtId="1" fontId="1" fillId="4" borderId="1" xfId="0" applyNumberFormat="1" applyFont="1" applyFill="1" applyBorder="1" applyAlignment="1" applyProtection="1">
      <alignment horizontal="left" vertical="center"/>
      <protection locked="0"/>
    </xf>
    <xf numFmtId="0" fontId="2" fillId="0" borderId="4"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1" fillId="0" borderId="5" xfId="0" applyFont="1" applyBorder="1" applyAlignment="1" applyProtection="1">
      <alignment horizontal="center" vertical="center"/>
    </xf>
    <xf numFmtId="0" fontId="1" fillId="2" borderId="2" xfId="0" applyFont="1" applyFill="1" applyBorder="1" applyAlignment="1" applyProtection="1">
      <alignment horizontal="left" vertical="center"/>
      <protection locked="0"/>
    </xf>
    <xf numFmtId="0" fontId="1" fillId="2" borderId="5" xfId="0" applyFont="1" applyFill="1" applyBorder="1" applyAlignment="1" applyProtection="1">
      <alignment horizontal="left" vertical="center"/>
      <protection locked="0"/>
    </xf>
    <xf numFmtId="0" fontId="1" fillId="2" borderId="6" xfId="0" applyFont="1" applyFill="1" applyBorder="1" applyAlignment="1" applyProtection="1">
      <alignment horizontal="left" vertical="center"/>
      <protection locked="0"/>
    </xf>
    <xf numFmtId="1" fontId="10" fillId="9" borderId="1" xfId="2" applyNumberFormat="1" applyFont="1" applyFill="1" applyBorder="1" applyAlignment="1" applyProtection="1">
      <alignment horizontal="left" vertical="center"/>
      <protection locked="0"/>
    </xf>
    <xf numFmtId="1" fontId="10" fillId="9" borderId="2" xfId="2" applyNumberFormat="1" applyFont="1" applyFill="1" applyBorder="1" applyAlignment="1" applyProtection="1">
      <alignment horizontal="left" vertical="center" wrapText="1"/>
      <protection locked="0"/>
    </xf>
    <xf numFmtId="1" fontId="10" fillId="9" borderId="5" xfId="2" applyNumberFormat="1" applyFont="1" applyFill="1" applyBorder="1" applyAlignment="1" applyProtection="1">
      <alignment horizontal="left" vertical="center" wrapText="1"/>
      <protection locked="0"/>
    </xf>
    <xf numFmtId="1" fontId="10" fillId="9" borderId="6" xfId="2" applyNumberFormat="1" applyFont="1" applyFill="1" applyBorder="1" applyAlignment="1" applyProtection="1">
      <alignment horizontal="left" vertical="center" wrapText="1"/>
      <protection locked="0"/>
    </xf>
  </cellXfs>
  <cellStyles count="5">
    <cellStyle name="Normal" xfId="0" builtinId="0"/>
    <cellStyle name="Normál 2" xfId="2"/>
    <cellStyle name="Normál_Sheet1" xfId="1"/>
    <cellStyle name="Normál_Sheet1 2" xfId="3"/>
    <cellStyle name="Normál_Sheet1_3" xfId="4"/>
  </cellStyles>
  <dxfs count="44">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92D05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C00000"/>
        </patternFill>
      </fill>
    </dxf>
    <dxf>
      <fill>
        <patternFill>
          <bgColor rgb="FF00B05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F304"/>
  <sheetViews>
    <sheetView tabSelected="1" showRuler="0" view="pageLayout" topLeftCell="A239" workbookViewId="0">
      <selection activeCell="A120" sqref="A120:I120"/>
    </sheetView>
  </sheetViews>
  <sheetFormatPr defaultColWidth="9.140625" defaultRowHeight="12.75"/>
  <cols>
    <col min="1" max="1" width="8.5703125" style="1" customWidth="1"/>
    <col min="2" max="2" width="7.140625" style="1" customWidth="1"/>
    <col min="3" max="3" width="7.28515625" style="1" customWidth="1"/>
    <col min="4" max="5" width="4.7109375" style="1" customWidth="1"/>
    <col min="6" max="6" width="4.5703125" style="1" customWidth="1"/>
    <col min="7" max="7" width="8.140625" style="1" customWidth="1"/>
    <col min="8" max="8" width="7.7109375" style="1" customWidth="1"/>
    <col min="9" max="9" width="5.140625" style="1" customWidth="1"/>
    <col min="10" max="10" width="6.7109375" style="1" customWidth="1"/>
    <col min="11" max="11" width="5.28515625" style="1" customWidth="1"/>
    <col min="12" max="12" width="4.85546875" style="1" customWidth="1"/>
    <col min="13" max="13" width="5.5703125" style="1" customWidth="1"/>
    <col min="14" max="14" width="5.5703125" style="56" customWidth="1"/>
    <col min="15" max="15" width="6.140625" style="1" customWidth="1"/>
    <col min="16" max="16" width="5.7109375" style="1" customWidth="1"/>
    <col min="17" max="17" width="5.42578125" style="1" customWidth="1"/>
    <col min="18" max="18" width="5.5703125" style="1" customWidth="1"/>
    <col min="19" max="19" width="6.7109375" style="1" customWidth="1"/>
    <col min="20" max="20" width="5.7109375" style="1" customWidth="1"/>
    <col min="21" max="21" width="9.42578125" style="1" customWidth="1"/>
    <col min="22" max="22" width="9" style="1" customWidth="1"/>
    <col min="23" max="16384" width="9.140625" style="1"/>
  </cols>
  <sheetData>
    <row r="1" spans="1:27" ht="15.75" customHeight="1">
      <c r="A1" s="296" t="s">
        <v>124</v>
      </c>
      <c r="B1" s="296"/>
      <c r="C1" s="296"/>
      <c r="D1" s="296"/>
      <c r="E1" s="296"/>
      <c r="F1" s="296"/>
      <c r="G1" s="296"/>
      <c r="H1" s="296"/>
      <c r="I1" s="296"/>
      <c r="J1" s="296"/>
      <c r="K1" s="296"/>
      <c r="M1" s="298" t="s">
        <v>22</v>
      </c>
      <c r="N1" s="298"/>
      <c r="O1" s="298"/>
      <c r="P1" s="298"/>
      <c r="Q1" s="298"/>
      <c r="R1" s="298"/>
      <c r="S1" s="298"/>
      <c r="T1" s="298"/>
      <c r="U1" s="298"/>
    </row>
    <row r="2" spans="1:27" ht="6.75" customHeight="1">
      <c r="A2" s="296"/>
      <c r="B2" s="296"/>
      <c r="C2" s="296"/>
      <c r="D2" s="296"/>
      <c r="E2" s="296"/>
      <c r="F2" s="296"/>
      <c r="G2" s="296"/>
      <c r="H2" s="296"/>
      <c r="I2" s="296"/>
      <c r="J2" s="296"/>
      <c r="K2" s="296"/>
    </row>
    <row r="3" spans="1:27" ht="18" customHeight="1">
      <c r="A3" s="297" t="s">
        <v>110</v>
      </c>
      <c r="B3" s="297"/>
      <c r="C3" s="297"/>
      <c r="D3" s="297"/>
      <c r="E3" s="297"/>
      <c r="F3" s="297"/>
      <c r="G3" s="297"/>
      <c r="H3" s="297"/>
      <c r="I3" s="297"/>
      <c r="J3" s="297"/>
      <c r="K3" s="297"/>
      <c r="M3" s="301"/>
      <c r="N3" s="302"/>
      <c r="O3" s="303"/>
      <c r="P3" s="185" t="s">
        <v>38</v>
      </c>
      <c r="Q3" s="186"/>
      <c r="R3" s="187"/>
      <c r="S3" s="185" t="s">
        <v>39</v>
      </c>
      <c r="T3" s="186"/>
      <c r="U3" s="187"/>
      <c r="V3" s="327" t="str">
        <f>IF(P4&gt;=22,"Corect","Trebuie alocate cel puțin 22 de ore pe săptămână")</f>
        <v>Corect</v>
      </c>
      <c r="W3" s="328"/>
      <c r="X3" s="328"/>
      <c r="Y3" s="328"/>
      <c r="Z3" s="73"/>
      <c r="AA3" s="73"/>
    </row>
    <row r="4" spans="1:27" ht="17.25" customHeight="1">
      <c r="A4" s="297" t="s">
        <v>123</v>
      </c>
      <c r="B4" s="297"/>
      <c r="C4" s="297"/>
      <c r="D4" s="297"/>
      <c r="E4" s="297"/>
      <c r="F4" s="297"/>
      <c r="G4" s="297"/>
      <c r="H4" s="297"/>
      <c r="I4" s="297"/>
      <c r="J4" s="297"/>
      <c r="K4" s="297"/>
      <c r="M4" s="148" t="s">
        <v>15</v>
      </c>
      <c r="N4" s="149"/>
      <c r="O4" s="150"/>
      <c r="P4" s="246">
        <f>O47</f>
        <v>28</v>
      </c>
      <c r="Q4" s="247"/>
      <c r="R4" s="248"/>
      <c r="S4" s="246">
        <f>O61</f>
        <v>23</v>
      </c>
      <c r="T4" s="247"/>
      <c r="U4" s="248"/>
      <c r="V4" s="327" t="str">
        <f>IF(S4&gt;=22,"Corect","Trebuie alocate cel puțin 22 de ore pe săptămână")</f>
        <v>Corect</v>
      </c>
      <c r="W4" s="328"/>
      <c r="X4" s="328"/>
      <c r="Y4" s="328"/>
      <c r="Z4" s="73"/>
      <c r="AA4" s="73"/>
    </row>
    <row r="5" spans="1:27" ht="16.5" customHeight="1">
      <c r="A5" s="297"/>
      <c r="B5" s="297"/>
      <c r="C5" s="297"/>
      <c r="D5" s="297"/>
      <c r="E5" s="297"/>
      <c r="F5" s="297"/>
      <c r="G5" s="297"/>
      <c r="H5" s="297"/>
      <c r="I5" s="297"/>
      <c r="J5" s="297"/>
      <c r="K5" s="297"/>
      <c r="M5" s="148" t="s">
        <v>16</v>
      </c>
      <c r="N5" s="149"/>
      <c r="O5" s="150"/>
      <c r="P5" s="246">
        <f>O75</f>
        <v>28</v>
      </c>
      <c r="Q5" s="247"/>
      <c r="R5" s="248"/>
      <c r="S5" s="246">
        <f>O89</f>
        <v>27</v>
      </c>
      <c r="T5" s="247"/>
      <c r="U5" s="248"/>
      <c r="V5" s="327" t="str">
        <f>IF(P5&gt;=22,"Corect","Trebuie alocate cel puțin 22 de ore pe săptămână")</f>
        <v>Corect</v>
      </c>
      <c r="W5" s="328"/>
      <c r="X5" s="328"/>
      <c r="Y5" s="328"/>
      <c r="Z5" s="73"/>
      <c r="AA5" s="73"/>
    </row>
    <row r="6" spans="1:27" ht="15" customHeight="1">
      <c r="A6" s="252" t="s">
        <v>126</v>
      </c>
      <c r="B6" s="252"/>
      <c r="C6" s="252"/>
      <c r="D6" s="252"/>
      <c r="E6" s="252"/>
      <c r="F6" s="252"/>
      <c r="G6" s="252"/>
      <c r="H6" s="252"/>
      <c r="I6" s="252"/>
      <c r="J6" s="252"/>
      <c r="K6" s="252"/>
      <c r="M6" s="148" t="s">
        <v>17</v>
      </c>
      <c r="N6" s="149"/>
      <c r="O6" s="150"/>
      <c r="P6" s="246">
        <f>O103</f>
        <v>24</v>
      </c>
      <c r="Q6" s="247"/>
      <c r="R6" s="248"/>
      <c r="S6" s="246">
        <f>O114</f>
        <v>22</v>
      </c>
      <c r="T6" s="247"/>
      <c r="U6" s="248"/>
      <c r="V6" s="327" t="str">
        <f>IF(S5&gt;=22,"Corect","Trebuie alocate cel puțin 22 de ore pe săptămână")</f>
        <v>Corect</v>
      </c>
      <c r="W6" s="328"/>
      <c r="X6" s="328"/>
      <c r="Y6" s="328"/>
      <c r="Z6" s="73"/>
      <c r="AA6" s="73"/>
    </row>
    <row r="7" spans="1:27" ht="18" customHeight="1">
      <c r="A7" s="290" t="s">
        <v>251</v>
      </c>
      <c r="B7" s="290"/>
      <c r="C7" s="290"/>
      <c r="D7" s="290"/>
      <c r="E7" s="290"/>
      <c r="F7" s="290"/>
      <c r="G7" s="290"/>
      <c r="H7" s="290"/>
      <c r="I7" s="290"/>
      <c r="J7" s="290"/>
      <c r="K7" s="290"/>
      <c r="V7" s="327" t="str">
        <f>IF(P6&gt;=22,"Corect","Trebuie alocate cel puțin 22 de ore pe săptămână")</f>
        <v>Corect</v>
      </c>
      <c r="W7" s="328"/>
      <c r="X7" s="328"/>
      <c r="Y7" s="328"/>
      <c r="Z7" s="73"/>
      <c r="AA7" s="73"/>
    </row>
    <row r="8" spans="1:27" ht="18.75" customHeight="1">
      <c r="A8" s="249" t="s">
        <v>127</v>
      </c>
      <c r="B8" s="249"/>
      <c r="C8" s="249"/>
      <c r="D8" s="249"/>
      <c r="E8" s="249"/>
      <c r="F8" s="249"/>
      <c r="G8" s="249"/>
      <c r="H8" s="249"/>
      <c r="I8" s="249"/>
      <c r="J8" s="249"/>
      <c r="K8" s="249"/>
      <c r="M8" s="291" t="s">
        <v>97</v>
      </c>
      <c r="N8" s="291"/>
      <c r="O8" s="291"/>
      <c r="P8" s="291"/>
      <c r="Q8" s="291"/>
      <c r="R8" s="291"/>
      <c r="S8" s="291"/>
      <c r="T8" s="291"/>
      <c r="U8" s="291"/>
      <c r="V8" s="327" t="str">
        <f>IF(S6&gt;=22,"Corect","Trebuie alocate cel puțin 22 de ore pe săptămână")</f>
        <v>Corect</v>
      </c>
      <c r="W8" s="328"/>
      <c r="X8" s="328"/>
      <c r="Y8" s="328"/>
      <c r="Z8" s="73"/>
      <c r="AA8" s="73"/>
    </row>
    <row r="9" spans="1:27" ht="15" customHeight="1">
      <c r="A9" s="249" t="s">
        <v>128</v>
      </c>
      <c r="B9" s="249"/>
      <c r="C9" s="249"/>
      <c r="D9" s="249"/>
      <c r="E9" s="249"/>
      <c r="F9" s="249"/>
      <c r="G9" s="249"/>
      <c r="H9" s="249"/>
      <c r="I9" s="249"/>
      <c r="J9" s="249"/>
      <c r="K9" s="249"/>
      <c r="M9" s="291"/>
      <c r="N9" s="291"/>
      <c r="O9" s="291"/>
      <c r="P9" s="291"/>
      <c r="Q9" s="291"/>
      <c r="R9" s="291"/>
      <c r="S9" s="291"/>
      <c r="T9" s="291"/>
      <c r="U9" s="291"/>
    </row>
    <row r="10" spans="1:27" ht="16.5" customHeight="1">
      <c r="A10" s="249" t="s">
        <v>19</v>
      </c>
      <c r="B10" s="249"/>
      <c r="C10" s="249"/>
      <c r="D10" s="249"/>
      <c r="E10" s="249"/>
      <c r="F10" s="249"/>
      <c r="G10" s="249"/>
      <c r="H10" s="249"/>
      <c r="I10" s="249"/>
      <c r="J10" s="249"/>
      <c r="K10" s="249"/>
      <c r="M10" s="291"/>
      <c r="N10" s="291"/>
      <c r="O10" s="291"/>
      <c r="P10" s="291"/>
      <c r="Q10" s="291"/>
      <c r="R10" s="291"/>
      <c r="S10" s="291"/>
      <c r="T10" s="291"/>
      <c r="U10" s="291"/>
      <c r="V10" s="330" t="s">
        <v>117</v>
      </c>
      <c r="W10" s="330"/>
      <c r="X10" s="330"/>
      <c r="Y10" s="330"/>
      <c r="Z10" s="71"/>
      <c r="AA10" s="71"/>
    </row>
    <row r="11" spans="1:27">
      <c r="A11" s="249" t="s">
        <v>20</v>
      </c>
      <c r="B11" s="249"/>
      <c r="C11" s="249"/>
      <c r="D11" s="249"/>
      <c r="E11" s="249"/>
      <c r="F11" s="249"/>
      <c r="G11" s="249"/>
      <c r="H11" s="249"/>
      <c r="I11" s="249"/>
      <c r="J11" s="249"/>
      <c r="K11" s="249"/>
      <c r="M11" s="291"/>
      <c r="N11" s="291"/>
      <c r="O11" s="291"/>
      <c r="P11" s="291"/>
      <c r="Q11" s="291"/>
      <c r="R11" s="291"/>
      <c r="S11" s="291"/>
      <c r="T11" s="291"/>
      <c r="U11" s="291"/>
      <c r="V11" s="330"/>
      <c r="W11" s="330"/>
      <c r="X11" s="330"/>
      <c r="Y11" s="330"/>
      <c r="Z11" s="71"/>
      <c r="AA11" s="71"/>
    </row>
    <row r="12" spans="1:27" ht="10.5" customHeight="1">
      <c r="A12" s="249"/>
      <c r="B12" s="249"/>
      <c r="C12" s="249"/>
      <c r="D12" s="249"/>
      <c r="E12" s="249"/>
      <c r="F12" s="249"/>
      <c r="G12" s="249"/>
      <c r="H12" s="249"/>
      <c r="I12" s="249"/>
      <c r="J12" s="249"/>
      <c r="K12" s="249"/>
      <c r="M12" s="2"/>
      <c r="N12" s="54"/>
      <c r="O12" s="2"/>
      <c r="P12" s="2"/>
      <c r="Q12" s="2"/>
      <c r="R12" s="2"/>
      <c r="S12" s="2"/>
      <c r="V12" s="330"/>
      <c r="W12" s="330"/>
      <c r="X12" s="330"/>
      <c r="Y12" s="330"/>
      <c r="Z12" s="71"/>
      <c r="AA12" s="71"/>
    </row>
    <row r="13" spans="1:27">
      <c r="A13" s="292" t="s">
        <v>0</v>
      </c>
      <c r="B13" s="292"/>
      <c r="C13" s="292"/>
      <c r="D13" s="292"/>
      <c r="E13" s="292"/>
      <c r="F13" s="292"/>
      <c r="G13" s="292"/>
      <c r="H13" s="292"/>
      <c r="I13" s="292"/>
      <c r="J13" s="292"/>
      <c r="K13" s="292"/>
      <c r="M13" s="293" t="s">
        <v>23</v>
      </c>
      <c r="N13" s="293"/>
      <c r="O13" s="293"/>
      <c r="P13" s="293"/>
      <c r="Q13" s="293"/>
      <c r="R13" s="293"/>
      <c r="S13" s="293"/>
      <c r="T13" s="293"/>
      <c r="U13" s="293"/>
      <c r="V13" s="330"/>
      <c r="W13" s="330"/>
      <c r="X13" s="330"/>
      <c r="Y13" s="330"/>
      <c r="Z13" s="70"/>
      <c r="AA13" s="70"/>
    </row>
    <row r="14" spans="1:27" ht="12.75" customHeight="1">
      <c r="A14" s="292" t="s">
        <v>1</v>
      </c>
      <c r="B14" s="292"/>
      <c r="C14" s="292"/>
      <c r="D14" s="292"/>
      <c r="E14" s="292"/>
      <c r="F14" s="292"/>
      <c r="G14" s="292"/>
      <c r="H14" s="292"/>
      <c r="I14" s="292"/>
      <c r="J14" s="292"/>
      <c r="K14" s="292"/>
      <c r="M14" s="299"/>
      <c r="N14" s="299"/>
      <c r="O14" s="299"/>
      <c r="P14" s="299"/>
      <c r="Q14" s="299"/>
      <c r="R14" s="299"/>
      <c r="S14" s="299"/>
      <c r="T14" s="299"/>
      <c r="U14" s="299"/>
      <c r="V14" s="330"/>
      <c r="W14" s="330"/>
      <c r="X14" s="330"/>
      <c r="Y14" s="330"/>
      <c r="Z14" s="70"/>
      <c r="AA14" s="70"/>
    </row>
    <row r="15" spans="1:27" ht="15" customHeight="1">
      <c r="A15" s="249" t="s">
        <v>253</v>
      </c>
      <c r="B15" s="249"/>
      <c r="C15" s="249"/>
      <c r="D15" s="249"/>
      <c r="E15" s="249"/>
      <c r="F15" s="249"/>
      <c r="G15" s="249"/>
      <c r="H15" s="249"/>
      <c r="I15" s="249"/>
      <c r="J15" s="249"/>
      <c r="K15" s="249"/>
      <c r="M15" s="289" t="s">
        <v>256</v>
      </c>
      <c r="N15" s="289"/>
      <c r="O15" s="289"/>
      <c r="P15" s="289"/>
      <c r="Q15" s="289"/>
      <c r="R15" s="289"/>
      <c r="S15" s="289"/>
      <c r="T15" s="289"/>
      <c r="U15" s="289"/>
      <c r="V15" s="330"/>
      <c r="W15" s="330"/>
      <c r="X15" s="330"/>
      <c r="Y15" s="330"/>
      <c r="Z15" s="72"/>
      <c r="AA15" s="72"/>
    </row>
    <row r="16" spans="1:27" ht="28.5" customHeight="1">
      <c r="A16" s="306" t="s">
        <v>252</v>
      </c>
      <c r="B16" s="306"/>
      <c r="C16" s="306"/>
      <c r="D16" s="306"/>
      <c r="E16" s="306"/>
      <c r="F16" s="306"/>
      <c r="G16" s="306"/>
      <c r="H16" s="306"/>
      <c r="I16" s="306"/>
      <c r="J16" s="306"/>
      <c r="K16" s="306"/>
      <c r="M16" s="258" t="s">
        <v>257</v>
      </c>
      <c r="N16" s="258"/>
      <c r="O16" s="258"/>
      <c r="P16" s="258"/>
      <c r="Q16" s="258"/>
      <c r="R16" s="258"/>
      <c r="S16" s="258"/>
      <c r="T16" s="258"/>
      <c r="U16" s="258"/>
      <c r="V16" s="72"/>
      <c r="W16" s="72"/>
      <c r="X16" s="72"/>
      <c r="Y16" s="72"/>
      <c r="Z16" s="72"/>
      <c r="AA16" s="72"/>
    </row>
    <row r="17" spans="1:27" ht="15" customHeight="1">
      <c r="A17" s="306" t="s">
        <v>80</v>
      </c>
      <c r="B17" s="306"/>
      <c r="C17" s="306"/>
      <c r="D17" s="306"/>
      <c r="E17" s="306"/>
      <c r="F17" s="306"/>
      <c r="G17" s="306"/>
      <c r="H17" s="306"/>
      <c r="I17" s="306"/>
      <c r="J17" s="306"/>
      <c r="K17" s="306"/>
      <c r="L17" s="306"/>
      <c r="M17" s="289" t="s">
        <v>259</v>
      </c>
      <c r="N17" s="289"/>
      <c r="O17" s="289"/>
      <c r="P17" s="289"/>
      <c r="Q17" s="289"/>
      <c r="R17" s="289"/>
      <c r="S17" s="289"/>
      <c r="T17" s="289"/>
      <c r="U17" s="289"/>
      <c r="V17" s="331" t="s">
        <v>254</v>
      </c>
      <c r="W17" s="331"/>
      <c r="X17" s="331"/>
      <c r="Y17" s="331"/>
      <c r="Z17" s="72"/>
      <c r="AA17" s="72"/>
    </row>
    <row r="18" spans="1:27" ht="14.25" customHeight="1">
      <c r="A18" s="304" t="s">
        <v>255</v>
      </c>
      <c r="B18" s="305"/>
      <c r="C18" s="305"/>
      <c r="D18" s="305"/>
      <c r="E18" s="305"/>
      <c r="F18" s="305"/>
      <c r="G18" s="305"/>
      <c r="H18" s="305"/>
      <c r="I18" s="305"/>
      <c r="J18" s="305"/>
      <c r="K18" s="305"/>
      <c r="M18" s="289"/>
      <c r="N18" s="289"/>
      <c r="O18" s="289"/>
      <c r="P18" s="289"/>
      <c r="Q18" s="289"/>
      <c r="R18" s="289"/>
      <c r="S18" s="289"/>
      <c r="T18" s="289"/>
      <c r="U18" s="289"/>
      <c r="V18" s="72"/>
      <c r="W18" s="72"/>
      <c r="X18" s="72"/>
      <c r="Y18" s="72"/>
      <c r="Z18" s="72"/>
      <c r="AA18" s="72"/>
    </row>
    <row r="19" spans="1:27" s="57" customFormat="1" ht="14.25" customHeight="1">
      <c r="A19" s="249" t="s">
        <v>112</v>
      </c>
      <c r="B19" s="249"/>
      <c r="C19" s="249"/>
      <c r="D19" s="249"/>
      <c r="E19" s="249"/>
      <c r="F19" s="249"/>
      <c r="G19" s="249"/>
      <c r="H19" s="249"/>
      <c r="I19" s="249"/>
      <c r="J19" s="249"/>
      <c r="K19" s="249"/>
      <c r="M19" s="295"/>
      <c r="N19" s="295"/>
      <c r="O19" s="295"/>
      <c r="P19" s="295"/>
      <c r="Q19" s="295"/>
      <c r="R19" s="295"/>
      <c r="S19" s="295"/>
      <c r="T19" s="295"/>
      <c r="U19" s="295"/>
      <c r="V19" s="72"/>
      <c r="W19" s="72"/>
      <c r="X19" s="72"/>
      <c r="Y19" s="72"/>
      <c r="Z19" s="72"/>
      <c r="AA19" s="72"/>
    </row>
    <row r="20" spans="1:27" ht="15" customHeight="1">
      <c r="A20" s="249" t="s">
        <v>2</v>
      </c>
      <c r="B20" s="249"/>
      <c r="C20" s="249"/>
      <c r="D20" s="249"/>
      <c r="E20" s="249"/>
      <c r="F20" s="249"/>
      <c r="G20" s="249"/>
      <c r="H20" s="249"/>
      <c r="I20" s="249"/>
      <c r="J20" s="249"/>
      <c r="K20" s="249"/>
      <c r="M20" s="295"/>
      <c r="N20" s="295"/>
      <c r="O20" s="295"/>
      <c r="P20" s="295"/>
      <c r="Q20" s="295"/>
      <c r="R20" s="295"/>
      <c r="S20" s="295"/>
      <c r="T20" s="295"/>
      <c r="U20" s="295"/>
      <c r="V20" s="331" t="s">
        <v>258</v>
      </c>
      <c r="W20" s="331"/>
      <c r="X20" s="331"/>
      <c r="Y20" s="331"/>
      <c r="Z20" s="72"/>
      <c r="AA20" s="72"/>
    </row>
    <row r="21" spans="1:27" s="34" customFormat="1" ht="6.75" customHeight="1">
      <c r="A21" s="33"/>
      <c r="B21" s="33"/>
      <c r="C21" s="33"/>
      <c r="D21" s="33"/>
      <c r="E21" s="33"/>
      <c r="F21" s="33"/>
      <c r="G21" s="33"/>
      <c r="H21" s="33"/>
      <c r="I21" s="33"/>
      <c r="J21" s="33"/>
      <c r="K21" s="33"/>
      <c r="M21" s="252" t="s">
        <v>125</v>
      </c>
      <c r="N21" s="252"/>
      <c r="O21" s="252"/>
      <c r="P21" s="252"/>
      <c r="Q21" s="252"/>
      <c r="R21" s="252"/>
      <c r="S21" s="252"/>
      <c r="T21" s="252"/>
      <c r="U21" s="252"/>
      <c r="V21" s="331"/>
      <c r="W21" s="331"/>
      <c r="X21" s="331"/>
      <c r="Y21" s="331"/>
      <c r="Z21" s="72"/>
      <c r="AA21" s="72"/>
    </row>
    <row r="22" spans="1:27" ht="7.5" customHeight="1">
      <c r="A22" s="290" t="s">
        <v>81</v>
      </c>
      <c r="B22" s="290"/>
      <c r="C22" s="290"/>
      <c r="D22" s="290"/>
      <c r="E22" s="290"/>
      <c r="F22" s="290"/>
      <c r="G22" s="290"/>
      <c r="H22" s="290"/>
      <c r="I22" s="290"/>
      <c r="J22" s="290"/>
      <c r="K22" s="290"/>
      <c r="M22" s="252"/>
      <c r="N22" s="252"/>
      <c r="O22" s="252"/>
      <c r="P22" s="252"/>
      <c r="Q22" s="252"/>
      <c r="R22" s="252"/>
      <c r="S22" s="252"/>
      <c r="T22" s="252"/>
      <c r="U22" s="252"/>
      <c r="V22" s="331"/>
      <c r="W22" s="331"/>
      <c r="X22" s="331"/>
      <c r="Y22" s="331"/>
      <c r="Z22" s="72"/>
      <c r="AA22" s="72"/>
    </row>
    <row r="23" spans="1:27" ht="15" customHeight="1">
      <c r="A23" s="290"/>
      <c r="B23" s="290"/>
      <c r="C23" s="290"/>
      <c r="D23" s="290"/>
      <c r="E23" s="290"/>
      <c r="F23" s="290"/>
      <c r="G23" s="290"/>
      <c r="H23" s="290"/>
      <c r="I23" s="290"/>
      <c r="J23" s="290"/>
      <c r="K23" s="290"/>
      <c r="M23" s="252"/>
      <c r="N23" s="252"/>
      <c r="O23" s="252"/>
      <c r="P23" s="252"/>
      <c r="Q23" s="252"/>
      <c r="R23" s="252"/>
      <c r="S23" s="252"/>
      <c r="T23" s="252"/>
      <c r="U23" s="252"/>
      <c r="V23" s="331"/>
      <c r="W23" s="331"/>
      <c r="X23" s="331"/>
      <c r="Y23" s="331"/>
      <c r="Z23" s="72"/>
      <c r="AA23" s="72"/>
    </row>
    <row r="24" spans="1:27" ht="15" customHeight="1">
      <c r="A24" s="290"/>
      <c r="B24" s="290"/>
      <c r="C24" s="290"/>
      <c r="D24" s="290"/>
      <c r="E24" s="290"/>
      <c r="F24" s="290"/>
      <c r="G24" s="290"/>
      <c r="H24" s="290"/>
      <c r="I24" s="290"/>
      <c r="J24" s="290"/>
      <c r="K24" s="290"/>
      <c r="M24" s="252"/>
      <c r="N24" s="252"/>
      <c r="O24" s="252"/>
      <c r="P24" s="252"/>
      <c r="Q24" s="252"/>
      <c r="R24" s="252"/>
      <c r="S24" s="252"/>
      <c r="T24" s="252"/>
      <c r="U24" s="252"/>
      <c r="V24" s="72"/>
      <c r="W24" s="72"/>
      <c r="X24" s="72"/>
      <c r="Y24" s="72"/>
      <c r="Z24" s="72"/>
      <c r="AA24" s="72"/>
    </row>
    <row r="25" spans="1:27" ht="17.25" customHeight="1">
      <c r="A25" s="290"/>
      <c r="B25" s="290"/>
      <c r="C25" s="290"/>
      <c r="D25" s="290"/>
      <c r="E25" s="290"/>
      <c r="F25" s="290"/>
      <c r="G25" s="290"/>
      <c r="H25" s="290"/>
      <c r="I25" s="290"/>
      <c r="J25" s="290"/>
      <c r="K25" s="290"/>
      <c r="M25" s="252"/>
      <c r="N25" s="252"/>
      <c r="O25" s="252"/>
      <c r="P25" s="252"/>
      <c r="Q25" s="252"/>
      <c r="R25" s="252"/>
      <c r="S25" s="252"/>
      <c r="T25" s="252"/>
      <c r="U25" s="252"/>
      <c r="V25" s="72"/>
      <c r="W25" s="72"/>
      <c r="X25" s="72"/>
      <c r="Y25" s="72"/>
      <c r="Z25" s="72"/>
      <c r="AA25" s="72"/>
    </row>
    <row r="26" spans="1:27" ht="6" customHeight="1">
      <c r="A26" s="2"/>
      <c r="B26" s="2"/>
      <c r="C26" s="2"/>
      <c r="D26" s="2"/>
      <c r="E26" s="2"/>
      <c r="F26" s="2"/>
      <c r="G26" s="2"/>
      <c r="H26" s="2"/>
      <c r="I26" s="2"/>
      <c r="J26" s="2"/>
      <c r="K26" s="2"/>
      <c r="M26" s="3"/>
      <c r="N26" s="55"/>
      <c r="O26" s="3"/>
      <c r="P26" s="3"/>
      <c r="Q26" s="3"/>
      <c r="R26" s="3"/>
      <c r="S26" s="3"/>
      <c r="V26" s="72"/>
      <c r="W26" s="72"/>
      <c r="X26" s="72"/>
      <c r="Y26" s="72"/>
      <c r="Z26" s="72"/>
      <c r="AA26" s="72"/>
    </row>
    <row r="27" spans="1:27">
      <c r="A27" s="288" t="s">
        <v>18</v>
      </c>
      <c r="B27" s="288"/>
      <c r="C27" s="288"/>
      <c r="D27" s="288"/>
      <c r="E27" s="288"/>
      <c r="F27" s="288"/>
      <c r="G27" s="288"/>
      <c r="M27" s="294" t="s">
        <v>129</v>
      </c>
      <c r="N27" s="294"/>
      <c r="O27" s="294"/>
      <c r="P27" s="294"/>
      <c r="Q27" s="294"/>
      <c r="R27" s="294"/>
      <c r="S27" s="294"/>
      <c r="T27" s="294"/>
      <c r="U27" s="294"/>
      <c r="V27" s="72"/>
      <c r="W27" s="72"/>
      <c r="X27" s="72"/>
      <c r="Y27" s="72"/>
      <c r="Z27" s="72"/>
      <c r="AA27" s="72"/>
    </row>
    <row r="28" spans="1:27" ht="26.25" customHeight="1">
      <c r="A28" s="4"/>
      <c r="B28" s="185" t="s">
        <v>3</v>
      </c>
      <c r="C28" s="187"/>
      <c r="D28" s="185" t="s">
        <v>4</v>
      </c>
      <c r="E28" s="186"/>
      <c r="F28" s="187"/>
      <c r="G28" s="188" t="s">
        <v>21</v>
      </c>
      <c r="H28" s="188" t="s">
        <v>11</v>
      </c>
      <c r="I28" s="185" t="s">
        <v>5</v>
      </c>
      <c r="J28" s="186"/>
      <c r="K28" s="187"/>
      <c r="M28" s="294"/>
      <c r="N28" s="294"/>
      <c r="O28" s="294"/>
      <c r="P28" s="294"/>
      <c r="Q28" s="294"/>
      <c r="R28" s="294"/>
      <c r="S28" s="294"/>
      <c r="T28" s="294"/>
      <c r="U28" s="294"/>
    </row>
    <row r="29" spans="1:27" ht="14.25" customHeight="1">
      <c r="A29" s="4"/>
      <c r="B29" s="45" t="s">
        <v>6</v>
      </c>
      <c r="C29" s="45" t="s">
        <v>7</v>
      </c>
      <c r="D29" s="45" t="s">
        <v>8</v>
      </c>
      <c r="E29" s="45" t="s">
        <v>9</v>
      </c>
      <c r="F29" s="45" t="s">
        <v>10</v>
      </c>
      <c r="G29" s="189"/>
      <c r="H29" s="189"/>
      <c r="I29" s="45" t="s">
        <v>12</v>
      </c>
      <c r="J29" s="45" t="s">
        <v>13</v>
      </c>
      <c r="K29" s="45" t="s">
        <v>14</v>
      </c>
      <c r="M29" s="294"/>
      <c r="N29" s="294"/>
      <c r="O29" s="294"/>
      <c r="P29" s="294"/>
      <c r="Q29" s="294"/>
      <c r="R29" s="294"/>
      <c r="S29" s="294"/>
      <c r="T29" s="294"/>
      <c r="U29" s="294"/>
    </row>
    <row r="30" spans="1:27" ht="17.25" customHeight="1">
      <c r="A30" s="47" t="s">
        <v>15</v>
      </c>
      <c r="B30" s="46">
        <v>14</v>
      </c>
      <c r="C30" s="46">
        <v>14</v>
      </c>
      <c r="D30" s="22">
        <v>3</v>
      </c>
      <c r="E30" s="22">
        <v>3</v>
      </c>
      <c r="F30" s="22">
        <v>2</v>
      </c>
      <c r="G30" s="22"/>
      <c r="H30" s="29"/>
      <c r="I30" s="22">
        <v>3</v>
      </c>
      <c r="J30" s="22">
        <v>1</v>
      </c>
      <c r="K30" s="22">
        <v>12</v>
      </c>
      <c r="L30" s="30"/>
      <c r="M30" s="294"/>
      <c r="N30" s="294"/>
      <c r="O30" s="294"/>
      <c r="P30" s="294"/>
      <c r="Q30" s="294"/>
      <c r="R30" s="294"/>
      <c r="S30" s="294"/>
      <c r="T30" s="294"/>
      <c r="U30" s="294"/>
      <c r="V30" s="329" t="str">
        <f t="shared" ref="V30" si="0">IF(SUM(B30:K30)=52,"Corect","Suma trebuie să fie 52")</f>
        <v>Corect</v>
      </c>
      <c r="W30" s="329"/>
    </row>
    <row r="31" spans="1:27" ht="15" customHeight="1">
      <c r="A31" s="47" t="s">
        <v>16</v>
      </c>
      <c r="B31" s="46">
        <v>14</v>
      </c>
      <c r="C31" s="46">
        <v>14</v>
      </c>
      <c r="D31" s="22">
        <v>3</v>
      </c>
      <c r="E31" s="22">
        <v>3</v>
      </c>
      <c r="F31" s="22">
        <v>2</v>
      </c>
      <c r="G31" s="22"/>
      <c r="H31" s="98">
        <v>4</v>
      </c>
      <c r="I31" s="22">
        <v>3</v>
      </c>
      <c r="J31" s="22">
        <v>1</v>
      </c>
      <c r="K31" s="22">
        <v>8</v>
      </c>
      <c r="M31" s="294"/>
      <c r="N31" s="294"/>
      <c r="O31" s="294"/>
      <c r="P31" s="294"/>
      <c r="Q31" s="294"/>
      <c r="R31" s="294"/>
      <c r="S31" s="294"/>
      <c r="T31" s="294"/>
      <c r="U31" s="294"/>
      <c r="V31" s="329" t="str">
        <f t="shared" ref="V31:V32" si="1">IF(SUM(B31:K31)=52,"Corect","Suma trebuie să fie 52")</f>
        <v>Corect</v>
      </c>
      <c r="W31" s="329"/>
    </row>
    <row r="32" spans="1:27" ht="15.75" customHeight="1">
      <c r="A32" s="48" t="s">
        <v>17</v>
      </c>
      <c r="B32" s="46">
        <v>14</v>
      </c>
      <c r="C32" s="46">
        <v>12</v>
      </c>
      <c r="D32" s="22">
        <v>3</v>
      </c>
      <c r="E32" s="22">
        <v>3</v>
      </c>
      <c r="F32" s="22">
        <v>2</v>
      </c>
      <c r="G32" s="22">
        <v>2</v>
      </c>
      <c r="H32" s="29"/>
      <c r="I32" s="22">
        <v>3</v>
      </c>
      <c r="J32" s="22">
        <v>1</v>
      </c>
      <c r="K32" s="22">
        <v>12</v>
      </c>
      <c r="M32" s="294"/>
      <c r="N32" s="294"/>
      <c r="O32" s="294"/>
      <c r="P32" s="294"/>
      <c r="Q32" s="294"/>
      <c r="R32" s="294"/>
      <c r="S32" s="294"/>
      <c r="T32" s="294"/>
      <c r="U32" s="294"/>
      <c r="V32" s="329" t="str">
        <f t="shared" si="1"/>
        <v>Corect</v>
      </c>
      <c r="W32" s="329"/>
    </row>
    <row r="33" spans="1:26" ht="21" customHeight="1">
      <c r="A33" s="6"/>
      <c r="B33" s="6"/>
      <c r="C33" s="6"/>
      <c r="D33" s="6"/>
      <c r="E33" s="6"/>
      <c r="F33" s="6"/>
      <c r="G33" s="6"/>
      <c r="M33" s="294"/>
      <c r="N33" s="294"/>
      <c r="O33" s="294"/>
      <c r="P33" s="294"/>
      <c r="Q33" s="294"/>
      <c r="R33" s="294"/>
      <c r="S33" s="294"/>
      <c r="T33" s="294"/>
      <c r="U33" s="294"/>
    </row>
    <row r="34" spans="1:26" ht="16.5" customHeight="1">
      <c r="A34" s="300" t="s">
        <v>24</v>
      </c>
      <c r="B34" s="146"/>
      <c r="C34" s="146"/>
      <c r="D34" s="146"/>
      <c r="E34" s="146"/>
      <c r="F34" s="146"/>
      <c r="G34" s="146"/>
      <c r="H34" s="146"/>
      <c r="I34" s="146"/>
      <c r="J34" s="146"/>
      <c r="K34" s="146"/>
      <c r="L34" s="146"/>
      <c r="M34" s="146"/>
      <c r="N34" s="146"/>
      <c r="O34" s="146"/>
      <c r="P34" s="146"/>
      <c r="Q34" s="146"/>
      <c r="R34" s="146"/>
      <c r="S34" s="146"/>
      <c r="T34" s="146"/>
      <c r="U34" s="146"/>
    </row>
    <row r="35" spans="1:26" ht="3.75" hidden="1" customHeight="1">
      <c r="O35" s="8"/>
      <c r="P35" s="9" t="s">
        <v>40</v>
      </c>
      <c r="Q35" s="9" t="s">
        <v>41</v>
      </c>
      <c r="R35" s="9" t="s">
        <v>42</v>
      </c>
      <c r="S35" s="9"/>
      <c r="T35" s="9"/>
      <c r="U35" s="9"/>
    </row>
    <row r="36" spans="1:26" ht="17.25" customHeight="1">
      <c r="A36" s="221" t="s">
        <v>45</v>
      </c>
      <c r="B36" s="221"/>
      <c r="C36" s="221"/>
      <c r="D36" s="221"/>
      <c r="E36" s="221"/>
      <c r="F36" s="221"/>
      <c r="G36" s="221"/>
      <c r="H36" s="221"/>
      <c r="I36" s="221"/>
      <c r="J36" s="221"/>
      <c r="K36" s="221"/>
      <c r="L36" s="221"/>
      <c r="M36" s="221"/>
      <c r="N36" s="221"/>
      <c r="O36" s="221"/>
      <c r="P36" s="221"/>
      <c r="Q36" s="221"/>
      <c r="R36" s="221"/>
      <c r="S36" s="221"/>
      <c r="T36" s="221"/>
      <c r="U36" s="221"/>
    </row>
    <row r="37" spans="1:26" ht="16.5" customHeight="1">
      <c r="A37" s="191" t="s">
        <v>30</v>
      </c>
      <c r="B37" s="193" t="s">
        <v>29</v>
      </c>
      <c r="C37" s="194"/>
      <c r="D37" s="194"/>
      <c r="E37" s="194"/>
      <c r="F37" s="194"/>
      <c r="G37" s="194"/>
      <c r="H37" s="194"/>
      <c r="I37" s="195"/>
      <c r="J37" s="188" t="s">
        <v>43</v>
      </c>
      <c r="K37" s="185" t="s">
        <v>27</v>
      </c>
      <c r="L37" s="186"/>
      <c r="M37" s="186"/>
      <c r="N37" s="187"/>
      <c r="O37" s="218" t="s">
        <v>44</v>
      </c>
      <c r="P37" s="219"/>
      <c r="Q37" s="220"/>
      <c r="R37" s="218" t="s">
        <v>26</v>
      </c>
      <c r="S37" s="222"/>
      <c r="T37" s="223"/>
      <c r="U37" s="213" t="s">
        <v>25</v>
      </c>
    </row>
    <row r="38" spans="1:26" ht="13.5" customHeight="1">
      <c r="A38" s="192"/>
      <c r="B38" s="196"/>
      <c r="C38" s="197"/>
      <c r="D38" s="197"/>
      <c r="E38" s="197"/>
      <c r="F38" s="197"/>
      <c r="G38" s="197"/>
      <c r="H38" s="197"/>
      <c r="I38" s="198"/>
      <c r="J38" s="189"/>
      <c r="K38" s="5" t="s">
        <v>31</v>
      </c>
      <c r="L38" s="5" t="s">
        <v>32</v>
      </c>
      <c r="M38" s="5" t="s">
        <v>33</v>
      </c>
      <c r="N38" s="50" t="s">
        <v>111</v>
      </c>
      <c r="O38" s="66" t="s">
        <v>37</v>
      </c>
      <c r="P38" s="66" t="s">
        <v>8</v>
      </c>
      <c r="Q38" s="66" t="s">
        <v>34</v>
      </c>
      <c r="R38" s="66" t="s">
        <v>35</v>
      </c>
      <c r="S38" s="66" t="s">
        <v>31</v>
      </c>
      <c r="T38" s="66" t="s">
        <v>36</v>
      </c>
      <c r="U38" s="189"/>
    </row>
    <row r="39" spans="1:26">
      <c r="A39" s="99" t="s">
        <v>130</v>
      </c>
      <c r="B39" s="164" t="s">
        <v>131</v>
      </c>
      <c r="C39" s="165"/>
      <c r="D39" s="165"/>
      <c r="E39" s="165"/>
      <c r="F39" s="165"/>
      <c r="G39" s="165"/>
      <c r="H39" s="165"/>
      <c r="I39" s="166"/>
      <c r="J39" s="100">
        <v>5</v>
      </c>
      <c r="K39" s="100">
        <v>2</v>
      </c>
      <c r="L39" s="100">
        <v>2</v>
      </c>
      <c r="M39" s="10">
        <v>0</v>
      </c>
      <c r="N39" s="10">
        <v>0</v>
      </c>
      <c r="O39" s="15">
        <f>K39+L39+M39+N39</f>
        <v>4</v>
      </c>
      <c r="P39" s="16">
        <f>Q39-O39</f>
        <v>5</v>
      </c>
      <c r="Q39" s="16">
        <f>ROUND(PRODUCT(J39,25)/14,0)</f>
        <v>9</v>
      </c>
      <c r="R39" s="21"/>
      <c r="S39" s="10"/>
      <c r="T39" s="22" t="s">
        <v>36</v>
      </c>
      <c r="U39" s="10" t="s">
        <v>42</v>
      </c>
    </row>
    <row r="40" spans="1:26">
      <c r="A40" s="99" t="s">
        <v>132</v>
      </c>
      <c r="B40" s="164" t="s">
        <v>133</v>
      </c>
      <c r="C40" s="165"/>
      <c r="D40" s="165"/>
      <c r="E40" s="165"/>
      <c r="F40" s="165"/>
      <c r="G40" s="165"/>
      <c r="H40" s="165"/>
      <c r="I40" s="166"/>
      <c r="J40" s="100">
        <v>5</v>
      </c>
      <c r="K40" s="100">
        <v>2</v>
      </c>
      <c r="L40" s="100">
        <v>2</v>
      </c>
      <c r="M40" s="10">
        <v>0</v>
      </c>
      <c r="N40" s="10">
        <v>0</v>
      </c>
      <c r="O40" s="52">
        <f t="shared" ref="O40:O46" si="2">K40+L40+M40+N40</f>
        <v>4</v>
      </c>
      <c r="P40" s="16">
        <f t="shared" ref="P40:P46" si="3">Q40-O40</f>
        <v>5</v>
      </c>
      <c r="Q40" s="16">
        <f t="shared" ref="Q40:Q43" si="4">ROUND(PRODUCT(J40,25)/14,0)</f>
        <v>9</v>
      </c>
      <c r="R40" s="21"/>
      <c r="S40" s="10"/>
      <c r="T40" s="22" t="s">
        <v>36</v>
      </c>
      <c r="U40" s="10" t="s">
        <v>42</v>
      </c>
    </row>
    <row r="41" spans="1:26">
      <c r="A41" s="99" t="s">
        <v>134</v>
      </c>
      <c r="B41" s="164" t="s">
        <v>135</v>
      </c>
      <c r="C41" s="165"/>
      <c r="D41" s="165"/>
      <c r="E41" s="165"/>
      <c r="F41" s="165"/>
      <c r="G41" s="165"/>
      <c r="H41" s="165"/>
      <c r="I41" s="166"/>
      <c r="J41" s="100">
        <v>5</v>
      </c>
      <c r="K41" s="100">
        <v>2</v>
      </c>
      <c r="L41" s="100">
        <v>2</v>
      </c>
      <c r="M41" s="10">
        <v>0</v>
      </c>
      <c r="N41" s="10">
        <v>0</v>
      </c>
      <c r="O41" s="52">
        <f t="shared" si="2"/>
        <v>4</v>
      </c>
      <c r="P41" s="16">
        <f t="shared" si="3"/>
        <v>5</v>
      </c>
      <c r="Q41" s="16">
        <f t="shared" si="4"/>
        <v>9</v>
      </c>
      <c r="R41" s="21" t="s">
        <v>35</v>
      </c>
      <c r="S41" s="10"/>
      <c r="T41" s="22"/>
      <c r="U41" s="10" t="s">
        <v>40</v>
      </c>
    </row>
    <row r="42" spans="1:26">
      <c r="A42" s="99" t="s">
        <v>138</v>
      </c>
      <c r="B42" s="165" t="s">
        <v>139</v>
      </c>
      <c r="C42" s="165"/>
      <c r="D42" s="165"/>
      <c r="E42" s="165"/>
      <c r="F42" s="165"/>
      <c r="G42" s="165"/>
      <c r="H42" s="165"/>
      <c r="I42" s="166"/>
      <c r="J42" s="100">
        <v>5</v>
      </c>
      <c r="K42" s="100">
        <v>2</v>
      </c>
      <c r="L42" s="100">
        <v>1</v>
      </c>
      <c r="M42" s="10">
        <v>2</v>
      </c>
      <c r="N42" s="10">
        <v>0</v>
      </c>
      <c r="O42" s="52">
        <f t="shared" si="2"/>
        <v>5</v>
      </c>
      <c r="P42" s="16">
        <f t="shared" si="3"/>
        <v>4</v>
      </c>
      <c r="Q42" s="16">
        <f t="shared" si="4"/>
        <v>9</v>
      </c>
      <c r="R42" s="21" t="s">
        <v>35</v>
      </c>
      <c r="S42" s="10"/>
      <c r="T42" s="22"/>
      <c r="U42" s="10" t="s">
        <v>40</v>
      </c>
    </row>
    <row r="43" spans="1:26">
      <c r="A43" s="99" t="s">
        <v>140</v>
      </c>
      <c r="B43" s="165" t="s">
        <v>141</v>
      </c>
      <c r="C43" s="165"/>
      <c r="D43" s="165"/>
      <c r="E43" s="165"/>
      <c r="F43" s="165"/>
      <c r="G43" s="165"/>
      <c r="H43" s="165"/>
      <c r="I43" s="166"/>
      <c r="J43" s="142">
        <v>6</v>
      </c>
      <c r="K43" s="100">
        <v>2</v>
      </c>
      <c r="L43" s="100">
        <v>2</v>
      </c>
      <c r="M43" s="10">
        <v>2</v>
      </c>
      <c r="N43" s="10">
        <v>0</v>
      </c>
      <c r="O43" s="52">
        <f t="shared" si="2"/>
        <v>6</v>
      </c>
      <c r="P43" s="16">
        <f t="shared" si="3"/>
        <v>5</v>
      </c>
      <c r="Q43" s="16">
        <f t="shared" si="4"/>
        <v>11</v>
      </c>
      <c r="R43" s="21" t="s">
        <v>35</v>
      </c>
      <c r="S43" s="10"/>
      <c r="T43" s="22"/>
      <c r="U43" s="10" t="s">
        <v>40</v>
      </c>
    </row>
    <row r="44" spans="1:26" ht="12" customHeight="1">
      <c r="A44" s="105" t="s">
        <v>188</v>
      </c>
      <c r="B44" s="227" t="s">
        <v>152</v>
      </c>
      <c r="C44" s="228"/>
      <c r="D44" s="228"/>
      <c r="E44" s="228"/>
      <c r="F44" s="228"/>
      <c r="G44" s="228"/>
      <c r="H44" s="228"/>
      <c r="I44" s="229"/>
      <c r="J44" s="140">
        <v>4</v>
      </c>
      <c r="K44" s="104">
        <v>2</v>
      </c>
      <c r="L44" s="140">
        <v>0</v>
      </c>
      <c r="M44" s="141">
        <v>1</v>
      </c>
      <c r="N44" s="10">
        <v>0</v>
      </c>
      <c r="O44" s="52">
        <f t="shared" si="2"/>
        <v>3</v>
      </c>
      <c r="P44" s="16">
        <f t="shared" ref="P44" si="5">Q44-O44</f>
        <v>4</v>
      </c>
      <c r="Q44" s="16">
        <f t="shared" ref="Q44" si="6">ROUND(PRODUCT(J44,25)/14,0)</f>
        <v>7</v>
      </c>
      <c r="R44" s="21" t="s">
        <v>35</v>
      </c>
      <c r="S44" s="10"/>
      <c r="T44" s="22"/>
      <c r="U44" s="10" t="s">
        <v>40</v>
      </c>
    </row>
    <row r="45" spans="1:26" hidden="1">
      <c r="A45" s="42"/>
      <c r="B45" s="224"/>
      <c r="C45" s="225"/>
      <c r="D45" s="225"/>
      <c r="E45" s="225"/>
      <c r="F45" s="225"/>
      <c r="G45" s="225"/>
      <c r="H45" s="225"/>
      <c r="I45" s="226"/>
      <c r="J45" s="10"/>
      <c r="K45" s="10"/>
      <c r="L45" s="10"/>
      <c r="M45" s="10"/>
      <c r="N45" s="10"/>
      <c r="O45" s="52"/>
      <c r="P45" s="16"/>
      <c r="Q45" s="16"/>
      <c r="R45" s="21"/>
      <c r="S45" s="10"/>
      <c r="T45" s="22"/>
      <c r="U45" s="10"/>
      <c r="V45" s="74"/>
      <c r="W45" s="74"/>
      <c r="X45" s="74"/>
      <c r="Y45" s="74"/>
      <c r="Z45" s="74"/>
    </row>
    <row r="46" spans="1:26">
      <c r="A46" s="17" t="s">
        <v>102</v>
      </c>
      <c r="B46" s="285" t="s">
        <v>78</v>
      </c>
      <c r="C46" s="286"/>
      <c r="D46" s="286"/>
      <c r="E46" s="286"/>
      <c r="F46" s="286"/>
      <c r="G46" s="286"/>
      <c r="H46" s="286"/>
      <c r="I46" s="287"/>
      <c r="J46" s="59">
        <v>2</v>
      </c>
      <c r="K46" s="59">
        <v>0</v>
      </c>
      <c r="L46" s="59">
        <v>2</v>
      </c>
      <c r="M46" s="59">
        <v>0</v>
      </c>
      <c r="N46" s="59">
        <v>0</v>
      </c>
      <c r="O46" s="59">
        <f t="shared" si="2"/>
        <v>2</v>
      </c>
      <c r="P46" s="38">
        <f t="shared" si="3"/>
        <v>2</v>
      </c>
      <c r="Q46" s="38">
        <f t="shared" ref="Q46" si="7">ROUND(PRODUCT(J46,25)/14,0)</f>
        <v>4</v>
      </c>
      <c r="R46" s="60"/>
      <c r="S46" s="59"/>
      <c r="T46" s="61" t="s">
        <v>36</v>
      </c>
      <c r="U46" s="59" t="s">
        <v>42</v>
      </c>
      <c r="V46" s="74"/>
      <c r="W46" s="74"/>
      <c r="X46" s="74"/>
      <c r="Y46" s="74"/>
      <c r="Z46" s="74"/>
    </row>
    <row r="47" spans="1:26">
      <c r="A47" s="18" t="s">
        <v>28</v>
      </c>
      <c r="B47" s="168"/>
      <c r="C47" s="169"/>
      <c r="D47" s="169"/>
      <c r="E47" s="169"/>
      <c r="F47" s="169"/>
      <c r="G47" s="169"/>
      <c r="H47" s="169"/>
      <c r="I47" s="170"/>
      <c r="J47" s="18">
        <f t="shared" ref="J47:Q47" si="8">SUM(J39:J46)</f>
        <v>32</v>
      </c>
      <c r="K47" s="18">
        <f t="shared" si="8"/>
        <v>12</v>
      </c>
      <c r="L47" s="18">
        <f t="shared" si="8"/>
        <v>11</v>
      </c>
      <c r="M47" s="18">
        <f t="shared" si="8"/>
        <v>5</v>
      </c>
      <c r="N47" s="51">
        <f t="shared" si="8"/>
        <v>0</v>
      </c>
      <c r="O47" s="18">
        <f t="shared" si="8"/>
        <v>28</v>
      </c>
      <c r="P47" s="18">
        <f t="shared" si="8"/>
        <v>30</v>
      </c>
      <c r="Q47" s="18">
        <f t="shared" si="8"/>
        <v>58</v>
      </c>
      <c r="R47" s="31">
        <f>COUNTIF(R39:R46,"E")</f>
        <v>4</v>
      </c>
      <c r="S47" s="31"/>
      <c r="T47" s="63">
        <f>COUNTIF(T39:T46,"VP")</f>
        <v>3</v>
      </c>
      <c r="U47" s="64">
        <f>COUNTA(U39:U46)</f>
        <v>7</v>
      </c>
      <c r="V47" s="210" t="str">
        <f>IF(R47&gt;=SUM(S47:T47),"Corect","E trebuie să fie cel puțin egal cu C+VP")</f>
        <v>Corect</v>
      </c>
      <c r="W47" s="211"/>
      <c r="X47" s="211"/>
    </row>
    <row r="48" spans="1:26" ht="4.5" customHeight="1"/>
    <row r="49" spans="1:26" ht="16.5" customHeight="1">
      <c r="A49" s="221" t="s">
        <v>46</v>
      </c>
      <c r="B49" s="221"/>
      <c r="C49" s="221"/>
      <c r="D49" s="221"/>
      <c r="E49" s="221"/>
      <c r="F49" s="221"/>
      <c r="G49" s="221"/>
      <c r="H49" s="221"/>
      <c r="I49" s="221"/>
      <c r="J49" s="221"/>
      <c r="K49" s="221"/>
      <c r="L49" s="221"/>
      <c r="M49" s="221"/>
      <c r="N49" s="221"/>
      <c r="O49" s="221"/>
      <c r="P49" s="221"/>
      <c r="Q49" s="221"/>
      <c r="R49" s="221"/>
      <c r="S49" s="221"/>
      <c r="T49" s="221"/>
      <c r="U49" s="221"/>
    </row>
    <row r="50" spans="1:26" ht="20.25" customHeight="1">
      <c r="A50" s="191" t="s">
        <v>30</v>
      </c>
      <c r="B50" s="193" t="s">
        <v>29</v>
      </c>
      <c r="C50" s="194"/>
      <c r="D50" s="194"/>
      <c r="E50" s="194"/>
      <c r="F50" s="194"/>
      <c r="G50" s="194"/>
      <c r="H50" s="194"/>
      <c r="I50" s="195"/>
      <c r="J50" s="188" t="s">
        <v>43</v>
      </c>
      <c r="K50" s="185" t="s">
        <v>27</v>
      </c>
      <c r="L50" s="186"/>
      <c r="M50" s="186"/>
      <c r="N50" s="187"/>
      <c r="O50" s="218" t="s">
        <v>44</v>
      </c>
      <c r="P50" s="219"/>
      <c r="Q50" s="220"/>
      <c r="R50" s="218" t="s">
        <v>26</v>
      </c>
      <c r="S50" s="222"/>
      <c r="T50" s="223"/>
      <c r="U50" s="213" t="s">
        <v>25</v>
      </c>
    </row>
    <row r="51" spans="1:26" ht="12.75" customHeight="1">
      <c r="A51" s="192"/>
      <c r="B51" s="196"/>
      <c r="C51" s="197"/>
      <c r="D51" s="197"/>
      <c r="E51" s="197"/>
      <c r="F51" s="197"/>
      <c r="G51" s="197"/>
      <c r="H51" s="197"/>
      <c r="I51" s="198"/>
      <c r="J51" s="189"/>
      <c r="K51" s="5" t="s">
        <v>31</v>
      </c>
      <c r="L51" s="5" t="s">
        <v>32</v>
      </c>
      <c r="M51" s="5" t="s">
        <v>33</v>
      </c>
      <c r="N51" s="50" t="s">
        <v>111</v>
      </c>
      <c r="O51" s="66" t="s">
        <v>37</v>
      </c>
      <c r="P51" s="66" t="s">
        <v>8</v>
      </c>
      <c r="Q51" s="66" t="s">
        <v>34</v>
      </c>
      <c r="R51" s="66" t="s">
        <v>35</v>
      </c>
      <c r="S51" s="66" t="s">
        <v>31</v>
      </c>
      <c r="T51" s="66" t="s">
        <v>36</v>
      </c>
      <c r="U51" s="189"/>
    </row>
    <row r="52" spans="1:26">
      <c r="A52" s="99" t="s">
        <v>142</v>
      </c>
      <c r="B52" s="239" t="s">
        <v>143</v>
      </c>
      <c r="C52" s="239"/>
      <c r="D52" s="239"/>
      <c r="E52" s="239"/>
      <c r="F52" s="239"/>
      <c r="G52" s="239"/>
      <c r="H52" s="239"/>
      <c r="I52" s="239"/>
      <c r="J52" s="100">
        <v>7</v>
      </c>
      <c r="K52" s="100">
        <v>2</v>
      </c>
      <c r="L52" s="100">
        <v>1</v>
      </c>
      <c r="M52" s="100">
        <v>2</v>
      </c>
      <c r="N52" s="10">
        <v>0</v>
      </c>
      <c r="O52" s="52">
        <f>K52+L52+M52+N52</f>
        <v>5</v>
      </c>
      <c r="P52" s="16">
        <f>Q52-O52</f>
        <v>8</v>
      </c>
      <c r="Q52" s="16">
        <f>ROUND(PRODUCT(J52,25)/14,0)</f>
        <v>13</v>
      </c>
      <c r="R52" s="21" t="s">
        <v>35</v>
      </c>
      <c r="S52" s="10"/>
      <c r="T52" s="22"/>
      <c r="U52" s="10" t="s">
        <v>40</v>
      </c>
    </row>
    <row r="53" spans="1:26">
      <c r="A53" s="99" t="s">
        <v>144</v>
      </c>
      <c r="B53" s="239" t="s">
        <v>145</v>
      </c>
      <c r="C53" s="239"/>
      <c r="D53" s="239"/>
      <c r="E53" s="239"/>
      <c r="F53" s="239"/>
      <c r="G53" s="239"/>
      <c r="H53" s="239"/>
      <c r="I53" s="239"/>
      <c r="J53" s="100">
        <v>7</v>
      </c>
      <c r="K53" s="100">
        <v>2</v>
      </c>
      <c r="L53" s="100">
        <v>1</v>
      </c>
      <c r="M53" s="100">
        <v>2</v>
      </c>
      <c r="N53" s="10">
        <v>0</v>
      </c>
      <c r="O53" s="52">
        <f t="shared" ref="O53:O60" si="9">K53+L53+M53+N53</f>
        <v>5</v>
      </c>
      <c r="P53" s="16">
        <f t="shared" ref="P53:P60" si="10">Q53-O53</f>
        <v>8</v>
      </c>
      <c r="Q53" s="16">
        <f t="shared" ref="Q53:Q60" si="11">ROUND(PRODUCT(J53,25)/14,0)</f>
        <v>13</v>
      </c>
      <c r="R53" s="21" t="s">
        <v>35</v>
      </c>
      <c r="S53" s="10"/>
      <c r="T53" s="22"/>
      <c r="U53" s="10" t="s">
        <v>41</v>
      </c>
    </row>
    <row r="54" spans="1:26">
      <c r="A54" s="99" t="s">
        <v>146</v>
      </c>
      <c r="B54" s="239" t="s">
        <v>147</v>
      </c>
      <c r="C54" s="239"/>
      <c r="D54" s="239"/>
      <c r="E54" s="239"/>
      <c r="F54" s="239"/>
      <c r="G54" s="239"/>
      <c r="H54" s="239"/>
      <c r="I54" s="239"/>
      <c r="J54" s="100">
        <v>5</v>
      </c>
      <c r="K54" s="100">
        <v>2</v>
      </c>
      <c r="L54" s="100">
        <v>1</v>
      </c>
      <c r="M54" s="100">
        <v>0</v>
      </c>
      <c r="N54" s="10">
        <v>0</v>
      </c>
      <c r="O54" s="52">
        <f t="shared" si="9"/>
        <v>3</v>
      </c>
      <c r="P54" s="16">
        <f t="shared" si="10"/>
        <v>6</v>
      </c>
      <c r="Q54" s="16">
        <f t="shared" si="11"/>
        <v>9</v>
      </c>
      <c r="R54" s="21" t="s">
        <v>35</v>
      </c>
      <c r="S54" s="10"/>
      <c r="T54" s="22"/>
      <c r="U54" s="10" t="s">
        <v>40</v>
      </c>
    </row>
    <row r="55" spans="1:26">
      <c r="A55" s="99" t="s">
        <v>148</v>
      </c>
      <c r="B55" s="164" t="s">
        <v>149</v>
      </c>
      <c r="C55" s="165"/>
      <c r="D55" s="165"/>
      <c r="E55" s="165"/>
      <c r="F55" s="165"/>
      <c r="G55" s="165"/>
      <c r="H55" s="165"/>
      <c r="I55" s="166"/>
      <c r="J55" s="100">
        <v>5</v>
      </c>
      <c r="K55" s="100">
        <v>2</v>
      </c>
      <c r="L55" s="100">
        <v>2</v>
      </c>
      <c r="M55" s="100">
        <v>0</v>
      </c>
      <c r="N55" s="10">
        <v>0</v>
      </c>
      <c r="O55" s="52">
        <f t="shared" si="9"/>
        <v>4</v>
      </c>
      <c r="P55" s="16">
        <f t="shared" si="10"/>
        <v>5</v>
      </c>
      <c r="Q55" s="16">
        <f t="shared" si="11"/>
        <v>9</v>
      </c>
      <c r="R55" s="21"/>
      <c r="S55" s="10"/>
      <c r="T55" s="22" t="s">
        <v>36</v>
      </c>
      <c r="U55" s="10" t="s">
        <v>42</v>
      </c>
    </row>
    <row r="56" spans="1:26">
      <c r="A56" s="99" t="s">
        <v>150</v>
      </c>
      <c r="B56" s="239" t="s">
        <v>151</v>
      </c>
      <c r="C56" s="239"/>
      <c r="D56" s="239"/>
      <c r="E56" s="239"/>
      <c r="F56" s="239"/>
      <c r="G56" s="239"/>
      <c r="H56" s="239"/>
      <c r="I56" s="239"/>
      <c r="J56" s="100">
        <v>6</v>
      </c>
      <c r="K56" s="100">
        <v>2</v>
      </c>
      <c r="L56" s="100">
        <v>1</v>
      </c>
      <c r="M56" s="100">
        <v>1</v>
      </c>
      <c r="N56" s="10">
        <v>0</v>
      </c>
      <c r="O56" s="52">
        <f t="shared" si="9"/>
        <v>4</v>
      </c>
      <c r="P56" s="16">
        <f>Q56-O56</f>
        <v>7</v>
      </c>
      <c r="Q56" s="16">
        <f>ROUND(PRODUCT(J56,25)/14,0)</f>
        <v>11</v>
      </c>
      <c r="R56" s="21" t="s">
        <v>35</v>
      </c>
      <c r="S56" s="10"/>
      <c r="T56" s="22"/>
      <c r="U56" s="10" t="s">
        <v>40</v>
      </c>
    </row>
    <row r="57" spans="1:26" hidden="1">
      <c r="A57" s="27"/>
      <c r="B57" s="224"/>
      <c r="C57" s="225"/>
      <c r="D57" s="225"/>
      <c r="E57" s="225"/>
      <c r="F57" s="225"/>
      <c r="G57" s="225"/>
      <c r="H57" s="225"/>
      <c r="I57" s="226"/>
      <c r="J57" s="10">
        <v>0</v>
      </c>
      <c r="K57" s="10">
        <v>0</v>
      </c>
      <c r="L57" s="10">
        <v>0</v>
      </c>
      <c r="M57" s="10">
        <v>0</v>
      </c>
      <c r="N57" s="10">
        <v>0</v>
      </c>
      <c r="O57" s="52">
        <f t="shared" si="9"/>
        <v>0</v>
      </c>
      <c r="P57" s="16">
        <f>Q57-O57</f>
        <v>0</v>
      </c>
      <c r="Q57" s="16">
        <f>ROUND(PRODUCT(J57,25)/14,0)</f>
        <v>0</v>
      </c>
      <c r="R57" s="21"/>
      <c r="S57" s="10"/>
      <c r="T57" s="22"/>
      <c r="U57" s="10"/>
    </row>
    <row r="58" spans="1:26" hidden="1">
      <c r="A58" s="27"/>
      <c r="B58" s="224"/>
      <c r="C58" s="225"/>
      <c r="D58" s="225"/>
      <c r="E58" s="225"/>
      <c r="F58" s="225"/>
      <c r="G58" s="225"/>
      <c r="H58" s="225"/>
      <c r="I58" s="226"/>
      <c r="J58" s="10">
        <v>0</v>
      </c>
      <c r="K58" s="10">
        <v>0</v>
      </c>
      <c r="L58" s="10">
        <v>0</v>
      </c>
      <c r="M58" s="10">
        <v>0</v>
      </c>
      <c r="N58" s="10">
        <v>0</v>
      </c>
      <c r="O58" s="52">
        <f t="shared" si="9"/>
        <v>0</v>
      </c>
      <c r="P58" s="16">
        <f t="shared" si="10"/>
        <v>0</v>
      </c>
      <c r="Q58" s="16">
        <f t="shared" si="11"/>
        <v>0</v>
      </c>
      <c r="R58" s="21"/>
      <c r="S58" s="10"/>
      <c r="T58" s="22"/>
      <c r="U58" s="10"/>
    </row>
    <row r="59" spans="1:26" ht="12.75" hidden="1" customHeight="1">
      <c r="A59" s="27"/>
      <c r="B59" s="224"/>
      <c r="C59" s="225"/>
      <c r="D59" s="225"/>
      <c r="E59" s="225"/>
      <c r="F59" s="225"/>
      <c r="G59" s="225"/>
      <c r="H59" s="225"/>
      <c r="I59" s="226"/>
      <c r="J59" s="10">
        <v>0</v>
      </c>
      <c r="K59" s="10">
        <v>0</v>
      </c>
      <c r="L59" s="10">
        <v>0</v>
      </c>
      <c r="M59" s="10">
        <v>0</v>
      </c>
      <c r="N59" s="10">
        <v>0</v>
      </c>
      <c r="O59" s="52">
        <f t="shared" si="9"/>
        <v>0</v>
      </c>
      <c r="P59" s="16">
        <f t="shared" si="10"/>
        <v>0</v>
      </c>
      <c r="Q59" s="16">
        <f t="shared" si="11"/>
        <v>0</v>
      </c>
      <c r="R59" s="21"/>
      <c r="S59" s="10"/>
      <c r="T59" s="22"/>
      <c r="U59" s="10"/>
      <c r="V59" s="75"/>
    </row>
    <row r="60" spans="1:26">
      <c r="A60" s="17" t="s">
        <v>103</v>
      </c>
      <c r="B60" s="282" t="s">
        <v>79</v>
      </c>
      <c r="C60" s="283"/>
      <c r="D60" s="283"/>
      <c r="E60" s="283"/>
      <c r="F60" s="283"/>
      <c r="G60" s="283"/>
      <c r="H60" s="283"/>
      <c r="I60" s="284"/>
      <c r="J60" s="17">
        <v>2</v>
      </c>
      <c r="K60" s="17">
        <v>0</v>
      </c>
      <c r="L60" s="17">
        <v>2</v>
      </c>
      <c r="M60" s="17">
        <v>0</v>
      </c>
      <c r="N60" s="17">
        <v>0</v>
      </c>
      <c r="O60" s="52">
        <f t="shared" si="9"/>
        <v>2</v>
      </c>
      <c r="P60" s="16">
        <f t="shared" si="10"/>
        <v>2</v>
      </c>
      <c r="Q60" s="16">
        <f t="shared" si="11"/>
        <v>4</v>
      </c>
      <c r="R60" s="60"/>
      <c r="S60" s="59"/>
      <c r="T60" s="61" t="s">
        <v>36</v>
      </c>
      <c r="U60" s="59" t="s">
        <v>42</v>
      </c>
      <c r="V60" s="74"/>
      <c r="W60" s="74"/>
      <c r="X60" s="74"/>
      <c r="Y60" s="74"/>
      <c r="Z60" s="74"/>
    </row>
    <row r="61" spans="1:26">
      <c r="A61" s="18" t="s">
        <v>28</v>
      </c>
      <c r="B61" s="168"/>
      <c r="C61" s="169"/>
      <c r="D61" s="169"/>
      <c r="E61" s="169"/>
      <c r="F61" s="169"/>
      <c r="G61" s="169"/>
      <c r="H61" s="169"/>
      <c r="I61" s="170"/>
      <c r="J61" s="18">
        <f t="shared" ref="J61:Q61" si="12">SUM(J52:J60)</f>
        <v>32</v>
      </c>
      <c r="K61" s="18">
        <f t="shared" si="12"/>
        <v>10</v>
      </c>
      <c r="L61" s="18">
        <f t="shared" si="12"/>
        <v>8</v>
      </c>
      <c r="M61" s="18">
        <f t="shared" si="12"/>
        <v>5</v>
      </c>
      <c r="N61" s="51">
        <f t="shared" si="12"/>
        <v>0</v>
      </c>
      <c r="O61" s="51">
        <f t="shared" si="12"/>
        <v>23</v>
      </c>
      <c r="P61" s="18">
        <f t="shared" si="12"/>
        <v>36</v>
      </c>
      <c r="Q61" s="18">
        <f t="shared" si="12"/>
        <v>59</v>
      </c>
      <c r="R61" s="31">
        <f>COUNTIF(R52:R60,"E")</f>
        <v>4</v>
      </c>
      <c r="S61" s="31">
        <f>COUNTIF(S52:S60,"C")</f>
        <v>0</v>
      </c>
      <c r="T61" s="31">
        <f>COUNTIF(T52:T60,"VP")</f>
        <v>2</v>
      </c>
      <c r="U61" s="64">
        <f>COUNTA(U52:U60)</f>
        <v>6</v>
      </c>
      <c r="V61" s="210" t="str">
        <f>IF(R61&gt;=SUM(S61:T61),"Corect","E trebuie să fie cel puțin egal cu C+VP")</f>
        <v>Corect</v>
      </c>
      <c r="W61" s="211"/>
      <c r="X61" s="211"/>
    </row>
    <row r="62" spans="1:26" ht="6.75" customHeight="1">
      <c r="B62" s="7"/>
      <c r="C62" s="7"/>
      <c r="D62" s="7"/>
      <c r="E62" s="7"/>
      <c r="F62" s="7"/>
      <c r="G62" s="7"/>
      <c r="M62" s="7"/>
      <c r="N62" s="53"/>
      <c r="O62" s="7"/>
      <c r="P62" s="7"/>
      <c r="Q62" s="7"/>
      <c r="R62" s="7"/>
      <c r="S62" s="7"/>
      <c r="T62" s="7"/>
    </row>
    <row r="63" spans="1:26" ht="18" customHeight="1">
      <c r="A63" s="221" t="s">
        <v>47</v>
      </c>
      <c r="B63" s="221"/>
      <c r="C63" s="221"/>
      <c r="D63" s="221"/>
      <c r="E63" s="221"/>
      <c r="F63" s="221"/>
      <c r="G63" s="221"/>
      <c r="H63" s="221"/>
      <c r="I63" s="221"/>
      <c r="J63" s="221"/>
      <c r="K63" s="221"/>
      <c r="L63" s="221"/>
      <c r="M63" s="221"/>
      <c r="N63" s="221"/>
      <c r="O63" s="221"/>
      <c r="P63" s="221"/>
      <c r="Q63" s="221"/>
      <c r="R63" s="221"/>
      <c r="S63" s="221"/>
      <c r="T63" s="221"/>
      <c r="U63" s="221"/>
    </row>
    <row r="64" spans="1:26" ht="21.75" customHeight="1">
      <c r="A64" s="191" t="s">
        <v>30</v>
      </c>
      <c r="B64" s="193" t="s">
        <v>29</v>
      </c>
      <c r="C64" s="194"/>
      <c r="D64" s="194"/>
      <c r="E64" s="194"/>
      <c r="F64" s="194"/>
      <c r="G64" s="194"/>
      <c r="H64" s="194"/>
      <c r="I64" s="195"/>
      <c r="J64" s="188" t="s">
        <v>43</v>
      </c>
      <c r="K64" s="185" t="s">
        <v>27</v>
      </c>
      <c r="L64" s="186"/>
      <c r="M64" s="186"/>
      <c r="N64" s="187"/>
      <c r="O64" s="218" t="s">
        <v>44</v>
      </c>
      <c r="P64" s="219"/>
      <c r="Q64" s="220"/>
      <c r="R64" s="218" t="s">
        <v>26</v>
      </c>
      <c r="S64" s="222"/>
      <c r="T64" s="223"/>
      <c r="U64" s="213" t="s">
        <v>25</v>
      </c>
    </row>
    <row r="65" spans="1:26" ht="16.5" customHeight="1">
      <c r="A65" s="192"/>
      <c r="B65" s="196"/>
      <c r="C65" s="197"/>
      <c r="D65" s="197"/>
      <c r="E65" s="197"/>
      <c r="F65" s="197"/>
      <c r="G65" s="197"/>
      <c r="H65" s="197"/>
      <c r="I65" s="198"/>
      <c r="J65" s="189"/>
      <c r="K65" s="5" t="s">
        <v>31</v>
      </c>
      <c r="L65" s="5" t="s">
        <v>32</v>
      </c>
      <c r="M65" s="5" t="s">
        <v>33</v>
      </c>
      <c r="N65" s="50" t="s">
        <v>111</v>
      </c>
      <c r="O65" s="66" t="s">
        <v>37</v>
      </c>
      <c r="P65" s="66" t="s">
        <v>8</v>
      </c>
      <c r="Q65" s="66" t="s">
        <v>34</v>
      </c>
      <c r="R65" s="66" t="s">
        <v>35</v>
      </c>
      <c r="S65" s="66" t="s">
        <v>31</v>
      </c>
      <c r="T65" s="66" t="s">
        <v>36</v>
      </c>
      <c r="U65" s="189"/>
    </row>
    <row r="66" spans="1:26">
      <c r="A66" s="108" t="s">
        <v>154</v>
      </c>
      <c r="B66" s="214" t="s">
        <v>155</v>
      </c>
      <c r="C66" s="214"/>
      <c r="D66" s="214"/>
      <c r="E66" s="214"/>
      <c r="F66" s="214"/>
      <c r="G66" s="214"/>
      <c r="H66" s="214"/>
      <c r="I66" s="214"/>
      <c r="J66" s="109">
        <v>6</v>
      </c>
      <c r="K66" s="109">
        <v>2</v>
      </c>
      <c r="L66" s="109">
        <v>1</v>
      </c>
      <c r="M66" s="109">
        <v>2</v>
      </c>
      <c r="N66" s="10">
        <v>0</v>
      </c>
      <c r="O66" s="52">
        <f>K66+L66+M66+N66</f>
        <v>5</v>
      </c>
      <c r="P66" s="16">
        <f>Q66-O66</f>
        <v>6</v>
      </c>
      <c r="Q66" s="16">
        <f>ROUND(PRODUCT(J66,25)/14,0)</f>
        <v>11</v>
      </c>
      <c r="R66" s="21" t="s">
        <v>35</v>
      </c>
      <c r="S66" s="10"/>
      <c r="T66" s="22"/>
      <c r="U66" s="10" t="s">
        <v>41</v>
      </c>
    </row>
    <row r="67" spans="1:26">
      <c r="A67" s="108" t="s">
        <v>156</v>
      </c>
      <c r="B67" s="214" t="s">
        <v>157</v>
      </c>
      <c r="C67" s="214"/>
      <c r="D67" s="214"/>
      <c r="E67" s="214"/>
      <c r="F67" s="214"/>
      <c r="G67" s="214"/>
      <c r="H67" s="214"/>
      <c r="I67" s="214"/>
      <c r="J67" s="109">
        <v>5</v>
      </c>
      <c r="K67" s="109">
        <v>2</v>
      </c>
      <c r="L67" s="109">
        <v>0</v>
      </c>
      <c r="M67" s="109">
        <v>2</v>
      </c>
      <c r="N67" s="10">
        <v>0</v>
      </c>
      <c r="O67" s="52">
        <f t="shared" ref="O67:O72" si="13">K67+L67+M67+N67</f>
        <v>4</v>
      </c>
      <c r="P67" s="16">
        <f t="shared" ref="P67:P72" si="14">Q67-O67</f>
        <v>5</v>
      </c>
      <c r="Q67" s="16">
        <f t="shared" ref="Q67:Q72" si="15">ROUND(PRODUCT(J67,25)/14,0)</f>
        <v>9</v>
      </c>
      <c r="R67" s="21" t="s">
        <v>35</v>
      </c>
      <c r="S67" s="10"/>
      <c r="T67" s="22"/>
      <c r="U67" s="10" t="s">
        <v>41</v>
      </c>
    </row>
    <row r="68" spans="1:26">
      <c r="A68" s="108" t="s">
        <v>158</v>
      </c>
      <c r="B68" s="214" t="s">
        <v>159</v>
      </c>
      <c r="C68" s="214"/>
      <c r="D68" s="214"/>
      <c r="E68" s="214"/>
      <c r="F68" s="214"/>
      <c r="G68" s="214"/>
      <c r="H68" s="214"/>
      <c r="I68" s="214"/>
      <c r="J68" s="109">
        <v>5</v>
      </c>
      <c r="K68" s="109">
        <v>2</v>
      </c>
      <c r="L68" s="109">
        <v>1</v>
      </c>
      <c r="M68" s="109">
        <v>1</v>
      </c>
      <c r="N68" s="10">
        <v>0</v>
      </c>
      <c r="O68" s="52">
        <f t="shared" si="13"/>
        <v>4</v>
      </c>
      <c r="P68" s="16">
        <f t="shared" si="14"/>
        <v>5</v>
      </c>
      <c r="Q68" s="16">
        <f t="shared" si="15"/>
        <v>9</v>
      </c>
      <c r="R68" s="21" t="s">
        <v>35</v>
      </c>
      <c r="S68" s="10"/>
      <c r="T68" s="22"/>
      <c r="U68" s="10" t="s">
        <v>40</v>
      </c>
    </row>
    <row r="69" spans="1:26">
      <c r="A69" s="108" t="s">
        <v>160</v>
      </c>
      <c r="B69" s="214" t="s">
        <v>161</v>
      </c>
      <c r="C69" s="214"/>
      <c r="D69" s="214"/>
      <c r="E69" s="214"/>
      <c r="F69" s="214"/>
      <c r="G69" s="214"/>
      <c r="H69" s="214"/>
      <c r="I69" s="214"/>
      <c r="J69" s="109">
        <v>5</v>
      </c>
      <c r="K69" s="109">
        <v>2</v>
      </c>
      <c r="L69" s="109">
        <v>1</v>
      </c>
      <c r="M69" s="109">
        <v>1</v>
      </c>
      <c r="N69" s="10">
        <v>0</v>
      </c>
      <c r="O69" s="52">
        <f t="shared" si="13"/>
        <v>4</v>
      </c>
      <c r="P69" s="16">
        <f t="shared" si="14"/>
        <v>5</v>
      </c>
      <c r="Q69" s="16">
        <f t="shared" si="15"/>
        <v>9</v>
      </c>
      <c r="R69" s="21"/>
      <c r="S69" s="10" t="s">
        <v>31</v>
      </c>
      <c r="T69" s="22"/>
      <c r="U69" s="10" t="s">
        <v>41</v>
      </c>
    </row>
    <row r="70" spans="1:26">
      <c r="A70" s="108" t="s">
        <v>162</v>
      </c>
      <c r="B70" s="214" t="s">
        <v>163</v>
      </c>
      <c r="C70" s="214"/>
      <c r="D70" s="214"/>
      <c r="E70" s="214"/>
      <c r="F70" s="214"/>
      <c r="G70" s="214"/>
      <c r="H70" s="214"/>
      <c r="I70" s="214"/>
      <c r="J70" s="109">
        <v>5</v>
      </c>
      <c r="K70" s="109">
        <v>2</v>
      </c>
      <c r="L70" s="109">
        <v>1</v>
      </c>
      <c r="M70" s="109">
        <v>2</v>
      </c>
      <c r="N70" s="10">
        <v>0</v>
      </c>
      <c r="O70" s="52">
        <f t="shared" si="13"/>
        <v>5</v>
      </c>
      <c r="P70" s="16">
        <f t="shared" si="14"/>
        <v>4</v>
      </c>
      <c r="Q70" s="16">
        <f t="shared" si="15"/>
        <v>9</v>
      </c>
      <c r="R70" s="21" t="s">
        <v>35</v>
      </c>
      <c r="S70" s="10"/>
      <c r="T70" s="22"/>
      <c r="U70" s="10" t="s">
        <v>40</v>
      </c>
    </row>
    <row r="71" spans="1:26">
      <c r="A71" s="108" t="s">
        <v>164</v>
      </c>
      <c r="B71" s="214" t="s">
        <v>165</v>
      </c>
      <c r="C71" s="214"/>
      <c r="D71" s="214"/>
      <c r="E71" s="214"/>
      <c r="F71" s="214"/>
      <c r="G71" s="214"/>
      <c r="H71" s="214"/>
      <c r="I71" s="214"/>
      <c r="J71" s="109">
        <v>4</v>
      </c>
      <c r="K71" s="109">
        <v>2</v>
      </c>
      <c r="L71" s="109">
        <v>0</v>
      </c>
      <c r="M71" s="109">
        <v>2</v>
      </c>
      <c r="N71" s="10">
        <v>0</v>
      </c>
      <c r="O71" s="52">
        <f t="shared" si="13"/>
        <v>4</v>
      </c>
      <c r="P71" s="16">
        <f t="shared" si="14"/>
        <v>3</v>
      </c>
      <c r="Q71" s="16">
        <f t="shared" si="15"/>
        <v>7</v>
      </c>
      <c r="R71" s="21"/>
      <c r="S71" s="10" t="s">
        <v>31</v>
      </c>
      <c r="T71" s="22"/>
      <c r="U71" s="10" t="s">
        <v>41</v>
      </c>
    </row>
    <row r="72" spans="1:26" hidden="1">
      <c r="A72" s="27"/>
      <c r="B72" s="224"/>
      <c r="C72" s="225"/>
      <c r="D72" s="225"/>
      <c r="E72" s="225"/>
      <c r="F72" s="225"/>
      <c r="G72" s="225"/>
      <c r="H72" s="225"/>
      <c r="I72" s="226"/>
      <c r="J72" s="10">
        <v>0</v>
      </c>
      <c r="K72" s="10">
        <v>0</v>
      </c>
      <c r="L72" s="10">
        <v>0</v>
      </c>
      <c r="M72" s="10">
        <v>0</v>
      </c>
      <c r="N72" s="10">
        <v>0</v>
      </c>
      <c r="O72" s="52">
        <f t="shared" si="13"/>
        <v>0</v>
      </c>
      <c r="P72" s="16">
        <f t="shared" si="14"/>
        <v>0</v>
      </c>
      <c r="Q72" s="16">
        <f t="shared" si="15"/>
        <v>0</v>
      </c>
      <c r="R72" s="21"/>
      <c r="S72" s="10"/>
      <c r="T72" s="22"/>
      <c r="U72" s="10"/>
    </row>
    <row r="73" spans="1:26" hidden="1">
      <c r="A73" s="27"/>
      <c r="B73" s="224"/>
      <c r="C73" s="225"/>
      <c r="D73" s="225"/>
      <c r="E73" s="225"/>
      <c r="F73" s="225"/>
      <c r="G73" s="225"/>
      <c r="H73" s="225"/>
      <c r="I73" s="226"/>
      <c r="J73" s="10">
        <v>0</v>
      </c>
      <c r="K73" s="10">
        <v>0</v>
      </c>
      <c r="L73" s="10">
        <v>0</v>
      </c>
      <c r="M73" s="10">
        <v>0</v>
      </c>
      <c r="N73" s="10">
        <v>0</v>
      </c>
      <c r="O73" s="52">
        <f>K73+L73+M73+N73</f>
        <v>0</v>
      </c>
      <c r="P73" s="16">
        <f>Q73-O73</f>
        <v>0</v>
      </c>
      <c r="Q73" s="16">
        <f>ROUND(PRODUCT(J73,25)/14,0)</f>
        <v>0</v>
      </c>
      <c r="R73" s="21"/>
      <c r="S73" s="10"/>
      <c r="T73" s="22"/>
      <c r="U73" s="10"/>
    </row>
    <row r="74" spans="1:26" s="96" customFormat="1">
      <c r="A74" s="84" t="s">
        <v>118</v>
      </c>
      <c r="B74" s="233" t="s">
        <v>106</v>
      </c>
      <c r="C74" s="234"/>
      <c r="D74" s="234"/>
      <c r="E74" s="234"/>
      <c r="F74" s="234"/>
      <c r="G74" s="234"/>
      <c r="H74" s="234"/>
      <c r="I74" s="235"/>
      <c r="J74" s="85">
        <v>3</v>
      </c>
      <c r="K74" s="85">
        <v>0</v>
      </c>
      <c r="L74" s="85">
        <v>2</v>
      </c>
      <c r="M74" s="85">
        <v>0</v>
      </c>
      <c r="N74" s="85">
        <v>0</v>
      </c>
      <c r="O74" s="17">
        <f t="shared" ref="O74" si="16">K74+L74+M74+N74</f>
        <v>2</v>
      </c>
      <c r="P74" s="86">
        <f t="shared" ref="P74" si="17">Q74-O74</f>
        <v>3</v>
      </c>
      <c r="Q74" s="86">
        <f t="shared" ref="Q74" si="18">ROUND(PRODUCT(J74,25)/14,0)</f>
        <v>5</v>
      </c>
      <c r="R74" s="97"/>
      <c r="S74" s="85" t="s">
        <v>31</v>
      </c>
      <c r="T74" s="87"/>
      <c r="U74" s="85" t="s">
        <v>42</v>
      </c>
      <c r="V74" s="74"/>
      <c r="W74" s="74"/>
      <c r="X74" s="74"/>
      <c r="Y74" s="74"/>
      <c r="Z74" s="74"/>
    </row>
    <row r="75" spans="1:26">
      <c r="A75" s="18" t="s">
        <v>28</v>
      </c>
      <c r="B75" s="168"/>
      <c r="C75" s="169"/>
      <c r="D75" s="169"/>
      <c r="E75" s="169"/>
      <c r="F75" s="169"/>
      <c r="G75" s="169"/>
      <c r="H75" s="169"/>
      <c r="I75" s="170"/>
      <c r="J75" s="18">
        <f t="shared" ref="J75:Q75" si="19">SUM(J66:J74)</f>
        <v>33</v>
      </c>
      <c r="K75" s="18">
        <f t="shared" si="19"/>
        <v>12</v>
      </c>
      <c r="L75" s="18">
        <f t="shared" si="19"/>
        <v>6</v>
      </c>
      <c r="M75" s="18">
        <f t="shared" si="19"/>
        <v>10</v>
      </c>
      <c r="N75" s="51">
        <f t="shared" si="19"/>
        <v>0</v>
      </c>
      <c r="O75" s="51">
        <f t="shared" si="19"/>
        <v>28</v>
      </c>
      <c r="P75" s="18">
        <f t="shared" si="19"/>
        <v>31</v>
      </c>
      <c r="Q75" s="18">
        <f t="shared" si="19"/>
        <v>59</v>
      </c>
      <c r="R75" s="18">
        <f>COUNTIF(R66:R74,"E")</f>
        <v>4</v>
      </c>
      <c r="S75" s="18">
        <f>COUNTIF(S66:S74,"C")</f>
        <v>3</v>
      </c>
      <c r="T75" s="18">
        <f>COUNTIF(T66:T74,"VP")</f>
        <v>0</v>
      </c>
      <c r="U75" s="43">
        <f>COUNTA(U66:U74)</f>
        <v>7</v>
      </c>
      <c r="V75" s="212" t="str">
        <f>IF(R75&gt;=SUM(S75:T75),"Corect","E trebuie să fie cel puțin egal cu C+VP")</f>
        <v>Corect</v>
      </c>
      <c r="W75" s="211"/>
      <c r="X75" s="211"/>
    </row>
    <row r="76" spans="1:26" s="96" customFormat="1" ht="12.75" customHeight="1">
      <c r="A76" s="236" t="s">
        <v>268</v>
      </c>
      <c r="B76" s="237"/>
      <c r="C76" s="237"/>
      <c r="D76" s="237"/>
      <c r="E76" s="237"/>
      <c r="F76" s="237"/>
      <c r="G76" s="237"/>
      <c r="H76" s="237"/>
      <c r="I76" s="237"/>
      <c r="J76" s="237"/>
      <c r="K76" s="237"/>
      <c r="L76" s="237"/>
      <c r="M76" s="237"/>
      <c r="N76" s="237"/>
      <c r="O76" s="237"/>
      <c r="P76" s="237"/>
      <c r="Q76" s="237"/>
      <c r="R76" s="237"/>
      <c r="S76" s="237"/>
      <c r="T76" s="237"/>
      <c r="U76" s="237"/>
      <c r="V76" s="95"/>
    </row>
    <row r="77" spans="1:26" s="96" customFormat="1">
      <c r="A77" s="238"/>
      <c r="B77" s="238"/>
      <c r="C77" s="238"/>
      <c r="D77" s="238"/>
      <c r="E77" s="238"/>
      <c r="F77" s="238"/>
      <c r="G77" s="238"/>
      <c r="H77" s="238"/>
      <c r="I77" s="238"/>
      <c r="J77" s="238"/>
      <c r="K77" s="238"/>
      <c r="L77" s="238"/>
      <c r="M77" s="238"/>
      <c r="N77" s="238"/>
      <c r="O77" s="238"/>
      <c r="P77" s="238"/>
      <c r="Q77" s="238"/>
      <c r="R77" s="238"/>
      <c r="S77" s="238"/>
      <c r="T77" s="238"/>
      <c r="U77" s="238"/>
      <c r="V77" s="143" t="s">
        <v>269</v>
      </c>
    </row>
    <row r="78" spans="1:26" ht="6" customHeight="1"/>
    <row r="79" spans="1:26" ht="18.75" customHeight="1">
      <c r="A79" s="221" t="s">
        <v>48</v>
      </c>
      <c r="B79" s="221"/>
      <c r="C79" s="221"/>
      <c r="D79" s="221"/>
      <c r="E79" s="221"/>
      <c r="F79" s="221"/>
      <c r="G79" s="221"/>
      <c r="H79" s="221"/>
      <c r="I79" s="221"/>
      <c r="J79" s="221"/>
      <c r="K79" s="221"/>
      <c r="L79" s="221"/>
      <c r="M79" s="221"/>
      <c r="N79" s="221"/>
      <c r="O79" s="221"/>
      <c r="P79" s="221"/>
      <c r="Q79" s="221"/>
      <c r="R79" s="221"/>
      <c r="S79" s="221"/>
      <c r="T79" s="221"/>
      <c r="U79" s="221"/>
    </row>
    <row r="80" spans="1:26" ht="21.75" customHeight="1">
      <c r="A80" s="191" t="s">
        <v>30</v>
      </c>
      <c r="B80" s="193" t="s">
        <v>29</v>
      </c>
      <c r="C80" s="194"/>
      <c r="D80" s="194"/>
      <c r="E80" s="194"/>
      <c r="F80" s="194"/>
      <c r="G80" s="194"/>
      <c r="H80" s="194"/>
      <c r="I80" s="195"/>
      <c r="J80" s="188" t="s">
        <v>43</v>
      </c>
      <c r="K80" s="185" t="s">
        <v>27</v>
      </c>
      <c r="L80" s="186"/>
      <c r="M80" s="186"/>
      <c r="N80" s="187"/>
      <c r="O80" s="218" t="s">
        <v>44</v>
      </c>
      <c r="P80" s="219"/>
      <c r="Q80" s="220"/>
      <c r="R80" s="218" t="s">
        <v>26</v>
      </c>
      <c r="S80" s="222"/>
      <c r="T80" s="223"/>
      <c r="U80" s="213" t="s">
        <v>25</v>
      </c>
    </row>
    <row r="81" spans="1:24" ht="15" customHeight="1">
      <c r="A81" s="192"/>
      <c r="B81" s="196"/>
      <c r="C81" s="197"/>
      <c r="D81" s="197"/>
      <c r="E81" s="197"/>
      <c r="F81" s="197"/>
      <c r="G81" s="197"/>
      <c r="H81" s="197"/>
      <c r="I81" s="198"/>
      <c r="J81" s="189"/>
      <c r="K81" s="5" t="s">
        <v>31</v>
      </c>
      <c r="L81" s="5" t="s">
        <v>32</v>
      </c>
      <c r="M81" s="5" t="s">
        <v>33</v>
      </c>
      <c r="N81" s="50" t="s">
        <v>111</v>
      </c>
      <c r="O81" s="66" t="s">
        <v>37</v>
      </c>
      <c r="P81" s="66" t="s">
        <v>8</v>
      </c>
      <c r="Q81" s="66" t="s">
        <v>34</v>
      </c>
      <c r="R81" s="66" t="s">
        <v>35</v>
      </c>
      <c r="S81" s="66" t="s">
        <v>31</v>
      </c>
      <c r="T81" s="66" t="s">
        <v>36</v>
      </c>
      <c r="U81" s="189"/>
    </row>
    <row r="82" spans="1:24">
      <c r="A82" s="108" t="s">
        <v>166</v>
      </c>
      <c r="B82" s="214" t="s">
        <v>167</v>
      </c>
      <c r="C82" s="214"/>
      <c r="D82" s="214"/>
      <c r="E82" s="214"/>
      <c r="F82" s="214"/>
      <c r="G82" s="214"/>
      <c r="H82" s="214"/>
      <c r="I82" s="214"/>
      <c r="J82" s="109">
        <v>5</v>
      </c>
      <c r="K82" s="109">
        <v>2</v>
      </c>
      <c r="L82" s="109">
        <v>0</v>
      </c>
      <c r="M82" s="109">
        <v>2</v>
      </c>
      <c r="N82" s="10">
        <v>1</v>
      </c>
      <c r="O82" s="52">
        <f>K82+L82+M82+N82</f>
        <v>5</v>
      </c>
      <c r="P82" s="16">
        <f>Q82-O82</f>
        <v>4</v>
      </c>
      <c r="Q82" s="16">
        <f>ROUND(PRODUCT(J82,25)/14,0)</f>
        <v>9</v>
      </c>
      <c r="R82" s="21" t="s">
        <v>35</v>
      </c>
      <c r="S82" s="10"/>
      <c r="T82" s="22"/>
      <c r="U82" s="10" t="s">
        <v>41</v>
      </c>
    </row>
    <row r="83" spans="1:24">
      <c r="A83" s="108" t="s">
        <v>168</v>
      </c>
      <c r="B83" s="214" t="s">
        <v>169</v>
      </c>
      <c r="C83" s="214"/>
      <c r="D83" s="214"/>
      <c r="E83" s="214"/>
      <c r="F83" s="214"/>
      <c r="G83" s="214"/>
      <c r="H83" s="214"/>
      <c r="I83" s="214"/>
      <c r="J83" s="109">
        <v>5</v>
      </c>
      <c r="K83" s="109">
        <v>2</v>
      </c>
      <c r="L83" s="109">
        <v>1</v>
      </c>
      <c r="M83" s="109">
        <v>1</v>
      </c>
      <c r="N83" s="10">
        <v>0</v>
      </c>
      <c r="O83" s="52">
        <f t="shared" ref="O83:O87" si="20">K83+L83+M83+N83</f>
        <v>4</v>
      </c>
      <c r="P83" s="16">
        <f t="shared" ref="P83:P87" si="21">Q83-O83</f>
        <v>5</v>
      </c>
      <c r="Q83" s="16">
        <f t="shared" ref="Q83:Q87" si="22">ROUND(PRODUCT(J83,25)/14,0)</f>
        <v>9</v>
      </c>
      <c r="R83" s="21"/>
      <c r="S83" s="10" t="s">
        <v>31</v>
      </c>
      <c r="T83" s="22"/>
      <c r="U83" s="10" t="s">
        <v>41</v>
      </c>
    </row>
    <row r="84" spans="1:24">
      <c r="A84" s="108" t="s">
        <v>170</v>
      </c>
      <c r="B84" s="214" t="s">
        <v>171</v>
      </c>
      <c r="C84" s="214"/>
      <c r="D84" s="214"/>
      <c r="E84" s="214"/>
      <c r="F84" s="214"/>
      <c r="G84" s="214"/>
      <c r="H84" s="214"/>
      <c r="I84" s="214"/>
      <c r="J84" s="109">
        <v>5</v>
      </c>
      <c r="K84" s="109">
        <v>2</v>
      </c>
      <c r="L84" s="109">
        <v>1</v>
      </c>
      <c r="M84" s="109">
        <v>1</v>
      </c>
      <c r="N84" s="10">
        <v>0</v>
      </c>
      <c r="O84" s="52">
        <f t="shared" si="20"/>
        <v>4</v>
      </c>
      <c r="P84" s="16">
        <f t="shared" si="21"/>
        <v>5</v>
      </c>
      <c r="Q84" s="16">
        <f t="shared" si="22"/>
        <v>9</v>
      </c>
      <c r="R84" s="21" t="s">
        <v>35</v>
      </c>
      <c r="S84" s="10"/>
      <c r="T84" s="22"/>
      <c r="U84" s="10" t="s">
        <v>40</v>
      </c>
    </row>
    <row r="85" spans="1:24">
      <c r="A85" s="108" t="s">
        <v>172</v>
      </c>
      <c r="B85" s="214" t="s">
        <v>173</v>
      </c>
      <c r="C85" s="214"/>
      <c r="D85" s="214"/>
      <c r="E85" s="214"/>
      <c r="F85" s="214"/>
      <c r="G85" s="214"/>
      <c r="H85" s="214"/>
      <c r="I85" s="214"/>
      <c r="J85" s="109">
        <v>5</v>
      </c>
      <c r="K85" s="109">
        <v>2</v>
      </c>
      <c r="L85" s="138">
        <v>1</v>
      </c>
      <c r="M85" s="138">
        <v>1</v>
      </c>
      <c r="N85" s="10">
        <v>0</v>
      </c>
      <c r="O85" s="52">
        <f t="shared" si="20"/>
        <v>4</v>
      </c>
      <c r="P85" s="16">
        <f t="shared" si="21"/>
        <v>5</v>
      </c>
      <c r="Q85" s="16">
        <f t="shared" si="22"/>
        <v>9</v>
      </c>
      <c r="R85" s="21" t="s">
        <v>35</v>
      </c>
      <c r="S85" s="10"/>
      <c r="T85" s="22"/>
      <c r="U85" s="10" t="s">
        <v>40</v>
      </c>
    </row>
    <row r="86" spans="1:24">
      <c r="A86" s="108" t="s">
        <v>174</v>
      </c>
      <c r="B86" s="214" t="s">
        <v>175</v>
      </c>
      <c r="C86" s="214"/>
      <c r="D86" s="214"/>
      <c r="E86" s="214"/>
      <c r="F86" s="214"/>
      <c r="G86" s="214"/>
      <c r="H86" s="214"/>
      <c r="I86" s="214"/>
      <c r="J86" s="109">
        <v>5</v>
      </c>
      <c r="K86" s="109">
        <v>2</v>
      </c>
      <c r="L86" s="109">
        <v>1</v>
      </c>
      <c r="M86" s="109">
        <v>1</v>
      </c>
      <c r="N86" s="10">
        <v>0</v>
      </c>
      <c r="O86" s="52">
        <f t="shared" si="20"/>
        <v>4</v>
      </c>
      <c r="P86" s="16">
        <f t="shared" si="21"/>
        <v>5</v>
      </c>
      <c r="Q86" s="16">
        <f t="shared" si="22"/>
        <v>9</v>
      </c>
      <c r="R86" s="21" t="s">
        <v>35</v>
      </c>
      <c r="S86" s="10"/>
      <c r="T86" s="22"/>
      <c r="U86" s="10" t="s">
        <v>42</v>
      </c>
    </row>
    <row r="87" spans="1:24">
      <c r="A87" s="110" t="s">
        <v>176</v>
      </c>
      <c r="B87" s="214" t="s">
        <v>177</v>
      </c>
      <c r="C87" s="214"/>
      <c r="D87" s="214"/>
      <c r="E87" s="214"/>
      <c r="F87" s="214"/>
      <c r="G87" s="214"/>
      <c r="H87" s="214"/>
      <c r="I87" s="214"/>
      <c r="J87" s="109">
        <v>5</v>
      </c>
      <c r="K87" s="109">
        <v>2</v>
      </c>
      <c r="L87" s="109">
        <v>1</v>
      </c>
      <c r="M87" s="109">
        <v>1</v>
      </c>
      <c r="N87" s="10">
        <v>0</v>
      </c>
      <c r="O87" s="52">
        <f t="shared" si="20"/>
        <v>4</v>
      </c>
      <c r="P87" s="16">
        <f t="shared" si="21"/>
        <v>5</v>
      </c>
      <c r="Q87" s="16">
        <f t="shared" si="22"/>
        <v>9</v>
      </c>
      <c r="R87" s="21"/>
      <c r="S87" s="10" t="s">
        <v>31</v>
      </c>
      <c r="T87" s="22"/>
      <c r="U87" s="10" t="s">
        <v>41</v>
      </c>
    </row>
    <row r="88" spans="1:24">
      <c r="A88" s="84" t="s">
        <v>118</v>
      </c>
      <c r="B88" s="233" t="s">
        <v>107</v>
      </c>
      <c r="C88" s="234"/>
      <c r="D88" s="234"/>
      <c r="E88" s="234"/>
      <c r="F88" s="234"/>
      <c r="G88" s="234"/>
      <c r="H88" s="234"/>
      <c r="I88" s="235"/>
      <c r="J88" s="85">
        <v>3</v>
      </c>
      <c r="K88" s="85">
        <v>0</v>
      </c>
      <c r="L88" s="85">
        <v>2</v>
      </c>
      <c r="M88" s="85">
        <v>0</v>
      </c>
      <c r="N88" s="85">
        <v>0</v>
      </c>
      <c r="O88" s="17">
        <f t="shared" ref="O88" si="23">K88+L88+M88+N88</f>
        <v>2</v>
      </c>
      <c r="P88" s="86">
        <f t="shared" ref="P88" si="24">Q88-O88</f>
        <v>3</v>
      </c>
      <c r="Q88" s="86">
        <f t="shared" ref="Q88" si="25">ROUND(PRODUCT(J88,25)/14,0)</f>
        <v>5</v>
      </c>
      <c r="R88" s="97"/>
      <c r="S88" s="85" t="s">
        <v>31</v>
      </c>
      <c r="T88" s="87"/>
      <c r="U88" s="85" t="s">
        <v>42</v>
      </c>
    </row>
    <row r="89" spans="1:24">
      <c r="A89" s="18" t="s">
        <v>28</v>
      </c>
      <c r="B89" s="168"/>
      <c r="C89" s="169"/>
      <c r="D89" s="169"/>
      <c r="E89" s="169"/>
      <c r="F89" s="169"/>
      <c r="G89" s="169"/>
      <c r="H89" s="169"/>
      <c r="I89" s="170"/>
      <c r="J89" s="18">
        <f t="shared" ref="J89:Q89" si="26">SUM(J82:J88)</f>
        <v>33</v>
      </c>
      <c r="K89" s="18">
        <f t="shared" si="26"/>
        <v>12</v>
      </c>
      <c r="L89" s="18">
        <f t="shared" si="26"/>
        <v>7</v>
      </c>
      <c r="M89" s="18">
        <f t="shared" si="26"/>
        <v>7</v>
      </c>
      <c r="N89" s="51">
        <f t="shared" si="26"/>
        <v>1</v>
      </c>
      <c r="O89" s="51">
        <f t="shared" si="26"/>
        <v>27</v>
      </c>
      <c r="P89" s="18">
        <f t="shared" si="26"/>
        <v>32</v>
      </c>
      <c r="Q89" s="18">
        <f t="shared" si="26"/>
        <v>59</v>
      </c>
      <c r="R89" s="18">
        <f>COUNTIF(R82:R88,"E")</f>
        <v>4</v>
      </c>
      <c r="S89" s="18">
        <f>COUNTIF(S82:S88,"C")</f>
        <v>3</v>
      </c>
      <c r="T89" s="18">
        <f>COUNTIF(T82:T88,"VP")</f>
        <v>0</v>
      </c>
      <c r="U89" s="43">
        <f>COUNTA(U82:U88)</f>
        <v>7</v>
      </c>
      <c r="V89" s="212" t="str">
        <f>IF(R89&gt;=SUM(S89:T89),"Corect","E trebuie să fie cel puțin egal cu C+VP")</f>
        <v>Corect</v>
      </c>
      <c r="W89" s="211"/>
      <c r="X89" s="211"/>
    </row>
    <row r="90" spans="1:24" ht="12.75" customHeight="1">
      <c r="A90" s="256" t="s">
        <v>270</v>
      </c>
      <c r="B90" s="256"/>
      <c r="C90" s="256"/>
      <c r="D90" s="256"/>
      <c r="E90" s="256"/>
      <c r="F90" s="256"/>
      <c r="G90" s="256"/>
      <c r="H90" s="256"/>
      <c r="I90" s="256"/>
      <c r="J90" s="256"/>
      <c r="K90" s="256"/>
      <c r="L90" s="256"/>
      <c r="M90" s="256"/>
      <c r="N90" s="256"/>
      <c r="O90" s="256"/>
      <c r="P90" s="256"/>
      <c r="Q90" s="256"/>
      <c r="R90" s="256"/>
      <c r="S90" s="256"/>
      <c r="T90" s="256"/>
      <c r="U90" s="256"/>
    </row>
    <row r="91" spans="1:24">
      <c r="A91" s="257"/>
      <c r="B91" s="257"/>
      <c r="C91" s="257"/>
      <c r="D91" s="257"/>
      <c r="E91" s="257"/>
      <c r="F91" s="257"/>
      <c r="G91" s="257"/>
      <c r="H91" s="257"/>
      <c r="I91" s="257"/>
      <c r="J91" s="257"/>
      <c r="K91" s="257"/>
      <c r="L91" s="257"/>
      <c r="M91" s="257"/>
      <c r="N91" s="257"/>
      <c r="O91" s="257"/>
      <c r="P91" s="257"/>
      <c r="Q91" s="257"/>
      <c r="R91" s="257"/>
      <c r="S91" s="257"/>
      <c r="T91" s="257"/>
      <c r="U91" s="257"/>
      <c r="V91" s="143" t="s">
        <v>269</v>
      </c>
    </row>
    <row r="92" spans="1:24" ht="6.75" customHeight="1"/>
    <row r="93" spans="1:24" ht="18" customHeight="1">
      <c r="A93" s="159" t="s">
        <v>49</v>
      </c>
      <c r="B93" s="160"/>
      <c r="C93" s="160"/>
      <c r="D93" s="160"/>
      <c r="E93" s="160"/>
      <c r="F93" s="160"/>
      <c r="G93" s="160"/>
      <c r="H93" s="160"/>
      <c r="I93" s="160"/>
      <c r="J93" s="160"/>
      <c r="K93" s="160"/>
      <c r="L93" s="160"/>
      <c r="M93" s="160"/>
      <c r="N93" s="160"/>
      <c r="O93" s="160"/>
      <c r="P93" s="160"/>
      <c r="Q93" s="160"/>
      <c r="R93" s="160"/>
      <c r="S93" s="160"/>
      <c r="T93" s="160"/>
      <c r="U93" s="161"/>
    </row>
    <row r="94" spans="1:24" ht="19.5" customHeight="1">
      <c r="A94" s="191" t="s">
        <v>30</v>
      </c>
      <c r="B94" s="193" t="s">
        <v>29</v>
      </c>
      <c r="C94" s="194"/>
      <c r="D94" s="194"/>
      <c r="E94" s="194"/>
      <c r="F94" s="194"/>
      <c r="G94" s="194"/>
      <c r="H94" s="194"/>
      <c r="I94" s="195"/>
      <c r="J94" s="188" t="s">
        <v>43</v>
      </c>
      <c r="K94" s="185" t="s">
        <v>27</v>
      </c>
      <c r="L94" s="186"/>
      <c r="M94" s="186"/>
      <c r="N94" s="187"/>
      <c r="O94" s="218" t="s">
        <v>44</v>
      </c>
      <c r="P94" s="219"/>
      <c r="Q94" s="220"/>
      <c r="R94" s="218" t="s">
        <v>26</v>
      </c>
      <c r="S94" s="222"/>
      <c r="T94" s="223"/>
      <c r="U94" s="213" t="s">
        <v>25</v>
      </c>
    </row>
    <row r="95" spans="1:24">
      <c r="A95" s="192"/>
      <c r="B95" s="196"/>
      <c r="C95" s="197"/>
      <c r="D95" s="197"/>
      <c r="E95" s="197"/>
      <c r="F95" s="197"/>
      <c r="G95" s="197"/>
      <c r="H95" s="197"/>
      <c r="I95" s="198"/>
      <c r="J95" s="189"/>
      <c r="K95" s="5" t="s">
        <v>31</v>
      </c>
      <c r="L95" s="5" t="s">
        <v>32</v>
      </c>
      <c r="M95" s="5" t="s">
        <v>33</v>
      </c>
      <c r="N95" s="50" t="s">
        <v>111</v>
      </c>
      <c r="O95" s="66" t="s">
        <v>37</v>
      </c>
      <c r="P95" s="66" t="s">
        <v>8</v>
      </c>
      <c r="Q95" s="66" t="s">
        <v>34</v>
      </c>
      <c r="R95" s="66" t="s">
        <v>35</v>
      </c>
      <c r="S95" s="66" t="s">
        <v>31</v>
      </c>
      <c r="T95" s="66" t="s">
        <v>36</v>
      </c>
      <c r="U95" s="189"/>
    </row>
    <row r="96" spans="1:24">
      <c r="A96" s="108" t="s">
        <v>178</v>
      </c>
      <c r="B96" s="214" t="s">
        <v>179</v>
      </c>
      <c r="C96" s="214"/>
      <c r="D96" s="214"/>
      <c r="E96" s="214"/>
      <c r="F96" s="214"/>
      <c r="G96" s="214"/>
      <c r="H96" s="214"/>
      <c r="I96" s="214"/>
      <c r="J96" s="109">
        <v>5</v>
      </c>
      <c r="K96" s="109">
        <v>2</v>
      </c>
      <c r="L96" s="109">
        <v>1</v>
      </c>
      <c r="M96" s="109">
        <v>1</v>
      </c>
      <c r="N96" s="10">
        <v>1</v>
      </c>
      <c r="O96" s="52">
        <f>K96+L96+M96+N96</f>
        <v>5</v>
      </c>
      <c r="P96" s="16">
        <f>Q96-O96</f>
        <v>4</v>
      </c>
      <c r="Q96" s="16">
        <f>ROUND(PRODUCT(J96,25)/14,0)</f>
        <v>9</v>
      </c>
      <c r="R96" s="21" t="s">
        <v>35</v>
      </c>
      <c r="S96" s="10"/>
      <c r="T96" s="22"/>
      <c r="U96" s="10" t="s">
        <v>41</v>
      </c>
    </row>
    <row r="97" spans="1:24">
      <c r="A97" s="108" t="s">
        <v>180</v>
      </c>
      <c r="B97" s="214" t="s">
        <v>181</v>
      </c>
      <c r="C97" s="214"/>
      <c r="D97" s="214"/>
      <c r="E97" s="214"/>
      <c r="F97" s="214"/>
      <c r="G97" s="214"/>
      <c r="H97" s="214"/>
      <c r="I97" s="214"/>
      <c r="J97" s="109">
        <v>6</v>
      </c>
      <c r="K97" s="109">
        <v>2</v>
      </c>
      <c r="L97" s="109">
        <v>1</v>
      </c>
      <c r="M97" s="109">
        <v>2</v>
      </c>
      <c r="N97" s="10">
        <v>0</v>
      </c>
      <c r="O97" s="52">
        <f t="shared" ref="O97:O102" si="27">K97+L97+M97+N97</f>
        <v>5</v>
      </c>
      <c r="P97" s="16">
        <f t="shared" ref="P97:P102" si="28">Q97-O97</f>
        <v>6</v>
      </c>
      <c r="Q97" s="16">
        <f t="shared" ref="Q97:Q102" si="29">ROUND(PRODUCT(J97,25)/14,0)</f>
        <v>11</v>
      </c>
      <c r="R97" s="21" t="s">
        <v>35</v>
      </c>
      <c r="S97" s="10"/>
      <c r="T97" s="22"/>
      <c r="U97" s="10" t="s">
        <v>40</v>
      </c>
    </row>
    <row r="98" spans="1:24">
      <c r="A98" s="108" t="s">
        <v>182</v>
      </c>
      <c r="B98" s="214" t="s">
        <v>183</v>
      </c>
      <c r="C98" s="214"/>
      <c r="D98" s="214"/>
      <c r="E98" s="214"/>
      <c r="F98" s="214"/>
      <c r="G98" s="214"/>
      <c r="H98" s="214"/>
      <c r="I98" s="214"/>
      <c r="J98" s="109">
        <v>5</v>
      </c>
      <c r="K98" s="109">
        <v>2</v>
      </c>
      <c r="L98" s="109">
        <v>0</v>
      </c>
      <c r="M98" s="109">
        <v>2</v>
      </c>
      <c r="N98" s="10">
        <v>1</v>
      </c>
      <c r="O98" s="52">
        <f t="shared" si="27"/>
        <v>5</v>
      </c>
      <c r="P98" s="16">
        <f t="shared" si="28"/>
        <v>4</v>
      </c>
      <c r="Q98" s="16">
        <f t="shared" si="29"/>
        <v>9</v>
      </c>
      <c r="R98" s="21" t="s">
        <v>35</v>
      </c>
      <c r="S98" s="10"/>
      <c r="T98" s="22"/>
      <c r="U98" s="10" t="s">
        <v>41</v>
      </c>
    </row>
    <row r="99" spans="1:24">
      <c r="A99" s="108" t="s">
        <v>184</v>
      </c>
      <c r="B99" s="230" t="s">
        <v>185</v>
      </c>
      <c r="C99" s="230"/>
      <c r="D99" s="230"/>
      <c r="E99" s="230"/>
      <c r="F99" s="230"/>
      <c r="G99" s="230"/>
      <c r="H99" s="230"/>
      <c r="I99" s="230"/>
      <c r="J99" s="109">
        <v>2</v>
      </c>
      <c r="K99" s="109">
        <v>0</v>
      </c>
      <c r="L99" s="109">
        <v>0</v>
      </c>
      <c r="M99" s="109">
        <v>2</v>
      </c>
      <c r="N99" s="10">
        <v>0</v>
      </c>
      <c r="O99" s="52">
        <f t="shared" si="27"/>
        <v>2</v>
      </c>
      <c r="P99" s="16">
        <f t="shared" si="28"/>
        <v>2</v>
      </c>
      <c r="Q99" s="16">
        <f t="shared" si="29"/>
        <v>4</v>
      </c>
      <c r="R99" s="21" t="s">
        <v>35</v>
      </c>
      <c r="S99" s="10"/>
      <c r="T99" s="22"/>
      <c r="U99" s="10" t="s">
        <v>41</v>
      </c>
    </row>
    <row r="100" spans="1:24">
      <c r="A100" s="108" t="s">
        <v>186</v>
      </c>
      <c r="B100" s="214" t="s">
        <v>187</v>
      </c>
      <c r="C100" s="214"/>
      <c r="D100" s="214"/>
      <c r="E100" s="214"/>
      <c r="F100" s="214"/>
      <c r="G100" s="214"/>
      <c r="H100" s="214"/>
      <c r="I100" s="214"/>
      <c r="J100" s="109">
        <v>4</v>
      </c>
      <c r="K100" s="109">
        <v>0</v>
      </c>
      <c r="L100" s="109">
        <v>0</v>
      </c>
      <c r="M100" s="109">
        <v>1</v>
      </c>
      <c r="N100" s="10">
        <v>0</v>
      </c>
      <c r="O100" s="52">
        <f t="shared" si="27"/>
        <v>1</v>
      </c>
      <c r="P100" s="16">
        <f t="shared" si="28"/>
        <v>6</v>
      </c>
      <c r="Q100" s="16">
        <f t="shared" si="29"/>
        <v>7</v>
      </c>
      <c r="R100" s="21"/>
      <c r="S100" s="10"/>
      <c r="T100" s="22" t="s">
        <v>36</v>
      </c>
      <c r="U100" s="10" t="s">
        <v>41</v>
      </c>
    </row>
    <row r="101" spans="1:24">
      <c r="A101" s="115" t="s">
        <v>189</v>
      </c>
      <c r="B101" s="215" t="s">
        <v>105</v>
      </c>
      <c r="C101" s="231"/>
      <c r="D101" s="231"/>
      <c r="E101" s="231"/>
      <c r="F101" s="231"/>
      <c r="G101" s="231"/>
      <c r="H101" s="231"/>
      <c r="I101" s="232"/>
      <c r="J101" s="109">
        <v>4</v>
      </c>
      <c r="K101" s="109">
        <v>2</v>
      </c>
      <c r="L101" s="109">
        <v>0</v>
      </c>
      <c r="M101" s="109">
        <v>1</v>
      </c>
      <c r="N101" s="10">
        <v>0</v>
      </c>
      <c r="O101" s="52">
        <f t="shared" si="27"/>
        <v>3</v>
      </c>
      <c r="P101" s="16">
        <f t="shared" si="28"/>
        <v>4</v>
      </c>
      <c r="Q101" s="16">
        <f t="shared" si="29"/>
        <v>7</v>
      </c>
      <c r="R101" s="21"/>
      <c r="S101" s="10" t="s">
        <v>31</v>
      </c>
      <c r="T101" s="22"/>
      <c r="U101" s="10" t="s">
        <v>41</v>
      </c>
    </row>
    <row r="102" spans="1:24">
      <c r="A102" s="124" t="s">
        <v>189</v>
      </c>
      <c r="B102" s="215" t="s">
        <v>108</v>
      </c>
      <c r="C102" s="216"/>
      <c r="D102" s="216"/>
      <c r="E102" s="216"/>
      <c r="F102" s="216"/>
      <c r="G102" s="216"/>
      <c r="H102" s="216"/>
      <c r="I102" s="217"/>
      <c r="J102" s="109">
        <v>4</v>
      </c>
      <c r="K102" s="109">
        <v>2</v>
      </c>
      <c r="L102" s="109">
        <v>0</v>
      </c>
      <c r="M102" s="109">
        <v>1</v>
      </c>
      <c r="N102" s="10">
        <v>0</v>
      </c>
      <c r="O102" s="122">
        <f t="shared" si="27"/>
        <v>3</v>
      </c>
      <c r="P102" s="16">
        <f t="shared" si="28"/>
        <v>4</v>
      </c>
      <c r="Q102" s="16">
        <f t="shared" si="29"/>
        <v>7</v>
      </c>
      <c r="R102" s="21"/>
      <c r="S102" s="10" t="s">
        <v>31</v>
      </c>
      <c r="T102" s="22"/>
      <c r="U102" s="10" t="s">
        <v>41</v>
      </c>
      <c r="V102" s="125" t="s">
        <v>260</v>
      </c>
      <c r="W102" s="125"/>
      <c r="X102" s="118"/>
    </row>
    <row r="103" spans="1:24">
      <c r="A103" s="119" t="s">
        <v>28</v>
      </c>
      <c r="B103" s="168"/>
      <c r="C103" s="169"/>
      <c r="D103" s="169"/>
      <c r="E103" s="169"/>
      <c r="F103" s="169"/>
      <c r="G103" s="169"/>
      <c r="H103" s="169"/>
      <c r="I103" s="170"/>
      <c r="J103" s="119">
        <f t="shared" ref="J103:Q103" si="30">SUM(J96:J102)</f>
        <v>30</v>
      </c>
      <c r="K103" s="119">
        <f t="shared" si="30"/>
        <v>10</v>
      </c>
      <c r="L103" s="119">
        <f t="shared" si="30"/>
        <v>2</v>
      </c>
      <c r="M103" s="119">
        <f t="shared" si="30"/>
        <v>10</v>
      </c>
      <c r="N103" s="119">
        <f t="shared" si="30"/>
        <v>2</v>
      </c>
      <c r="O103" s="119">
        <f t="shared" si="30"/>
        <v>24</v>
      </c>
      <c r="P103" s="119">
        <f t="shared" si="30"/>
        <v>30</v>
      </c>
      <c r="Q103" s="119">
        <f t="shared" si="30"/>
        <v>54</v>
      </c>
      <c r="R103" s="119">
        <f>COUNTIF(R96:R102,"E")</f>
        <v>4</v>
      </c>
      <c r="S103" s="119">
        <f>COUNTIF(S96:S102,"C")</f>
        <v>2</v>
      </c>
      <c r="T103" s="119">
        <f>COUNTIF(T96:T102,"VP")</f>
        <v>1</v>
      </c>
      <c r="U103" s="122">
        <f>COUNTA(U96:U102)</f>
        <v>7</v>
      </c>
      <c r="V103" s="212" t="str">
        <f>IF(R103&gt;=SUM(S103:T103),"Corect","E trebuie să fie cel puțin egal cu C+VP")</f>
        <v>Corect</v>
      </c>
      <c r="W103" s="210"/>
      <c r="X103" s="210"/>
    </row>
    <row r="104" spans="1:24" ht="12.75" customHeight="1">
      <c r="A104" s="118"/>
      <c r="B104" s="118"/>
      <c r="C104" s="118"/>
      <c r="D104" s="118"/>
      <c r="E104" s="118"/>
      <c r="F104" s="118"/>
      <c r="G104" s="118"/>
      <c r="H104" s="118"/>
      <c r="I104" s="118"/>
      <c r="J104" s="118"/>
      <c r="K104" s="118"/>
      <c r="L104" s="118"/>
      <c r="M104" s="118"/>
      <c r="N104" s="118"/>
      <c r="O104" s="118"/>
      <c r="P104" s="118"/>
      <c r="Q104" s="118"/>
      <c r="R104" s="118"/>
      <c r="S104" s="118"/>
      <c r="T104" s="118"/>
      <c r="U104" s="118"/>
      <c r="V104" s="118"/>
      <c r="W104" s="118"/>
      <c r="X104" s="118"/>
    </row>
    <row r="105" spans="1:24" ht="19.5" customHeight="1">
      <c r="A105" s="159" t="s">
        <v>50</v>
      </c>
      <c r="B105" s="160"/>
      <c r="C105" s="160"/>
      <c r="D105" s="160"/>
      <c r="E105" s="160"/>
      <c r="F105" s="160"/>
      <c r="G105" s="160"/>
      <c r="H105" s="160"/>
      <c r="I105" s="160"/>
      <c r="J105" s="160"/>
      <c r="K105" s="160"/>
      <c r="L105" s="160"/>
      <c r="M105" s="160"/>
      <c r="N105" s="160"/>
      <c r="O105" s="160"/>
      <c r="P105" s="160"/>
      <c r="Q105" s="160"/>
      <c r="R105" s="160"/>
      <c r="S105" s="160"/>
      <c r="T105" s="160"/>
      <c r="U105" s="161"/>
    </row>
    <row r="106" spans="1:24" ht="20.25" customHeight="1">
      <c r="A106" s="191" t="s">
        <v>30</v>
      </c>
      <c r="B106" s="193" t="s">
        <v>29</v>
      </c>
      <c r="C106" s="194"/>
      <c r="D106" s="194"/>
      <c r="E106" s="194"/>
      <c r="F106" s="194"/>
      <c r="G106" s="194"/>
      <c r="H106" s="194"/>
      <c r="I106" s="195"/>
      <c r="J106" s="188" t="s">
        <v>43</v>
      </c>
      <c r="K106" s="185" t="s">
        <v>27</v>
      </c>
      <c r="L106" s="186"/>
      <c r="M106" s="186"/>
      <c r="N106" s="187"/>
      <c r="O106" s="218" t="s">
        <v>44</v>
      </c>
      <c r="P106" s="219"/>
      <c r="Q106" s="220"/>
      <c r="R106" s="218" t="s">
        <v>26</v>
      </c>
      <c r="S106" s="222"/>
      <c r="T106" s="223"/>
      <c r="U106" s="213" t="s">
        <v>25</v>
      </c>
    </row>
    <row r="107" spans="1:24">
      <c r="A107" s="192"/>
      <c r="B107" s="196"/>
      <c r="C107" s="197"/>
      <c r="D107" s="197"/>
      <c r="E107" s="197"/>
      <c r="F107" s="197"/>
      <c r="G107" s="197"/>
      <c r="H107" s="197"/>
      <c r="I107" s="198"/>
      <c r="J107" s="189"/>
      <c r="K107" s="5" t="s">
        <v>31</v>
      </c>
      <c r="L107" s="5" t="s">
        <v>32</v>
      </c>
      <c r="M107" s="5" t="s">
        <v>33</v>
      </c>
      <c r="N107" s="50" t="s">
        <v>111</v>
      </c>
      <c r="O107" s="66" t="s">
        <v>37</v>
      </c>
      <c r="P107" s="66" t="s">
        <v>8</v>
      </c>
      <c r="Q107" s="66" t="s">
        <v>34</v>
      </c>
      <c r="R107" s="66" t="s">
        <v>35</v>
      </c>
      <c r="S107" s="66" t="s">
        <v>31</v>
      </c>
      <c r="T107" s="66" t="s">
        <v>36</v>
      </c>
      <c r="U107" s="189"/>
    </row>
    <row r="108" spans="1:24">
      <c r="A108" s="108" t="s">
        <v>190</v>
      </c>
      <c r="B108" s="214" t="s">
        <v>191</v>
      </c>
      <c r="C108" s="214"/>
      <c r="D108" s="214"/>
      <c r="E108" s="214"/>
      <c r="F108" s="214"/>
      <c r="G108" s="214"/>
      <c r="H108" s="214"/>
      <c r="I108" s="214"/>
      <c r="J108" s="109">
        <v>7</v>
      </c>
      <c r="K108" s="109">
        <v>2</v>
      </c>
      <c r="L108" s="109">
        <v>1</v>
      </c>
      <c r="M108" s="109">
        <v>1</v>
      </c>
      <c r="N108" s="10">
        <v>1</v>
      </c>
      <c r="O108" s="52">
        <f>K108+L108+M108+N108</f>
        <v>5</v>
      </c>
      <c r="P108" s="16">
        <f>Q108-O108</f>
        <v>10</v>
      </c>
      <c r="Q108" s="16">
        <f>ROUND(PRODUCT(J108,25)/12,0)</f>
        <v>15</v>
      </c>
      <c r="R108" s="21" t="s">
        <v>35</v>
      </c>
      <c r="S108" s="10"/>
      <c r="T108" s="22"/>
      <c r="U108" s="10" t="s">
        <v>41</v>
      </c>
    </row>
    <row r="109" spans="1:24">
      <c r="A109" s="108" t="s">
        <v>192</v>
      </c>
      <c r="B109" s="214" t="s">
        <v>193</v>
      </c>
      <c r="C109" s="214"/>
      <c r="D109" s="214"/>
      <c r="E109" s="214"/>
      <c r="F109" s="214"/>
      <c r="G109" s="214"/>
      <c r="H109" s="214"/>
      <c r="I109" s="214"/>
      <c r="J109" s="109">
        <v>2</v>
      </c>
      <c r="K109" s="109">
        <v>0</v>
      </c>
      <c r="L109" s="109">
        <v>0</v>
      </c>
      <c r="M109" s="109">
        <v>0</v>
      </c>
      <c r="N109" s="10">
        <v>2</v>
      </c>
      <c r="O109" s="52">
        <f t="shared" ref="O109:O113" si="31">K109+L109+M109+N109</f>
        <v>2</v>
      </c>
      <c r="P109" s="16">
        <f t="shared" ref="P109:P113" si="32">Q109-O109</f>
        <v>2</v>
      </c>
      <c r="Q109" s="16">
        <f t="shared" ref="Q109:Q113" si="33">ROUND(PRODUCT(J109,25)/12,0)</f>
        <v>4</v>
      </c>
      <c r="R109" s="21"/>
      <c r="S109" s="10" t="s">
        <v>31</v>
      </c>
      <c r="T109" s="22"/>
      <c r="U109" s="10" t="s">
        <v>41</v>
      </c>
    </row>
    <row r="110" spans="1:24">
      <c r="A110" s="126" t="s">
        <v>249</v>
      </c>
      <c r="B110" s="281" t="s">
        <v>194</v>
      </c>
      <c r="C110" s="214"/>
      <c r="D110" s="214"/>
      <c r="E110" s="214"/>
      <c r="F110" s="214"/>
      <c r="G110" s="214"/>
      <c r="H110" s="214"/>
      <c r="I110" s="214"/>
      <c r="J110" s="109">
        <v>6</v>
      </c>
      <c r="K110" s="109">
        <v>2</v>
      </c>
      <c r="L110" s="109">
        <v>0</v>
      </c>
      <c r="M110" s="109">
        <v>1</v>
      </c>
      <c r="N110" s="10">
        <v>1</v>
      </c>
      <c r="O110" s="52">
        <f t="shared" si="31"/>
        <v>4</v>
      </c>
      <c r="P110" s="16">
        <f t="shared" si="32"/>
        <v>9</v>
      </c>
      <c r="Q110" s="16">
        <f t="shared" si="33"/>
        <v>13</v>
      </c>
      <c r="R110" s="21" t="s">
        <v>35</v>
      </c>
      <c r="S110" s="10"/>
      <c r="T110" s="22"/>
      <c r="U110" s="10" t="s">
        <v>41</v>
      </c>
    </row>
    <row r="111" spans="1:24">
      <c r="A111" s="126" t="s">
        <v>249</v>
      </c>
      <c r="B111" s="281" t="s">
        <v>195</v>
      </c>
      <c r="C111" s="214"/>
      <c r="D111" s="214"/>
      <c r="E111" s="214"/>
      <c r="F111" s="214"/>
      <c r="G111" s="214"/>
      <c r="H111" s="214"/>
      <c r="I111" s="214"/>
      <c r="J111" s="109">
        <v>6</v>
      </c>
      <c r="K111" s="109">
        <v>2</v>
      </c>
      <c r="L111" s="109">
        <v>0</v>
      </c>
      <c r="M111" s="109">
        <v>1</v>
      </c>
      <c r="N111" s="10">
        <v>1</v>
      </c>
      <c r="O111" s="52">
        <f t="shared" si="31"/>
        <v>4</v>
      </c>
      <c r="P111" s="16">
        <f t="shared" si="32"/>
        <v>9</v>
      </c>
      <c r="Q111" s="16">
        <f t="shared" si="33"/>
        <v>13</v>
      </c>
      <c r="R111" s="21" t="s">
        <v>35</v>
      </c>
      <c r="S111" s="10"/>
      <c r="T111" s="22"/>
      <c r="U111" s="10" t="s">
        <v>41</v>
      </c>
    </row>
    <row r="112" spans="1:24">
      <c r="A112" s="126" t="s">
        <v>249</v>
      </c>
      <c r="B112" s="281" t="s">
        <v>196</v>
      </c>
      <c r="C112" s="214"/>
      <c r="D112" s="214"/>
      <c r="E112" s="214"/>
      <c r="F112" s="214"/>
      <c r="G112" s="214"/>
      <c r="H112" s="214"/>
      <c r="I112" s="214"/>
      <c r="J112" s="109">
        <v>6</v>
      </c>
      <c r="K112" s="109">
        <v>2</v>
      </c>
      <c r="L112" s="109">
        <v>0</v>
      </c>
      <c r="M112" s="109">
        <v>1</v>
      </c>
      <c r="N112" s="10">
        <v>1</v>
      </c>
      <c r="O112" s="52">
        <f t="shared" si="31"/>
        <v>4</v>
      </c>
      <c r="P112" s="16">
        <f t="shared" si="32"/>
        <v>9</v>
      </c>
      <c r="Q112" s="16">
        <f t="shared" si="33"/>
        <v>13</v>
      </c>
      <c r="R112" s="21" t="s">
        <v>35</v>
      </c>
      <c r="S112" s="10"/>
      <c r="T112" s="22"/>
      <c r="U112" s="10" t="s">
        <v>41</v>
      </c>
      <c r="V112" s="125" t="s">
        <v>260</v>
      </c>
      <c r="W112" s="125"/>
    </row>
    <row r="113" spans="1:32">
      <c r="A113" s="124" t="s">
        <v>247</v>
      </c>
      <c r="B113" s="281" t="s">
        <v>248</v>
      </c>
      <c r="C113" s="214"/>
      <c r="D113" s="214"/>
      <c r="E113" s="214"/>
      <c r="F113" s="214"/>
      <c r="G113" s="214"/>
      <c r="H113" s="214"/>
      <c r="I113" s="214"/>
      <c r="J113" s="109">
        <v>3</v>
      </c>
      <c r="K113" s="109">
        <v>2</v>
      </c>
      <c r="L113" s="109">
        <v>0</v>
      </c>
      <c r="M113" s="109">
        <v>0</v>
      </c>
      <c r="N113" s="10">
        <v>1</v>
      </c>
      <c r="O113" s="52">
        <f t="shared" si="31"/>
        <v>3</v>
      </c>
      <c r="P113" s="16">
        <f t="shared" si="32"/>
        <v>3</v>
      </c>
      <c r="Q113" s="16">
        <f t="shared" si="33"/>
        <v>6</v>
      </c>
      <c r="R113" s="21"/>
      <c r="S113" s="10" t="s">
        <v>31</v>
      </c>
      <c r="T113" s="22"/>
      <c r="U113" s="10" t="s">
        <v>42</v>
      </c>
    </row>
    <row r="114" spans="1:32">
      <c r="A114" s="18" t="s">
        <v>28</v>
      </c>
      <c r="B114" s="168"/>
      <c r="C114" s="169"/>
      <c r="D114" s="169"/>
      <c r="E114" s="169"/>
      <c r="F114" s="169"/>
      <c r="G114" s="169"/>
      <c r="H114" s="169"/>
      <c r="I114" s="170"/>
      <c r="J114" s="18">
        <f t="shared" ref="J114:Q114" si="34">SUM(J108:J113)</f>
        <v>30</v>
      </c>
      <c r="K114" s="18">
        <f t="shared" si="34"/>
        <v>10</v>
      </c>
      <c r="L114" s="18">
        <f t="shared" si="34"/>
        <v>1</v>
      </c>
      <c r="M114" s="18">
        <f t="shared" si="34"/>
        <v>4</v>
      </c>
      <c r="N114" s="51">
        <f t="shared" si="34"/>
        <v>7</v>
      </c>
      <c r="O114" s="18">
        <f t="shared" si="34"/>
        <v>22</v>
      </c>
      <c r="P114" s="18">
        <f t="shared" si="34"/>
        <v>42</v>
      </c>
      <c r="Q114" s="18">
        <f t="shared" si="34"/>
        <v>64</v>
      </c>
      <c r="R114" s="18">
        <f>COUNTIF(R108:R113,"E")</f>
        <v>4</v>
      </c>
      <c r="S114" s="18">
        <f>COUNTIF(S108:S113,"C")</f>
        <v>2</v>
      </c>
      <c r="T114" s="18">
        <f>COUNTIF(T108:T113,"VP")</f>
        <v>0</v>
      </c>
      <c r="U114" s="43">
        <f>COUNTA(U108:U113)</f>
        <v>6</v>
      </c>
      <c r="V114" s="212" t="str">
        <f>IF(R114&gt;=SUM(S114:T114),"Corect","E trebuie să fie cel puțin egal cu C+VP")</f>
        <v>Corect</v>
      </c>
      <c r="W114" s="211"/>
      <c r="X114" s="211"/>
    </row>
    <row r="115" spans="1:32" ht="4.5" customHeight="1"/>
    <row r="116" spans="1:32" ht="19.5" customHeight="1">
      <c r="A116" s="159" t="s">
        <v>51</v>
      </c>
      <c r="B116" s="160"/>
      <c r="C116" s="160"/>
      <c r="D116" s="160"/>
      <c r="E116" s="160"/>
      <c r="F116" s="160"/>
      <c r="G116" s="160"/>
      <c r="H116" s="160"/>
      <c r="I116" s="160"/>
      <c r="J116" s="160"/>
      <c r="K116" s="160"/>
      <c r="L116" s="160"/>
      <c r="M116" s="160"/>
      <c r="N116" s="160"/>
      <c r="O116" s="160"/>
      <c r="P116" s="160"/>
      <c r="Q116" s="160"/>
      <c r="R116" s="160"/>
      <c r="S116" s="160"/>
      <c r="T116" s="160"/>
      <c r="U116" s="161"/>
      <c r="V116" s="68"/>
      <c r="W116" s="68"/>
      <c r="X116" s="68"/>
      <c r="Y116" s="68"/>
      <c r="Z116" s="68"/>
      <c r="AA116" s="75"/>
    </row>
    <row r="117" spans="1:32" ht="24.75" customHeight="1">
      <c r="A117" s="221" t="s">
        <v>30</v>
      </c>
      <c r="B117" s="221" t="s">
        <v>29</v>
      </c>
      <c r="C117" s="221"/>
      <c r="D117" s="221"/>
      <c r="E117" s="221"/>
      <c r="F117" s="221"/>
      <c r="G117" s="221"/>
      <c r="H117" s="221"/>
      <c r="I117" s="221"/>
      <c r="J117" s="182" t="s">
        <v>43</v>
      </c>
      <c r="K117" s="182" t="s">
        <v>27</v>
      </c>
      <c r="L117" s="182"/>
      <c r="M117" s="182"/>
      <c r="N117" s="182"/>
      <c r="O117" s="182" t="s">
        <v>44</v>
      </c>
      <c r="P117" s="199"/>
      <c r="Q117" s="199"/>
      <c r="R117" s="182" t="s">
        <v>26</v>
      </c>
      <c r="S117" s="182"/>
      <c r="T117" s="182"/>
      <c r="U117" s="182" t="s">
        <v>25</v>
      </c>
      <c r="V117" s="68"/>
      <c r="W117" s="68"/>
      <c r="X117" s="68"/>
      <c r="Y117" s="68"/>
      <c r="Z117" s="68"/>
      <c r="AA117" s="75"/>
    </row>
    <row r="118" spans="1:32" ht="12.75" customHeight="1">
      <c r="A118" s="221"/>
      <c r="B118" s="221"/>
      <c r="C118" s="221"/>
      <c r="D118" s="221"/>
      <c r="E118" s="221"/>
      <c r="F118" s="221"/>
      <c r="G118" s="221"/>
      <c r="H118" s="221"/>
      <c r="I118" s="221"/>
      <c r="J118" s="182"/>
      <c r="K118" s="66" t="s">
        <v>31</v>
      </c>
      <c r="L118" s="66" t="s">
        <v>32</v>
      </c>
      <c r="M118" s="66" t="s">
        <v>33</v>
      </c>
      <c r="N118" s="66" t="s">
        <v>111</v>
      </c>
      <c r="O118" s="66" t="s">
        <v>37</v>
      </c>
      <c r="P118" s="66" t="s">
        <v>8</v>
      </c>
      <c r="Q118" s="66" t="s">
        <v>34</v>
      </c>
      <c r="R118" s="66" t="s">
        <v>35</v>
      </c>
      <c r="S118" s="66" t="s">
        <v>31</v>
      </c>
      <c r="T118" s="66" t="s">
        <v>36</v>
      </c>
      <c r="U118" s="182"/>
      <c r="V118" s="68"/>
      <c r="W118" s="68"/>
      <c r="X118" s="68"/>
      <c r="Y118" s="68"/>
      <c r="Z118" s="68"/>
      <c r="AA118" s="75"/>
    </row>
    <row r="119" spans="1:32">
      <c r="A119" s="127" t="s">
        <v>188</v>
      </c>
      <c r="B119" s="176" t="s">
        <v>109</v>
      </c>
      <c r="C119" s="177"/>
      <c r="D119" s="177"/>
      <c r="E119" s="177"/>
      <c r="F119" s="177"/>
      <c r="G119" s="177"/>
      <c r="H119" s="177"/>
      <c r="I119" s="177"/>
      <c r="J119" s="177"/>
      <c r="K119" s="177"/>
      <c r="L119" s="177"/>
      <c r="M119" s="177"/>
      <c r="N119" s="177"/>
      <c r="O119" s="177"/>
      <c r="P119" s="177"/>
      <c r="Q119" s="177"/>
      <c r="R119" s="177"/>
      <c r="S119" s="177"/>
      <c r="T119" s="177"/>
      <c r="U119" s="178"/>
      <c r="V119" s="125" t="s">
        <v>260</v>
      </c>
      <c r="W119" s="125"/>
      <c r="X119" s="68"/>
      <c r="Y119" s="68"/>
      <c r="Z119" s="68"/>
      <c r="AA119" s="75"/>
    </row>
    <row r="120" spans="1:32" s="118" customFormat="1" ht="24" customHeight="1">
      <c r="A120" s="367" t="s">
        <v>271</v>
      </c>
      <c r="B120" s="368" t="s">
        <v>267</v>
      </c>
      <c r="C120" s="369"/>
      <c r="D120" s="369"/>
      <c r="E120" s="369"/>
      <c r="F120" s="369"/>
      <c r="G120" s="369"/>
      <c r="H120" s="369"/>
      <c r="I120" s="370"/>
      <c r="J120" s="106">
        <v>4</v>
      </c>
      <c r="K120" s="106">
        <v>2</v>
      </c>
      <c r="L120" s="106">
        <v>0</v>
      </c>
      <c r="M120" s="139">
        <v>1</v>
      </c>
      <c r="N120" s="23">
        <v>0</v>
      </c>
      <c r="O120" s="16">
        <f t="shared" ref="O120:O121" si="35">K120+L120+M120+N120</f>
        <v>3</v>
      </c>
      <c r="P120" s="16">
        <f t="shared" ref="P120" si="36">Q120-O120</f>
        <v>4</v>
      </c>
      <c r="Q120" s="16">
        <f t="shared" ref="Q120" si="37">ROUND(PRODUCT(J120,25)/14,0)</f>
        <v>7</v>
      </c>
      <c r="R120" s="23" t="s">
        <v>35</v>
      </c>
      <c r="S120" s="23"/>
      <c r="T120" s="24"/>
      <c r="U120" s="10" t="s">
        <v>40</v>
      </c>
      <c r="V120" s="121"/>
      <c r="W120" s="121"/>
      <c r="X120" s="121"/>
      <c r="Y120" s="121"/>
      <c r="Z120" s="121"/>
      <c r="AA120" s="117"/>
      <c r="AB120" s="1"/>
      <c r="AC120" s="1"/>
      <c r="AD120" s="1"/>
      <c r="AE120" s="1"/>
      <c r="AF120" s="1"/>
    </row>
    <row r="121" spans="1:32">
      <c r="A121" s="107" t="s">
        <v>136</v>
      </c>
      <c r="B121" s="208" t="s">
        <v>137</v>
      </c>
      <c r="C121" s="208"/>
      <c r="D121" s="208"/>
      <c r="E121" s="208"/>
      <c r="F121" s="208"/>
      <c r="G121" s="208"/>
      <c r="H121" s="208"/>
      <c r="I121" s="209"/>
      <c r="J121" s="106">
        <v>4</v>
      </c>
      <c r="K121" s="106">
        <v>2</v>
      </c>
      <c r="L121" s="106">
        <v>0</v>
      </c>
      <c r="M121" s="106">
        <v>1</v>
      </c>
      <c r="N121" s="23">
        <v>0</v>
      </c>
      <c r="O121" s="16">
        <f t="shared" si="35"/>
        <v>3</v>
      </c>
      <c r="P121" s="16">
        <f>Q121-O121</f>
        <v>4</v>
      </c>
      <c r="Q121" s="16">
        <f>ROUND(PRODUCT(J121,25)/14,0)</f>
        <v>7</v>
      </c>
      <c r="R121" s="23" t="s">
        <v>35</v>
      </c>
      <c r="S121" s="23"/>
      <c r="T121" s="24"/>
      <c r="U121" s="10" t="s">
        <v>40</v>
      </c>
      <c r="V121" s="78"/>
      <c r="W121" s="78"/>
      <c r="X121" s="78"/>
      <c r="Y121" s="78"/>
      <c r="Z121" s="78"/>
      <c r="AA121" s="75"/>
    </row>
    <row r="122" spans="1:32">
      <c r="A122" s="127" t="s">
        <v>189</v>
      </c>
      <c r="B122" s="179" t="s">
        <v>213</v>
      </c>
      <c r="C122" s="180"/>
      <c r="D122" s="180"/>
      <c r="E122" s="180"/>
      <c r="F122" s="180"/>
      <c r="G122" s="180"/>
      <c r="H122" s="180"/>
      <c r="I122" s="180"/>
      <c r="J122" s="180"/>
      <c r="K122" s="180"/>
      <c r="L122" s="180"/>
      <c r="M122" s="180"/>
      <c r="N122" s="180"/>
      <c r="O122" s="180"/>
      <c r="P122" s="180"/>
      <c r="Q122" s="180"/>
      <c r="R122" s="180"/>
      <c r="S122" s="180"/>
      <c r="T122" s="180"/>
      <c r="U122" s="181"/>
      <c r="V122" s="125" t="s">
        <v>261</v>
      </c>
      <c r="W122" s="125"/>
      <c r="X122" s="76"/>
      <c r="Y122" s="76"/>
      <c r="Z122" s="76"/>
      <c r="AA122" s="75"/>
    </row>
    <row r="123" spans="1:32">
      <c r="A123" s="111" t="s">
        <v>197</v>
      </c>
      <c r="B123" s="144" t="s">
        <v>198</v>
      </c>
      <c r="C123" s="144"/>
      <c r="D123" s="144"/>
      <c r="E123" s="144"/>
      <c r="F123" s="144"/>
      <c r="G123" s="144"/>
      <c r="H123" s="144"/>
      <c r="I123" s="144"/>
      <c r="J123" s="112">
        <v>4</v>
      </c>
      <c r="K123" s="112">
        <v>2</v>
      </c>
      <c r="L123" s="112">
        <v>0</v>
      </c>
      <c r="M123" s="112">
        <v>1</v>
      </c>
      <c r="N123" s="112">
        <v>1</v>
      </c>
      <c r="O123" s="16">
        <f t="shared" ref="O123:O125" si="38">K123+L123+M123+N123</f>
        <v>4</v>
      </c>
      <c r="P123" s="16">
        <f t="shared" ref="P123:P130" si="39">Q123-O123</f>
        <v>3</v>
      </c>
      <c r="Q123" s="16">
        <f t="shared" ref="Q123:Q130" si="40">ROUND(PRODUCT(J123,25)/14,0)</f>
        <v>7</v>
      </c>
      <c r="R123" s="23"/>
      <c r="S123" s="23" t="s">
        <v>31</v>
      </c>
      <c r="T123" s="24"/>
      <c r="U123" s="10" t="s">
        <v>42</v>
      </c>
      <c r="V123" s="76"/>
      <c r="W123" s="76"/>
      <c r="X123" s="76"/>
      <c r="Y123" s="76"/>
      <c r="Z123" s="76"/>
      <c r="AA123" s="75"/>
    </row>
    <row r="124" spans="1:32">
      <c r="A124" s="111" t="s">
        <v>199</v>
      </c>
      <c r="B124" s="144" t="s">
        <v>200</v>
      </c>
      <c r="C124" s="144"/>
      <c r="D124" s="144"/>
      <c r="E124" s="144"/>
      <c r="F124" s="144"/>
      <c r="G124" s="144"/>
      <c r="H124" s="144"/>
      <c r="I124" s="144"/>
      <c r="J124" s="112">
        <v>4</v>
      </c>
      <c r="K124" s="112">
        <v>2</v>
      </c>
      <c r="L124" s="112">
        <v>0</v>
      </c>
      <c r="M124" s="112">
        <v>1</v>
      </c>
      <c r="N124" s="112">
        <v>1</v>
      </c>
      <c r="O124" s="16">
        <f t="shared" si="38"/>
        <v>4</v>
      </c>
      <c r="P124" s="16">
        <f>Q124-O124</f>
        <v>3</v>
      </c>
      <c r="Q124" s="16">
        <f>ROUND(PRODUCT(J124,25)/14,0)</f>
        <v>7</v>
      </c>
      <c r="R124" s="23"/>
      <c r="S124" s="23" t="s">
        <v>31</v>
      </c>
      <c r="T124" s="24"/>
      <c r="U124" s="10" t="s">
        <v>42</v>
      </c>
      <c r="V124" s="76"/>
      <c r="W124" s="76"/>
      <c r="X124" s="76"/>
      <c r="Y124" s="76"/>
      <c r="Z124" s="76"/>
      <c r="AA124" s="75"/>
    </row>
    <row r="125" spans="1:32">
      <c r="A125" s="111" t="s">
        <v>201</v>
      </c>
      <c r="B125" s="144" t="s">
        <v>202</v>
      </c>
      <c r="C125" s="144"/>
      <c r="D125" s="144"/>
      <c r="E125" s="144"/>
      <c r="F125" s="144"/>
      <c r="G125" s="144"/>
      <c r="H125" s="144"/>
      <c r="I125" s="144"/>
      <c r="J125" s="112">
        <v>4</v>
      </c>
      <c r="K125" s="112">
        <v>2</v>
      </c>
      <c r="L125" s="112">
        <v>0</v>
      </c>
      <c r="M125" s="112">
        <v>1</v>
      </c>
      <c r="N125" s="112">
        <v>1</v>
      </c>
      <c r="O125" s="16">
        <f t="shared" si="38"/>
        <v>4</v>
      </c>
      <c r="P125" s="16">
        <f t="shared" si="39"/>
        <v>3</v>
      </c>
      <c r="Q125" s="16">
        <f t="shared" si="40"/>
        <v>7</v>
      </c>
      <c r="R125" s="23"/>
      <c r="S125" s="23" t="s">
        <v>31</v>
      </c>
      <c r="T125" s="24"/>
      <c r="U125" s="10" t="s">
        <v>41</v>
      </c>
      <c r="V125" s="76"/>
      <c r="W125" s="76"/>
      <c r="X125" s="76"/>
      <c r="Y125" s="76"/>
      <c r="Z125" s="76"/>
      <c r="AA125" s="75"/>
    </row>
    <row r="126" spans="1:32" s="102" customFormat="1">
      <c r="A126" s="111" t="s">
        <v>203</v>
      </c>
      <c r="B126" s="144" t="s">
        <v>204</v>
      </c>
      <c r="C126" s="144"/>
      <c r="D126" s="144"/>
      <c r="E126" s="144"/>
      <c r="F126" s="144"/>
      <c r="G126" s="144"/>
      <c r="H126" s="144"/>
      <c r="I126" s="144"/>
      <c r="J126" s="112">
        <v>4</v>
      </c>
      <c r="K126" s="112">
        <v>2</v>
      </c>
      <c r="L126" s="112">
        <v>0</v>
      </c>
      <c r="M126" s="112">
        <v>1</v>
      </c>
      <c r="N126" s="112">
        <v>1</v>
      </c>
      <c r="O126" s="16">
        <f t="shared" ref="O126:O127" si="41">K126+L126+M126+N126</f>
        <v>4</v>
      </c>
      <c r="P126" s="16">
        <f t="shared" ref="P126:P127" si="42">Q126-O126</f>
        <v>3</v>
      </c>
      <c r="Q126" s="16">
        <f t="shared" ref="Q126:Q127" si="43">ROUND(PRODUCT(J126,25)/14,0)</f>
        <v>7</v>
      </c>
      <c r="R126" s="23"/>
      <c r="S126" s="23" t="s">
        <v>31</v>
      </c>
      <c r="T126" s="24"/>
      <c r="U126" s="10" t="s">
        <v>41</v>
      </c>
      <c r="V126" s="76"/>
      <c r="W126" s="76"/>
      <c r="X126" s="76"/>
      <c r="Y126" s="76"/>
      <c r="Z126" s="76"/>
      <c r="AA126" s="103"/>
    </row>
    <row r="127" spans="1:32" s="102" customFormat="1">
      <c r="A127" s="111" t="s">
        <v>205</v>
      </c>
      <c r="B127" s="144" t="s">
        <v>206</v>
      </c>
      <c r="C127" s="144"/>
      <c r="D127" s="144"/>
      <c r="E127" s="144"/>
      <c r="F127" s="144"/>
      <c r="G127" s="144"/>
      <c r="H127" s="144"/>
      <c r="I127" s="144"/>
      <c r="J127" s="112">
        <v>4</v>
      </c>
      <c r="K127" s="112">
        <v>2</v>
      </c>
      <c r="L127" s="112">
        <v>0</v>
      </c>
      <c r="M127" s="112">
        <v>1</v>
      </c>
      <c r="N127" s="112">
        <v>1</v>
      </c>
      <c r="O127" s="16">
        <f t="shared" si="41"/>
        <v>4</v>
      </c>
      <c r="P127" s="16">
        <f t="shared" si="42"/>
        <v>3</v>
      </c>
      <c r="Q127" s="16">
        <f t="shared" si="43"/>
        <v>7</v>
      </c>
      <c r="R127" s="23"/>
      <c r="S127" s="23" t="s">
        <v>31</v>
      </c>
      <c r="T127" s="24"/>
      <c r="U127" s="10" t="s">
        <v>41</v>
      </c>
      <c r="V127" s="76"/>
      <c r="W127" s="76"/>
      <c r="X127" s="76"/>
      <c r="Y127" s="76"/>
      <c r="Z127" s="76"/>
      <c r="AA127" s="103"/>
    </row>
    <row r="128" spans="1:32">
      <c r="A128" s="111" t="s">
        <v>207</v>
      </c>
      <c r="B128" s="144" t="s">
        <v>208</v>
      </c>
      <c r="C128" s="144"/>
      <c r="D128" s="144"/>
      <c r="E128" s="144"/>
      <c r="F128" s="144"/>
      <c r="G128" s="144"/>
      <c r="H128" s="144"/>
      <c r="I128" s="144"/>
      <c r="J128" s="112">
        <v>4</v>
      </c>
      <c r="K128" s="112">
        <v>2</v>
      </c>
      <c r="L128" s="112">
        <v>0</v>
      </c>
      <c r="M128" s="112">
        <v>1</v>
      </c>
      <c r="N128" s="112">
        <v>1</v>
      </c>
      <c r="O128" s="16">
        <f t="shared" ref="O128:O130" si="44">K128+L128+M128+N128</f>
        <v>4</v>
      </c>
      <c r="P128" s="16">
        <f t="shared" si="39"/>
        <v>3</v>
      </c>
      <c r="Q128" s="16">
        <f t="shared" si="40"/>
        <v>7</v>
      </c>
      <c r="R128" s="23"/>
      <c r="S128" s="23" t="s">
        <v>31</v>
      </c>
      <c r="T128" s="24"/>
      <c r="U128" s="10" t="s">
        <v>42</v>
      </c>
      <c r="V128" s="76"/>
      <c r="W128" s="76"/>
      <c r="X128" s="76"/>
      <c r="Y128" s="76"/>
      <c r="Z128" s="76"/>
      <c r="AA128" s="75"/>
    </row>
    <row r="129" spans="1:27">
      <c r="A129" s="111" t="s">
        <v>209</v>
      </c>
      <c r="B129" s="144" t="s">
        <v>210</v>
      </c>
      <c r="C129" s="144"/>
      <c r="D129" s="144"/>
      <c r="E129" s="144"/>
      <c r="F129" s="144"/>
      <c r="G129" s="144"/>
      <c r="H129" s="144"/>
      <c r="I129" s="144"/>
      <c r="J129" s="112">
        <v>4</v>
      </c>
      <c r="K129" s="112">
        <v>2</v>
      </c>
      <c r="L129" s="112">
        <v>0</v>
      </c>
      <c r="M129" s="112">
        <v>1</v>
      </c>
      <c r="N129" s="112">
        <v>1</v>
      </c>
      <c r="O129" s="16">
        <f t="shared" si="44"/>
        <v>4</v>
      </c>
      <c r="P129" s="16">
        <f t="shared" si="39"/>
        <v>3</v>
      </c>
      <c r="Q129" s="16">
        <f t="shared" si="40"/>
        <v>7</v>
      </c>
      <c r="R129" s="23"/>
      <c r="S129" s="23" t="s">
        <v>31</v>
      </c>
      <c r="T129" s="24"/>
      <c r="U129" s="10" t="s">
        <v>41</v>
      </c>
      <c r="V129" s="76"/>
      <c r="W129" s="76"/>
      <c r="X129" s="76"/>
      <c r="Y129" s="76"/>
      <c r="Z129" s="76"/>
      <c r="AA129" s="75"/>
    </row>
    <row r="130" spans="1:27">
      <c r="A130" s="111" t="s">
        <v>211</v>
      </c>
      <c r="B130" s="144" t="s">
        <v>212</v>
      </c>
      <c r="C130" s="144"/>
      <c r="D130" s="144"/>
      <c r="E130" s="144"/>
      <c r="F130" s="144"/>
      <c r="G130" s="144"/>
      <c r="H130" s="144"/>
      <c r="I130" s="144"/>
      <c r="J130" s="112">
        <v>4</v>
      </c>
      <c r="K130" s="112">
        <v>2</v>
      </c>
      <c r="L130" s="112">
        <v>0</v>
      </c>
      <c r="M130" s="112">
        <v>1</v>
      </c>
      <c r="N130" s="112">
        <v>1</v>
      </c>
      <c r="O130" s="16">
        <f t="shared" si="44"/>
        <v>4</v>
      </c>
      <c r="P130" s="16">
        <f t="shared" si="39"/>
        <v>3</v>
      </c>
      <c r="Q130" s="16">
        <f t="shared" si="40"/>
        <v>7</v>
      </c>
      <c r="R130" s="23"/>
      <c r="S130" s="23" t="s">
        <v>31</v>
      </c>
      <c r="T130" s="24"/>
      <c r="U130" s="10" t="s">
        <v>41</v>
      </c>
      <c r="V130" s="78"/>
      <c r="W130" s="78"/>
      <c r="X130" s="78"/>
      <c r="Y130" s="78"/>
      <c r="Z130" s="78"/>
      <c r="AA130" s="75"/>
    </row>
    <row r="131" spans="1:27">
      <c r="A131" s="127" t="s">
        <v>249</v>
      </c>
      <c r="B131" s="179" t="s">
        <v>214</v>
      </c>
      <c r="C131" s="180"/>
      <c r="D131" s="180"/>
      <c r="E131" s="180"/>
      <c r="F131" s="180"/>
      <c r="G131" s="180"/>
      <c r="H131" s="180"/>
      <c r="I131" s="180"/>
      <c r="J131" s="180"/>
      <c r="K131" s="180"/>
      <c r="L131" s="180"/>
      <c r="M131" s="180"/>
      <c r="N131" s="180"/>
      <c r="O131" s="180"/>
      <c r="P131" s="180"/>
      <c r="Q131" s="180"/>
      <c r="R131" s="180"/>
      <c r="S131" s="180"/>
      <c r="T131" s="180"/>
      <c r="U131" s="181"/>
      <c r="V131" s="125" t="s">
        <v>261</v>
      </c>
      <c r="W131" s="125"/>
      <c r="X131" s="79"/>
      <c r="Y131" s="79"/>
      <c r="Z131" s="79"/>
      <c r="AA131" s="75"/>
    </row>
    <row r="132" spans="1:27">
      <c r="A132" s="111" t="s">
        <v>216</v>
      </c>
      <c r="B132" s="144" t="s">
        <v>217</v>
      </c>
      <c r="C132" s="144"/>
      <c r="D132" s="144"/>
      <c r="E132" s="144"/>
      <c r="F132" s="144"/>
      <c r="G132" s="144"/>
      <c r="H132" s="144"/>
      <c r="I132" s="144"/>
      <c r="J132" s="112">
        <v>6</v>
      </c>
      <c r="K132" s="112">
        <v>2</v>
      </c>
      <c r="L132" s="112">
        <v>0</v>
      </c>
      <c r="M132" s="112">
        <v>1</v>
      </c>
      <c r="N132" s="112">
        <v>1</v>
      </c>
      <c r="O132" s="16">
        <f t="shared" ref="O132:O137" si="45">K132+L132+M132+N132</f>
        <v>4</v>
      </c>
      <c r="P132" s="16">
        <f>Q132-O132</f>
        <v>7</v>
      </c>
      <c r="Q132" s="16">
        <f>ROUND(PRODUCT(J132,25)/14,0)</f>
        <v>11</v>
      </c>
      <c r="R132" s="23" t="s">
        <v>35</v>
      </c>
      <c r="S132" s="23"/>
      <c r="T132" s="24"/>
      <c r="U132" s="10" t="s">
        <v>41</v>
      </c>
      <c r="V132" s="79"/>
      <c r="W132" s="79"/>
      <c r="X132" s="79"/>
      <c r="Y132" s="79"/>
      <c r="Z132" s="79"/>
      <c r="AA132" s="75"/>
    </row>
    <row r="133" spans="1:27">
      <c r="A133" s="111" t="s">
        <v>218</v>
      </c>
      <c r="B133" s="144" t="s">
        <v>219</v>
      </c>
      <c r="C133" s="144"/>
      <c r="D133" s="144"/>
      <c r="E133" s="144"/>
      <c r="F133" s="144"/>
      <c r="G133" s="144"/>
      <c r="H133" s="144"/>
      <c r="I133" s="144"/>
      <c r="J133" s="112">
        <v>6</v>
      </c>
      <c r="K133" s="112">
        <v>2</v>
      </c>
      <c r="L133" s="112">
        <v>0</v>
      </c>
      <c r="M133" s="112">
        <v>1</v>
      </c>
      <c r="N133" s="112">
        <v>1</v>
      </c>
      <c r="O133" s="16">
        <f t="shared" si="45"/>
        <v>4</v>
      </c>
      <c r="P133" s="16">
        <f t="shared" ref="P133:P142" si="46">Q133-O133</f>
        <v>7</v>
      </c>
      <c r="Q133" s="16">
        <f t="shared" ref="Q133:Q139" si="47">ROUND(PRODUCT(J133,25)/14,0)</f>
        <v>11</v>
      </c>
      <c r="R133" s="23" t="s">
        <v>35</v>
      </c>
      <c r="S133" s="23"/>
      <c r="T133" s="24"/>
      <c r="U133" s="10" t="s">
        <v>41</v>
      </c>
      <c r="V133" s="79"/>
      <c r="W133" s="79"/>
      <c r="X133" s="79"/>
      <c r="Y133" s="79"/>
      <c r="Z133" s="79"/>
      <c r="AA133" s="75"/>
    </row>
    <row r="134" spans="1:27">
      <c r="A134" s="111" t="s">
        <v>220</v>
      </c>
      <c r="B134" s="144" t="s">
        <v>221</v>
      </c>
      <c r="C134" s="144"/>
      <c r="D134" s="144"/>
      <c r="E134" s="144"/>
      <c r="F134" s="144"/>
      <c r="G134" s="144"/>
      <c r="H134" s="144"/>
      <c r="I134" s="144"/>
      <c r="J134" s="112">
        <v>6</v>
      </c>
      <c r="K134" s="112">
        <v>2</v>
      </c>
      <c r="L134" s="112">
        <v>0</v>
      </c>
      <c r="M134" s="112">
        <v>1</v>
      </c>
      <c r="N134" s="112">
        <v>1</v>
      </c>
      <c r="O134" s="16">
        <f t="shared" si="45"/>
        <v>4</v>
      </c>
      <c r="P134" s="16">
        <f t="shared" si="46"/>
        <v>7</v>
      </c>
      <c r="Q134" s="16">
        <f t="shared" si="47"/>
        <v>11</v>
      </c>
      <c r="R134" s="23" t="s">
        <v>35</v>
      </c>
      <c r="S134" s="23"/>
      <c r="T134" s="24"/>
      <c r="U134" s="10" t="s">
        <v>41</v>
      </c>
      <c r="V134" s="78"/>
      <c r="W134" s="78"/>
      <c r="X134" s="78"/>
      <c r="Y134" s="78"/>
      <c r="Z134" s="78"/>
      <c r="AA134" s="75"/>
    </row>
    <row r="135" spans="1:27" s="102" customFormat="1">
      <c r="A135" s="111" t="s">
        <v>222</v>
      </c>
      <c r="B135" s="144" t="s">
        <v>223</v>
      </c>
      <c r="C135" s="144"/>
      <c r="D135" s="144"/>
      <c r="E135" s="144"/>
      <c r="F135" s="144"/>
      <c r="G135" s="144"/>
      <c r="H135" s="144"/>
      <c r="I135" s="144"/>
      <c r="J135" s="112">
        <v>6</v>
      </c>
      <c r="K135" s="112">
        <v>2</v>
      </c>
      <c r="L135" s="112">
        <v>0</v>
      </c>
      <c r="M135" s="112">
        <v>1</v>
      </c>
      <c r="N135" s="112">
        <v>1</v>
      </c>
      <c r="O135" s="16">
        <f t="shared" ref="O135:O136" si="48">K135+L135+M135+N135</f>
        <v>4</v>
      </c>
      <c r="P135" s="16">
        <f t="shared" ref="P135:P136" si="49">Q135-O135</f>
        <v>7</v>
      </c>
      <c r="Q135" s="16">
        <f t="shared" ref="Q135:Q136" si="50">ROUND(PRODUCT(J135,25)/14,0)</f>
        <v>11</v>
      </c>
      <c r="R135" s="23" t="s">
        <v>35</v>
      </c>
      <c r="S135" s="23"/>
      <c r="T135" s="24"/>
      <c r="U135" s="10" t="s">
        <v>41</v>
      </c>
      <c r="V135" s="78"/>
      <c r="W135" s="78"/>
      <c r="X135" s="78"/>
      <c r="Y135" s="78"/>
      <c r="Z135" s="78"/>
      <c r="AA135" s="103"/>
    </row>
    <row r="136" spans="1:27" s="102" customFormat="1">
      <c r="A136" s="111" t="s">
        <v>224</v>
      </c>
      <c r="B136" s="144" t="s">
        <v>225</v>
      </c>
      <c r="C136" s="144"/>
      <c r="D136" s="144"/>
      <c r="E136" s="144"/>
      <c r="F136" s="144"/>
      <c r="G136" s="144"/>
      <c r="H136" s="144"/>
      <c r="I136" s="144"/>
      <c r="J136" s="112">
        <v>6</v>
      </c>
      <c r="K136" s="112">
        <v>2</v>
      </c>
      <c r="L136" s="112">
        <v>0</v>
      </c>
      <c r="M136" s="112">
        <v>1</v>
      </c>
      <c r="N136" s="112">
        <v>1</v>
      </c>
      <c r="O136" s="16">
        <f t="shared" si="48"/>
        <v>4</v>
      </c>
      <c r="P136" s="16">
        <f t="shared" si="49"/>
        <v>7</v>
      </c>
      <c r="Q136" s="16">
        <f t="shared" si="50"/>
        <v>11</v>
      </c>
      <c r="R136" s="23" t="s">
        <v>35</v>
      </c>
      <c r="S136" s="23"/>
      <c r="T136" s="24"/>
      <c r="U136" s="10" t="s">
        <v>41</v>
      </c>
      <c r="V136" s="78"/>
      <c r="W136" s="78"/>
      <c r="X136" s="78"/>
      <c r="Y136" s="78"/>
      <c r="Z136" s="78"/>
      <c r="AA136" s="103"/>
    </row>
    <row r="137" spans="1:27" ht="15" customHeight="1">
      <c r="A137" s="111" t="s">
        <v>226</v>
      </c>
      <c r="B137" s="144" t="s">
        <v>227</v>
      </c>
      <c r="C137" s="144"/>
      <c r="D137" s="144"/>
      <c r="E137" s="144"/>
      <c r="F137" s="144"/>
      <c r="G137" s="144"/>
      <c r="H137" s="144"/>
      <c r="I137" s="144"/>
      <c r="J137" s="112">
        <v>6</v>
      </c>
      <c r="K137" s="112">
        <v>2</v>
      </c>
      <c r="L137" s="112">
        <v>0</v>
      </c>
      <c r="M137" s="112">
        <v>1</v>
      </c>
      <c r="N137" s="112">
        <v>1</v>
      </c>
      <c r="O137" s="16">
        <f t="shared" si="45"/>
        <v>4</v>
      </c>
      <c r="P137" s="16">
        <f t="shared" si="46"/>
        <v>7</v>
      </c>
      <c r="Q137" s="16">
        <f t="shared" si="47"/>
        <v>11</v>
      </c>
      <c r="R137" s="23" t="s">
        <v>35</v>
      </c>
      <c r="S137" s="23"/>
      <c r="T137" s="24"/>
      <c r="U137" s="10" t="s">
        <v>41</v>
      </c>
      <c r="V137" s="77"/>
      <c r="W137" s="77"/>
      <c r="X137" s="77"/>
      <c r="Y137" s="77"/>
      <c r="Z137" s="77"/>
      <c r="AA137" s="75"/>
    </row>
    <row r="138" spans="1:27">
      <c r="A138" s="111" t="s">
        <v>228</v>
      </c>
      <c r="B138" s="144" t="s">
        <v>229</v>
      </c>
      <c r="C138" s="144"/>
      <c r="D138" s="144"/>
      <c r="E138" s="144"/>
      <c r="F138" s="144"/>
      <c r="G138" s="144"/>
      <c r="H138" s="144"/>
      <c r="I138" s="144"/>
      <c r="J138" s="112">
        <v>6</v>
      </c>
      <c r="K138" s="112">
        <v>2</v>
      </c>
      <c r="L138" s="112">
        <v>0</v>
      </c>
      <c r="M138" s="112">
        <v>1</v>
      </c>
      <c r="N138" s="112">
        <v>1</v>
      </c>
      <c r="O138" s="16">
        <f t="shared" ref="O138:O140" si="51">K138+L138+M138+N138</f>
        <v>4</v>
      </c>
      <c r="P138" s="16">
        <f>Q138-O138</f>
        <v>7</v>
      </c>
      <c r="Q138" s="16">
        <f>ROUND(PRODUCT(J138,25)/14,0)</f>
        <v>11</v>
      </c>
      <c r="R138" s="23" t="s">
        <v>35</v>
      </c>
      <c r="S138" s="23"/>
      <c r="T138" s="24"/>
      <c r="U138" s="10" t="s">
        <v>41</v>
      </c>
      <c r="V138" s="77"/>
      <c r="W138" s="77"/>
      <c r="X138" s="77"/>
      <c r="Y138" s="77"/>
      <c r="Z138" s="77"/>
      <c r="AA138" s="75"/>
    </row>
    <row r="139" spans="1:27">
      <c r="A139" s="111" t="s">
        <v>230</v>
      </c>
      <c r="B139" s="144" t="s">
        <v>231</v>
      </c>
      <c r="C139" s="144"/>
      <c r="D139" s="144"/>
      <c r="E139" s="144"/>
      <c r="F139" s="144"/>
      <c r="G139" s="144"/>
      <c r="H139" s="144"/>
      <c r="I139" s="144"/>
      <c r="J139" s="112">
        <v>6</v>
      </c>
      <c r="K139" s="112">
        <v>2</v>
      </c>
      <c r="L139" s="112">
        <v>0</v>
      </c>
      <c r="M139" s="112">
        <v>1</v>
      </c>
      <c r="N139" s="112">
        <v>1</v>
      </c>
      <c r="O139" s="16">
        <f t="shared" si="51"/>
        <v>4</v>
      </c>
      <c r="P139" s="16">
        <f t="shared" si="46"/>
        <v>7</v>
      </c>
      <c r="Q139" s="16">
        <f t="shared" si="47"/>
        <v>11</v>
      </c>
      <c r="R139" s="23" t="s">
        <v>35</v>
      </c>
      <c r="S139" s="23"/>
      <c r="T139" s="24"/>
      <c r="U139" s="10" t="s">
        <v>41</v>
      </c>
      <c r="V139" s="77"/>
      <c r="W139" s="77"/>
      <c r="X139" s="77"/>
      <c r="Y139" s="77"/>
      <c r="Z139" s="77"/>
      <c r="AA139" s="75"/>
    </row>
    <row r="140" spans="1:27">
      <c r="A140" s="111" t="s">
        <v>232</v>
      </c>
      <c r="B140" s="144" t="s">
        <v>233</v>
      </c>
      <c r="C140" s="144"/>
      <c r="D140" s="144"/>
      <c r="E140" s="144"/>
      <c r="F140" s="144"/>
      <c r="G140" s="144"/>
      <c r="H140" s="144"/>
      <c r="I140" s="144"/>
      <c r="J140" s="112">
        <v>6</v>
      </c>
      <c r="K140" s="112">
        <v>2</v>
      </c>
      <c r="L140" s="112">
        <v>0</v>
      </c>
      <c r="M140" s="112">
        <v>1</v>
      </c>
      <c r="N140" s="112">
        <v>1</v>
      </c>
      <c r="O140" s="16">
        <f t="shared" si="51"/>
        <v>4</v>
      </c>
      <c r="P140" s="16">
        <f>Q140-O140</f>
        <v>7</v>
      </c>
      <c r="Q140" s="16">
        <f>ROUND(PRODUCT(J140,25)/14,0)</f>
        <v>11</v>
      </c>
      <c r="R140" s="23" t="s">
        <v>35</v>
      </c>
      <c r="S140" s="23"/>
      <c r="T140" s="24"/>
      <c r="U140" s="10" t="s">
        <v>41</v>
      </c>
      <c r="V140" s="77"/>
      <c r="W140" s="77"/>
      <c r="X140" s="77"/>
      <c r="Y140" s="77"/>
      <c r="Z140" s="77"/>
      <c r="AA140" s="75"/>
    </row>
    <row r="141" spans="1:27">
      <c r="A141" s="127" t="s">
        <v>247</v>
      </c>
      <c r="B141" s="179" t="s">
        <v>215</v>
      </c>
      <c r="C141" s="180"/>
      <c r="D141" s="180"/>
      <c r="E141" s="180"/>
      <c r="F141" s="180"/>
      <c r="G141" s="180"/>
      <c r="H141" s="180"/>
      <c r="I141" s="180"/>
      <c r="J141" s="180"/>
      <c r="K141" s="180"/>
      <c r="L141" s="180"/>
      <c r="M141" s="180"/>
      <c r="N141" s="180"/>
      <c r="O141" s="180"/>
      <c r="P141" s="180"/>
      <c r="Q141" s="180"/>
      <c r="R141" s="180"/>
      <c r="S141" s="180"/>
      <c r="T141" s="180"/>
      <c r="U141" s="181"/>
      <c r="V141" s="125" t="s">
        <v>261</v>
      </c>
      <c r="W141" s="125"/>
      <c r="X141" s="77"/>
      <c r="Y141" s="77"/>
      <c r="Z141" s="77"/>
      <c r="AA141" s="75"/>
    </row>
    <row r="142" spans="1:27">
      <c r="A142" s="111" t="s">
        <v>234</v>
      </c>
      <c r="B142" s="144" t="s">
        <v>235</v>
      </c>
      <c r="C142" s="144"/>
      <c r="D142" s="144"/>
      <c r="E142" s="144"/>
      <c r="F142" s="144"/>
      <c r="G142" s="144"/>
      <c r="H142" s="144"/>
      <c r="I142" s="144"/>
      <c r="J142" s="112">
        <v>3</v>
      </c>
      <c r="K142" s="112">
        <v>2</v>
      </c>
      <c r="L142" s="112">
        <v>0</v>
      </c>
      <c r="M142" s="112">
        <v>0</v>
      </c>
      <c r="N142" s="112">
        <v>1</v>
      </c>
      <c r="O142" s="16">
        <f t="shared" ref="O142:O144" si="52">K142+L142+M142+N142</f>
        <v>3</v>
      </c>
      <c r="P142" s="16">
        <f t="shared" si="46"/>
        <v>3</v>
      </c>
      <c r="Q142" s="16">
        <f>ROUND(PRODUCT(J142,25)/12,0)</f>
        <v>6</v>
      </c>
      <c r="R142" s="23"/>
      <c r="S142" s="23" t="s">
        <v>31</v>
      </c>
      <c r="T142" s="24"/>
      <c r="U142" s="10" t="s">
        <v>42</v>
      </c>
      <c r="V142" s="77"/>
      <c r="W142" s="77"/>
      <c r="X142" s="77"/>
      <c r="Y142" s="77"/>
      <c r="Z142" s="77"/>
      <c r="AA142" s="75"/>
    </row>
    <row r="143" spans="1:27">
      <c r="A143" s="111" t="s">
        <v>236</v>
      </c>
      <c r="B143" s="144" t="s">
        <v>237</v>
      </c>
      <c r="C143" s="144"/>
      <c r="D143" s="144"/>
      <c r="E143" s="144"/>
      <c r="F143" s="144"/>
      <c r="G143" s="144"/>
      <c r="H143" s="144"/>
      <c r="I143" s="144"/>
      <c r="J143" s="112">
        <v>3</v>
      </c>
      <c r="K143" s="112">
        <v>2</v>
      </c>
      <c r="L143" s="112">
        <v>0</v>
      </c>
      <c r="M143" s="112">
        <v>0</v>
      </c>
      <c r="N143" s="112">
        <v>1</v>
      </c>
      <c r="O143" s="16">
        <f t="shared" si="52"/>
        <v>3</v>
      </c>
      <c r="P143" s="16">
        <f>Q143-O143</f>
        <v>3</v>
      </c>
      <c r="Q143" s="16">
        <f>ROUND(PRODUCT(J143,25)/12,0)</f>
        <v>6</v>
      </c>
      <c r="R143" s="23"/>
      <c r="S143" s="23" t="s">
        <v>31</v>
      </c>
      <c r="T143" s="24"/>
      <c r="U143" s="10" t="s">
        <v>42</v>
      </c>
      <c r="V143" s="77"/>
      <c r="W143" s="77"/>
      <c r="X143" s="77"/>
      <c r="Y143" s="77"/>
      <c r="Z143" s="77"/>
      <c r="AA143" s="75"/>
    </row>
    <row r="144" spans="1:27">
      <c r="A144" s="111" t="s">
        <v>238</v>
      </c>
      <c r="B144" s="144" t="s">
        <v>239</v>
      </c>
      <c r="C144" s="144"/>
      <c r="D144" s="144"/>
      <c r="E144" s="144"/>
      <c r="F144" s="144"/>
      <c r="G144" s="144"/>
      <c r="H144" s="144"/>
      <c r="I144" s="144"/>
      <c r="J144" s="112">
        <v>3</v>
      </c>
      <c r="K144" s="112">
        <v>2</v>
      </c>
      <c r="L144" s="112">
        <v>0</v>
      </c>
      <c r="M144" s="112">
        <v>0</v>
      </c>
      <c r="N144" s="112">
        <v>1</v>
      </c>
      <c r="O144" s="16">
        <f t="shared" si="52"/>
        <v>3</v>
      </c>
      <c r="P144" s="16">
        <f>Q144-O144</f>
        <v>3</v>
      </c>
      <c r="Q144" s="16">
        <f>ROUND(PRODUCT(J144,25)/12,0)</f>
        <v>6</v>
      </c>
      <c r="R144" s="23"/>
      <c r="S144" s="23" t="s">
        <v>31</v>
      </c>
      <c r="T144" s="24"/>
      <c r="U144" s="10" t="s">
        <v>42</v>
      </c>
      <c r="V144" s="77"/>
      <c r="W144" s="77"/>
      <c r="X144" s="77"/>
      <c r="Y144" s="77"/>
      <c r="Z144" s="77"/>
      <c r="AA144" s="75"/>
    </row>
    <row r="145" spans="1:27" ht="30" customHeight="1">
      <c r="A145" s="250" t="s">
        <v>114</v>
      </c>
      <c r="B145" s="250"/>
      <c r="C145" s="250"/>
      <c r="D145" s="250"/>
      <c r="E145" s="250"/>
      <c r="F145" s="250"/>
      <c r="G145" s="250"/>
      <c r="H145" s="250"/>
      <c r="I145" s="250"/>
      <c r="J145" s="19">
        <f>J120+2*J123+3*J132+J142</f>
        <v>33</v>
      </c>
      <c r="K145" s="101">
        <f t="shared" ref="K145:Q145" si="53">K120+2*K123+3*K132+K142</f>
        <v>14</v>
      </c>
      <c r="L145" s="101">
        <f t="shared" si="53"/>
        <v>0</v>
      </c>
      <c r="M145" s="101">
        <f t="shared" si="53"/>
        <v>6</v>
      </c>
      <c r="N145" s="101">
        <f t="shared" si="53"/>
        <v>6</v>
      </c>
      <c r="O145" s="101">
        <f t="shared" si="53"/>
        <v>26</v>
      </c>
      <c r="P145" s="101">
        <f t="shared" si="53"/>
        <v>34</v>
      </c>
      <c r="Q145" s="101">
        <f t="shared" si="53"/>
        <v>60</v>
      </c>
      <c r="R145" s="20">
        <f>COUNTIF(R120,"E")+2*COUNTIF(R123,"E")+3*COUNTIF(R132,"E")+COUNTIF(R142,"E")</f>
        <v>4</v>
      </c>
      <c r="S145" s="101">
        <f>COUNTIF(S120,"=C")+COUNTIF(S123,"=C")*2+COUNTIF(S132,"=C")*3+COUNTIF(S142,"=C")</f>
        <v>3</v>
      </c>
      <c r="T145" s="120">
        <f>COUNTIF(T120,"=VP")+COUNTIF(T123,"=VP")*2+COUNTIF(T132,"=VP")*3+COUNTIF(T142,"=VP")</f>
        <v>0</v>
      </c>
      <c r="U145" s="80">
        <f>COUNTA(U120)+2*COUNTA(U123)+3*COUNTA(U132)+COUNTA(U142)</f>
        <v>7</v>
      </c>
      <c r="V145" s="77"/>
      <c r="W145" s="77"/>
      <c r="X145" s="77"/>
      <c r="Y145" s="77"/>
      <c r="Z145" s="77"/>
      <c r="AA145" s="75"/>
    </row>
    <row r="146" spans="1:27">
      <c r="A146" s="279" t="s">
        <v>53</v>
      </c>
      <c r="B146" s="279"/>
      <c r="C146" s="279"/>
      <c r="D146" s="279"/>
      <c r="E146" s="279"/>
      <c r="F146" s="279"/>
      <c r="G146" s="279"/>
      <c r="H146" s="279"/>
      <c r="I146" s="279"/>
      <c r="J146" s="279"/>
      <c r="K146" s="19">
        <f t="shared" ref="K146:Q146" si="54">K120*14+2*K123*14+3*K132*12+K142*12</f>
        <v>180</v>
      </c>
      <c r="L146" s="101">
        <f t="shared" si="54"/>
        <v>0</v>
      </c>
      <c r="M146" s="101">
        <f t="shared" si="54"/>
        <v>78</v>
      </c>
      <c r="N146" s="101">
        <f t="shared" si="54"/>
        <v>76</v>
      </c>
      <c r="O146" s="101">
        <f t="shared" si="54"/>
        <v>334</v>
      </c>
      <c r="P146" s="101">
        <f t="shared" si="54"/>
        <v>428</v>
      </c>
      <c r="Q146" s="101">
        <f t="shared" si="54"/>
        <v>762</v>
      </c>
      <c r="R146" s="280"/>
      <c r="S146" s="280"/>
      <c r="T146" s="280"/>
      <c r="U146" s="280"/>
      <c r="V146" s="75"/>
      <c r="W146" s="75"/>
      <c r="X146" s="75"/>
      <c r="Y146" s="75"/>
      <c r="Z146" s="75"/>
      <c r="AA146" s="75"/>
    </row>
    <row r="147" spans="1:27">
      <c r="A147" s="279"/>
      <c r="B147" s="279"/>
      <c r="C147" s="279"/>
      <c r="D147" s="279"/>
      <c r="E147" s="279"/>
      <c r="F147" s="279"/>
      <c r="G147" s="279"/>
      <c r="H147" s="279"/>
      <c r="I147" s="279"/>
      <c r="J147" s="279"/>
      <c r="K147" s="251">
        <f>SUM(K146:N146)</f>
        <v>334</v>
      </c>
      <c r="L147" s="251"/>
      <c r="M147" s="251"/>
      <c r="N147" s="251"/>
      <c r="O147" s="251">
        <f>SUM(O146:P146)</f>
        <v>762</v>
      </c>
      <c r="P147" s="251"/>
      <c r="Q147" s="251"/>
      <c r="R147" s="280"/>
      <c r="S147" s="280"/>
      <c r="T147" s="280"/>
      <c r="U147" s="280"/>
      <c r="V147" s="75"/>
      <c r="W147" s="75"/>
      <c r="X147" s="75"/>
      <c r="Y147" s="75"/>
      <c r="Z147" s="75"/>
      <c r="AA147" s="75"/>
    </row>
    <row r="148" spans="1:27" ht="21" customHeight="1">
      <c r="A148" s="200" t="s">
        <v>113</v>
      </c>
      <c r="B148" s="200"/>
      <c r="C148" s="200"/>
      <c r="D148" s="200"/>
      <c r="E148" s="200"/>
      <c r="F148" s="200"/>
      <c r="G148" s="200"/>
      <c r="H148" s="200"/>
      <c r="I148" s="200"/>
      <c r="J148" s="200"/>
      <c r="K148" s="157">
        <f>U145/SUM(U47,U61,U75,U89,U103,U114)</f>
        <v>0.17499999999999999</v>
      </c>
      <c r="L148" s="157"/>
      <c r="M148" s="157"/>
      <c r="N148" s="157"/>
      <c r="O148" s="157"/>
      <c r="P148" s="157"/>
      <c r="Q148" s="157"/>
      <c r="R148" s="157"/>
      <c r="S148" s="157"/>
      <c r="T148" s="157"/>
      <c r="U148" s="157"/>
      <c r="W148" s="116"/>
    </row>
    <row r="149" spans="1:27" ht="21" customHeight="1">
      <c r="A149" s="201" t="s">
        <v>116</v>
      </c>
      <c r="B149" s="202"/>
      <c r="C149" s="202"/>
      <c r="D149" s="202"/>
      <c r="E149" s="202"/>
      <c r="F149" s="202"/>
      <c r="G149" s="202"/>
      <c r="H149" s="202"/>
      <c r="I149" s="202"/>
      <c r="J149" s="203"/>
      <c r="K149" s="158">
        <f>K147/(SUM(O47,O61,O75,O89,O103)*14+O114*12)</f>
        <v>0.16026871401151632</v>
      </c>
      <c r="L149" s="158"/>
      <c r="M149" s="158"/>
      <c r="N149" s="158"/>
      <c r="O149" s="158"/>
      <c r="P149" s="158"/>
      <c r="Q149" s="158"/>
      <c r="R149" s="158"/>
      <c r="S149" s="158"/>
      <c r="T149" s="158"/>
      <c r="U149" s="158"/>
      <c r="V149" s="128" t="s">
        <v>262</v>
      </c>
      <c r="W149" s="128"/>
      <c r="X149" s="128"/>
      <c r="Y149" s="128"/>
    </row>
    <row r="150" spans="1:27" ht="4.5" customHeight="1">
      <c r="B150" s="7"/>
      <c r="C150" s="7"/>
      <c r="D150" s="7"/>
      <c r="E150" s="7"/>
      <c r="F150" s="7"/>
      <c r="G150" s="7"/>
      <c r="M150" s="7"/>
      <c r="N150" s="53"/>
      <c r="O150" s="7"/>
      <c r="P150" s="7"/>
      <c r="Q150" s="7"/>
      <c r="R150" s="7"/>
      <c r="S150" s="7"/>
      <c r="T150" s="7"/>
    </row>
    <row r="151" spans="1:27" ht="19.5" customHeight="1">
      <c r="A151" s="159" t="s">
        <v>54</v>
      </c>
      <c r="B151" s="160"/>
      <c r="C151" s="160"/>
      <c r="D151" s="160"/>
      <c r="E151" s="160"/>
      <c r="F151" s="160"/>
      <c r="G151" s="160"/>
      <c r="H151" s="160"/>
      <c r="I151" s="160"/>
      <c r="J151" s="160"/>
      <c r="K151" s="160"/>
      <c r="L151" s="160"/>
      <c r="M151" s="160"/>
      <c r="N151" s="160"/>
      <c r="O151" s="160"/>
      <c r="P151" s="160"/>
      <c r="Q151" s="160"/>
      <c r="R151" s="160"/>
      <c r="S151" s="160"/>
      <c r="T151" s="160"/>
      <c r="U151" s="161"/>
    </row>
    <row r="152" spans="1:27" ht="27.75" customHeight="1">
      <c r="A152" s="191" t="s">
        <v>30</v>
      </c>
      <c r="B152" s="193" t="s">
        <v>29</v>
      </c>
      <c r="C152" s="194"/>
      <c r="D152" s="194"/>
      <c r="E152" s="194"/>
      <c r="F152" s="194"/>
      <c r="G152" s="194"/>
      <c r="H152" s="194"/>
      <c r="I152" s="195"/>
      <c r="J152" s="188" t="s">
        <v>43</v>
      </c>
      <c r="K152" s="185" t="s">
        <v>27</v>
      </c>
      <c r="L152" s="186"/>
      <c r="M152" s="186"/>
      <c r="N152" s="187"/>
      <c r="O152" s="182" t="s">
        <v>44</v>
      </c>
      <c r="P152" s="199"/>
      <c r="Q152" s="199"/>
      <c r="R152" s="182" t="s">
        <v>26</v>
      </c>
      <c r="S152" s="182"/>
      <c r="T152" s="182"/>
      <c r="U152" s="182" t="s">
        <v>25</v>
      </c>
    </row>
    <row r="153" spans="1:27" ht="16.5" customHeight="1">
      <c r="A153" s="192"/>
      <c r="B153" s="196"/>
      <c r="C153" s="197"/>
      <c r="D153" s="197"/>
      <c r="E153" s="197"/>
      <c r="F153" s="197"/>
      <c r="G153" s="197"/>
      <c r="H153" s="197"/>
      <c r="I153" s="198"/>
      <c r="J153" s="189"/>
      <c r="K153" s="5" t="s">
        <v>31</v>
      </c>
      <c r="L153" s="5" t="s">
        <v>32</v>
      </c>
      <c r="M153" s="5" t="s">
        <v>33</v>
      </c>
      <c r="N153" s="50" t="s">
        <v>111</v>
      </c>
      <c r="O153" s="66" t="s">
        <v>37</v>
      </c>
      <c r="P153" s="66" t="s">
        <v>8</v>
      </c>
      <c r="Q153" s="66" t="s">
        <v>34</v>
      </c>
      <c r="R153" s="66" t="s">
        <v>35</v>
      </c>
      <c r="S153" s="66" t="s">
        <v>31</v>
      </c>
      <c r="T153" s="66" t="s">
        <v>36</v>
      </c>
      <c r="U153" s="182"/>
    </row>
    <row r="154" spans="1:27" ht="16.5" customHeight="1">
      <c r="A154" s="190" t="s">
        <v>55</v>
      </c>
      <c r="B154" s="190"/>
      <c r="C154" s="190"/>
      <c r="D154" s="190"/>
      <c r="E154" s="190"/>
      <c r="F154" s="190"/>
      <c r="G154" s="190"/>
      <c r="H154" s="190"/>
      <c r="I154" s="190"/>
      <c r="J154" s="190"/>
      <c r="K154" s="190"/>
      <c r="L154" s="190"/>
      <c r="M154" s="190"/>
      <c r="N154" s="190"/>
      <c r="O154" s="190"/>
      <c r="P154" s="190"/>
      <c r="Q154" s="190"/>
      <c r="R154" s="190"/>
      <c r="S154" s="190"/>
      <c r="T154" s="190"/>
      <c r="U154" s="190"/>
    </row>
    <row r="155" spans="1:27" ht="27.75" customHeight="1">
      <c r="A155" s="113" t="s">
        <v>240</v>
      </c>
      <c r="B155" s="163" t="s">
        <v>241</v>
      </c>
      <c r="C155" s="163"/>
      <c r="D155" s="163"/>
      <c r="E155" s="163"/>
      <c r="F155" s="163"/>
      <c r="G155" s="163"/>
      <c r="H155" s="163"/>
      <c r="I155" s="163"/>
      <c r="J155" s="114">
        <v>3</v>
      </c>
      <c r="K155" s="114">
        <v>0</v>
      </c>
      <c r="L155" s="114">
        <v>2</v>
      </c>
      <c r="M155" s="114">
        <v>0</v>
      </c>
      <c r="N155" s="114">
        <v>1</v>
      </c>
      <c r="O155" s="16">
        <f t="shared" ref="O155:O158" si="55">K155+L155+M155+N155</f>
        <v>3</v>
      </c>
      <c r="P155" s="16">
        <f>Q155-O155</f>
        <v>2</v>
      </c>
      <c r="Q155" s="16">
        <f>ROUND(PRODUCT(J155,25)/14,0)</f>
        <v>5</v>
      </c>
      <c r="R155" s="23"/>
      <c r="S155" s="23" t="s">
        <v>31</v>
      </c>
      <c r="T155" s="24"/>
      <c r="U155" s="10" t="s">
        <v>42</v>
      </c>
    </row>
    <row r="156" spans="1:27" s="123" customFormat="1" ht="27.75" customHeight="1">
      <c r="A156" s="23" t="s">
        <v>265</v>
      </c>
      <c r="B156" s="204" t="s">
        <v>266</v>
      </c>
      <c r="C156" s="205"/>
      <c r="D156" s="205"/>
      <c r="E156" s="205"/>
      <c r="F156" s="205"/>
      <c r="G156" s="205"/>
      <c r="H156" s="205"/>
      <c r="I156" s="206"/>
      <c r="J156" s="23">
        <v>3</v>
      </c>
      <c r="K156" s="23">
        <v>1</v>
      </c>
      <c r="L156" s="23">
        <v>0</v>
      </c>
      <c r="M156" s="23">
        <v>0</v>
      </c>
      <c r="N156" s="23">
        <v>0</v>
      </c>
      <c r="O156" s="16">
        <f t="shared" si="55"/>
        <v>1</v>
      </c>
      <c r="P156" s="16">
        <f>Q156-O156</f>
        <v>4</v>
      </c>
      <c r="Q156" s="16">
        <f>ROUND(PRODUCT(J156,25)/14,0)</f>
        <v>5</v>
      </c>
      <c r="R156" s="23"/>
      <c r="S156" s="23" t="s">
        <v>31</v>
      </c>
      <c r="T156" s="24"/>
      <c r="U156" s="10" t="s">
        <v>40</v>
      </c>
    </row>
    <row r="157" spans="1:27">
      <c r="A157" s="113" t="s">
        <v>153</v>
      </c>
      <c r="B157" s="164" t="s">
        <v>242</v>
      </c>
      <c r="C157" s="165"/>
      <c r="D157" s="165"/>
      <c r="E157" s="165"/>
      <c r="F157" s="165"/>
      <c r="G157" s="165"/>
      <c r="H157" s="165"/>
      <c r="I157" s="166"/>
      <c r="J157" s="114">
        <v>3</v>
      </c>
      <c r="K157" s="114">
        <v>2</v>
      </c>
      <c r="L157" s="114">
        <v>1</v>
      </c>
      <c r="M157" s="114">
        <v>0</v>
      </c>
      <c r="N157" s="23">
        <v>0</v>
      </c>
      <c r="O157" s="16">
        <f t="shared" si="55"/>
        <v>3</v>
      </c>
      <c r="P157" s="16">
        <f t="shared" ref="P157" si="56">Q157-O157</f>
        <v>2</v>
      </c>
      <c r="Q157" s="16">
        <f t="shared" ref="Q157" si="57">ROUND(PRODUCT(J157,25)/14,0)</f>
        <v>5</v>
      </c>
      <c r="R157" s="23"/>
      <c r="S157" s="23" t="s">
        <v>31</v>
      </c>
      <c r="T157" s="24"/>
      <c r="U157" s="10" t="s">
        <v>42</v>
      </c>
    </row>
    <row r="158" spans="1:27" ht="12.75" hidden="1" customHeight="1">
      <c r="A158" s="67"/>
      <c r="B158" s="162"/>
      <c r="C158" s="162"/>
      <c r="D158" s="162"/>
      <c r="E158" s="162"/>
      <c r="F158" s="162"/>
      <c r="G158" s="162"/>
      <c r="H158" s="162"/>
      <c r="I158" s="162"/>
      <c r="J158" s="23">
        <v>0</v>
      </c>
      <c r="K158" s="23">
        <v>0</v>
      </c>
      <c r="L158" s="23">
        <v>0</v>
      </c>
      <c r="M158" s="23">
        <v>0</v>
      </c>
      <c r="N158" s="23">
        <v>0</v>
      </c>
      <c r="O158" s="16">
        <f t="shared" si="55"/>
        <v>0</v>
      </c>
      <c r="P158" s="16">
        <f>Q158-O158</f>
        <v>0</v>
      </c>
      <c r="Q158" s="16">
        <f>ROUND(PRODUCT(J158,25)/14,0)</f>
        <v>0</v>
      </c>
      <c r="R158" s="23"/>
      <c r="S158" s="23"/>
      <c r="T158" s="24"/>
      <c r="U158" s="10"/>
      <c r="V158" s="76"/>
      <c r="W158" s="72"/>
      <c r="X158" s="72"/>
      <c r="Y158" s="72"/>
      <c r="Z158" s="72"/>
      <c r="AA158" s="72"/>
    </row>
    <row r="159" spans="1:27">
      <c r="A159" s="184" t="s">
        <v>56</v>
      </c>
      <c r="B159" s="184"/>
      <c r="C159" s="184"/>
      <c r="D159" s="184"/>
      <c r="E159" s="184"/>
      <c r="F159" s="184"/>
      <c r="G159" s="184"/>
      <c r="H159" s="184"/>
      <c r="I159" s="184"/>
      <c r="J159" s="184"/>
      <c r="K159" s="184"/>
      <c r="L159" s="184"/>
      <c r="M159" s="184"/>
      <c r="N159" s="184"/>
      <c r="O159" s="184"/>
      <c r="P159" s="184"/>
      <c r="Q159" s="184"/>
      <c r="R159" s="184"/>
      <c r="S159" s="184"/>
      <c r="T159" s="184"/>
      <c r="U159" s="184"/>
      <c r="V159" s="76"/>
      <c r="W159" s="72"/>
      <c r="X159" s="72"/>
      <c r="Y159" s="72"/>
      <c r="Z159" s="72"/>
      <c r="AA159" s="72"/>
    </row>
    <row r="160" spans="1:27" ht="25.5" customHeight="1">
      <c r="A160" s="113" t="s">
        <v>243</v>
      </c>
      <c r="B160" s="163" t="s">
        <v>244</v>
      </c>
      <c r="C160" s="163"/>
      <c r="D160" s="163"/>
      <c r="E160" s="163"/>
      <c r="F160" s="163"/>
      <c r="G160" s="163"/>
      <c r="H160" s="163"/>
      <c r="I160" s="163"/>
      <c r="J160" s="114">
        <v>3</v>
      </c>
      <c r="K160" s="114">
        <v>2</v>
      </c>
      <c r="L160" s="114">
        <v>0</v>
      </c>
      <c r="M160" s="114">
        <v>0</v>
      </c>
      <c r="N160" s="23">
        <v>0</v>
      </c>
      <c r="O160" s="16">
        <f t="shared" ref="O160:O162" si="58">K160+L160+M160+N160</f>
        <v>2</v>
      </c>
      <c r="P160" s="16">
        <f>Q160-O160</f>
        <v>3</v>
      </c>
      <c r="Q160" s="16">
        <f>ROUND(PRODUCT(J160,25)/14,0)</f>
        <v>5</v>
      </c>
      <c r="R160" s="23"/>
      <c r="S160" s="23" t="s">
        <v>31</v>
      </c>
      <c r="T160" s="24"/>
      <c r="U160" s="10" t="s">
        <v>41</v>
      </c>
      <c r="V160" s="76"/>
      <c r="W160" s="72"/>
      <c r="X160" s="72"/>
      <c r="Y160" s="72"/>
      <c r="Z160" s="72"/>
      <c r="AA160" s="72"/>
    </row>
    <row r="161" spans="1:27" ht="12.75" customHeight="1">
      <c r="A161" s="113" t="s">
        <v>245</v>
      </c>
      <c r="B161" s="207" t="s">
        <v>246</v>
      </c>
      <c r="C161" s="207"/>
      <c r="D161" s="207"/>
      <c r="E161" s="207"/>
      <c r="F161" s="207"/>
      <c r="G161" s="207"/>
      <c r="H161" s="207"/>
      <c r="I161" s="207"/>
      <c r="J161" s="114">
        <v>3</v>
      </c>
      <c r="K161" s="114">
        <v>0</v>
      </c>
      <c r="L161" s="114">
        <v>2</v>
      </c>
      <c r="M161" s="114">
        <v>0</v>
      </c>
      <c r="N161" s="23">
        <v>0</v>
      </c>
      <c r="O161" s="16">
        <f t="shared" si="58"/>
        <v>2</v>
      </c>
      <c r="P161" s="16">
        <f t="shared" ref="P161" si="59">Q161-O161</f>
        <v>3</v>
      </c>
      <c r="Q161" s="16">
        <f t="shared" ref="Q161" si="60">ROUND(PRODUCT(J161,25)/14,0)</f>
        <v>5</v>
      </c>
      <c r="R161" s="23"/>
      <c r="S161" s="23" t="s">
        <v>31</v>
      </c>
      <c r="T161" s="24"/>
      <c r="U161" s="10" t="s">
        <v>42</v>
      </c>
      <c r="V161" s="76"/>
      <c r="W161" s="72"/>
      <c r="X161" s="72"/>
      <c r="Y161" s="72"/>
      <c r="Z161" s="72"/>
      <c r="AA161" s="72"/>
    </row>
    <row r="162" spans="1:27" ht="12.75" hidden="1" customHeight="1">
      <c r="A162" s="67"/>
      <c r="B162" s="162"/>
      <c r="C162" s="162"/>
      <c r="D162" s="162"/>
      <c r="E162" s="162"/>
      <c r="F162" s="162"/>
      <c r="G162" s="162"/>
      <c r="H162" s="162"/>
      <c r="I162" s="162"/>
      <c r="J162" s="23">
        <v>0</v>
      </c>
      <c r="K162" s="23">
        <v>0</v>
      </c>
      <c r="L162" s="23">
        <v>0</v>
      </c>
      <c r="M162" s="23">
        <v>0</v>
      </c>
      <c r="N162" s="23">
        <v>0</v>
      </c>
      <c r="O162" s="16">
        <f t="shared" si="58"/>
        <v>0</v>
      </c>
      <c r="P162" s="16">
        <f>Q162-O162</f>
        <v>0</v>
      </c>
      <c r="Q162" s="16">
        <f>ROUND(PRODUCT(J162,25)/14,0)</f>
        <v>0</v>
      </c>
      <c r="R162" s="23"/>
      <c r="S162" s="23"/>
      <c r="T162" s="24"/>
      <c r="U162" s="10"/>
      <c r="V162" s="76"/>
      <c r="W162" s="72"/>
      <c r="X162" s="72"/>
      <c r="Y162" s="72"/>
      <c r="Z162" s="72"/>
      <c r="AA162" s="72"/>
    </row>
    <row r="163" spans="1:27" hidden="1">
      <c r="A163" s="184" t="s">
        <v>57</v>
      </c>
      <c r="B163" s="184"/>
      <c r="C163" s="184"/>
      <c r="D163" s="184"/>
      <c r="E163" s="184"/>
      <c r="F163" s="184"/>
      <c r="G163" s="184"/>
      <c r="H163" s="184"/>
      <c r="I163" s="184"/>
      <c r="J163" s="184"/>
      <c r="K163" s="184"/>
      <c r="L163" s="184"/>
      <c r="M163" s="184"/>
      <c r="N163" s="184"/>
      <c r="O163" s="184"/>
      <c r="P163" s="184"/>
      <c r="Q163" s="184"/>
      <c r="R163" s="184"/>
      <c r="S163" s="184"/>
      <c r="T163" s="184"/>
      <c r="U163" s="184"/>
      <c r="V163" s="76"/>
      <c r="W163" s="72"/>
      <c r="X163" s="72"/>
      <c r="Y163" s="72"/>
      <c r="Z163" s="72"/>
      <c r="AA163" s="72"/>
    </row>
    <row r="164" spans="1:27" ht="12.75" hidden="1" customHeight="1">
      <c r="A164" s="67"/>
      <c r="B164" s="162"/>
      <c r="C164" s="162"/>
      <c r="D164" s="162"/>
      <c r="E164" s="162"/>
      <c r="F164" s="162"/>
      <c r="G164" s="162"/>
      <c r="H164" s="162"/>
      <c r="I164" s="162"/>
      <c r="J164" s="23">
        <v>0</v>
      </c>
      <c r="K164" s="23">
        <v>0</v>
      </c>
      <c r="L164" s="23">
        <v>0</v>
      </c>
      <c r="M164" s="23">
        <v>0</v>
      </c>
      <c r="N164" s="23">
        <v>0</v>
      </c>
      <c r="O164" s="16">
        <f t="shared" ref="O164:O166" si="61">K164+L164+M164+N164</f>
        <v>0</v>
      </c>
      <c r="P164" s="16">
        <f>Q164-O164</f>
        <v>0</v>
      </c>
      <c r="Q164" s="16">
        <f>ROUND(PRODUCT(J164,25)/14,0)</f>
        <v>0</v>
      </c>
      <c r="R164" s="23"/>
      <c r="S164" s="23"/>
      <c r="T164" s="24"/>
      <c r="U164" s="10"/>
      <c r="V164" s="76"/>
      <c r="W164" s="72"/>
      <c r="X164" s="72"/>
      <c r="Y164" s="72"/>
      <c r="Z164" s="72"/>
      <c r="AA164" s="72"/>
    </row>
    <row r="165" spans="1:27" ht="12.75" hidden="1" customHeight="1">
      <c r="A165" s="67"/>
      <c r="B165" s="162"/>
      <c r="C165" s="162"/>
      <c r="D165" s="162"/>
      <c r="E165" s="162"/>
      <c r="F165" s="162"/>
      <c r="G165" s="162"/>
      <c r="H165" s="162"/>
      <c r="I165" s="162"/>
      <c r="J165" s="23">
        <v>0</v>
      </c>
      <c r="K165" s="23">
        <v>0</v>
      </c>
      <c r="L165" s="23">
        <v>0</v>
      </c>
      <c r="M165" s="23">
        <v>0</v>
      </c>
      <c r="N165" s="23">
        <v>0</v>
      </c>
      <c r="O165" s="16">
        <f t="shared" si="61"/>
        <v>0</v>
      </c>
      <c r="P165" s="16">
        <f t="shared" ref="P165" si="62">Q165-O165</f>
        <v>0</v>
      </c>
      <c r="Q165" s="16">
        <f>ROUND(PRODUCT(J165,25)/14,0)</f>
        <v>0</v>
      </c>
      <c r="R165" s="23"/>
      <c r="S165" s="23"/>
      <c r="T165" s="24"/>
      <c r="U165" s="10"/>
      <c r="V165" s="76"/>
      <c r="W165" s="72"/>
      <c r="X165" s="72"/>
      <c r="Y165" s="72"/>
      <c r="Z165" s="72"/>
      <c r="AA165" s="72"/>
    </row>
    <row r="166" spans="1:27" ht="12.75" hidden="1" customHeight="1">
      <c r="A166" s="67"/>
      <c r="B166" s="162"/>
      <c r="C166" s="162"/>
      <c r="D166" s="162"/>
      <c r="E166" s="162"/>
      <c r="F166" s="162"/>
      <c r="G166" s="162"/>
      <c r="H166" s="162"/>
      <c r="I166" s="162"/>
      <c r="J166" s="23">
        <v>0</v>
      </c>
      <c r="K166" s="23">
        <v>0</v>
      </c>
      <c r="L166" s="23">
        <v>0</v>
      </c>
      <c r="M166" s="23">
        <v>0</v>
      </c>
      <c r="N166" s="23">
        <v>0</v>
      </c>
      <c r="O166" s="16">
        <f t="shared" si="61"/>
        <v>0</v>
      </c>
      <c r="P166" s="16">
        <f>Q166-O166</f>
        <v>0</v>
      </c>
      <c r="Q166" s="16">
        <f>ROUND(PRODUCT(J166,25)/14,0)</f>
        <v>0</v>
      </c>
      <c r="R166" s="23"/>
      <c r="S166" s="23"/>
      <c r="T166" s="24"/>
      <c r="U166" s="10"/>
      <c r="V166" s="78"/>
      <c r="W166" s="70"/>
      <c r="X166" s="70"/>
      <c r="Y166" s="70"/>
      <c r="Z166" s="70"/>
      <c r="AA166" s="70"/>
    </row>
    <row r="167" spans="1:27" hidden="1">
      <c r="A167" s="184" t="s">
        <v>58</v>
      </c>
      <c r="B167" s="278"/>
      <c r="C167" s="278"/>
      <c r="D167" s="278"/>
      <c r="E167" s="278"/>
      <c r="F167" s="278"/>
      <c r="G167" s="278"/>
      <c r="H167" s="278"/>
      <c r="I167" s="278"/>
      <c r="J167" s="278"/>
      <c r="K167" s="278"/>
      <c r="L167" s="278"/>
      <c r="M167" s="278"/>
      <c r="N167" s="278"/>
      <c r="O167" s="278"/>
      <c r="P167" s="278"/>
      <c r="Q167" s="278"/>
      <c r="R167" s="278"/>
      <c r="S167" s="278"/>
      <c r="T167" s="278"/>
      <c r="U167" s="278"/>
      <c r="V167" s="78"/>
      <c r="W167" s="70"/>
      <c r="X167" s="70"/>
      <c r="Y167" s="70"/>
      <c r="Z167" s="70"/>
      <c r="AA167" s="70"/>
    </row>
    <row r="168" spans="1:27" ht="12.75" hidden="1" customHeight="1">
      <c r="A168" s="67"/>
      <c r="B168" s="162"/>
      <c r="C168" s="162"/>
      <c r="D168" s="162"/>
      <c r="E168" s="162"/>
      <c r="F168" s="162"/>
      <c r="G168" s="162"/>
      <c r="H168" s="162"/>
      <c r="I168" s="162"/>
      <c r="J168" s="23">
        <v>0</v>
      </c>
      <c r="K168" s="23">
        <v>0</v>
      </c>
      <c r="L168" s="23">
        <v>0</v>
      </c>
      <c r="M168" s="23">
        <v>0</v>
      </c>
      <c r="N168" s="23">
        <v>0</v>
      </c>
      <c r="O168" s="16">
        <f t="shared" ref="O168:O170" si="63">K168+L168+M168+N168</f>
        <v>0</v>
      </c>
      <c r="P168" s="16">
        <f>Q168-O168</f>
        <v>0</v>
      </c>
      <c r="Q168" s="16">
        <f>ROUND(PRODUCT(J168,25)/14,0)</f>
        <v>0</v>
      </c>
      <c r="R168" s="23"/>
      <c r="S168" s="23"/>
      <c r="T168" s="24"/>
      <c r="U168" s="10"/>
      <c r="V168" s="78"/>
      <c r="W168" s="70"/>
      <c r="X168" s="70"/>
      <c r="Y168" s="70"/>
      <c r="Z168" s="70"/>
      <c r="AA168" s="70"/>
    </row>
    <row r="169" spans="1:27" hidden="1">
      <c r="A169" s="67"/>
      <c r="B169" s="162"/>
      <c r="C169" s="162"/>
      <c r="D169" s="162"/>
      <c r="E169" s="162"/>
      <c r="F169" s="162"/>
      <c r="G169" s="162"/>
      <c r="H169" s="162"/>
      <c r="I169" s="162"/>
      <c r="J169" s="23">
        <v>0</v>
      </c>
      <c r="K169" s="23">
        <v>0</v>
      </c>
      <c r="L169" s="23">
        <v>0</v>
      </c>
      <c r="M169" s="23">
        <v>0</v>
      </c>
      <c r="N169" s="23">
        <v>0</v>
      </c>
      <c r="O169" s="16">
        <f t="shared" si="63"/>
        <v>0</v>
      </c>
      <c r="P169" s="16">
        <f t="shared" ref="P169" si="64">Q169-O169</f>
        <v>0</v>
      </c>
      <c r="Q169" s="16">
        <f t="shared" ref="Q169" si="65">ROUND(PRODUCT(J169,25)/14,0)</f>
        <v>0</v>
      </c>
      <c r="R169" s="23"/>
      <c r="S169" s="23"/>
      <c r="T169" s="24"/>
      <c r="U169" s="10"/>
      <c r="V169" s="78"/>
      <c r="W169" s="70"/>
      <c r="X169" s="70"/>
      <c r="Y169" s="70"/>
      <c r="Z169" s="70"/>
      <c r="AA169" s="70"/>
    </row>
    <row r="170" spans="1:27" hidden="1">
      <c r="A170" s="67"/>
      <c r="B170" s="162"/>
      <c r="C170" s="162"/>
      <c r="D170" s="162"/>
      <c r="E170" s="162"/>
      <c r="F170" s="162"/>
      <c r="G170" s="162"/>
      <c r="H170" s="162"/>
      <c r="I170" s="162"/>
      <c r="J170" s="23">
        <v>0</v>
      </c>
      <c r="K170" s="23">
        <v>0</v>
      </c>
      <c r="L170" s="23">
        <v>0</v>
      </c>
      <c r="M170" s="23">
        <v>0</v>
      </c>
      <c r="N170" s="23">
        <v>0</v>
      </c>
      <c r="O170" s="16">
        <f t="shared" si="63"/>
        <v>0</v>
      </c>
      <c r="P170" s="16">
        <f>Q170-O170</f>
        <v>0</v>
      </c>
      <c r="Q170" s="16">
        <f>ROUND(PRODUCT(J170,25)/14,0)</f>
        <v>0</v>
      </c>
      <c r="R170" s="23"/>
      <c r="S170" s="23"/>
      <c r="T170" s="24"/>
      <c r="U170" s="10"/>
      <c r="V170" s="78"/>
      <c r="W170" s="70"/>
      <c r="X170" s="70"/>
      <c r="Y170" s="70"/>
      <c r="Z170" s="70"/>
      <c r="AA170" s="70"/>
    </row>
    <row r="171" spans="1:27" hidden="1">
      <c r="A171" s="184" t="s">
        <v>59</v>
      </c>
      <c r="B171" s="278"/>
      <c r="C171" s="278"/>
      <c r="D171" s="278"/>
      <c r="E171" s="278"/>
      <c r="F171" s="278"/>
      <c r="G171" s="278"/>
      <c r="H171" s="278"/>
      <c r="I171" s="278"/>
      <c r="J171" s="278"/>
      <c r="K171" s="278"/>
      <c r="L171" s="278"/>
      <c r="M171" s="278"/>
      <c r="N171" s="278"/>
      <c r="O171" s="278"/>
      <c r="P171" s="278"/>
      <c r="Q171" s="278"/>
      <c r="R171" s="278"/>
      <c r="S171" s="278"/>
      <c r="T171" s="278"/>
      <c r="U171" s="278"/>
      <c r="V171" s="78"/>
      <c r="W171" s="70"/>
      <c r="X171" s="70"/>
      <c r="Y171" s="70"/>
      <c r="Z171" s="70"/>
      <c r="AA171" s="70"/>
    </row>
    <row r="172" spans="1:27" hidden="1">
      <c r="A172" s="67"/>
      <c r="B172" s="162"/>
      <c r="C172" s="162"/>
      <c r="D172" s="162"/>
      <c r="E172" s="162"/>
      <c r="F172" s="162"/>
      <c r="G172" s="162"/>
      <c r="H172" s="162"/>
      <c r="I172" s="162"/>
      <c r="J172" s="23">
        <v>0</v>
      </c>
      <c r="K172" s="23">
        <v>0</v>
      </c>
      <c r="L172" s="23">
        <v>0</v>
      </c>
      <c r="M172" s="23">
        <v>0</v>
      </c>
      <c r="N172" s="23">
        <v>0</v>
      </c>
      <c r="O172" s="16">
        <f t="shared" ref="O172:O174" si="66">K172+L172+M172+N172</f>
        <v>0</v>
      </c>
      <c r="P172" s="16">
        <f>Q172-O172</f>
        <v>0</v>
      </c>
      <c r="Q172" s="16">
        <f>ROUND(PRODUCT(J172,25)/14,0)</f>
        <v>0</v>
      </c>
      <c r="R172" s="23"/>
      <c r="S172" s="23"/>
      <c r="T172" s="24"/>
      <c r="U172" s="10"/>
      <c r="V172" s="78"/>
      <c r="W172" s="70"/>
      <c r="X172" s="70"/>
      <c r="Y172" s="70"/>
      <c r="Z172" s="70"/>
      <c r="AA172" s="70"/>
    </row>
    <row r="173" spans="1:27" hidden="1">
      <c r="A173" s="67"/>
      <c r="B173" s="162"/>
      <c r="C173" s="162"/>
      <c r="D173" s="162"/>
      <c r="E173" s="162"/>
      <c r="F173" s="162"/>
      <c r="G173" s="162"/>
      <c r="H173" s="162"/>
      <c r="I173" s="162"/>
      <c r="J173" s="23">
        <v>0</v>
      </c>
      <c r="K173" s="23">
        <v>0</v>
      </c>
      <c r="L173" s="23">
        <v>0</v>
      </c>
      <c r="M173" s="23">
        <v>0</v>
      </c>
      <c r="N173" s="23">
        <v>0</v>
      </c>
      <c r="O173" s="16">
        <f t="shared" si="66"/>
        <v>0</v>
      </c>
      <c r="P173" s="16">
        <f t="shared" ref="P173" si="67">Q173-O173</f>
        <v>0</v>
      </c>
      <c r="Q173" s="16">
        <f t="shared" ref="Q173" si="68">ROUND(PRODUCT(J173,25)/14,0)</f>
        <v>0</v>
      </c>
      <c r="R173" s="23"/>
      <c r="S173" s="23"/>
      <c r="T173" s="24"/>
      <c r="U173" s="10"/>
      <c r="V173" s="78"/>
      <c r="W173" s="70"/>
      <c r="X173" s="70"/>
      <c r="Y173" s="70"/>
      <c r="Z173" s="70"/>
      <c r="AA173" s="70"/>
    </row>
    <row r="174" spans="1:27" hidden="1">
      <c r="A174" s="67"/>
      <c r="B174" s="162"/>
      <c r="C174" s="162"/>
      <c r="D174" s="162"/>
      <c r="E174" s="162"/>
      <c r="F174" s="162"/>
      <c r="G174" s="162"/>
      <c r="H174" s="162"/>
      <c r="I174" s="162"/>
      <c r="J174" s="23">
        <v>0</v>
      </c>
      <c r="K174" s="23">
        <v>0</v>
      </c>
      <c r="L174" s="23">
        <v>0</v>
      </c>
      <c r="M174" s="23">
        <v>0</v>
      </c>
      <c r="N174" s="23">
        <v>0</v>
      </c>
      <c r="O174" s="16">
        <f t="shared" si="66"/>
        <v>0</v>
      </c>
      <c r="P174" s="16">
        <f>Q174-O174</f>
        <v>0</v>
      </c>
      <c r="Q174" s="16">
        <f>ROUND(PRODUCT(J174,25)/14,0)</f>
        <v>0</v>
      </c>
      <c r="R174" s="23"/>
      <c r="S174" s="23"/>
      <c r="T174" s="24"/>
      <c r="U174" s="10"/>
      <c r="V174" s="78"/>
      <c r="W174" s="70"/>
      <c r="X174" s="70"/>
      <c r="Y174" s="70"/>
      <c r="Z174" s="70"/>
      <c r="AA174" s="70"/>
    </row>
    <row r="175" spans="1:27" hidden="1">
      <c r="A175" s="184" t="s">
        <v>60</v>
      </c>
      <c r="B175" s="184"/>
      <c r="C175" s="184"/>
      <c r="D175" s="184"/>
      <c r="E175" s="184"/>
      <c r="F175" s="184"/>
      <c r="G175" s="184"/>
      <c r="H175" s="184"/>
      <c r="I175" s="184"/>
      <c r="J175" s="184"/>
      <c r="K175" s="184"/>
      <c r="L175" s="184"/>
      <c r="M175" s="184"/>
      <c r="N175" s="184"/>
      <c r="O175" s="184"/>
      <c r="P175" s="184"/>
      <c r="Q175" s="184"/>
      <c r="R175" s="184"/>
      <c r="S175" s="184"/>
      <c r="T175" s="184"/>
      <c r="U175" s="184"/>
      <c r="V175" s="82"/>
      <c r="W175" s="81"/>
      <c r="X175" s="81"/>
      <c r="Y175" s="81"/>
      <c r="Z175" s="81"/>
      <c r="AA175" s="81"/>
    </row>
    <row r="176" spans="1:27" hidden="1">
      <c r="A176" s="67"/>
      <c r="B176" s="162"/>
      <c r="C176" s="162"/>
      <c r="D176" s="162"/>
      <c r="E176" s="162"/>
      <c r="F176" s="162"/>
      <c r="G176" s="162"/>
      <c r="H176" s="162"/>
      <c r="I176" s="162"/>
      <c r="J176" s="23">
        <v>0</v>
      </c>
      <c r="K176" s="23">
        <v>0</v>
      </c>
      <c r="L176" s="23">
        <v>0</v>
      </c>
      <c r="M176" s="23">
        <v>0</v>
      </c>
      <c r="N176" s="23">
        <v>0</v>
      </c>
      <c r="O176" s="16">
        <f t="shared" ref="O176:O178" si="69">K176+L176+M176+N176</f>
        <v>0</v>
      </c>
      <c r="P176" s="16">
        <f>Q176-O176</f>
        <v>0</v>
      </c>
      <c r="Q176" s="16">
        <f>ROUND(PRODUCT(J176,25)/12,0)</f>
        <v>0</v>
      </c>
      <c r="R176" s="23"/>
      <c r="S176" s="23"/>
      <c r="T176" s="24"/>
      <c r="U176" s="10"/>
      <c r="V176" s="82"/>
      <c r="W176" s="81"/>
      <c r="X176" s="81"/>
      <c r="Y176" s="81"/>
      <c r="Z176" s="81"/>
      <c r="AA176" s="81"/>
    </row>
    <row r="177" spans="1:27" hidden="1">
      <c r="A177" s="67"/>
      <c r="B177" s="162"/>
      <c r="C177" s="162"/>
      <c r="D177" s="162"/>
      <c r="E177" s="162"/>
      <c r="F177" s="162"/>
      <c r="G177" s="162"/>
      <c r="H177" s="162"/>
      <c r="I177" s="162"/>
      <c r="J177" s="23">
        <v>0</v>
      </c>
      <c r="K177" s="23">
        <v>0</v>
      </c>
      <c r="L177" s="23">
        <v>0</v>
      </c>
      <c r="M177" s="23">
        <v>0</v>
      </c>
      <c r="N177" s="23">
        <v>0</v>
      </c>
      <c r="O177" s="16">
        <f t="shared" si="69"/>
        <v>0</v>
      </c>
      <c r="P177" s="16">
        <f t="shared" ref="P177" si="70">Q177-O177</f>
        <v>0</v>
      </c>
      <c r="Q177" s="16">
        <f t="shared" ref="Q177:Q178" si="71">ROUND(PRODUCT(J177,25)/12,0)</f>
        <v>0</v>
      </c>
      <c r="R177" s="23"/>
      <c r="S177" s="23"/>
      <c r="T177" s="24"/>
      <c r="U177" s="10"/>
      <c r="V177" s="75"/>
    </row>
    <row r="178" spans="1:27" hidden="1">
      <c r="A178" s="67"/>
      <c r="B178" s="162"/>
      <c r="C178" s="162"/>
      <c r="D178" s="162"/>
      <c r="E178" s="162"/>
      <c r="F178" s="162"/>
      <c r="G178" s="162"/>
      <c r="H178" s="162"/>
      <c r="I178" s="162"/>
      <c r="J178" s="23">
        <v>0</v>
      </c>
      <c r="K178" s="23">
        <v>0</v>
      </c>
      <c r="L178" s="23">
        <v>0</v>
      </c>
      <c r="M178" s="23">
        <v>0</v>
      </c>
      <c r="N178" s="23">
        <v>0</v>
      </c>
      <c r="O178" s="16">
        <f t="shared" si="69"/>
        <v>0</v>
      </c>
      <c r="P178" s="16">
        <f>Q178-O178</f>
        <v>0</v>
      </c>
      <c r="Q178" s="16">
        <f t="shared" si="71"/>
        <v>0</v>
      </c>
      <c r="R178" s="23"/>
      <c r="S178" s="23"/>
      <c r="T178" s="24"/>
      <c r="U178" s="10"/>
      <c r="V178" s="75"/>
    </row>
    <row r="179" spans="1:27" ht="30" customHeight="1">
      <c r="A179" s="250" t="s">
        <v>114</v>
      </c>
      <c r="B179" s="250"/>
      <c r="C179" s="250"/>
      <c r="D179" s="250"/>
      <c r="E179" s="250"/>
      <c r="F179" s="250"/>
      <c r="G179" s="250"/>
      <c r="H179" s="250"/>
      <c r="I179" s="250"/>
      <c r="J179" s="19">
        <f>SUM(J155:J158,J160:J162,J164:J166,J168:J170,J172:J174,J176:J178)</f>
        <v>15</v>
      </c>
      <c r="K179" s="19">
        <f t="shared" ref="K179:Q179" si="72">SUM(K155:K158,K160:K162,K164:K166,K168:K170,K172:K174,K176:K178)</f>
        <v>5</v>
      </c>
      <c r="L179" s="19">
        <f t="shared" si="72"/>
        <v>5</v>
      </c>
      <c r="M179" s="19">
        <f t="shared" si="72"/>
        <v>0</v>
      </c>
      <c r="N179" s="19">
        <f t="shared" si="72"/>
        <v>1</v>
      </c>
      <c r="O179" s="19">
        <f t="shared" si="72"/>
        <v>11</v>
      </c>
      <c r="P179" s="19">
        <f t="shared" si="72"/>
        <v>14</v>
      </c>
      <c r="Q179" s="19">
        <f t="shared" si="72"/>
        <v>25</v>
      </c>
      <c r="R179" s="19">
        <f>COUNTIF(R155:R158,"E")+COUNTIF(R160:R162,"E")+COUNTIF(R164:R166,"E")+COUNTIF(R168:R170,"E")+COUNTIF(R172:R174,"E")+COUNTIF(R176:R178,"E")</f>
        <v>0</v>
      </c>
      <c r="S179" s="19">
        <f>COUNTIF(S155:S158,"C")+COUNTIF(S160:S162,"C")+COUNTIF(S164:S166,"C")+COUNTIF(S168:S170,"C")+COUNTIF(S172:S174,"C")+COUNTIF(S176:S178,"C")</f>
        <v>5</v>
      </c>
      <c r="T179" s="19">
        <f>COUNTIF(T155:T158,"VP")+COUNTIF(T160:T162,"VP")+COUNTIF(T164:T166,"VP")+COUNTIF(T168:T170,"VP")+COUNTIF(T172:T174,"VP")+COUNTIF(T176:T178,"VP")</f>
        <v>0</v>
      </c>
      <c r="U179" s="80">
        <f>COUNTA(U155:U158,U160:U162,U164:U166,U168:U170,U172:U174,U176:U178)</f>
        <v>5</v>
      </c>
      <c r="V179" s="75"/>
    </row>
    <row r="180" spans="1:27" ht="16.5" customHeight="1">
      <c r="A180" s="240" t="s">
        <v>53</v>
      </c>
      <c r="B180" s="241"/>
      <c r="C180" s="241"/>
      <c r="D180" s="241"/>
      <c r="E180" s="241"/>
      <c r="F180" s="241"/>
      <c r="G180" s="241"/>
      <c r="H180" s="241"/>
      <c r="I180" s="241"/>
      <c r="J180" s="242"/>
      <c r="K180" s="19">
        <f>SUM(K155:K158,K160:K162,K164:K166,K168:K170,K172:K174)*14+SUM(K176:K178)*12</f>
        <v>70</v>
      </c>
      <c r="L180" s="19">
        <f t="shared" ref="L180:Q180" si="73">SUM(L155:L158,L160:L162,L164:L166,L168:L170,L172:L174)*14+SUM(L176:L178)*12</f>
        <v>70</v>
      </c>
      <c r="M180" s="19">
        <f t="shared" si="73"/>
        <v>0</v>
      </c>
      <c r="N180" s="19">
        <f t="shared" si="73"/>
        <v>14</v>
      </c>
      <c r="O180" s="19">
        <f t="shared" si="73"/>
        <v>154</v>
      </c>
      <c r="P180" s="19">
        <f t="shared" si="73"/>
        <v>196</v>
      </c>
      <c r="Q180" s="19">
        <f t="shared" si="73"/>
        <v>350</v>
      </c>
      <c r="R180" s="262"/>
      <c r="S180" s="263"/>
      <c r="T180" s="263"/>
      <c r="U180" s="264"/>
    </row>
    <row r="181" spans="1:27" ht="15" customHeight="1">
      <c r="A181" s="243"/>
      <c r="B181" s="244"/>
      <c r="C181" s="244"/>
      <c r="D181" s="244"/>
      <c r="E181" s="244"/>
      <c r="F181" s="244"/>
      <c r="G181" s="244"/>
      <c r="H181" s="244"/>
      <c r="I181" s="244"/>
      <c r="J181" s="245"/>
      <c r="K181" s="253">
        <f>SUM(K180:N180)</f>
        <v>154</v>
      </c>
      <c r="L181" s="254"/>
      <c r="M181" s="254"/>
      <c r="N181" s="255"/>
      <c r="O181" s="253">
        <f>SUM(O180:P180)</f>
        <v>350</v>
      </c>
      <c r="P181" s="254"/>
      <c r="Q181" s="255"/>
      <c r="R181" s="265"/>
      <c r="S181" s="266"/>
      <c r="T181" s="266"/>
      <c r="U181" s="267"/>
    </row>
    <row r="182" spans="1:27" ht="19.5" customHeight="1">
      <c r="A182" s="148" t="s">
        <v>113</v>
      </c>
      <c r="B182" s="149"/>
      <c r="C182" s="149"/>
      <c r="D182" s="149"/>
      <c r="E182" s="149"/>
      <c r="F182" s="149"/>
      <c r="G182" s="149"/>
      <c r="H182" s="149"/>
      <c r="I182" s="149"/>
      <c r="J182" s="150"/>
      <c r="K182" s="151">
        <f>U179/SUM(U47,U61,U75,U89,U103,U114)</f>
        <v>0.125</v>
      </c>
      <c r="L182" s="152"/>
      <c r="M182" s="152"/>
      <c r="N182" s="152"/>
      <c r="O182" s="152"/>
      <c r="P182" s="152"/>
      <c r="Q182" s="152"/>
      <c r="R182" s="152"/>
      <c r="S182" s="152"/>
      <c r="T182" s="152"/>
      <c r="U182" s="153"/>
    </row>
    <row r="183" spans="1:27" ht="18.75" customHeight="1">
      <c r="A183" s="154" t="s">
        <v>115</v>
      </c>
      <c r="B183" s="155"/>
      <c r="C183" s="155"/>
      <c r="D183" s="155"/>
      <c r="E183" s="155"/>
      <c r="F183" s="155"/>
      <c r="G183" s="155"/>
      <c r="H183" s="155"/>
      <c r="I183" s="155"/>
      <c r="J183" s="156"/>
      <c r="K183" s="151">
        <f>K181/(SUM(O47,O61,O75,O89,O103)*14+O114*12)</f>
        <v>7.3896353166986561E-2</v>
      </c>
      <c r="L183" s="152"/>
      <c r="M183" s="152"/>
      <c r="N183" s="152"/>
      <c r="O183" s="152"/>
      <c r="P183" s="152"/>
      <c r="Q183" s="152"/>
      <c r="R183" s="152"/>
      <c r="S183" s="152"/>
      <c r="T183" s="152"/>
      <c r="U183" s="153"/>
    </row>
    <row r="184" spans="1:27" s="57" customFormat="1">
      <c r="A184" s="11"/>
      <c r="B184" s="11"/>
      <c r="C184" s="11"/>
      <c r="D184" s="11"/>
      <c r="E184" s="11"/>
      <c r="F184" s="11"/>
      <c r="G184" s="11"/>
      <c r="H184" s="11"/>
      <c r="I184" s="11"/>
      <c r="J184" s="11"/>
      <c r="K184" s="12"/>
      <c r="L184" s="12"/>
      <c r="M184" s="12"/>
      <c r="N184" s="12"/>
      <c r="O184" s="13"/>
      <c r="P184" s="13"/>
      <c r="Q184" s="13"/>
      <c r="R184" s="13"/>
      <c r="S184" s="13"/>
      <c r="T184" s="13"/>
      <c r="U184" s="13"/>
    </row>
    <row r="185" spans="1:27" ht="24" customHeight="1">
      <c r="A185" s="146" t="s">
        <v>61</v>
      </c>
      <c r="B185" s="147"/>
      <c r="C185" s="147"/>
      <c r="D185" s="147"/>
      <c r="E185" s="147"/>
      <c r="F185" s="147"/>
      <c r="G185" s="147"/>
      <c r="H185" s="147"/>
      <c r="I185" s="147"/>
      <c r="J185" s="147"/>
      <c r="K185" s="147"/>
      <c r="L185" s="147"/>
      <c r="M185" s="147"/>
      <c r="N185" s="147"/>
      <c r="O185" s="147"/>
      <c r="P185" s="147"/>
      <c r="Q185" s="147"/>
      <c r="R185" s="147"/>
      <c r="S185" s="147"/>
      <c r="T185" s="147"/>
      <c r="U185" s="147"/>
    </row>
    <row r="186" spans="1:27" ht="16.5" customHeight="1">
      <c r="A186" s="175" t="s">
        <v>63</v>
      </c>
      <c r="B186" s="183"/>
      <c r="C186" s="183"/>
      <c r="D186" s="183"/>
      <c r="E186" s="183"/>
      <c r="F186" s="183"/>
      <c r="G186" s="183"/>
      <c r="H186" s="183"/>
      <c r="I186" s="183"/>
      <c r="J186" s="183"/>
      <c r="K186" s="183"/>
      <c r="L186" s="183"/>
      <c r="M186" s="183"/>
      <c r="N186" s="183"/>
      <c r="O186" s="183"/>
      <c r="P186" s="183"/>
      <c r="Q186" s="183"/>
      <c r="R186" s="183"/>
      <c r="S186" s="183"/>
      <c r="T186" s="183"/>
      <c r="U186" s="183"/>
    </row>
    <row r="187" spans="1:27" ht="27.75" customHeight="1">
      <c r="A187" s="175" t="s">
        <v>30</v>
      </c>
      <c r="B187" s="175" t="s">
        <v>29</v>
      </c>
      <c r="C187" s="175"/>
      <c r="D187" s="175"/>
      <c r="E187" s="175"/>
      <c r="F187" s="175"/>
      <c r="G187" s="175"/>
      <c r="H187" s="175"/>
      <c r="I187" s="175"/>
      <c r="J187" s="171" t="s">
        <v>43</v>
      </c>
      <c r="K187" s="172" t="s">
        <v>27</v>
      </c>
      <c r="L187" s="173"/>
      <c r="M187" s="173"/>
      <c r="N187" s="174"/>
      <c r="O187" s="171" t="s">
        <v>44</v>
      </c>
      <c r="P187" s="171"/>
      <c r="Q187" s="171"/>
      <c r="R187" s="171" t="s">
        <v>26</v>
      </c>
      <c r="S187" s="171"/>
      <c r="T187" s="171"/>
      <c r="U187" s="171" t="s">
        <v>25</v>
      </c>
    </row>
    <row r="188" spans="1:27">
      <c r="A188" s="175"/>
      <c r="B188" s="175"/>
      <c r="C188" s="175"/>
      <c r="D188" s="175"/>
      <c r="E188" s="175"/>
      <c r="F188" s="175"/>
      <c r="G188" s="175"/>
      <c r="H188" s="175"/>
      <c r="I188" s="175"/>
      <c r="J188" s="171"/>
      <c r="K188" s="26" t="s">
        <v>31</v>
      </c>
      <c r="L188" s="26" t="s">
        <v>32</v>
      </c>
      <c r="M188" s="26" t="s">
        <v>33</v>
      </c>
      <c r="N188" s="49" t="s">
        <v>111</v>
      </c>
      <c r="O188" s="26" t="s">
        <v>37</v>
      </c>
      <c r="P188" s="26" t="s">
        <v>8</v>
      </c>
      <c r="Q188" s="26" t="s">
        <v>34</v>
      </c>
      <c r="R188" s="26" t="s">
        <v>35</v>
      </c>
      <c r="S188" s="26" t="s">
        <v>31</v>
      </c>
      <c r="T188" s="26" t="s">
        <v>36</v>
      </c>
      <c r="U188" s="171"/>
    </row>
    <row r="189" spans="1:27">
      <c r="A189" s="168" t="s">
        <v>62</v>
      </c>
      <c r="B189" s="169"/>
      <c r="C189" s="169"/>
      <c r="D189" s="169"/>
      <c r="E189" s="169"/>
      <c r="F189" s="169"/>
      <c r="G189" s="169"/>
      <c r="H189" s="169"/>
      <c r="I189" s="169"/>
      <c r="J189" s="169"/>
      <c r="K189" s="169"/>
      <c r="L189" s="169"/>
      <c r="M189" s="169"/>
      <c r="N189" s="169"/>
      <c r="O189" s="169"/>
      <c r="P189" s="169"/>
      <c r="Q189" s="169"/>
      <c r="R189" s="169"/>
      <c r="S189" s="169"/>
      <c r="T189" s="169"/>
      <c r="U189" s="170"/>
    </row>
    <row r="190" spans="1:27">
      <c r="A190" s="28" t="str">
        <f t="shared" ref="A190:A201" si="74">IF(ISNA(INDEX($A$36:$U$181,MATCH($B190,$B$36:$B$181,0),1)),"",INDEX($A$36:$U$181,MATCH($B190,$B$36:$B$181,0),1))</f>
        <v>MLM5103</v>
      </c>
      <c r="B190" s="145" t="s">
        <v>135</v>
      </c>
      <c r="C190" s="145"/>
      <c r="D190" s="145"/>
      <c r="E190" s="145"/>
      <c r="F190" s="145"/>
      <c r="G190" s="145"/>
      <c r="H190" s="145"/>
      <c r="I190" s="145"/>
      <c r="J190" s="16">
        <f t="shared" ref="J190:J201" si="75">IF(ISNA(INDEX($A$36:$U$181,MATCH($B190,$B$36:$B$181,0),10)),"",INDEX($A$36:$U$181,MATCH($B190,$B$36:$B$181,0),10))</f>
        <v>5</v>
      </c>
      <c r="K190" s="16">
        <f t="shared" ref="K190:K201" si="76">IF(ISNA(INDEX($A$36:$U$181,MATCH($B190,$B$36:$B$181,0),11)),"",INDEX($A$36:$U$181,MATCH($B190,$B$36:$B$181,0),11))</f>
        <v>2</v>
      </c>
      <c r="L190" s="16">
        <f t="shared" ref="L190:L201" si="77">IF(ISNA(INDEX($A$36:$U$181,MATCH($B190,$B$36:$B$181,0),12)),"",INDEX($A$36:$U$181,MATCH($B190,$B$36:$B$181,0),12))</f>
        <v>2</v>
      </c>
      <c r="M190" s="16">
        <f t="shared" ref="M190:M201" si="78">IF(ISNA(INDEX($A$36:$U$181,MATCH($B190,$B$36:$B$181,0),13)),"",INDEX($A$36:$U$181,MATCH($B190,$B$36:$B$181,0),13))</f>
        <v>0</v>
      </c>
      <c r="N190" s="16">
        <f t="shared" ref="N190:N201" si="79">IF(ISNA(INDEX($A$36:$U$181,MATCH($B190,$B$36:$B$181,0),14)),"",INDEX($A$36:$U$181,MATCH($B190,$B$36:$B$181,0),14))</f>
        <v>0</v>
      </c>
      <c r="O190" s="16">
        <f t="shared" ref="O190:O201" si="80">IF(ISNA(INDEX($A$36:$U$181,MATCH($B190,$B$36:$B$181,0),15)),"",INDEX($A$36:$U$181,MATCH($B190,$B$36:$B$181,0),15))</f>
        <v>4</v>
      </c>
      <c r="P190" s="16">
        <f t="shared" ref="P190:P201" si="81">IF(ISNA(INDEX($A$36:$U$181,MATCH($B190,$B$36:$B$181,0),16)),"",INDEX($A$36:$U$181,MATCH($B190,$B$36:$B$181,0),16))</f>
        <v>5</v>
      </c>
      <c r="Q190" s="16">
        <f t="shared" ref="Q190:Q201" si="82">IF(ISNA(INDEX($A$36:$U$181,MATCH($B190,$B$36:$B$181,0),17)),"",INDEX($A$36:$U$181,MATCH($B190,$B$36:$B$181,0),17))</f>
        <v>9</v>
      </c>
      <c r="R190" s="25" t="str">
        <f t="shared" ref="R190:R201" si="83">IF(ISNA(INDEX($A$36:$U$181,MATCH($B190,$B$36:$B$181,0),18)),"",INDEX($A$36:$U$181,MATCH($B190,$B$36:$B$181,0),18))</f>
        <v>E</v>
      </c>
      <c r="S190" s="25">
        <f t="shared" ref="S190:S201" si="84">IF(ISNA(INDEX($A$36:$U$181,MATCH($B190,$B$36:$B$181,0),19)),"",INDEX($A$36:$U$181,MATCH($B190,$B$36:$B$181,0),19))</f>
        <v>0</v>
      </c>
      <c r="T190" s="25">
        <f t="shared" ref="T190:T201" si="85">IF(ISNA(INDEX($A$36:$U$181,MATCH($B190,$B$36:$B$181,0),20)),"",INDEX($A$36:$U$181,MATCH($B190,$B$36:$B$181,0),20))</f>
        <v>0</v>
      </c>
      <c r="U190" s="25" t="str">
        <f t="shared" ref="U190:U201" si="86">IF(ISNA(INDEX($A$36:$U$181,MATCH($B190,$B$36:$B$181,0),21)),"",INDEX($A$36:$U$181,MATCH($B190,$B$36:$B$181,0),21))</f>
        <v>DF</v>
      </c>
    </row>
    <row r="191" spans="1:27" ht="15" customHeight="1">
      <c r="A191" s="28" t="str">
        <f t="shared" si="74"/>
        <v>MLM5004</v>
      </c>
      <c r="B191" s="145" t="s">
        <v>139</v>
      </c>
      <c r="C191" s="145"/>
      <c r="D191" s="145"/>
      <c r="E191" s="145"/>
      <c r="F191" s="145"/>
      <c r="G191" s="145"/>
      <c r="H191" s="145"/>
      <c r="I191" s="145"/>
      <c r="J191" s="16">
        <f t="shared" si="75"/>
        <v>5</v>
      </c>
      <c r="K191" s="16">
        <f t="shared" si="76"/>
        <v>2</v>
      </c>
      <c r="L191" s="16">
        <f t="shared" si="77"/>
        <v>1</v>
      </c>
      <c r="M191" s="16">
        <f t="shared" si="78"/>
        <v>2</v>
      </c>
      <c r="N191" s="16">
        <f t="shared" si="79"/>
        <v>0</v>
      </c>
      <c r="O191" s="16">
        <f t="shared" si="80"/>
        <v>5</v>
      </c>
      <c r="P191" s="16">
        <f t="shared" si="81"/>
        <v>4</v>
      </c>
      <c r="Q191" s="16">
        <f t="shared" si="82"/>
        <v>9</v>
      </c>
      <c r="R191" s="25" t="str">
        <f t="shared" si="83"/>
        <v>E</v>
      </c>
      <c r="S191" s="25">
        <f t="shared" si="84"/>
        <v>0</v>
      </c>
      <c r="T191" s="25">
        <f t="shared" si="85"/>
        <v>0</v>
      </c>
      <c r="U191" s="25" t="str">
        <f t="shared" si="86"/>
        <v>DF</v>
      </c>
      <c r="V191" s="76"/>
      <c r="W191" s="72"/>
      <c r="X191" s="72"/>
      <c r="Y191" s="72"/>
      <c r="Z191" s="72"/>
      <c r="AA191" s="72"/>
    </row>
    <row r="192" spans="1:27">
      <c r="A192" s="28" t="str">
        <f t="shared" si="74"/>
        <v>MLM5104</v>
      </c>
      <c r="B192" s="145" t="s">
        <v>141</v>
      </c>
      <c r="C192" s="145"/>
      <c r="D192" s="145"/>
      <c r="E192" s="145"/>
      <c r="F192" s="145"/>
      <c r="G192" s="145"/>
      <c r="H192" s="145"/>
      <c r="I192" s="145"/>
      <c r="J192" s="16">
        <f t="shared" si="75"/>
        <v>6</v>
      </c>
      <c r="K192" s="16">
        <f t="shared" si="76"/>
        <v>2</v>
      </c>
      <c r="L192" s="16">
        <f t="shared" si="77"/>
        <v>2</v>
      </c>
      <c r="M192" s="16">
        <f t="shared" si="78"/>
        <v>2</v>
      </c>
      <c r="N192" s="16">
        <f t="shared" si="79"/>
        <v>0</v>
      </c>
      <c r="O192" s="16">
        <f t="shared" si="80"/>
        <v>6</v>
      </c>
      <c r="P192" s="16">
        <f t="shared" si="81"/>
        <v>5</v>
      </c>
      <c r="Q192" s="16">
        <f t="shared" si="82"/>
        <v>11</v>
      </c>
      <c r="R192" s="25" t="str">
        <f t="shared" si="83"/>
        <v>E</v>
      </c>
      <c r="S192" s="25">
        <f t="shared" si="84"/>
        <v>0</v>
      </c>
      <c r="T192" s="25">
        <f t="shared" si="85"/>
        <v>0</v>
      </c>
      <c r="U192" s="25" t="str">
        <f t="shared" si="86"/>
        <v>DF</v>
      </c>
      <c r="V192" s="76"/>
      <c r="W192" s="72"/>
      <c r="X192" s="72"/>
      <c r="Y192" s="72"/>
      <c r="Z192" s="72"/>
      <c r="AA192" s="72"/>
    </row>
    <row r="193" spans="1:27">
      <c r="A193" s="28" t="str">
        <f t="shared" si="74"/>
        <v>MLX7101</v>
      </c>
      <c r="B193" s="145" t="s">
        <v>152</v>
      </c>
      <c r="C193" s="145"/>
      <c r="D193" s="145"/>
      <c r="E193" s="145"/>
      <c r="F193" s="145"/>
      <c r="G193" s="145"/>
      <c r="H193" s="145"/>
      <c r="I193" s="145"/>
      <c r="J193" s="16">
        <f t="shared" si="75"/>
        <v>4</v>
      </c>
      <c r="K193" s="16">
        <f t="shared" si="76"/>
        <v>2</v>
      </c>
      <c r="L193" s="16">
        <f t="shared" si="77"/>
        <v>0</v>
      </c>
      <c r="M193" s="16">
        <f t="shared" si="78"/>
        <v>1</v>
      </c>
      <c r="N193" s="16">
        <f t="shared" si="79"/>
        <v>0</v>
      </c>
      <c r="O193" s="16">
        <f t="shared" si="80"/>
        <v>3</v>
      </c>
      <c r="P193" s="16">
        <f t="shared" si="81"/>
        <v>4</v>
      </c>
      <c r="Q193" s="16">
        <f t="shared" si="82"/>
        <v>7</v>
      </c>
      <c r="R193" s="25" t="str">
        <f t="shared" si="83"/>
        <v>E</v>
      </c>
      <c r="S193" s="25">
        <f t="shared" si="84"/>
        <v>0</v>
      </c>
      <c r="T193" s="25">
        <f t="shared" si="85"/>
        <v>0</v>
      </c>
      <c r="U193" s="25" t="str">
        <f t="shared" si="86"/>
        <v>DF</v>
      </c>
      <c r="V193" s="76"/>
      <c r="W193" s="72"/>
      <c r="X193" s="72"/>
      <c r="Y193" s="72"/>
      <c r="Z193" s="72"/>
      <c r="AA193" s="72"/>
    </row>
    <row r="194" spans="1:27">
      <c r="A194" s="28" t="str">
        <f t="shared" si="74"/>
        <v>MLM5007</v>
      </c>
      <c r="B194" s="145" t="s">
        <v>143</v>
      </c>
      <c r="C194" s="145"/>
      <c r="D194" s="145"/>
      <c r="E194" s="145"/>
      <c r="F194" s="145"/>
      <c r="G194" s="145"/>
      <c r="H194" s="145"/>
      <c r="I194" s="145"/>
      <c r="J194" s="16">
        <f t="shared" si="75"/>
        <v>7</v>
      </c>
      <c r="K194" s="16">
        <f t="shared" si="76"/>
        <v>2</v>
      </c>
      <c r="L194" s="16">
        <f t="shared" si="77"/>
        <v>1</v>
      </c>
      <c r="M194" s="16">
        <f t="shared" si="78"/>
        <v>2</v>
      </c>
      <c r="N194" s="16">
        <f t="shared" si="79"/>
        <v>0</v>
      </c>
      <c r="O194" s="16">
        <f t="shared" si="80"/>
        <v>5</v>
      </c>
      <c r="P194" s="16">
        <f t="shared" si="81"/>
        <v>8</v>
      </c>
      <c r="Q194" s="16">
        <f t="shared" si="82"/>
        <v>13</v>
      </c>
      <c r="R194" s="25" t="str">
        <f t="shared" si="83"/>
        <v>E</v>
      </c>
      <c r="S194" s="25">
        <f t="shared" si="84"/>
        <v>0</v>
      </c>
      <c r="T194" s="25">
        <f t="shared" si="85"/>
        <v>0</v>
      </c>
      <c r="U194" s="25" t="str">
        <f t="shared" si="86"/>
        <v>DF</v>
      </c>
      <c r="V194" s="76"/>
      <c r="W194" s="72"/>
      <c r="X194" s="72"/>
      <c r="Y194" s="72"/>
      <c r="Z194" s="72"/>
      <c r="AA194" s="72"/>
    </row>
    <row r="195" spans="1:27" s="44" customFormat="1">
      <c r="A195" s="28" t="str">
        <f t="shared" si="74"/>
        <v>MLM5105</v>
      </c>
      <c r="B195" s="145" t="s">
        <v>147</v>
      </c>
      <c r="C195" s="145"/>
      <c r="D195" s="145"/>
      <c r="E195" s="145"/>
      <c r="F195" s="145"/>
      <c r="G195" s="145"/>
      <c r="H195" s="145"/>
      <c r="I195" s="145"/>
      <c r="J195" s="16">
        <f t="shared" si="75"/>
        <v>5</v>
      </c>
      <c r="K195" s="16">
        <f t="shared" si="76"/>
        <v>2</v>
      </c>
      <c r="L195" s="16">
        <f t="shared" si="77"/>
        <v>1</v>
      </c>
      <c r="M195" s="16">
        <f t="shared" si="78"/>
        <v>0</v>
      </c>
      <c r="N195" s="16">
        <f t="shared" si="79"/>
        <v>0</v>
      </c>
      <c r="O195" s="16">
        <f t="shared" si="80"/>
        <v>3</v>
      </c>
      <c r="P195" s="16">
        <f t="shared" si="81"/>
        <v>6</v>
      </c>
      <c r="Q195" s="16">
        <f t="shared" si="82"/>
        <v>9</v>
      </c>
      <c r="R195" s="25" t="str">
        <f t="shared" si="83"/>
        <v>E</v>
      </c>
      <c r="S195" s="25">
        <f t="shared" si="84"/>
        <v>0</v>
      </c>
      <c r="T195" s="25">
        <f t="shared" si="85"/>
        <v>0</v>
      </c>
      <c r="U195" s="25" t="str">
        <f t="shared" si="86"/>
        <v>DF</v>
      </c>
      <c r="V195" s="76"/>
      <c r="W195" s="72"/>
      <c r="X195" s="72"/>
      <c r="Y195" s="72"/>
      <c r="Z195" s="72"/>
      <c r="AA195" s="72"/>
    </row>
    <row r="196" spans="1:27" s="57" customFormat="1">
      <c r="A196" s="28" t="str">
        <f t="shared" si="74"/>
        <v>MLM5025</v>
      </c>
      <c r="B196" s="145" t="s">
        <v>151</v>
      </c>
      <c r="C196" s="145"/>
      <c r="D196" s="145"/>
      <c r="E196" s="145"/>
      <c r="F196" s="145"/>
      <c r="G196" s="145"/>
      <c r="H196" s="145"/>
      <c r="I196" s="145"/>
      <c r="J196" s="16">
        <f t="shared" si="75"/>
        <v>6</v>
      </c>
      <c r="K196" s="16">
        <f t="shared" si="76"/>
        <v>2</v>
      </c>
      <c r="L196" s="16">
        <f t="shared" si="77"/>
        <v>1</v>
      </c>
      <c r="M196" s="16">
        <f t="shared" si="78"/>
        <v>1</v>
      </c>
      <c r="N196" s="16">
        <f t="shared" si="79"/>
        <v>0</v>
      </c>
      <c r="O196" s="16">
        <f t="shared" si="80"/>
        <v>4</v>
      </c>
      <c r="P196" s="16">
        <f t="shared" si="81"/>
        <v>7</v>
      </c>
      <c r="Q196" s="16">
        <f t="shared" si="82"/>
        <v>11</v>
      </c>
      <c r="R196" s="25" t="str">
        <f t="shared" si="83"/>
        <v>E</v>
      </c>
      <c r="S196" s="25">
        <f t="shared" si="84"/>
        <v>0</v>
      </c>
      <c r="T196" s="25">
        <f t="shared" si="85"/>
        <v>0</v>
      </c>
      <c r="U196" s="25" t="str">
        <f t="shared" si="86"/>
        <v>DF</v>
      </c>
      <c r="V196" s="76"/>
      <c r="W196" s="72"/>
      <c r="X196" s="72"/>
      <c r="Y196" s="72"/>
      <c r="Z196" s="72"/>
      <c r="AA196" s="72"/>
    </row>
    <row r="197" spans="1:27">
      <c r="A197" s="28" t="str">
        <f t="shared" si="74"/>
        <v>MLM5027</v>
      </c>
      <c r="B197" s="145" t="s">
        <v>159</v>
      </c>
      <c r="C197" s="145"/>
      <c r="D197" s="145"/>
      <c r="E197" s="145"/>
      <c r="F197" s="145"/>
      <c r="G197" s="145"/>
      <c r="H197" s="145"/>
      <c r="I197" s="145"/>
      <c r="J197" s="16">
        <f t="shared" si="75"/>
        <v>5</v>
      </c>
      <c r="K197" s="16">
        <f t="shared" si="76"/>
        <v>2</v>
      </c>
      <c r="L197" s="16">
        <f t="shared" si="77"/>
        <v>1</v>
      </c>
      <c r="M197" s="16">
        <f t="shared" si="78"/>
        <v>1</v>
      </c>
      <c r="N197" s="16">
        <f t="shared" si="79"/>
        <v>0</v>
      </c>
      <c r="O197" s="16">
        <f t="shared" si="80"/>
        <v>4</v>
      </c>
      <c r="P197" s="16">
        <f t="shared" si="81"/>
        <v>5</v>
      </c>
      <c r="Q197" s="16">
        <f t="shared" si="82"/>
        <v>9</v>
      </c>
      <c r="R197" s="25" t="str">
        <f t="shared" si="83"/>
        <v>E</v>
      </c>
      <c r="S197" s="25">
        <f t="shared" si="84"/>
        <v>0</v>
      </c>
      <c r="T197" s="25">
        <f t="shared" si="85"/>
        <v>0</v>
      </c>
      <c r="U197" s="25" t="str">
        <f t="shared" si="86"/>
        <v>DF</v>
      </c>
      <c r="V197" s="76"/>
      <c r="W197" s="72"/>
      <c r="X197" s="72"/>
      <c r="Y197" s="72"/>
      <c r="Z197" s="72"/>
      <c r="AA197" s="72"/>
    </row>
    <row r="198" spans="1:27">
      <c r="A198" s="28" t="str">
        <f t="shared" si="74"/>
        <v>MLM0031</v>
      </c>
      <c r="B198" s="145" t="s">
        <v>163</v>
      </c>
      <c r="C198" s="145"/>
      <c r="D198" s="145"/>
      <c r="E198" s="145"/>
      <c r="F198" s="145"/>
      <c r="G198" s="145"/>
      <c r="H198" s="145"/>
      <c r="I198" s="145"/>
      <c r="J198" s="16">
        <f t="shared" si="75"/>
        <v>5</v>
      </c>
      <c r="K198" s="16">
        <f t="shared" si="76"/>
        <v>2</v>
      </c>
      <c r="L198" s="16">
        <f t="shared" si="77"/>
        <v>1</v>
      </c>
      <c r="M198" s="16">
        <f t="shared" si="78"/>
        <v>2</v>
      </c>
      <c r="N198" s="16">
        <f t="shared" si="79"/>
        <v>0</v>
      </c>
      <c r="O198" s="16">
        <f t="shared" si="80"/>
        <v>5</v>
      </c>
      <c r="P198" s="16">
        <f t="shared" si="81"/>
        <v>4</v>
      </c>
      <c r="Q198" s="16">
        <f t="shared" si="82"/>
        <v>9</v>
      </c>
      <c r="R198" s="25" t="str">
        <f t="shared" si="83"/>
        <v>E</v>
      </c>
      <c r="S198" s="25">
        <f t="shared" si="84"/>
        <v>0</v>
      </c>
      <c r="T198" s="25">
        <f t="shared" si="85"/>
        <v>0</v>
      </c>
      <c r="U198" s="25" t="str">
        <f t="shared" si="86"/>
        <v>DF</v>
      </c>
      <c r="V198" s="76"/>
      <c r="W198" s="72"/>
      <c r="X198" s="72"/>
      <c r="Y198" s="72"/>
      <c r="Z198" s="72"/>
      <c r="AA198" s="72"/>
    </row>
    <row r="199" spans="1:27" s="65" customFormat="1">
      <c r="A199" s="28" t="str">
        <f t="shared" si="74"/>
        <v>MLM5029</v>
      </c>
      <c r="B199" s="145" t="s">
        <v>171</v>
      </c>
      <c r="C199" s="145"/>
      <c r="D199" s="145"/>
      <c r="E199" s="145"/>
      <c r="F199" s="145"/>
      <c r="G199" s="145"/>
      <c r="H199" s="145"/>
      <c r="I199" s="145"/>
      <c r="J199" s="16">
        <f t="shared" si="75"/>
        <v>5</v>
      </c>
      <c r="K199" s="16">
        <f t="shared" si="76"/>
        <v>2</v>
      </c>
      <c r="L199" s="16">
        <f t="shared" si="77"/>
        <v>1</v>
      </c>
      <c r="M199" s="16">
        <f t="shared" si="78"/>
        <v>1</v>
      </c>
      <c r="N199" s="16">
        <f t="shared" si="79"/>
        <v>0</v>
      </c>
      <c r="O199" s="16">
        <f t="shared" si="80"/>
        <v>4</v>
      </c>
      <c r="P199" s="16">
        <f t="shared" si="81"/>
        <v>5</v>
      </c>
      <c r="Q199" s="16">
        <f t="shared" si="82"/>
        <v>9</v>
      </c>
      <c r="R199" s="25" t="str">
        <f t="shared" si="83"/>
        <v>E</v>
      </c>
      <c r="S199" s="25">
        <f t="shared" si="84"/>
        <v>0</v>
      </c>
      <c r="T199" s="25">
        <f t="shared" si="85"/>
        <v>0</v>
      </c>
      <c r="U199" s="25" t="str">
        <f t="shared" si="86"/>
        <v>DF</v>
      </c>
      <c r="V199" s="76"/>
      <c r="W199" s="72"/>
      <c r="X199" s="72"/>
      <c r="Y199" s="72"/>
      <c r="Z199" s="72"/>
      <c r="AA199" s="72"/>
    </row>
    <row r="200" spans="1:27" s="65" customFormat="1">
      <c r="A200" s="28" t="str">
        <f t="shared" si="74"/>
        <v>MLM5002</v>
      </c>
      <c r="B200" s="145" t="s">
        <v>173</v>
      </c>
      <c r="C200" s="145"/>
      <c r="D200" s="145"/>
      <c r="E200" s="145"/>
      <c r="F200" s="145"/>
      <c r="G200" s="145"/>
      <c r="H200" s="145"/>
      <c r="I200" s="145"/>
      <c r="J200" s="16">
        <f t="shared" si="75"/>
        <v>5</v>
      </c>
      <c r="K200" s="16">
        <f t="shared" si="76"/>
        <v>2</v>
      </c>
      <c r="L200" s="16">
        <f t="shared" si="77"/>
        <v>1</v>
      </c>
      <c r="M200" s="16">
        <f t="shared" si="78"/>
        <v>1</v>
      </c>
      <c r="N200" s="16">
        <f t="shared" si="79"/>
        <v>0</v>
      </c>
      <c r="O200" s="16">
        <f t="shared" si="80"/>
        <v>4</v>
      </c>
      <c r="P200" s="16">
        <f t="shared" si="81"/>
        <v>5</v>
      </c>
      <c r="Q200" s="16">
        <f t="shared" si="82"/>
        <v>9</v>
      </c>
      <c r="R200" s="25" t="str">
        <f t="shared" si="83"/>
        <v>E</v>
      </c>
      <c r="S200" s="25">
        <f t="shared" si="84"/>
        <v>0</v>
      </c>
      <c r="T200" s="25">
        <f t="shared" si="85"/>
        <v>0</v>
      </c>
      <c r="U200" s="25" t="str">
        <f t="shared" si="86"/>
        <v>DF</v>
      </c>
      <c r="V200" s="76"/>
      <c r="W200" s="72"/>
      <c r="X200" s="72"/>
      <c r="Y200" s="72"/>
      <c r="Z200" s="72"/>
      <c r="AA200" s="72"/>
    </row>
    <row r="201" spans="1:27">
      <c r="A201" s="28" t="str">
        <f t="shared" si="74"/>
        <v>MLM5023</v>
      </c>
      <c r="B201" s="145" t="s">
        <v>181</v>
      </c>
      <c r="C201" s="145"/>
      <c r="D201" s="145"/>
      <c r="E201" s="145"/>
      <c r="F201" s="145"/>
      <c r="G201" s="145"/>
      <c r="H201" s="145"/>
      <c r="I201" s="145"/>
      <c r="J201" s="16">
        <f t="shared" si="75"/>
        <v>6</v>
      </c>
      <c r="K201" s="16">
        <f t="shared" si="76"/>
        <v>2</v>
      </c>
      <c r="L201" s="16">
        <f t="shared" si="77"/>
        <v>1</v>
      </c>
      <c r="M201" s="16">
        <f t="shared" si="78"/>
        <v>2</v>
      </c>
      <c r="N201" s="16">
        <f t="shared" si="79"/>
        <v>0</v>
      </c>
      <c r="O201" s="16">
        <f t="shared" si="80"/>
        <v>5</v>
      </c>
      <c r="P201" s="16">
        <f t="shared" si="81"/>
        <v>6</v>
      </c>
      <c r="Q201" s="16">
        <f t="shared" si="82"/>
        <v>11</v>
      </c>
      <c r="R201" s="25" t="str">
        <f t="shared" si="83"/>
        <v>E</v>
      </c>
      <c r="S201" s="25">
        <f t="shared" si="84"/>
        <v>0</v>
      </c>
      <c r="T201" s="25">
        <f t="shared" si="85"/>
        <v>0</v>
      </c>
      <c r="U201" s="25" t="str">
        <f t="shared" si="86"/>
        <v>DF</v>
      </c>
      <c r="V201" s="76"/>
      <c r="W201" s="72"/>
      <c r="X201" s="72"/>
      <c r="Y201" s="72"/>
      <c r="Z201" s="72"/>
      <c r="AA201" s="72"/>
    </row>
    <row r="202" spans="1:27">
      <c r="A202" s="63" t="s">
        <v>28</v>
      </c>
      <c r="B202" s="167"/>
      <c r="C202" s="167"/>
      <c r="D202" s="167"/>
      <c r="E202" s="167"/>
      <c r="F202" s="167"/>
      <c r="G202" s="167"/>
      <c r="H202" s="167"/>
      <c r="I202" s="167"/>
      <c r="J202" s="19">
        <f>IF(ISNA(SUM(J190:J201)),"",SUM(J190:J201))</f>
        <v>64</v>
      </c>
      <c r="K202" s="19">
        <f t="shared" ref="K202:Q202" si="87">SUM(K190:K201)</f>
        <v>24</v>
      </c>
      <c r="L202" s="19">
        <f t="shared" si="87"/>
        <v>13</v>
      </c>
      <c r="M202" s="19">
        <f t="shared" si="87"/>
        <v>15</v>
      </c>
      <c r="N202" s="19">
        <f t="shared" si="87"/>
        <v>0</v>
      </c>
      <c r="O202" s="19">
        <f t="shared" si="87"/>
        <v>52</v>
      </c>
      <c r="P202" s="19">
        <f t="shared" si="87"/>
        <v>64</v>
      </c>
      <c r="Q202" s="19">
        <f t="shared" si="87"/>
        <v>116</v>
      </c>
      <c r="R202" s="63">
        <f>COUNTIF(R190:R201,"E")</f>
        <v>12</v>
      </c>
      <c r="S202" s="63">
        <f>COUNTIF(S190:S201,"C")</f>
        <v>0</v>
      </c>
      <c r="T202" s="63">
        <f>COUNTIF(T190:T201,"VP")</f>
        <v>0</v>
      </c>
      <c r="U202" s="64">
        <f>COUNTA(U190:U201)</f>
        <v>12</v>
      </c>
      <c r="V202" s="78"/>
      <c r="W202" s="70"/>
      <c r="X202" s="70"/>
      <c r="Y202" s="70"/>
      <c r="Z202" s="70"/>
      <c r="AA202" s="70"/>
    </row>
    <row r="203" spans="1:27" ht="17.25" hidden="1" customHeight="1">
      <c r="A203" s="175" t="s">
        <v>75</v>
      </c>
      <c r="B203" s="175"/>
      <c r="C203" s="175"/>
      <c r="D203" s="175"/>
      <c r="E203" s="175"/>
      <c r="F203" s="175"/>
      <c r="G203" s="175"/>
      <c r="H203" s="175"/>
      <c r="I203" s="175"/>
      <c r="J203" s="175"/>
      <c r="K203" s="175"/>
      <c r="L203" s="175"/>
      <c r="M203" s="175"/>
      <c r="N203" s="175"/>
      <c r="O203" s="175"/>
      <c r="P203" s="175"/>
      <c r="Q203" s="175"/>
      <c r="R203" s="175"/>
      <c r="S203" s="175"/>
      <c r="T203" s="175"/>
      <c r="U203" s="175"/>
      <c r="V203" s="78"/>
      <c r="W203" s="70"/>
      <c r="X203" s="70"/>
      <c r="Y203" s="70"/>
      <c r="Z203" s="70"/>
      <c r="AA203" s="70"/>
    </row>
    <row r="204" spans="1:27" hidden="1">
      <c r="A204" s="28" t="str">
        <f>IF(ISNA(INDEX($A$36:$U$181,MATCH($B204,$B$36:$B$181,0),1)),"",INDEX($A$36:$U$181,MATCH($B204,$B$36:$B$181,0),1))</f>
        <v/>
      </c>
      <c r="B204" s="145" t="s">
        <v>104</v>
      </c>
      <c r="C204" s="145"/>
      <c r="D204" s="145"/>
      <c r="E204" s="145"/>
      <c r="F204" s="145"/>
      <c r="G204" s="145"/>
      <c r="H204" s="145"/>
      <c r="I204" s="145"/>
      <c r="J204" s="16" t="str">
        <f>IF(ISNA(INDEX($A$36:$U$181,MATCH($B204,$B$36:$B$181,0),10)),"",INDEX($A$36:$U$181,MATCH($B204,$B$36:$B$181,0),10))</f>
        <v/>
      </c>
      <c r="K204" s="16" t="str">
        <f>IF(ISNA(INDEX($A$36:$U$181,MATCH($B204,$B$36:$B$181,0),11)),"",INDEX($A$36:$U$181,MATCH($B204,$B$36:$B$181,0),11))</f>
        <v/>
      </c>
      <c r="L204" s="16" t="str">
        <f>IF(ISNA(INDEX($A$36:$U$181,MATCH($B204,$B$36:$B$181,0),12)),"",INDEX($A$36:$U$181,MATCH($B204,$B$36:$B$181,0),12))</f>
        <v/>
      </c>
      <c r="M204" s="16" t="str">
        <f>IF(ISNA(INDEX($A$36:$U$181,MATCH($B204,$B$36:$B$181,0),13)),"",INDEX($A$36:$U$181,MATCH($B204,$B$36:$B$181,0),13))</f>
        <v/>
      </c>
      <c r="N204" s="16" t="str">
        <f>IF(ISNA(INDEX($A$36:$U$181,MATCH($B204,$B$36:$B$181,0),14)),"",INDEX($A$36:$U$181,MATCH($B204,$B$36:$B$181,0),14))</f>
        <v/>
      </c>
      <c r="O204" s="16" t="str">
        <f>IF(ISNA(INDEX($A$36:$U$181,MATCH($B204,$B$36:$B$181,0),15)),"",INDEX($A$36:$U$181,MATCH($B204,$B$36:$B$181,0),15))</f>
        <v/>
      </c>
      <c r="P204" s="16" t="str">
        <f>IF(ISNA(INDEX($A$36:$U$181,MATCH($B204,$B$36:$B$181,0),16)),"",INDEX($A$36:$U$181,MATCH($B204,$B$36:$B$181,0),16))</f>
        <v/>
      </c>
      <c r="Q204" s="16" t="str">
        <f>IF(ISNA(INDEX($A$36:$U$181,MATCH($B204,$B$36:$B$181,0),17)),"",INDEX($A$36:$U$181,MATCH($B204,$B$36:$B$181,0),17))</f>
        <v/>
      </c>
      <c r="R204" s="25" t="str">
        <f>IF(ISNA(INDEX($A$36:$U$181,MATCH($B204,$B$36:$B$181,0),18)),"",INDEX($A$36:$U$181,MATCH($B204,$B$36:$B$181,0),18))</f>
        <v/>
      </c>
      <c r="S204" s="25" t="str">
        <f>IF(ISNA(INDEX($A$36:$U$181,MATCH($B204,$B$36:$B$181,0),19)),"",INDEX($A$36:$U$181,MATCH($B204,$B$36:$B$181,0),19))</f>
        <v/>
      </c>
      <c r="T204" s="25" t="str">
        <f>IF(ISNA(INDEX($A$36:$U$181,MATCH($B204,$B$36:$B$181,0),20)),"",INDEX($A$36:$U$181,MATCH($B204,$B$36:$B$181,0),20))</f>
        <v/>
      </c>
      <c r="U204" s="25" t="str">
        <f>IF(ISNA(INDEX($A$36:$U$181,MATCH($B204,$B$36:$B$181,0),21)),"",INDEX($A$36:$U$181,MATCH($B204,$B$36:$B$181,0),21))</f>
        <v/>
      </c>
      <c r="V204" s="78"/>
      <c r="W204" s="70"/>
      <c r="X204" s="70"/>
      <c r="Y204" s="70"/>
      <c r="Z204" s="70"/>
      <c r="AA204" s="70"/>
    </row>
    <row r="205" spans="1:27" hidden="1">
      <c r="A205" s="28" t="str">
        <f>IF(ISNA(INDEX($A$36:$U$181,MATCH($B205,$B$36:$B$181,0),1)),"",INDEX($A$36:$U$181,MATCH($B205,$B$36:$B$181,0),1))</f>
        <v/>
      </c>
      <c r="B205" s="145"/>
      <c r="C205" s="145"/>
      <c r="D205" s="145"/>
      <c r="E205" s="145"/>
      <c r="F205" s="145"/>
      <c r="G205" s="145"/>
      <c r="H205" s="145"/>
      <c r="I205" s="145"/>
      <c r="J205" s="16" t="str">
        <f>IF(ISNA(INDEX($A$36:$U$181,MATCH($B205,$B$36:$B$181,0),10)),"",INDEX($A$36:$U$181,MATCH($B205,$B$36:$B$181,0),10))</f>
        <v/>
      </c>
      <c r="K205" s="16" t="str">
        <f>IF(ISNA(INDEX($A$36:$U$181,MATCH($B205,$B$36:$B$181,0),11)),"",INDEX($A$36:$U$181,MATCH($B205,$B$36:$B$181,0),11))</f>
        <v/>
      </c>
      <c r="L205" s="16" t="str">
        <f>IF(ISNA(INDEX($A$36:$U$181,MATCH($B205,$B$36:$B$181,0),12)),"",INDEX($A$36:$U$181,MATCH($B205,$B$36:$B$181,0),12))</f>
        <v/>
      </c>
      <c r="M205" s="16" t="str">
        <f>IF(ISNA(INDEX($A$36:$U$181,MATCH($B205,$B$36:$B$181,0),13)),"",INDEX($A$36:$U$181,MATCH($B205,$B$36:$B$181,0),13))</f>
        <v/>
      </c>
      <c r="N205" s="16" t="str">
        <f>IF(ISNA(INDEX($A$36:$U$181,MATCH($B205,$B$36:$B$181,0),14)),"",INDEX($A$36:$U$181,MATCH($B205,$B$36:$B$181,0),14))</f>
        <v/>
      </c>
      <c r="O205" s="16" t="str">
        <f>IF(ISNA(INDEX($A$36:$U$181,MATCH($B205,$B$36:$B$181,0),15)),"",INDEX($A$36:$U$181,MATCH($B205,$B$36:$B$181,0),15))</f>
        <v/>
      </c>
      <c r="P205" s="16" t="str">
        <f>IF(ISNA(INDEX($A$36:$U$181,MATCH($B205,$B$36:$B$181,0),16)),"",INDEX($A$36:$U$181,MATCH($B205,$B$36:$B$181,0),16))</f>
        <v/>
      </c>
      <c r="Q205" s="16" t="str">
        <f>IF(ISNA(INDEX($A$36:$U$181,MATCH($B205,$B$36:$B$181,0),17)),"",INDEX($A$36:$U$181,MATCH($B205,$B$36:$B$181,0),17))</f>
        <v/>
      </c>
      <c r="R205" s="25" t="str">
        <f>IF(ISNA(INDEX($A$36:$U$181,MATCH($B205,$B$36:$B$181,0),18)),"",INDEX($A$36:$U$181,MATCH($B205,$B$36:$B$181,0),18))</f>
        <v/>
      </c>
      <c r="S205" s="25" t="str">
        <f>IF(ISNA(INDEX($A$36:$U$181,MATCH($B205,$B$36:$B$181,0),19)),"",INDEX($A$36:$U$181,MATCH($B205,$B$36:$B$181,0),19))</f>
        <v/>
      </c>
      <c r="T205" s="25" t="str">
        <f>IF(ISNA(INDEX($A$36:$U$181,MATCH($B205,$B$36:$B$181,0),20)),"",INDEX($A$36:$U$181,MATCH($B205,$B$36:$B$181,0),20))</f>
        <v/>
      </c>
      <c r="U205" s="25" t="str">
        <f>IF(ISNA(INDEX($A$36:$U$181,MATCH($B205,$B$36:$B$181,0),21)),"",INDEX($A$36:$U$181,MATCH($B205,$B$36:$B$181,0),21))</f>
        <v/>
      </c>
      <c r="V205" s="82"/>
      <c r="W205" s="81"/>
      <c r="X205" s="81"/>
      <c r="Y205" s="81"/>
      <c r="Z205" s="81"/>
      <c r="AA205" s="81"/>
    </row>
    <row r="206" spans="1:27" hidden="1">
      <c r="A206" s="28" t="str">
        <f>IF(ISNA(INDEX($A$36:$U$181,MATCH($B206,$B$36:$B$181,0),1)),"",INDEX($A$36:$U$181,MATCH($B206,$B$36:$B$181,0),1))</f>
        <v/>
      </c>
      <c r="B206" s="145"/>
      <c r="C206" s="145"/>
      <c r="D206" s="145"/>
      <c r="E206" s="145"/>
      <c r="F206" s="145"/>
      <c r="G206" s="145"/>
      <c r="H206" s="145"/>
      <c r="I206" s="145"/>
      <c r="J206" s="16" t="str">
        <f>IF(ISNA(INDEX($A$36:$U$181,MATCH($B206,$B$36:$B$181,0),10)),"",INDEX($A$36:$U$181,MATCH($B206,$B$36:$B$181,0),10))</f>
        <v/>
      </c>
      <c r="K206" s="16" t="str">
        <f>IF(ISNA(INDEX($A$36:$U$181,MATCH($B206,$B$36:$B$181,0),11)),"",INDEX($A$36:$U$181,MATCH($B206,$B$36:$B$181,0),11))</f>
        <v/>
      </c>
      <c r="L206" s="16" t="str">
        <f>IF(ISNA(INDEX($A$36:$U$181,MATCH($B206,$B$36:$B$181,0),12)),"",INDEX($A$36:$U$181,MATCH($B206,$B$36:$B$181,0),12))</f>
        <v/>
      </c>
      <c r="M206" s="16" t="str">
        <f>IF(ISNA(INDEX($A$36:$U$181,MATCH($B206,$B$36:$B$181,0),13)),"",INDEX($A$36:$U$181,MATCH($B206,$B$36:$B$181,0),13))</f>
        <v/>
      </c>
      <c r="N206" s="16" t="str">
        <f>IF(ISNA(INDEX($A$36:$U$181,MATCH($B206,$B$36:$B$181,0),14)),"",INDEX($A$36:$U$181,MATCH($B206,$B$36:$B$181,0),14))</f>
        <v/>
      </c>
      <c r="O206" s="16" t="str">
        <f>IF(ISNA(INDEX($A$36:$U$181,MATCH($B206,$B$36:$B$181,0),15)),"",INDEX($A$36:$U$181,MATCH($B206,$B$36:$B$181,0),15))</f>
        <v/>
      </c>
      <c r="P206" s="16" t="str">
        <f>IF(ISNA(INDEX($A$36:$U$181,MATCH($B206,$B$36:$B$181,0),16)),"",INDEX($A$36:$U$181,MATCH($B206,$B$36:$B$181,0),16))</f>
        <v/>
      </c>
      <c r="Q206" s="16" t="str">
        <f>IF(ISNA(INDEX($A$36:$U$181,MATCH($B206,$B$36:$B$181,0),17)),"",INDEX($A$36:$U$181,MATCH($B206,$B$36:$B$181,0),17))</f>
        <v/>
      </c>
      <c r="R206" s="25" t="str">
        <f>IF(ISNA(INDEX($A$36:$U$181,MATCH($B206,$B$36:$B$181,0),18)),"",INDEX($A$36:$U$181,MATCH($B206,$B$36:$B$181,0),18))</f>
        <v/>
      </c>
      <c r="S206" s="25" t="str">
        <f>IF(ISNA(INDEX($A$36:$U$181,MATCH($B206,$B$36:$B$181,0),19)),"",INDEX($A$36:$U$181,MATCH($B206,$B$36:$B$181,0),19))</f>
        <v/>
      </c>
      <c r="T206" s="25" t="str">
        <f>IF(ISNA(INDEX($A$36:$U$181,MATCH($B206,$B$36:$B$181,0),20)),"",INDEX($A$36:$U$181,MATCH($B206,$B$36:$B$181,0),20))</f>
        <v/>
      </c>
      <c r="U206" s="25" t="str">
        <f>IF(ISNA(INDEX($A$36:$U$181,MATCH($B206,$B$36:$B$181,0),21)),"",INDEX($A$36:$U$181,MATCH($B206,$B$36:$B$181,0),21))</f>
        <v/>
      </c>
      <c r="V206" s="82"/>
      <c r="W206" s="81"/>
      <c r="X206" s="81"/>
      <c r="Y206" s="81"/>
      <c r="Z206" s="81"/>
      <c r="AA206" s="81"/>
    </row>
    <row r="207" spans="1:27" hidden="1">
      <c r="A207" s="28" t="str">
        <f>IF(ISNA(INDEX($A$36:$U$181,MATCH($B207,$B$36:$B$181,0),1)),"",INDEX($A$36:$U$181,MATCH($B207,$B$36:$B$181,0),1))</f>
        <v/>
      </c>
      <c r="B207" s="145"/>
      <c r="C207" s="145"/>
      <c r="D207" s="145"/>
      <c r="E207" s="145"/>
      <c r="F207" s="145"/>
      <c r="G207" s="145"/>
      <c r="H207" s="145"/>
      <c r="I207" s="145"/>
      <c r="J207" s="16" t="str">
        <f>IF(ISNA(INDEX($A$36:$U$181,MATCH($B207,$B$36:$B$181,0),10)),"",INDEX($A$36:$U$181,MATCH($B207,$B$36:$B$181,0),10))</f>
        <v/>
      </c>
      <c r="K207" s="16" t="str">
        <f>IF(ISNA(INDEX($A$36:$U$181,MATCH($B207,$B$36:$B$181,0),11)),"",INDEX($A$36:$U$181,MATCH($B207,$B$36:$B$181,0),11))</f>
        <v/>
      </c>
      <c r="L207" s="16" t="str">
        <f>IF(ISNA(INDEX($A$36:$U$181,MATCH($B207,$B$36:$B$181,0),12)),"",INDEX($A$36:$U$181,MATCH($B207,$B$36:$B$181,0),12))</f>
        <v/>
      </c>
      <c r="M207" s="16" t="str">
        <f>IF(ISNA(INDEX($A$36:$U$181,MATCH($B207,$B$36:$B$181,0),13)),"",INDEX($A$36:$U$181,MATCH($B207,$B$36:$B$181,0),13))</f>
        <v/>
      </c>
      <c r="N207" s="16" t="str">
        <f>IF(ISNA(INDEX($A$36:$U$181,MATCH($B207,$B$36:$B$181,0),14)),"",INDEX($A$36:$U$181,MATCH($B207,$B$36:$B$181,0),14))</f>
        <v/>
      </c>
      <c r="O207" s="16" t="str">
        <f>IF(ISNA(INDEX($A$36:$U$181,MATCH($B207,$B$36:$B$181,0),15)),"",INDEX($A$36:$U$181,MATCH($B207,$B$36:$B$181,0),15))</f>
        <v/>
      </c>
      <c r="P207" s="16" t="str">
        <f>IF(ISNA(INDEX($A$36:$U$181,MATCH($B207,$B$36:$B$181,0),16)),"",INDEX($A$36:$U$181,MATCH($B207,$B$36:$B$181,0),16))</f>
        <v/>
      </c>
      <c r="Q207" s="16" t="str">
        <f>IF(ISNA(INDEX($A$36:$U$181,MATCH($B207,$B$36:$B$181,0),17)),"",INDEX($A$36:$U$181,MATCH($B207,$B$36:$B$181,0),17))</f>
        <v/>
      </c>
      <c r="R207" s="25" t="str">
        <f>IF(ISNA(INDEX($A$36:$U$181,MATCH($B207,$B$36:$B$181,0),18)),"",INDEX($A$36:$U$181,MATCH($B207,$B$36:$B$181,0),18))</f>
        <v/>
      </c>
      <c r="S207" s="25" t="str">
        <f>IF(ISNA(INDEX($A$36:$U$181,MATCH($B207,$B$36:$B$181,0),19)),"",INDEX($A$36:$U$181,MATCH($B207,$B$36:$B$181,0),19))</f>
        <v/>
      </c>
      <c r="T207" s="25" t="str">
        <f>IF(ISNA(INDEX($A$36:$U$181,MATCH($B207,$B$36:$B$181,0),20)),"",INDEX($A$36:$U$181,MATCH($B207,$B$36:$B$181,0),20))</f>
        <v/>
      </c>
      <c r="U207" s="25" t="str">
        <f>IF(ISNA(INDEX($A$36:$U$181,MATCH($B207,$B$36:$B$181,0),21)),"",INDEX($A$36:$U$181,MATCH($B207,$B$36:$B$181,0),21))</f>
        <v/>
      </c>
      <c r="V207" s="70"/>
      <c r="W207" s="70"/>
      <c r="X207" s="70"/>
      <c r="Y207" s="70"/>
      <c r="Z207" s="70"/>
      <c r="AA207" s="70"/>
    </row>
    <row r="208" spans="1:27" hidden="1">
      <c r="A208" s="18" t="s">
        <v>28</v>
      </c>
      <c r="B208" s="175"/>
      <c r="C208" s="175"/>
      <c r="D208" s="175"/>
      <c r="E208" s="175"/>
      <c r="F208" s="175"/>
      <c r="G208" s="175"/>
      <c r="H208" s="175"/>
      <c r="I208" s="175"/>
      <c r="J208" s="19">
        <f t="shared" ref="J208:Q208" si="88">SUM(J204:J207)</f>
        <v>0</v>
      </c>
      <c r="K208" s="19">
        <f t="shared" si="88"/>
        <v>0</v>
      </c>
      <c r="L208" s="19">
        <f t="shared" si="88"/>
        <v>0</v>
      </c>
      <c r="M208" s="19">
        <f t="shared" si="88"/>
        <v>0</v>
      </c>
      <c r="N208" s="19">
        <f t="shared" si="88"/>
        <v>0</v>
      </c>
      <c r="O208" s="19">
        <f t="shared" si="88"/>
        <v>0</v>
      </c>
      <c r="P208" s="19">
        <f t="shared" si="88"/>
        <v>0</v>
      </c>
      <c r="Q208" s="19">
        <f t="shared" si="88"/>
        <v>0</v>
      </c>
      <c r="R208" s="18">
        <f>COUNTIF(R204:R207,"E")</f>
        <v>0</v>
      </c>
      <c r="S208" s="18">
        <f>COUNTIF(S204:S207,"C")</f>
        <v>0</v>
      </c>
      <c r="T208" s="18">
        <f>COUNTIF(T204:T207,"VP")</f>
        <v>0</v>
      </c>
      <c r="U208" s="43">
        <v>0</v>
      </c>
    </row>
    <row r="209" spans="1:22" ht="20.25" customHeight="1">
      <c r="A209" s="259" t="s">
        <v>114</v>
      </c>
      <c r="B209" s="260"/>
      <c r="C209" s="260"/>
      <c r="D209" s="260"/>
      <c r="E209" s="260"/>
      <c r="F209" s="260"/>
      <c r="G209" s="260"/>
      <c r="H209" s="260"/>
      <c r="I209" s="261"/>
      <c r="J209" s="19">
        <f t="shared" ref="J209:T209" si="89">SUM(J202,J208)</f>
        <v>64</v>
      </c>
      <c r="K209" s="19">
        <f t="shared" si="89"/>
        <v>24</v>
      </c>
      <c r="L209" s="19">
        <f t="shared" si="89"/>
        <v>13</v>
      </c>
      <c r="M209" s="19">
        <f t="shared" si="89"/>
        <v>15</v>
      </c>
      <c r="N209" s="19">
        <f t="shared" si="89"/>
        <v>0</v>
      </c>
      <c r="O209" s="19">
        <f t="shared" si="89"/>
        <v>52</v>
      </c>
      <c r="P209" s="19">
        <f t="shared" si="89"/>
        <v>64</v>
      </c>
      <c r="Q209" s="19">
        <f t="shared" si="89"/>
        <v>116</v>
      </c>
      <c r="R209" s="19">
        <f t="shared" si="89"/>
        <v>12</v>
      </c>
      <c r="S209" s="19">
        <f t="shared" si="89"/>
        <v>0</v>
      </c>
      <c r="T209" s="19">
        <f t="shared" si="89"/>
        <v>0</v>
      </c>
      <c r="U209" s="58">
        <f>SUM(U202,U208)</f>
        <v>12</v>
      </c>
      <c r="V209" s="44"/>
    </row>
    <row r="210" spans="1:22" ht="16.5" customHeight="1">
      <c r="A210" s="240" t="s">
        <v>53</v>
      </c>
      <c r="B210" s="241"/>
      <c r="C210" s="241"/>
      <c r="D210" s="241"/>
      <c r="E210" s="241"/>
      <c r="F210" s="241"/>
      <c r="G210" s="241"/>
      <c r="H210" s="241"/>
      <c r="I210" s="241"/>
      <c r="J210" s="242"/>
      <c r="K210" s="19">
        <f>K202*14+K208*12</f>
        <v>336</v>
      </c>
      <c r="L210" s="19">
        <f t="shared" ref="L210:Q210" si="90">L202*14+L208*12</f>
        <v>182</v>
      </c>
      <c r="M210" s="19">
        <f t="shared" si="90"/>
        <v>210</v>
      </c>
      <c r="N210" s="19">
        <f t="shared" si="90"/>
        <v>0</v>
      </c>
      <c r="O210" s="19">
        <f t="shared" si="90"/>
        <v>728</v>
      </c>
      <c r="P210" s="19">
        <f t="shared" si="90"/>
        <v>896</v>
      </c>
      <c r="Q210" s="19">
        <f t="shared" si="90"/>
        <v>1624</v>
      </c>
      <c r="R210" s="262"/>
      <c r="S210" s="263"/>
      <c r="T210" s="263"/>
      <c r="U210" s="264"/>
    </row>
    <row r="211" spans="1:22" ht="15.75" customHeight="1">
      <c r="A211" s="243"/>
      <c r="B211" s="244"/>
      <c r="C211" s="244"/>
      <c r="D211" s="244"/>
      <c r="E211" s="244"/>
      <c r="F211" s="244"/>
      <c r="G211" s="244"/>
      <c r="H211" s="244"/>
      <c r="I211" s="244"/>
      <c r="J211" s="245"/>
      <c r="K211" s="253">
        <f>SUM(K210:N210)</f>
        <v>728</v>
      </c>
      <c r="L211" s="254"/>
      <c r="M211" s="254"/>
      <c r="N211" s="255"/>
      <c r="O211" s="253">
        <f>SUM(O210:P210)</f>
        <v>1624</v>
      </c>
      <c r="P211" s="254"/>
      <c r="Q211" s="255"/>
      <c r="R211" s="265"/>
      <c r="S211" s="266"/>
      <c r="T211" s="266"/>
      <c r="U211" s="267"/>
    </row>
    <row r="212" spans="1:22" s="57" customFormat="1" ht="17.25" customHeight="1">
      <c r="A212" s="200" t="s">
        <v>113</v>
      </c>
      <c r="B212" s="200"/>
      <c r="C212" s="200"/>
      <c r="D212" s="200"/>
      <c r="E212" s="200"/>
      <c r="F212" s="200"/>
      <c r="G212" s="200"/>
      <c r="H212" s="200"/>
      <c r="I212" s="200"/>
      <c r="J212" s="200"/>
      <c r="K212" s="151">
        <f>U209/SUM(U47,U61,U75,U89,U103,U114)</f>
        <v>0.3</v>
      </c>
      <c r="L212" s="152"/>
      <c r="M212" s="152"/>
      <c r="N212" s="152"/>
      <c r="O212" s="152"/>
      <c r="P212" s="152"/>
      <c r="Q212" s="152"/>
      <c r="R212" s="152"/>
      <c r="S212" s="152"/>
      <c r="T212" s="152"/>
      <c r="U212" s="153"/>
    </row>
    <row r="213" spans="1:22" ht="20.25" customHeight="1">
      <c r="A213" s="154" t="s">
        <v>115</v>
      </c>
      <c r="B213" s="155"/>
      <c r="C213" s="155"/>
      <c r="D213" s="155"/>
      <c r="E213" s="155"/>
      <c r="F213" s="155"/>
      <c r="G213" s="155"/>
      <c r="H213" s="155"/>
      <c r="I213" s="155"/>
      <c r="J213" s="156"/>
      <c r="K213" s="151">
        <f>K211/(SUM(O47,O61,O75,O89,O103)*14+O114*12)</f>
        <v>0.34932821497120919</v>
      </c>
      <c r="L213" s="152"/>
      <c r="M213" s="152"/>
      <c r="N213" s="152"/>
      <c r="O213" s="152"/>
      <c r="P213" s="152"/>
      <c r="Q213" s="152"/>
      <c r="R213" s="152"/>
      <c r="S213" s="152"/>
      <c r="T213" s="152"/>
      <c r="U213" s="153"/>
    </row>
    <row r="215" spans="1:22" ht="23.25" customHeight="1">
      <c r="A215" s="175" t="s">
        <v>64</v>
      </c>
      <c r="B215" s="183"/>
      <c r="C215" s="183"/>
      <c r="D215" s="183"/>
      <c r="E215" s="183"/>
      <c r="F215" s="183"/>
      <c r="G215" s="183"/>
      <c r="H215" s="183"/>
      <c r="I215" s="183"/>
      <c r="J215" s="183"/>
      <c r="K215" s="183"/>
      <c r="L215" s="183"/>
      <c r="M215" s="183"/>
      <c r="N215" s="183"/>
      <c r="O215" s="183"/>
      <c r="P215" s="183"/>
      <c r="Q215" s="183"/>
      <c r="R215" s="183"/>
      <c r="S215" s="183"/>
      <c r="T215" s="183"/>
      <c r="U215" s="183"/>
    </row>
    <row r="216" spans="1:22" ht="21" customHeight="1">
      <c r="A216" s="175" t="s">
        <v>30</v>
      </c>
      <c r="B216" s="175" t="s">
        <v>29</v>
      </c>
      <c r="C216" s="175"/>
      <c r="D216" s="175"/>
      <c r="E216" s="175"/>
      <c r="F216" s="175"/>
      <c r="G216" s="175"/>
      <c r="H216" s="175"/>
      <c r="I216" s="175"/>
      <c r="J216" s="171" t="s">
        <v>43</v>
      </c>
      <c r="K216" s="171" t="s">
        <v>27</v>
      </c>
      <c r="L216" s="171"/>
      <c r="M216" s="171"/>
      <c r="N216" s="171"/>
      <c r="O216" s="171" t="s">
        <v>44</v>
      </c>
      <c r="P216" s="171"/>
      <c r="Q216" s="171"/>
      <c r="R216" s="171" t="s">
        <v>26</v>
      </c>
      <c r="S216" s="171"/>
      <c r="T216" s="171"/>
      <c r="U216" s="171" t="s">
        <v>25</v>
      </c>
    </row>
    <row r="217" spans="1:22" ht="17.25" customHeight="1">
      <c r="A217" s="175"/>
      <c r="B217" s="175"/>
      <c r="C217" s="175"/>
      <c r="D217" s="175"/>
      <c r="E217" s="175"/>
      <c r="F217" s="175"/>
      <c r="G217" s="175"/>
      <c r="H217" s="175"/>
      <c r="I217" s="175"/>
      <c r="J217" s="171"/>
      <c r="K217" s="62" t="s">
        <v>31</v>
      </c>
      <c r="L217" s="62" t="s">
        <v>32</v>
      </c>
      <c r="M217" s="62" t="s">
        <v>33</v>
      </c>
      <c r="N217" s="62" t="s">
        <v>111</v>
      </c>
      <c r="O217" s="62" t="s">
        <v>37</v>
      </c>
      <c r="P217" s="62" t="s">
        <v>8</v>
      </c>
      <c r="Q217" s="62" t="s">
        <v>34</v>
      </c>
      <c r="R217" s="62" t="s">
        <v>35</v>
      </c>
      <c r="S217" s="62" t="s">
        <v>31</v>
      </c>
      <c r="T217" s="62" t="s">
        <v>36</v>
      </c>
      <c r="U217" s="171"/>
    </row>
    <row r="218" spans="1:22">
      <c r="A218" s="175" t="s">
        <v>62</v>
      </c>
      <c r="B218" s="175"/>
      <c r="C218" s="175"/>
      <c r="D218" s="175"/>
      <c r="E218" s="175"/>
      <c r="F218" s="175"/>
      <c r="G218" s="175"/>
      <c r="H218" s="175"/>
      <c r="I218" s="175"/>
      <c r="J218" s="175"/>
      <c r="K218" s="175"/>
      <c r="L218" s="175"/>
      <c r="M218" s="175"/>
      <c r="N218" s="175"/>
      <c r="O218" s="175"/>
      <c r="P218" s="175"/>
      <c r="Q218" s="175"/>
      <c r="R218" s="175"/>
      <c r="S218" s="175"/>
      <c r="T218" s="175"/>
      <c r="U218" s="175"/>
    </row>
    <row r="219" spans="1:22">
      <c r="A219" s="28" t="str">
        <f t="shared" ref="A219:A232" si="91">IF(ISNA(INDEX($A$36:$U$181,MATCH($B219,$B$36:$B$181,0),1)),"",INDEX($A$36:$U$181,MATCH($B219,$B$36:$B$181,0),1))</f>
        <v>MLM5006</v>
      </c>
      <c r="B219" s="145" t="s">
        <v>145</v>
      </c>
      <c r="C219" s="145"/>
      <c r="D219" s="145"/>
      <c r="E219" s="145"/>
      <c r="F219" s="145"/>
      <c r="G219" s="145"/>
      <c r="H219" s="145"/>
      <c r="I219" s="145"/>
      <c r="J219" s="16">
        <f t="shared" ref="J219:J232" si="92">IF(ISNA(INDEX($A$36:$U$181,MATCH($B219,$B$36:$B$181,0),10)),"",INDEX($A$36:$U$181,MATCH($B219,$B$36:$B$181,0),10))</f>
        <v>7</v>
      </c>
      <c r="K219" s="16">
        <f t="shared" ref="K219:K232" si="93">IF(ISNA(INDEX($A$36:$U$181,MATCH($B219,$B$36:$B$181,0),11)),"",INDEX($A$36:$U$181,MATCH($B219,$B$36:$B$181,0),11))</f>
        <v>2</v>
      </c>
      <c r="L219" s="16">
        <f t="shared" ref="L219:L232" si="94">IF(ISNA(INDEX($A$36:$U$181,MATCH($B219,$B$36:$B$181,0),12)),"",INDEX($A$36:$U$181,MATCH($B219,$B$36:$B$181,0),12))</f>
        <v>1</v>
      </c>
      <c r="M219" s="16">
        <f t="shared" ref="M219:M232" si="95">IF(ISNA(INDEX($A$36:$U$181,MATCH($B219,$B$36:$B$181,0),13)),"",INDEX($A$36:$U$181,MATCH($B219,$B$36:$B$181,0),13))</f>
        <v>2</v>
      </c>
      <c r="N219" s="16">
        <f t="shared" ref="N219:N232" si="96">IF(ISNA(INDEX($A$36:$U$181,MATCH($B219,$B$36:$B$181,0),14)),"",INDEX($A$36:$U$181,MATCH($B219,$B$36:$B$181,0),14))</f>
        <v>0</v>
      </c>
      <c r="O219" s="16">
        <f t="shared" ref="O219:O232" si="97">IF(ISNA(INDEX($A$36:$U$181,MATCH($B219,$B$36:$B$181,0),15)),"",INDEX($A$36:$U$181,MATCH($B219,$B$36:$B$181,0),15))</f>
        <v>5</v>
      </c>
      <c r="P219" s="16">
        <f t="shared" ref="P219:P232" si="98">IF(ISNA(INDEX($A$36:$U$181,MATCH($B219,$B$36:$B$181,0),16)),"",INDEX($A$36:$U$181,MATCH($B219,$B$36:$B$181,0),16))</f>
        <v>8</v>
      </c>
      <c r="Q219" s="16">
        <f t="shared" ref="Q219:Q232" si="99">IF(ISNA(INDEX($A$36:$U$181,MATCH($B219,$B$36:$B$181,0),17)),"",INDEX($A$36:$U$181,MATCH($B219,$B$36:$B$181,0),17))</f>
        <v>13</v>
      </c>
      <c r="R219" s="25" t="str">
        <f t="shared" ref="R219:R232" si="100">IF(ISNA(INDEX($A$36:$U$181,MATCH($B219,$B$36:$B$181,0),18)),"",INDEX($A$36:$U$181,MATCH($B219,$B$36:$B$181,0),18))</f>
        <v>E</v>
      </c>
      <c r="S219" s="25">
        <f t="shared" ref="S219:S232" si="101">IF(ISNA(INDEX($A$36:$U$181,MATCH($B219,$B$36:$B$181,0),19)),"",INDEX($A$36:$U$181,MATCH($B219,$B$36:$B$181,0),19))</f>
        <v>0</v>
      </c>
      <c r="T219" s="25">
        <f t="shared" ref="T219:T232" si="102">IF(ISNA(INDEX($A$36:$U$181,MATCH($B219,$B$36:$B$181,0),20)),"",INDEX($A$36:$U$181,MATCH($B219,$B$36:$B$181,0),20))</f>
        <v>0</v>
      </c>
      <c r="U219" s="25" t="str">
        <f t="shared" ref="U219:U232" si="103">IF(ISNA(INDEX($A$36:$U$181,MATCH($B219,$B$36:$B$181,0),21)),"",INDEX($A$36:$U$181,MATCH($B219,$B$36:$B$181,0),21))</f>
        <v>DS</v>
      </c>
    </row>
    <row r="220" spans="1:22" s="102" customFormat="1">
      <c r="A220" s="28" t="str">
        <f t="shared" si="91"/>
        <v>MLM5008</v>
      </c>
      <c r="B220" s="145" t="s">
        <v>155</v>
      </c>
      <c r="C220" s="145"/>
      <c r="D220" s="145"/>
      <c r="E220" s="145"/>
      <c r="F220" s="145"/>
      <c r="G220" s="145"/>
      <c r="H220" s="145"/>
      <c r="I220" s="145"/>
      <c r="J220" s="16">
        <f t="shared" si="92"/>
        <v>6</v>
      </c>
      <c r="K220" s="16">
        <f t="shared" si="93"/>
        <v>2</v>
      </c>
      <c r="L220" s="16">
        <f t="shared" si="94"/>
        <v>1</v>
      </c>
      <c r="M220" s="16">
        <f t="shared" si="95"/>
        <v>2</v>
      </c>
      <c r="N220" s="16">
        <f t="shared" si="96"/>
        <v>0</v>
      </c>
      <c r="O220" s="16">
        <f t="shared" si="97"/>
        <v>5</v>
      </c>
      <c r="P220" s="16">
        <f t="shared" si="98"/>
        <v>6</v>
      </c>
      <c r="Q220" s="16">
        <f t="shared" si="99"/>
        <v>11</v>
      </c>
      <c r="R220" s="25" t="str">
        <f t="shared" si="100"/>
        <v>E</v>
      </c>
      <c r="S220" s="25">
        <f t="shared" si="101"/>
        <v>0</v>
      </c>
      <c r="T220" s="25">
        <f t="shared" si="102"/>
        <v>0</v>
      </c>
      <c r="U220" s="25" t="str">
        <f t="shared" si="103"/>
        <v>DS</v>
      </c>
    </row>
    <row r="221" spans="1:22" s="102" customFormat="1">
      <c r="A221" s="28" t="str">
        <f t="shared" si="91"/>
        <v>MLM5106</v>
      </c>
      <c r="B221" s="145" t="s">
        <v>157</v>
      </c>
      <c r="C221" s="145"/>
      <c r="D221" s="145"/>
      <c r="E221" s="145"/>
      <c r="F221" s="145"/>
      <c r="G221" s="145"/>
      <c r="H221" s="145"/>
      <c r="I221" s="145"/>
      <c r="J221" s="16">
        <f t="shared" si="92"/>
        <v>5</v>
      </c>
      <c r="K221" s="16">
        <f t="shared" si="93"/>
        <v>2</v>
      </c>
      <c r="L221" s="16">
        <f t="shared" si="94"/>
        <v>0</v>
      </c>
      <c r="M221" s="16">
        <f t="shared" si="95"/>
        <v>2</v>
      </c>
      <c r="N221" s="16">
        <f t="shared" si="96"/>
        <v>0</v>
      </c>
      <c r="O221" s="16">
        <f t="shared" si="97"/>
        <v>4</v>
      </c>
      <c r="P221" s="16">
        <f t="shared" si="98"/>
        <v>5</v>
      </c>
      <c r="Q221" s="16">
        <f t="shared" si="99"/>
        <v>9</v>
      </c>
      <c r="R221" s="25" t="str">
        <f t="shared" si="100"/>
        <v>E</v>
      </c>
      <c r="S221" s="25">
        <f t="shared" si="101"/>
        <v>0</v>
      </c>
      <c r="T221" s="25">
        <f t="shared" si="102"/>
        <v>0</v>
      </c>
      <c r="U221" s="25" t="str">
        <f t="shared" si="103"/>
        <v>DS</v>
      </c>
    </row>
    <row r="222" spans="1:22">
      <c r="A222" s="28" t="str">
        <f t="shared" si="91"/>
        <v>MLM5009</v>
      </c>
      <c r="B222" s="145" t="s">
        <v>161</v>
      </c>
      <c r="C222" s="145"/>
      <c r="D222" s="145"/>
      <c r="E222" s="145"/>
      <c r="F222" s="145"/>
      <c r="G222" s="145"/>
      <c r="H222" s="145"/>
      <c r="I222" s="145"/>
      <c r="J222" s="16">
        <f t="shared" si="92"/>
        <v>5</v>
      </c>
      <c r="K222" s="16">
        <f t="shared" si="93"/>
        <v>2</v>
      </c>
      <c r="L222" s="16">
        <f t="shared" si="94"/>
        <v>1</v>
      </c>
      <c r="M222" s="16">
        <f t="shared" si="95"/>
        <v>1</v>
      </c>
      <c r="N222" s="16">
        <f t="shared" si="96"/>
        <v>0</v>
      </c>
      <c r="O222" s="16">
        <f t="shared" si="97"/>
        <v>4</v>
      </c>
      <c r="P222" s="16">
        <f t="shared" si="98"/>
        <v>5</v>
      </c>
      <c r="Q222" s="16">
        <f t="shared" si="99"/>
        <v>9</v>
      </c>
      <c r="R222" s="25">
        <f t="shared" si="100"/>
        <v>0</v>
      </c>
      <c r="S222" s="25" t="str">
        <f t="shared" si="101"/>
        <v>C</v>
      </c>
      <c r="T222" s="25">
        <f t="shared" si="102"/>
        <v>0</v>
      </c>
      <c r="U222" s="25" t="str">
        <f t="shared" si="103"/>
        <v>DS</v>
      </c>
      <c r="V222" s="75"/>
    </row>
    <row r="223" spans="1:22">
      <c r="A223" s="28" t="str">
        <f t="shared" si="91"/>
        <v>MLM0028</v>
      </c>
      <c r="B223" s="145" t="s">
        <v>165</v>
      </c>
      <c r="C223" s="145"/>
      <c r="D223" s="145"/>
      <c r="E223" s="145"/>
      <c r="F223" s="145"/>
      <c r="G223" s="145"/>
      <c r="H223" s="145"/>
      <c r="I223" s="145"/>
      <c r="J223" s="16">
        <f t="shared" si="92"/>
        <v>4</v>
      </c>
      <c r="K223" s="16">
        <f t="shared" si="93"/>
        <v>2</v>
      </c>
      <c r="L223" s="16">
        <f t="shared" si="94"/>
        <v>0</v>
      </c>
      <c r="M223" s="16">
        <f t="shared" si="95"/>
        <v>2</v>
      </c>
      <c r="N223" s="16">
        <f t="shared" si="96"/>
        <v>0</v>
      </c>
      <c r="O223" s="16">
        <f t="shared" si="97"/>
        <v>4</v>
      </c>
      <c r="P223" s="16">
        <f t="shared" si="98"/>
        <v>3</v>
      </c>
      <c r="Q223" s="16">
        <f t="shared" si="99"/>
        <v>7</v>
      </c>
      <c r="R223" s="25">
        <f t="shared" si="100"/>
        <v>0</v>
      </c>
      <c r="S223" s="25" t="str">
        <f t="shared" si="101"/>
        <v>C</v>
      </c>
      <c r="T223" s="25">
        <f t="shared" si="102"/>
        <v>0</v>
      </c>
      <c r="U223" s="25" t="str">
        <f t="shared" si="103"/>
        <v>DS</v>
      </c>
      <c r="V223" s="75"/>
    </row>
    <row r="224" spans="1:22" s="65" customFormat="1">
      <c r="A224" s="28" t="str">
        <f t="shared" si="91"/>
        <v>MLM5015</v>
      </c>
      <c r="B224" s="145" t="s">
        <v>167</v>
      </c>
      <c r="C224" s="145"/>
      <c r="D224" s="145"/>
      <c r="E224" s="145"/>
      <c r="F224" s="145"/>
      <c r="G224" s="145"/>
      <c r="H224" s="145"/>
      <c r="I224" s="145"/>
      <c r="J224" s="16">
        <f t="shared" si="92"/>
        <v>5</v>
      </c>
      <c r="K224" s="16">
        <f t="shared" si="93"/>
        <v>2</v>
      </c>
      <c r="L224" s="16">
        <f t="shared" si="94"/>
        <v>0</v>
      </c>
      <c r="M224" s="16">
        <f t="shared" si="95"/>
        <v>2</v>
      </c>
      <c r="N224" s="16">
        <f t="shared" si="96"/>
        <v>1</v>
      </c>
      <c r="O224" s="16">
        <f t="shared" si="97"/>
        <v>5</v>
      </c>
      <c r="P224" s="16">
        <f t="shared" si="98"/>
        <v>4</v>
      </c>
      <c r="Q224" s="16">
        <f t="shared" si="99"/>
        <v>9</v>
      </c>
      <c r="R224" s="25" t="str">
        <f t="shared" si="100"/>
        <v>E</v>
      </c>
      <c r="S224" s="25">
        <f t="shared" si="101"/>
        <v>0</v>
      </c>
      <c r="T224" s="25">
        <f t="shared" si="102"/>
        <v>0</v>
      </c>
      <c r="U224" s="25" t="str">
        <f t="shared" si="103"/>
        <v>DS</v>
      </c>
      <c r="V224" s="75"/>
    </row>
    <row r="225" spans="1:27" s="65" customFormat="1">
      <c r="A225" s="28" t="str">
        <f t="shared" si="91"/>
        <v>MLM5028</v>
      </c>
      <c r="B225" s="145" t="s">
        <v>169</v>
      </c>
      <c r="C225" s="145"/>
      <c r="D225" s="145"/>
      <c r="E225" s="145"/>
      <c r="F225" s="145"/>
      <c r="G225" s="145"/>
      <c r="H225" s="145"/>
      <c r="I225" s="145"/>
      <c r="J225" s="16">
        <f t="shared" si="92"/>
        <v>5</v>
      </c>
      <c r="K225" s="16">
        <f t="shared" si="93"/>
        <v>2</v>
      </c>
      <c r="L225" s="16">
        <f t="shared" si="94"/>
        <v>1</v>
      </c>
      <c r="M225" s="16">
        <f t="shared" si="95"/>
        <v>1</v>
      </c>
      <c r="N225" s="16">
        <f t="shared" si="96"/>
        <v>0</v>
      </c>
      <c r="O225" s="16">
        <f t="shared" si="97"/>
        <v>4</v>
      </c>
      <c r="P225" s="16">
        <f t="shared" si="98"/>
        <v>5</v>
      </c>
      <c r="Q225" s="16">
        <f t="shared" si="99"/>
        <v>9</v>
      </c>
      <c r="R225" s="25">
        <f t="shared" si="100"/>
        <v>0</v>
      </c>
      <c r="S225" s="25" t="str">
        <f t="shared" si="101"/>
        <v>C</v>
      </c>
      <c r="T225" s="25">
        <f t="shared" si="102"/>
        <v>0</v>
      </c>
      <c r="U225" s="25" t="str">
        <f t="shared" si="103"/>
        <v>DS</v>
      </c>
      <c r="V225" s="75"/>
    </row>
    <row r="226" spans="1:27" s="65" customFormat="1">
      <c r="A226" s="28" t="str">
        <f t="shared" si="91"/>
        <v>MLM5060</v>
      </c>
      <c r="B226" s="145" t="s">
        <v>177</v>
      </c>
      <c r="C226" s="145"/>
      <c r="D226" s="145"/>
      <c r="E226" s="145"/>
      <c r="F226" s="145"/>
      <c r="G226" s="145"/>
      <c r="H226" s="145"/>
      <c r="I226" s="145"/>
      <c r="J226" s="16">
        <f t="shared" si="92"/>
        <v>5</v>
      </c>
      <c r="K226" s="16">
        <f t="shared" si="93"/>
        <v>2</v>
      </c>
      <c r="L226" s="16">
        <f t="shared" si="94"/>
        <v>1</v>
      </c>
      <c r="M226" s="16">
        <f t="shared" si="95"/>
        <v>1</v>
      </c>
      <c r="N226" s="16">
        <f t="shared" si="96"/>
        <v>0</v>
      </c>
      <c r="O226" s="16">
        <f t="shared" si="97"/>
        <v>4</v>
      </c>
      <c r="P226" s="16">
        <f t="shared" si="98"/>
        <v>5</v>
      </c>
      <c r="Q226" s="16">
        <f t="shared" si="99"/>
        <v>9</v>
      </c>
      <c r="R226" s="25">
        <f t="shared" si="100"/>
        <v>0</v>
      </c>
      <c r="S226" s="25" t="str">
        <f t="shared" si="101"/>
        <v>C</v>
      </c>
      <c r="T226" s="25">
        <f t="shared" si="102"/>
        <v>0</v>
      </c>
      <c r="U226" s="25" t="str">
        <f t="shared" si="103"/>
        <v>DS</v>
      </c>
      <c r="V226" s="75"/>
    </row>
    <row r="227" spans="1:27" s="65" customFormat="1">
      <c r="A227" s="28" t="str">
        <f t="shared" si="91"/>
        <v>MLM5011</v>
      </c>
      <c r="B227" s="145" t="s">
        <v>179</v>
      </c>
      <c r="C227" s="145"/>
      <c r="D227" s="145"/>
      <c r="E227" s="145"/>
      <c r="F227" s="145"/>
      <c r="G227" s="145"/>
      <c r="H227" s="145"/>
      <c r="I227" s="145"/>
      <c r="J227" s="16">
        <f t="shared" si="92"/>
        <v>5</v>
      </c>
      <c r="K227" s="16">
        <f t="shared" si="93"/>
        <v>2</v>
      </c>
      <c r="L227" s="16">
        <f t="shared" si="94"/>
        <v>1</v>
      </c>
      <c r="M227" s="16">
        <f t="shared" si="95"/>
        <v>1</v>
      </c>
      <c r="N227" s="16">
        <f t="shared" si="96"/>
        <v>1</v>
      </c>
      <c r="O227" s="16">
        <f t="shared" si="97"/>
        <v>5</v>
      </c>
      <c r="P227" s="16">
        <f t="shared" si="98"/>
        <v>4</v>
      </c>
      <c r="Q227" s="16">
        <f t="shared" si="99"/>
        <v>9</v>
      </c>
      <c r="R227" s="25" t="str">
        <f t="shared" si="100"/>
        <v>E</v>
      </c>
      <c r="S227" s="25">
        <f t="shared" si="101"/>
        <v>0</v>
      </c>
      <c r="T227" s="25">
        <f t="shared" si="102"/>
        <v>0</v>
      </c>
      <c r="U227" s="25" t="str">
        <f t="shared" si="103"/>
        <v>DS</v>
      </c>
      <c r="V227" s="75"/>
    </row>
    <row r="228" spans="1:27" s="65" customFormat="1">
      <c r="A228" s="28" t="str">
        <f t="shared" si="91"/>
        <v>MLM5013</v>
      </c>
      <c r="B228" s="145" t="s">
        <v>183</v>
      </c>
      <c r="C228" s="145"/>
      <c r="D228" s="145"/>
      <c r="E228" s="145"/>
      <c r="F228" s="145"/>
      <c r="G228" s="145"/>
      <c r="H228" s="145"/>
      <c r="I228" s="145"/>
      <c r="J228" s="16">
        <f t="shared" si="92"/>
        <v>5</v>
      </c>
      <c r="K228" s="16">
        <f t="shared" si="93"/>
        <v>2</v>
      </c>
      <c r="L228" s="16">
        <f t="shared" si="94"/>
        <v>0</v>
      </c>
      <c r="M228" s="16">
        <f t="shared" si="95"/>
        <v>2</v>
      </c>
      <c r="N228" s="16">
        <f t="shared" si="96"/>
        <v>1</v>
      </c>
      <c r="O228" s="16">
        <f t="shared" si="97"/>
        <v>5</v>
      </c>
      <c r="P228" s="16">
        <f t="shared" si="98"/>
        <v>4</v>
      </c>
      <c r="Q228" s="16">
        <f t="shared" si="99"/>
        <v>9</v>
      </c>
      <c r="R228" s="25" t="str">
        <f t="shared" si="100"/>
        <v>E</v>
      </c>
      <c r="S228" s="25">
        <f t="shared" si="101"/>
        <v>0</v>
      </c>
      <c r="T228" s="25">
        <f t="shared" si="102"/>
        <v>0</v>
      </c>
      <c r="U228" s="25" t="str">
        <f t="shared" si="103"/>
        <v>DS</v>
      </c>
      <c r="V228" s="75"/>
    </row>
    <row r="229" spans="1:27" s="65" customFormat="1">
      <c r="A229" s="28" t="str">
        <f t="shared" si="91"/>
        <v>MLM5012</v>
      </c>
      <c r="B229" s="145" t="s">
        <v>185</v>
      </c>
      <c r="C229" s="145"/>
      <c r="D229" s="145"/>
      <c r="E229" s="145"/>
      <c r="F229" s="145"/>
      <c r="G229" s="145"/>
      <c r="H229" s="145"/>
      <c r="I229" s="145"/>
      <c r="J229" s="16">
        <f t="shared" si="92"/>
        <v>2</v>
      </c>
      <c r="K229" s="16">
        <f t="shared" si="93"/>
        <v>0</v>
      </c>
      <c r="L229" s="16">
        <f t="shared" si="94"/>
        <v>0</v>
      </c>
      <c r="M229" s="16">
        <f t="shared" si="95"/>
        <v>2</v>
      </c>
      <c r="N229" s="16">
        <f t="shared" si="96"/>
        <v>0</v>
      </c>
      <c r="O229" s="16">
        <f t="shared" si="97"/>
        <v>2</v>
      </c>
      <c r="P229" s="16">
        <f t="shared" si="98"/>
        <v>2</v>
      </c>
      <c r="Q229" s="16">
        <f t="shared" si="99"/>
        <v>4</v>
      </c>
      <c r="R229" s="25" t="str">
        <f t="shared" si="100"/>
        <v>E</v>
      </c>
      <c r="S229" s="25">
        <f t="shared" si="101"/>
        <v>0</v>
      </c>
      <c r="T229" s="25">
        <f t="shared" si="102"/>
        <v>0</v>
      </c>
      <c r="U229" s="25" t="str">
        <f t="shared" si="103"/>
        <v>DS</v>
      </c>
      <c r="V229" s="75"/>
    </row>
    <row r="230" spans="1:27" s="65" customFormat="1">
      <c r="A230" s="28" t="str">
        <f t="shared" si="91"/>
        <v>MLM7001</v>
      </c>
      <c r="B230" s="145" t="s">
        <v>187</v>
      </c>
      <c r="C230" s="145"/>
      <c r="D230" s="145"/>
      <c r="E230" s="145"/>
      <c r="F230" s="145"/>
      <c r="G230" s="145"/>
      <c r="H230" s="145"/>
      <c r="I230" s="145"/>
      <c r="J230" s="16">
        <f t="shared" si="92"/>
        <v>4</v>
      </c>
      <c r="K230" s="16">
        <f t="shared" si="93"/>
        <v>0</v>
      </c>
      <c r="L230" s="16">
        <f t="shared" si="94"/>
        <v>0</v>
      </c>
      <c r="M230" s="16">
        <f t="shared" si="95"/>
        <v>1</v>
      </c>
      <c r="N230" s="16">
        <f t="shared" si="96"/>
        <v>0</v>
      </c>
      <c r="O230" s="16">
        <f t="shared" si="97"/>
        <v>1</v>
      </c>
      <c r="P230" s="16">
        <f t="shared" si="98"/>
        <v>6</v>
      </c>
      <c r="Q230" s="16">
        <f t="shared" si="99"/>
        <v>7</v>
      </c>
      <c r="R230" s="25">
        <f t="shared" si="100"/>
        <v>0</v>
      </c>
      <c r="S230" s="25">
        <f t="shared" si="101"/>
        <v>0</v>
      </c>
      <c r="T230" s="25" t="str">
        <f t="shared" si="102"/>
        <v>VP</v>
      </c>
      <c r="U230" s="25" t="str">
        <f t="shared" si="103"/>
        <v>DS</v>
      </c>
      <c r="V230" s="75"/>
    </row>
    <row r="231" spans="1:27" s="65" customFormat="1">
      <c r="A231" s="28" t="str">
        <f t="shared" si="91"/>
        <v>MLX7102</v>
      </c>
      <c r="B231" s="145" t="s">
        <v>105</v>
      </c>
      <c r="C231" s="145"/>
      <c r="D231" s="145"/>
      <c r="E231" s="145"/>
      <c r="F231" s="145"/>
      <c r="G231" s="145"/>
      <c r="H231" s="145"/>
      <c r="I231" s="145"/>
      <c r="J231" s="16">
        <f t="shared" si="92"/>
        <v>4</v>
      </c>
      <c r="K231" s="16">
        <f t="shared" si="93"/>
        <v>2</v>
      </c>
      <c r="L231" s="16">
        <f t="shared" si="94"/>
        <v>0</v>
      </c>
      <c r="M231" s="16">
        <f t="shared" si="95"/>
        <v>1</v>
      </c>
      <c r="N231" s="16">
        <f t="shared" si="96"/>
        <v>0</v>
      </c>
      <c r="O231" s="16">
        <f t="shared" si="97"/>
        <v>3</v>
      </c>
      <c r="P231" s="16">
        <f t="shared" si="98"/>
        <v>4</v>
      </c>
      <c r="Q231" s="16">
        <f t="shared" si="99"/>
        <v>7</v>
      </c>
      <c r="R231" s="25">
        <f t="shared" si="100"/>
        <v>0</v>
      </c>
      <c r="S231" s="25" t="str">
        <f t="shared" si="101"/>
        <v>C</v>
      </c>
      <c r="T231" s="25">
        <f t="shared" si="102"/>
        <v>0</v>
      </c>
      <c r="U231" s="25" t="str">
        <f t="shared" si="103"/>
        <v>DS</v>
      </c>
      <c r="V231" s="75"/>
    </row>
    <row r="232" spans="1:27" s="65" customFormat="1">
      <c r="A232" s="28" t="str">
        <f t="shared" si="91"/>
        <v>MLX7102</v>
      </c>
      <c r="B232" s="145" t="s">
        <v>108</v>
      </c>
      <c r="C232" s="145"/>
      <c r="D232" s="145"/>
      <c r="E232" s="145"/>
      <c r="F232" s="145"/>
      <c r="G232" s="145"/>
      <c r="H232" s="145"/>
      <c r="I232" s="145"/>
      <c r="J232" s="16">
        <f t="shared" si="92"/>
        <v>4</v>
      </c>
      <c r="K232" s="16">
        <f t="shared" si="93"/>
        <v>2</v>
      </c>
      <c r="L232" s="16">
        <f t="shared" si="94"/>
        <v>0</v>
      </c>
      <c r="M232" s="16">
        <f t="shared" si="95"/>
        <v>1</v>
      </c>
      <c r="N232" s="16">
        <f t="shared" si="96"/>
        <v>0</v>
      </c>
      <c r="O232" s="16">
        <f t="shared" si="97"/>
        <v>3</v>
      </c>
      <c r="P232" s="16">
        <f t="shared" si="98"/>
        <v>4</v>
      </c>
      <c r="Q232" s="16">
        <f t="shared" si="99"/>
        <v>7</v>
      </c>
      <c r="R232" s="25">
        <f t="shared" si="100"/>
        <v>0</v>
      </c>
      <c r="S232" s="25" t="str">
        <f t="shared" si="101"/>
        <v>C</v>
      </c>
      <c r="T232" s="25">
        <f t="shared" si="102"/>
        <v>0</v>
      </c>
      <c r="U232" s="25" t="str">
        <f t="shared" si="103"/>
        <v>DS</v>
      </c>
      <c r="V232" s="75"/>
    </row>
    <row r="233" spans="1:27">
      <c r="A233" s="63" t="s">
        <v>28</v>
      </c>
      <c r="B233" s="167"/>
      <c r="C233" s="167"/>
      <c r="D233" s="167"/>
      <c r="E233" s="167"/>
      <c r="F233" s="167"/>
      <c r="G233" s="167"/>
      <c r="H233" s="167"/>
      <c r="I233" s="167"/>
      <c r="J233" s="19">
        <f t="shared" ref="J233:Q233" si="104">SUM(J219:J232)</f>
        <v>66</v>
      </c>
      <c r="K233" s="19">
        <f t="shared" si="104"/>
        <v>24</v>
      </c>
      <c r="L233" s="19">
        <f t="shared" si="104"/>
        <v>6</v>
      </c>
      <c r="M233" s="19">
        <f t="shared" si="104"/>
        <v>21</v>
      </c>
      <c r="N233" s="19">
        <f t="shared" si="104"/>
        <v>3</v>
      </c>
      <c r="O233" s="19">
        <f t="shared" si="104"/>
        <v>54</v>
      </c>
      <c r="P233" s="19">
        <f t="shared" si="104"/>
        <v>65</v>
      </c>
      <c r="Q233" s="19">
        <f t="shared" si="104"/>
        <v>119</v>
      </c>
      <c r="R233" s="63">
        <f>COUNTIF(R219:R232,"E")</f>
        <v>7</v>
      </c>
      <c r="S233" s="63">
        <f>COUNTIF(S219:S232,"C")</f>
        <v>6</v>
      </c>
      <c r="T233" s="63">
        <f>COUNTIF(T219:T232,"VP")</f>
        <v>1</v>
      </c>
      <c r="U233" s="64">
        <f>COUNTA(U219:U232)</f>
        <v>14</v>
      </c>
      <c r="V233" s="78"/>
      <c r="W233" s="70"/>
      <c r="X233" s="70"/>
      <c r="Y233" s="70"/>
      <c r="Z233" s="70"/>
      <c r="AA233" s="70"/>
    </row>
    <row r="234" spans="1:27">
      <c r="A234" s="175" t="s">
        <v>76</v>
      </c>
      <c r="B234" s="175"/>
      <c r="C234" s="175"/>
      <c r="D234" s="175"/>
      <c r="E234" s="175"/>
      <c r="F234" s="175"/>
      <c r="G234" s="175"/>
      <c r="H234" s="175"/>
      <c r="I234" s="175"/>
      <c r="J234" s="175"/>
      <c r="K234" s="175"/>
      <c r="L234" s="175"/>
      <c r="M234" s="175"/>
      <c r="N234" s="175"/>
      <c r="O234" s="175"/>
      <c r="P234" s="175"/>
      <c r="Q234" s="175"/>
      <c r="R234" s="175"/>
      <c r="S234" s="175"/>
      <c r="T234" s="175"/>
      <c r="U234" s="175"/>
      <c r="V234" s="82"/>
      <c r="W234" s="81"/>
      <c r="X234" s="81"/>
      <c r="Y234" s="81"/>
      <c r="Z234" s="81"/>
      <c r="AA234" s="81"/>
    </row>
    <row r="235" spans="1:27">
      <c r="A235" s="28" t="str">
        <f>IF(ISNA(INDEX($A$36:$U$181,MATCH($B235,$B$36:$B$181,0),1)),"",INDEX($A$36:$U$181,MATCH($B235,$B$36:$B$181,0),1))</f>
        <v>MLM5014</v>
      </c>
      <c r="B235" s="145" t="s">
        <v>191</v>
      </c>
      <c r="C235" s="145"/>
      <c r="D235" s="145"/>
      <c r="E235" s="145"/>
      <c r="F235" s="145"/>
      <c r="G235" s="145"/>
      <c r="H235" s="145"/>
      <c r="I235" s="145"/>
      <c r="J235" s="16">
        <f>IF(ISNA(INDEX($A$36:$U$181,MATCH($B235,$B$36:$B$181,0),10)),"",INDEX($A$36:$U$181,MATCH($B235,$B$36:$B$181,0),10))</f>
        <v>7</v>
      </c>
      <c r="K235" s="16">
        <f>IF(ISNA(INDEX($A$36:$U$181,MATCH($B235,$B$36:$B$181,0),11)),"",INDEX($A$36:$U$181,MATCH($B235,$B$36:$B$181,0),11))</f>
        <v>2</v>
      </c>
      <c r="L235" s="16">
        <f>IF(ISNA(INDEX($A$36:$U$181,MATCH($B235,$B$36:$B$181,0),12)),"",INDEX($A$36:$U$181,MATCH($B235,$B$36:$B$181,0),12))</f>
        <v>1</v>
      </c>
      <c r="M235" s="16">
        <f>IF(ISNA(INDEX($A$36:$U$181,MATCH($B235,$B$36:$B$181,0),13)),"",INDEX($A$36:$U$181,MATCH($B235,$B$36:$B$181,0),13))</f>
        <v>1</v>
      </c>
      <c r="N235" s="16">
        <f>IF(ISNA(INDEX($A$36:$U$181,MATCH($B235,$B$36:$B$181,0),14)),"",INDEX($A$36:$U$181,MATCH($B235,$B$36:$B$181,0),14))</f>
        <v>1</v>
      </c>
      <c r="O235" s="16">
        <f>IF(ISNA(INDEX($A$36:$U$181,MATCH($B235,$B$36:$B$181,0),15)),"",INDEX($A$36:$U$181,MATCH($B235,$B$36:$B$181,0),15))</f>
        <v>5</v>
      </c>
      <c r="P235" s="16">
        <f>IF(ISNA(INDEX($A$36:$U$181,MATCH($B235,$B$36:$B$181,0),16)),"",INDEX($A$36:$U$181,MATCH($B235,$B$36:$B$181,0),16))</f>
        <v>10</v>
      </c>
      <c r="Q235" s="16">
        <f>IF(ISNA(INDEX($A$36:$U$181,MATCH($B235,$B$36:$B$181,0),17)),"",INDEX($A$36:$U$181,MATCH($B235,$B$36:$B$181,0),17))</f>
        <v>15</v>
      </c>
      <c r="R235" s="25" t="str">
        <f>IF(ISNA(INDEX($A$36:$U$181,MATCH($B235,$B$36:$B$181,0),18)),"",INDEX($A$36:$U$181,MATCH($B235,$B$36:$B$181,0),18))</f>
        <v>E</v>
      </c>
      <c r="S235" s="25">
        <f>IF(ISNA(INDEX($A$36:$U$181,MATCH($B235,$B$36:$B$181,0),19)),"",INDEX($A$36:$U$181,MATCH($B235,$B$36:$B$181,0),19))</f>
        <v>0</v>
      </c>
      <c r="T235" s="25">
        <f>IF(ISNA(INDEX($A$36:$U$181,MATCH($B235,$B$36:$B$181,0),20)),"",INDEX($A$36:$U$181,MATCH($B235,$B$36:$B$181,0),20))</f>
        <v>0</v>
      </c>
      <c r="U235" s="25" t="str">
        <f>IF(ISNA(INDEX($A$36:$U$181,MATCH($B235,$B$36:$B$181,0),21)),"",INDEX($A$36:$U$181,MATCH($B235,$B$36:$B$181,0),21))</f>
        <v>DS</v>
      </c>
      <c r="V235" s="82"/>
      <c r="W235" s="81"/>
      <c r="X235" s="81"/>
      <c r="Y235" s="81"/>
      <c r="Z235" s="81"/>
      <c r="AA235" s="81"/>
    </row>
    <row r="236" spans="1:27" s="65" customFormat="1">
      <c r="A236" s="28" t="str">
        <f>IF(ISNA(INDEX($A$36:$U$181,MATCH($B236,$B$36:$B$181,0),1)),"",INDEX($A$36:$U$181,MATCH($B236,$B$36:$B$181,0),1))</f>
        <v>MLM2001</v>
      </c>
      <c r="B236" s="145" t="s">
        <v>193</v>
      </c>
      <c r="C236" s="145"/>
      <c r="D236" s="145"/>
      <c r="E236" s="145"/>
      <c r="F236" s="145"/>
      <c r="G236" s="145"/>
      <c r="H236" s="145"/>
      <c r="I236" s="145"/>
      <c r="J236" s="16">
        <f>IF(ISNA(INDEX($A$36:$U$181,MATCH($B236,$B$36:$B$181,0),10)),"",INDEX($A$36:$U$181,MATCH($B236,$B$36:$B$181,0),10))</f>
        <v>2</v>
      </c>
      <c r="K236" s="16">
        <f>IF(ISNA(INDEX($A$36:$U$181,MATCH($B236,$B$36:$B$181,0),11)),"",INDEX($A$36:$U$181,MATCH($B236,$B$36:$B$181,0),11))</f>
        <v>0</v>
      </c>
      <c r="L236" s="16">
        <f>IF(ISNA(INDEX($A$36:$U$181,MATCH($B236,$B$36:$B$181,0),12)),"",INDEX($A$36:$U$181,MATCH($B236,$B$36:$B$181,0),12))</f>
        <v>0</v>
      </c>
      <c r="M236" s="16">
        <f>IF(ISNA(INDEX($A$36:$U$181,MATCH($B236,$B$36:$B$181,0),13)),"",INDEX($A$36:$U$181,MATCH($B236,$B$36:$B$181,0),13))</f>
        <v>0</v>
      </c>
      <c r="N236" s="16">
        <f>IF(ISNA(INDEX($A$36:$U$181,MATCH($B236,$B$36:$B$181,0),14)),"",INDEX($A$36:$U$181,MATCH($B236,$B$36:$B$181,0),14))</f>
        <v>2</v>
      </c>
      <c r="O236" s="16">
        <f>IF(ISNA(INDEX($A$36:$U$181,MATCH($B236,$B$36:$B$181,0),15)),"",INDEX($A$36:$U$181,MATCH($B236,$B$36:$B$181,0),15))</f>
        <v>2</v>
      </c>
      <c r="P236" s="16">
        <f>IF(ISNA(INDEX($A$36:$U$181,MATCH($B236,$B$36:$B$181,0),16)),"",INDEX($A$36:$U$181,MATCH($B236,$B$36:$B$181,0),16))</f>
        <v>2</v>
      </c>
      <c r="Q236" s="16">
        <f>IF(ISNA(INDEX($A$36:$U$181,MATCH($B236,$B$36:$B$181,0),17)),"",INDEX($A$36:$U$181,MATCH($B236,$B$36:$B$181,0),17))</f>
        <v>4</v>
      </c>
      <c r="R236" s="25">
        <f>IF(ISNA(INDEX($A$36:$U$181,MATCH($B236,$B$36:$B$181,0),18)),"",INDEX($A$36:$U$181,MATCH($B236,$B$36:$B$181,0),18))</f>
        <v>0</v>
      </c>
      <c r="S236" s="25" t="str">
        <f>IF(ISNA(INDEX($A$36:$U$181,MATCH($B236,$B$36:$B$181,0),19)),"",INDEX($A$36:$U$181,MATCH($B236,$B$36:$B$181,0),19))</f>
        <v>C</v>
      </c>
      <c r="T236" s="25">
        <f>IF(ISNA(INDEX($A$36:$U$181,MATCH($B236,$B$36:$B$181,0),20)),"",INDEX($A$36:$U$181,MATCH($B236,$B$36:$B$181,0),20))</f>
        <v>0</v>
      </c>
      <c r="U236" s="25" t="str">
        <f>IF(ISNA(INDEX($A$36:$U$181,MATCH($B236,$B$36:$B$181,0),21)),"",INDEX($A$36:$U$181,MATCH($B236,$B$36:$B$181,0),21))</f>
        <v>DS</v>
      </c>
      <c r="V236" s="82"/>
      <c r="W236" s="81"/>
      <c r="X236" s="81"/>
      <c r="Y236" s="81"/>
      <c r="Z236" s="81"/>
      <c r="AA236" s="81"/>
    </row>
    <row r="237" spans="1:27" s="65" customFormat="1">
      <c r="A237" s="28" t="str">
        <f>IF(ISNA(INDEX($A$36:$U$181,MATCH($B237,$B$36:$B$181,0),1)),"",INDEX($A$36:$U$181,MATCH($B237,$B$36:$B$181,0),1))</f>
        <v>MLX7103</v>
      </c>
      <c r="B237" s="145" t="s">
        <v>194</v>
      </c>
      <c r="C237" s="145"/>
      <c r="D237" s="145"/>
      <c r="E237" s="145"/>
      <c r="F237" s="145"/>
      <c r="G237" s="145"/>
      <c r="H237" s="145"/>
      <c r="I237" s="145"/>
      <c r="J237" s="16">
        <f>IF(ISNA(INDEX($A$36:$U$181,MATCH($B237,$B$36:$B$181,0),10)),"",INDEX($A$36:$U$181,MATCH($B237,$B$36:$B$181,0),10))</f>
        <v>6</v>
      </c>
      <c r="K237" s="16">
        <f>IF(ISNA(INDEX($A$36:$U$181,MATCH($B237,$B$36:$B$181,0),11)),"",INDEX($A$36:$U$181,MATCH($B237,$B$36:$B$181,0),11))</f>
        <v>2</v>
      </c>
      <c r="L237" s="16">
        <f>IF(ISNA(INDEX($A$36:$U$181,MATCH($B237,$B$36:$B$181,0),12)),"",INDEX($A$36:$U$181,MATCH($B237,$B$36:$B$181,0),12))</f>
        <v>0</v>
      </c>
      <c r="M237" s="16">
        <f>IF(ISNA(INDEX($A$36:$U$181,MATCH($B237,$B$36:$B$181,0),13)),"",INDEX($A$36:$U$181,MATCH($B237,$B$36:$B$181,0),13))</f>
        <v>1</v>
      </c>
      <c r="N237" s="16">
        <f>IF(ISNA(INDEX($A$36:$U$181,MATCH($B237,$B$36:$B$181,0),14)),"",INDEX($A$36:$U$181,MATCH($B237,$B$36:$B$181,0),14))</f>
        <v>1</v>
      </c>
      <c r="O237" s="16">
        <f>IF(ISNA(INDEX($A$36:$U$181,MATCH($B237,$B$36:$B$181,0),15)),"",INDEX($A$36:$U$181,MATCH($B237,$B$36:$B$181,0),15))</f>
        <v>4</v>
      </c>
      <c r="P237" s="16">
        <f>IF(ISNA(INDEX($A$36:$U$181,MATCH($B237,$B$36:$B$181,0),16)),"",INDEX($A$36:$U$181,MATCH($B237,$B$36:$B$181,0),16))</f>
        <v>9</v>
      </c>
      <c r="Q237" s="16">
        <f>IF(ISNA(INDEX($A$36:$U$181,MATCH($B237,$B$36:$B$181,0),17)),"",INDEX($A$36:$U$181,MATCH($B237,$B$36:$B$181,0),17))</f>
        <v>13</v>
      </c>
      <c r="R237" s="25" t="str">
        <f>IF(ISNA(INDEX($A$36:$U$181,MATCH($B237,$B$36:$B$181,0),18)),"",INDEX($A$36:$U$181,MATCH($B237,$B$36:$B$181,0),18))</f>
        <v>E</v>
      </c>
      <c r="S237" s="25">
        <f>IF(ISNA(INDEX($A$36:$U$181,MATCH($B237,$B$36:$B$181,0),19)),"",INDEX($A$36:$U$181,MATCH($B237,$B$36:$B$181,0),19))</f>
        <v>0</v>
      </c>
      <c r="T237" s="25">
        <f>IF(ISNA(INDEX($A$36:$U$181,MATCH($B237,$B$36:$B$181,0),20)),"",INDEX($A$36:$U$181,MATCH($B237,$B$36:$B$181,0),20))</f>
        <v>0</v>
      </c>
      <c r="U237" s="25" t="str">
        <f>IF(ISNA(INDEX($A$36:$U$181,MATCH($B237,$B$36:$B$181,0),21)),"",INDEX($A$36:$U$181,MATCH($B237,$B$36:$B$181,0),21))</f>
        <v>DS</v>
      </c>
      <c r="V237" s="82"/>
      <c r="W237" s="81"/>
      <c r="X237" s="81"/>
      <c r="Y237" s="81"/>
      <c r="Z237" s="81"/>
      <c r="AA237" s="81"/>
    </row>
    <row r="238" spans="1:27" s="65" customFormat="1">
      <c r="A238" s="28" t="str">
        <f>IF(ISNA(INDEX($A$36:$U$181,MATCH($B238,$B$36:$B$181,0),1)),"",INDEX($A$36:$U$181,MATCH($B238,$B$36:$B$181,0),1))</f>
        <v>MLX7103</v>
      </c>
      <c r="B238" s="145" t="s">
        <v>195</v>
      </c>
      <c r="C238" s="145"/>
      <c r="D238" s="145"/>
      <c r="E238" s="145"/>
      <c r="F238" s="145"/>
      <c r="G238" s="145"/>
      <c r="H238" s="145"/>
      <c r="I238" s="145"/>
      <c r="J238" s="16">
        <f>IF(ISNA(INDEX($A$36:$U$181,MATCH($B238,$B$36:$B$181,0),10)),"",INDEX($A$36:$U$181,MATCH($B238,$B$36:$B$181,0),10))</f>
        <v>6</v>
      </c>
      <c r="K238" s="16">
        <f>IF(ISNA(INDEX($A$36:$U$181,MATCH($B238,$B$36:$B$181,0),11)),"",INDEX($A$36:$U$181,MATCH($B238,$B$36:$B$181,0),11))</f>
        <v>2</v>
      </c>
      <c r="L238" s="16">
        <f>IF(ISNA(INDEX($A$36:$U$181,MATCH($B238,$B$36:$B$181,0),12)),"",INDEX($A$36:$U$181,MATCH($B238,$B$36:$B$181,0),12))</f>
        <v>0</v>
      </c>
      <c r="M238" s="16">
        <f>IF(ISNA(INDEX($A$36:$U$181,MATCH($B238,$B$36:$B$181,0),13)),"",INDEX($A$36:$U$181,MATCH($B238,$B$36:$B$181,0),13))</f>
        <v>1</v>
      </c>
      <c r="N238" s="16">
        <f>IF(ISNA(INDEX($A$36:$U$181,MATCH($B238,$B$36:$B$181,0),14)),"",INDEX($A$36:$U$181,MATCH($B238,$B$36:$B$181,0),14))</f>
        <v>1</v>
      </c>
      <c r="O238" s="16">
        <f>IF(ISNA(INDEX($A$36:$U$181,MATCH($B238,$B$36:$B$181,0),15)),"",INDEX($A$36:$U$181,MATCH($B238,$B$36:$B$181,0),15))</f>
        <v>4</v>
      </c>
      <c r="P238" s="16">
        <f>IF(ISNA(INDEX($A$36:$U$181,MATCH($B238,$B$36:$B$181,0),16)),"",INDEX($A$36:$U$181,MATCH($B238,$B$36:$B$181,0),16))</f>
        <v>9</v>
      </c>
      <c r="Q238" s="16">
        <f>IF(ISNA(INDEX($A$36:$U$181,MATCH($B238,$B$36:$B$181,0),17)),"",INDEX($A$36:$U$181,MATCH($B238,$B$36:$B$181,0),17))</f>
        <v>13</v>
      </c>
      <c r="R238" s="25" t="str">
        <f>IF(ISNA(INDEX($A$36:$U$181,MATCH($B238,$B$36:$B$181,0),18)),"",INDEX($A$36:$U$181,MATCH($B238,$B$36:$B$181,0),18))</f>
        <v>E</v>
      </c>
      <c r="S238" s="25">
        <f>IF(ISNA(INDEX($A$36:$U$181,MATCH($B238,$B$36:$B$181,0),19)),"",INDEX($A$36:$U$181,MATCH($B238,$B$36:$B$181,0),19))</f>
        <v>0</v>
      </c>
      <c r="T238" s="25">
        <f>IF(ISNA(INDEX($A$36:$U$181,MATCH($B238,$B$36:$B$181,0),20)),"",INDEX($A$36:$U$181,MATCH($B238,$B$36:$B$181,0),20))</f>
        <v>0</v>
      </c>
      <c r="U238" s="25" t="str">
        <f>IF(ISNA(INDEX($A$36:$U$181,MATCH($B238,$B$36:$B$181,0),21)),"",INDEX($A$36:$U$181,MATCH($B238,$B$36:$B$181,0),21))</f>
        <v>DS</v>
      </c>
      <c r="V238" s="82"/>
      <c r="W238" s="81"/>
      <c r="X238" s="81"/>
      <c r="Y238" s="81"/>
      <c r="Z238" s="81"/>
      <c r="AA238" s="81"/>
    </row>
    <row r="239" spans="1:27">
      <c r="A239" s="28" t="str">
        <f>IF(ISNA(INDEX($A$36:$U$181,MATCH($B239,$B$36:$B$181,0),1)),"",INDEX($A$36:$U$181,MATCH($B239,$B$36:$B$181,0),1))</f>
        <v>MLX7103</v>
      </c>
      <c r="B239" s="145" t="s">
        <v>196</v>
      </c>
      <c r="C239" s="145"/>
      <c r="D239" s="145"/>
      <c r="E239" s="145"/>
      <c r="F239" s="145"/>
      <c r="G239" s="145"/>
      <c r="H239" s="145"/>
      <c r="I239" s="145"/>
      <c r="J239" s="16">
        <f>IF(ISNA(INDEX($A$36:$U$181,MATCH($B239,$B$36:$B$181,0),10)),"",INDEX($A$36:$U$181,MATCH($B239,$B$36:$B$181,0),10))</f>
        <v>6</v>
      </c>
      <c r="K239" s="16">
        <f>IF(ISNA(INDEX($A$36:$U$181,MATCH($B239,$B$36:$B$181,0),11)),"",INDEX($A$36:$U$181,MATCH($B239,$B$36:$B$181,0),11))</f>
        <v>2</v>
      </c>
      <c r="L239" s="16">
        <f>IF(ISNA(INDEX($A$36:$U$181,MATCH($B239,$B$36:$B$181,0),12)),"",INDEX($A$36:$U$181,MATCH($B239,$B$36:$B$181,0),12))</f>
        <v>0</v>
      </c>
      <c r="M239" s="16">
        <f>IF(ISNA(INDEX($A$36:$U$181,MATCH($B239,$B$36:$B$181,0),13)),"",INDEX($A$36:$U$181,MATCH($B239,$B$36:$B$181,0),13))</f>
        <v>1</v>
      </c>
      <c r="N239" s="16">
        <f>IF(ISNA(INDEX($A$36:$U$181,MATCH($B239,$B$36:$B$181,0),14)),"",INDEX($A$36:$U$181,MATCH($B239,$B$36:$B$181,0),14))</f>
        <v>1</v>
      </c>
      <c r="O239" s="16">
        <f>IF(ISNA(INDEX($A$36:$U$181,MATCH($B239,$B$36:$B$181,0),15)),"",INDEX($A$36:$U$181,MATCH($B239,$B$36:$B$181,0),15))</f>
        <v>4</v>
      </c>
      <c r="P239" s="16">
        <f>IF(ISNA(INDEX($A$36:$U$181,MATCH($B239,$B$36:$B$181,0),16)),"",INDEX($A$36:$U$181,MATCH($B239,$B$36:$B$181,0),16))</f>
        <v>9</v>
      </c>
      <c r="Q239" s="16">
        <f>IF(ISNA(INDEX($A$36:$U$181,MATCH($B239,$B$36:$B$181,0),17)),"",INDEX($A$36:$U$181,MATCH($B239,$B$36:$B$181,0),17))</f>
        <v>13</v>
      </c>
      <c r="R239" s="25" t="str">
        <f>IF(ISNA(INDEX($A$36:$U$181,MATCH($B239,$B$36:$B$181,0),18)),"",INDEX($A$36:$U$181,MATCH($B239,$B$36:$B$181,0),18))</f>
        <v>E</v>
      </c>
      <c r="S239" s="25">
        <f>IF(ISNA(INDEX($A$36:$U$181,MATCH($B239,$B$36:$B$181,0),19)),"",INDEX($A$36:$U$181,MATCH($B239,$B$36:$B$181,0),19))</f>
        <v>0</v>
      </c>
      <c r="T239" s="25">
        <f>IF(ISNA(INDEX($A$36:$U$181,MATCH($B239,$B$36:$B$181,0),20)),"",INDEX($A$36:$U$181,MATCH($B239,$B$36:$B$181,0),20))</f>
        <v>0</v>
      </c>
      <c r="U239" s="25" t="str">
        <f>IF(ISNA(INDEX($A$36:$U$181,MATCH($B239,$B$36:$B$181,0),21)),"",INDEX($A$36:$U$181,MATCH($B239,$B$36:$B$181,0),21))</f>
        <v>DS</v>
      </c>
      <c r="V239" s="78"/>
      <c r="W239" s="70"/>
      <c r="X239" s="70"/>
      <c r="Y239" s="70"/>
      <c r="Z239" s="70"/>
      <c r="AA239" s="70"/>
    </row>
    <row r="240" spans="1:27">
      <c r="A240" s="18" t="s">
        <v>28</v>
      </c>
      <c r="B240" s="175"/>
      <c r="C240" s="175"/>
      <c r="D240" s="175"/>
      <c r="E240" s="175"/>
      <c r="F240" s="175"/>
      <c r="G240" s="175"/>
      <c r="H240" s="175"/>
      <c r="I240" s="175"/>
      <c r="J240" s="19">
        <f t="shared" ref="J240:Q240" si="105">SUM(J235:J239)</f>
        <v>27</v>
      </c>
      <c r="K240" s="19">
        <f t="shared" si="105"/>
        <v>8</v>
      </c>
      <c r="L240" s="19">
        <f t="shared" si="105"/>
        <v>1</v>
      </c>
      <c r="M240" s="19">
        <f t="shared" si="105"/>
        <v>4</v>
      </c>
      <c r="N240" s="19">
        <f t="shared" si="105"/>
        <v>6</v>
      </c>
      <c r="O240" s="19">
        <f t="shared" si="105"/>
        <v>19</v>
      </c>
      <c r="P240" s="19">
        <f t="shared" si="105"/>
        <v>39</v>
      </c>
      <c r="Q240" s="19">
        <f t="shared" si="105"/>
        <v>58</v>
      </c>
      <c r="R240" s="18">
        <f>COUNTIF(R235:R239,"E")</f>
        <v>4</v>
      </c>
      <c r="S240" s="18">
        <f>COUNTIF(S235:S239,"C")</f>
        <v>1</v>
      </c>
      <c r="T240" s="18">
        <f>COUNTIF(T235:T239,"VP")</f>
        <v>0</v>
      </c>
      <c r="U240" s="43">
        <f>COUNTA(U235:U239)</f>
        <v>5</v>
      </c>
    </row>
    <row r="241" spans="1:27" ht="26.25" customHeight="1">
      <c r="A241" s="259" t="s">
        <v>114</v>
      </c>
      <c r="B241" s="260"/>
      <c r="C241" s="260"/>
      <c r="D241" s="260"/>
      <c r="E241" s="260"/>
      <c r="F241" s="260"/>
      <c r="G241" s="260"/>
      <c r="H241" s="260"/>
      <c r="I241" s="261"/>
      <c r="J241" s="19">
        <f t="shared" ref="J241:U241" si="106">SUM(J233,J240)</f>
        <v>93</v>
      </c>
      <c r="K241" s="19">
        <f t="shared" si="106"/>
        <v>32</v>
      </c>
      <c r="L241" s="19">
        <f t="shared" si="106"/>
        <v>7</v>
      </c>
      <c r="M241" s="19">
        <f t="shared" si="106"/>
        <v>25</v>
      </c>
      <c r="N241" s="19">
        <f t="shared" si="106"/>
        <v>9</v>
      </c>
      <c r="O241" s="19">
        <f t="shared" si="106"/>
        <v>73</v>
      </c>
      <c r="P241" s="19">
        <f t="shared" si="106"/>
        <v>104</v>
      </c>
      <c r="Q241" s="19">
        <f t="shared" si="106"/>
        <v>177</v>
      </c>
      <c r="R241" s="19">
        <f t="shared" si="106"/>
        <v>11</v>
      </c>
      <c r="S241" s="19">
        <f t="shared" si="106"/>
        <v>7</v>
      </c>
      <c r="T241" s="19">
        <f t="shared" si="106"/>
        <v>1</v>
      </c>
      <c r="U241" s="58">
        <f t="shared" si="106"/>
        <v>19</v>
      </c>
    </row>
    <row r="242" spans="1:27" ht="13.5" customHeight="1">
      <c r="A242" s="240" t="s">
        <v>53</v>
      </c>
      <c r="B242" s="241"/>
      <c r="C242" s="241"/>
      <c r="D242" s="241"/>
      <c r="E242" s="241"/>
      <c r="F242" s="241"/>
      <c r="G242" s="241"/>
      <c r="H242" s="241"/>
      <c r="I242" s="241"/>
      <c r="J242" s="242"/>
      <c r="K242" s="19">
        <f t="shared" ref="K242:Q242" si="107">K233*14+K240*12</f>
        <v>432</v>
      </c>
      <c r="L242" s="19">
        <f t="shared" si="107"/>
        <v>96</v>
      </c>
      <c r="M242" s="19">
        <f t="shared" si="107"/>
        <v>342</v>
      </c>
      <c r="N242" s="19">
        <f t="shared" si="107"/>
        <v>114</v>
      </c>
      <c r="O242" s="19">
        <f t="shared" si="107"/>
        <v>984</v>
      </c>
      <c r="P242" s="19">
        <f t="shared" si="107"/>
        <v>1378</v>
      </c>
      <c r="Q242" s="19">
        <f t="shared" si="107"/>
        <v>2362</v>
      </c>
      <c r="R242" s="262"/>
      <c r="S242" s="263"/>
      <c r="T242" s="263"/>
      <c r="U242" s="264"/>
    </row>
    <row r="243" spans="1:27" ht="16.5" customHeight="1">
      <c r="A243" s="243"/>
      <c r="B243" s="244"/>
      <c r="C243" s="244"/>
      <c r="D243" s="244"/>
      <c r="E243" s="244"/>
      <c r="F243" s="244"/>
      <c r="G243" s="244"/>
      <c r="H243" s="244"/>
      <c r="I243" s="244"/>
      <c r="J243" s="245"/>
      <c r="K243" s="253">
        <f>SUM(K242:N242)</f>
        <v>984</v>
      </c>
      <c r="L243" s="254"/>
      <c r="M243" s="254"/>
      <c r="N243" s="255"/>
      <c r="O243" s="253">
        <f>SUM(O242:P242)</f>
        <v>2362</v>
      </c>
      <c r="P243" s="254"/>
      <c r="Q243" s="255"/>
      <c r="R243" s="265"/>
      <c r="S243" s="266"/>
      <c r="T243" s="266"/>
      <c r="U243" s="267"/>
    </row>
    <row r="244" spans="1:27" ht="21.75" customHeight="1">
      <c r="A244" s="148" t="s">
        <v>113</v>
      </c>
      <c r="B244" s="149"/>
      <c r="C244" s="149"/>
      <c r="D244" s="149"/>
      <c r="E244" s="149"/>
      <c r="F244" s="149"/>
      <c r="G244" s="149"/>
      <c r="H244" s="149"/>
      <c r="I244" s="149"/>
      <c r="J244" s="150"/>
      <c r="K244" s="151">
        <f>U241/SUM(U47,U61,U75,U89,U103,U114)</f>
        <v>0.47499999999999998</v>
      </c>
      <c r="L244" s="152"/>
      <c r="M244" s="152"/>
      <c r="N244" s="152"/>
      <c r="O244" s="152"/>
      <c r="P244" s="152"/>
      <c r="Q244" s="152"/>
      <c r="R244" s="152"/>
      <c r="S244" s="152"/>
      <c r="T244" s="152"/>
      <c r="U244" s="153"/>
    </row>
    <row r="245" spans="1:27" s="57" customFormat="1" ht="22.5" customHeight="1">
      <c r="A245" s="154" t="s">
        <v>115</v>
      </c>
      <c r="B245" s="155"/>
      <c r="C245" s="155"/>
      <c r="D245" s="155"/>
      <c r="E245" s="155"/>
      <c r="F245" s="155"/>
      <c r="G245" s="155"/>
      <c r="H245" s="155"/>
      <c r="I245" s="155"/>
      <c r="J245" s="156"/>
      <c r="K245" s="151">
        <f>K243/(SUM(O47,O61,O75,O89,O103)*14+O114*12)</f>
        <v>0.47216890595009597</v>
      </c>
      <c r="L245" s="152"/>
      <c r="M245" s="152"/>
      <c r="N245" s="152"/>
      <c r="O245" s="152"/>
      <c r="P245" s="152"/>
      <c r="Q245" s="152"/>
      <c r="R245" s="152"/>
      <c r="S245" s="152"/>
      <c r="T245" s="152"/>
      <c r="U245" s="153"/>
    </row>
    <row r="247" spans="1:27" ht="22.5" customHeight="1">
      <c r="A247" s="175" t="s">
        <v>74</v>
      </c>
      <c r="B247" s="183"/>
      <c r="C247" s="183"/>
      <c r="D247" s="183"/>
      <c r="E247" s="183"/>
      <c r="F247" s="183"/>
      <c r="G247" s="183"/>
      <c r="H247" s="183"/>
      <c r="I247" s="183"/>
      <c r="J247" s="183"/>
      <c r="K247" s="183"/>
      <c r="L247" s="183"/>
      <c r="M247" s="183"/>
      <c r="N247" s="183"/>
      <c r="O247" s="183"/>
      <c r="P247" s="183"/>
      <c r="Q247" s="183"/>
      <c r="R247" s="183"/>
      <c r="S247" s="183"/>
      <c r="T247" s="183"/>
      <c r="U247" s="183"/>
    </row>
    <row r="248" spans="1:27" ht="23.25" customHeight="1">
      <c r="A248" s="175" t="s">
        <v>30</v>
      </c>
      <c r="B248" s="175" t="s">
        <v>29</v>
      </c>
      <c r="C248" s="175"/>
      <c r="D248" s="175"/>
      <c r="E248" s="175"/>
      <c r="F248" s="175"/>
      <c r="G248" s="175"/>
      <c r="H248" s="175"/>
      <c r="I248" s="175"/>
      <c r="J248" s="171" t="s">
        <v>43</v>
      </c>
      <c r="K248" s="171" t="s">
        <v>27</v>
      </c>
      <c r="L248" s="171"/>
      <c r="M248" s="171"/>
      <c r="N248" s="171"/>
      <c r="O248" s="171" t="s">
        <v>44</v>
      </c>
      <c r="P248" s="171"/>
      <c r="Q248" s="171"/>
      <c r="R248" s="171" t="s">
        <v>26</v>
      </c>
      <c r="S248" s="171"/>
      <c r="T248" s="171"/>
      <c r="U248" s="171" t="s">
        <v>25</v>
      </c>
    </row>
    <row r="249" spans="1:27" ht="18" customHeight="1">
      <c r="A249" s="175"/>
      <c r="B249" s="175"/>
      <c r="C249" s="175"/>
      <c r="D249" s="175"/>
      <c r="E249" s="175"/>
      <c r="F249" s="175"/>
      <c r="G249" s="175"/>
      <c r="H249" s="175"/>
      <c r="I249" s="175"/>
      <c r="J249" s="171"/>
      <c r="K249" s="62" t="s">
        <v>31</v>
      </c>
      <c r="L249" s="62" t="s">
        <v>32</v>
      </c>
      <c r="M249" s="62" t="s">
        <v>33</v>
      </c>
      <c r="N249" s="62" t="s">
        <v>111</v>
      </c>
      <c r="O249" s="62" t="s">
        <v>37</v>
      </c>
      <c r="P249" s="62" t="s">
        <v>8</v>
      </c>
      <c r="Q249" s="62" t="s">
        <v>34</v>
      </c>
      <c r="R249" s="62" t="s">
        <v>35</v>
      </c>
      <c r="S249" s="62" t="s">
        <v>31</v>
      </c>
      <c r="T249" s="62" t="s">
        <v>36</v>
      </c>
      <c r="U249" s="171"/>
    </row>
    <row r="250" spans="1:27" ht="19.5" customHeight="1">
      <c r="A250" s="175" t="s">
        <v>62</v>
      </c>
      <c r="B250" s="175"/>
      <c r="C250" s="175"/>
      <c r="D250" s="175"/>
      <c r="E250" s="175"/>
      <c r="F250" s="175"/>
      <c r="G250" s="175"/>
      <c r="H250" s="175"/>
      <c r="I250" s="175"/>
      <c r="J250" s="175"/>
      <c r="K250" s="175"/>
      <c r="L250" s="175"/>
      <c r="M250" s="175"/>
      <c r="N250" s="175"/>
      <c r="O250" s="175"/>
      <c r="P250" s="175"/>
      <c r="Q250" s="175"/>
      <c r="R250" s="175"/>
      <c r="S250" s="175"/>
      <c r="T250" s="175"/>
      <c r="U250" s="175"/>
    </row>
    <row r="251" spans="1:27">
      <c r="A251" s="28" t="str">
        <f t="shared" ref="A251:A258" si="108">IF(ISNA(INDEX($A$36:$U$181,MATCH($B251,$B$36:$B$181,0),1)),"",INDEX($A$36:$U$181,MATCH($B251,$B$36:$B$181,0),1))</f>
        <v>MLM0020</v>
      </c>
      <c r="B251" s="145" t="s">
        <v>131</v>
      </c>
      <c r="C251" s="145"/>
      <c r="D251" s="145"/>
      <c r="E251" s="145"/>
      <c r="F251" s="145"/>
      <c r="G251" s="145"/>
      <c r="H251" s="145"/>
      <c r="I251" s="145"/>
      <c r="J251" s="16">
        <f t="shared" ref="J251:J258" si="109">IF(ISNA(INDEX($A$36:$U$181,MATCH($B251,$B$36:$B$181,0),10)),"",INDEX($A$36:$U$181,MATCH($B251,$B$36:$B$181,0),10))</f>
        <v>5</v>
      </c>
      <c r="K251" s="16">
        <f t="shared" ref="K251:K258" si="110">IF(ISNA(INDEX($A$36:$U$181,MATCH($B251,$B$36:$B$181,0),11)),"",INDEX($A$36:$U$181,MATCH($B251,$B$36:$B$181,0),11))</f>
        <v>2</v>
      </c>
      <c r="L251" s="16">
        <f t="shared" ref="L251:L258" si="111">IF(ISNA(INDEX($A$36:$U$181,MATCH($B251,$B$36:$B$181,0),12)),"",INDEX($A$36:$U$181,MATCH($B251,$B$36:$B$181,0),12))</f>
        <v>2</v>
      </c>
      <c r="M251" s="16">
        <f t="shared" ref="M251:M258" si="112">IF(ISNA(INDEX($A$36:$U$181,MATCH($B251,$B$36:$B$181,0),13)),"",INDEX($A$36:$U$181,MATCH($B251,$B$36:$B$181,0),13))</f>
        <v>0</v>
      </c>
      <c r="N251" s="16">
        <f t="shared" ref="N251:N258" si="113">IF(ISNA(INDEX($A$36:$U$181,MATCH($B251,$B$36:$B$181,0),14)),"",INDEX($A$36:$U$181,MATCH($B251,$B$36:$B$181,0),14))</f>
        <v>0</v>
      </c>
      <c r="O251" s="16">
        <f t="shared" ref="O251:O258" si="114">IF(ISNA(INDEX($A$36:$U$181,MATCH($B251,$B$36:$B$181,0),15)),"",INDEX($A$36:$U$181,MATCH($B251,$B$36:$B$181,0),15))</f>
        <v>4</v>
      </c>
      <c r="P251" s="16">
        <f t="shared" ref="P251:P258" si="115">IF(ISNA(INDEX($A$36:$U$181,MATCH($B251,$B$36:$B$181,0),16)),"",INDEX($A$36:$U$181,MATCH($B251,$B$36:$B$181,0),16))</f>
        <v>5</v>
      </c>
      <c r="Q251" s="16">
        <f t="shared" ref="Q251:Q258" si="116">IF(ISNA(INDEX($A$36:$U$181,MATCH($B251,$B$36:$B$181,0),17)),"",INDEX($A$36:$U$181,MATCH($B251,$B$36:$B$181,0),17))</f>
        <v>9</v>
      </c>
      <c r="R251" s="25">
        <f t="shared" ref="R251:R258" si="117">IF(ISNA(INDEX($A$36:$U$181,MATCH($B251,$B$36:$B$181,0),18)),"",INDEX($A$36:$U$181,MATCH($B251,$B$36:$B$181,0),18))</f>
        <v>0</v>
      </c>
      <c r="S251" s="25">
        <f t="shared" ref="S251:S258" si="118">IF(ISNA(INDEX($A$36:$U$181,MATCH($B251,$B$36:$B$181,0),19)),"",INDEX($A$36:$U$181,MATCH($B251,$B$36:$B$181,0),19))</f>
        <v>0</v>
      </c>
      <c r="T251" s="25" t="str">
        <f t="shared" ref="T251:T258" si="119">IF(ISNA(INDEX($A$36:$U$181,MATCH($B251,$B$36:$B$181,0),20)),"",INDEX($A$36:$U$181,MATCH($B251,$B$36:$B$181,0),20))</f>
        <v>VP</v>
      </c>
      <c r="U251" s="25" t="str">
        <f t="shared" ref="U251:U258" si="120">IF(ISNA(INDEX($A$36:$U$181,MATCH($B251,$B$36:$B$181,0),21)),"",INDEX($A$36:$U$181,MATCH($B251,$B$36:$B$181,0),21))</f>
        <v>DC</v>
      </c>
      <c r="V251" s="76"/>
      <c r="W251" s="72"/>
      <c r="X251" s="72"/>
      <c r="Y251" s="72"/>
      <c r="Z251" s="72"/>
      <c r="AA251" s="72"/>
    </row>
    <row r="252" spans="1:27">
      <c r="A252" s="28" t="str">
        <f t="shared" si="108"/>
        <v>MLM0002</v>
      </c>
      <c r="B252" s="145" t="s">
        <v>133</v>
      </c>
      <c r="C252" s="145"/>
      <c r="D252" s="145"/>
      <c r="E252" s="145"/>
      <c r="F252" s="145"/>
      <c r="G252" s="145"/>
      <c r="H252" s="145"/>
      <c r="I252" s="145"/>
      <c r="J252" s="16">
        <f t="shared" si="109"/>
        <v>5</v>
      </c>
      <c r="K252" s="16">
        <f t="shared" si="110"/>
        <v>2</v>
      </c>
      <c r="L252" s="16">
        <f t="shared" si="111"/>
        <v>2</v>
      </c>
      <c r="M252" s="16">
        <f t="shared" si="112"/>
        <v>0</v>
      </c>
      <c r="N252" s="16">
        <f t="shared" si="113"/>
        <v>0</v>
      </c>
      <c r="O252" s="16">
        <f t="shared" si="114"/>
        <v>4</v>
      </c>
      <c r="P252" s="16">
        <f t="shared" si="115"/>
        <v>5</v>
      </c>
      <c r="Q252" s="16">
        <f t="shared" si="116"/>
        <v>9</v>
      </c>
      <c r="R252" s="25">
        <f t="shared" si="117"/>
        <v>0</v>
      </c>
      <c r="S252" s="25">
        <f t="shared" si="118"/>
        <v>0</v>
      </c>
      <c r="T252" s="25" t="str">
        <f t="shared" si="119"/>
        <v>VP</v>
      </c>
      <c r="U252" s="25" t="str">
        <f t="shared" si="120"/>
        <v>DC</v>
      </c>
      <c r="V252" s="76"/>
      <c r="W252" s="72"/>
      <c r="X252" s="72"/>
      <c r="Y252" s="72"/>
      <c r="Z252" s="72"/>
      <c r="AA252" s="72"/>
    </row>
    <row r="253" spans="1:27">
      <c r="A253" s="28" t="str">
        <f t="shared" si="108"/>
        <v>YLU0011</v>
      </c>
      <c r="B253" s="145" t="s">
        <v>78</v>
      </c>
      <c r="C253" s="145"/>
      <c r="D253" s="145"/>
      <c r="E253" s="145"/>
      <c r="F253" s="145"/>
      <c r="G253" s="145"/>
      <c r="H253" s="145"/>
      <c r="I253" s="145"/>
      <c r="J253" s="16">
        <f t="shared" si="109"/>
        <v>2</v>
      </c>
      <c r="K253" s="16">
        <f t="shared" si="110"/>
        <v>0</v>
      </c>
      <c r="L253" s="16">
        <f t="shared" si="111"/>
        <v>2</v>
      </c>
      <c r="M253" s="16">
        <f t="shared" si="112"/>
        <v>0</v>
      </c>
      <c r="N253" s="16">
        <f t="shared" si="113"/>
        <v>0</v>
      </c>
      <c r="O253" s="16">
        <f t="shared" si="114"/>
        <v>2</v>
      </c>
      <c r="P253" s="16">
        <f t="shared" si="115"/>
        <v>2</v>
      </c>
      <c r="Q253" s="16">
        <f t="shared" si="116"/>
        <v>4</v>
      </c>
      <c r="R253" s="25">
        <f t="shared" si="117"/>
        <v>0</v>
      </c>
      <c r="S253" s="25">
        <f t="shared" si="118"/>
        <v>0</v>
      </c>
      <c r="T253" s="25" t="str">
        <f t="shared" si="119"/>
        <v>VP</v>
      </c>
      <c r="U253" s="25" t="str">
        <f t="shared" si="120"/>
        <v>DC</v>
      </c>
      <c r="V253" s="76"/>
      <c r="W253" s="72"/>
      <c r="X253" s="72"/>
      <c r="Y253" s="72"/>
      <c r="Z253" s="72"/>
      <c r="AA253" s="72"/>
    </row>
    <row r="254" spans="1:27">
      <c r="A254" s="28" t="str">
        <f t="shared" si="108"/>
        <v>MLM0014</v>
      </c>
      <c r="B254" s="145" t="s">
        <v>149</v>
      </c>
      <c r="C254" s="145"/>
      <c r="D254" s="145"/>
      <c r="E254" s="145"/>
      <c r="F254" s="145"/>
      <c r="G254" s="145"/>
      <c r="H254" s="145"/>
      <c r="I254" s="145"/>
      <c r="J254" s="16">
        <f t="shared" si="109"/>
        <v>5</v>
      </c>
      <c r="K254" s="16">
        <f t="shared" si="110"/>
        <v>2</v>
      </c>
      <c r="L254" s="16">
        <f t="shared" si="111"/>
        <v>2</v>
      </c>
      <c r="M254" s="16">
        <f t="shared" si="112"/>
        <v>0</v>
      </c>
      <c r="N254" s="16">
        <f t="shared" si="113"/>
        <v>0</v>
      </c>
      <c r="O254" s="16">
        <f t="shared" si="114"/>
        <v>4</v>
      </c>
      <c r="P254" s="16">
        <f t="shared" si="115"/>
        <v>5</v>
      </c>
      <c r="Q254" s="16">
        <f t="shared" si="116"/>
        <v>9</v>
      </c>
      <c r="R254" s="25">
        <f t="shared" si="117"/>
        <v>0</v>
      </c>
      <c r="S254" s="25">
        <f t="shared" si="118"/>
        <v>0</v>
      </c>
      <c r="T254" s="25" t="str">
        <f t="shared" si="119"/>
        <v>VP</v>
      </c>
      <c r="U254" s="25" t="str">
        <f t="shared" si="120"/>
        <v>DC</v>
      </c>
      <c r="V254" s="76"/>
      <c r="W254" s="72"/>
      <c r="X254" s="72"/>
      <c r="Y254" s="72"/>
      <c r="Z254" s="72"/>
      <c r="AA254" s="72"/>
    </row>
    <row r="255" spans="1:27">
      <c r="A255" s="28" t="str">
        <f t="shared" si="108"/>
        <v>YLU0012</v>
      </c>
      <c r="B255" s="145" t="s">
        <v>79</v>
      </c>
      <c r="C255" s="145"/>
      <c r="D255" s="145"/>
      <c r="E255" s="145"/>
      <c r="F255" s="145"/>
      <c r="G255" s="145"/>
      <c r="H255" s="145"/>
      <c r="I255" s="145"/>
      <c r="J255" s="16">
        <f t="shared" si="109"/>
        <v>2</v>
      </c>
      <c r="K255" s="16">
        <f t="shared" si="110"/>
        <v>0</v>
      </c>
      <c r="L255" s="16">
        <f t="shared" si="111"/>
        <v>2</v>
      </c>
      <c r="M255" s="16">
        <f t="shared" si="112"/>
        <v>0</v>
      </c>
      <c r="N255" s="16">
        <f t="shared" si="113"/>
        <v>0</v>
      </c>
      <c r="O255" s="16">
        <f t="shared" si="114"/>
        <v>2</v>
      </c>
      <c r="P255" s="16">
        <f t="shared" si="115"/>
        <v>2</v>
      </c>
      <c r="Q255" s="16">
        <f t="shared" si="116"/>
        <v>4</v>
      </c>
      <c r="R255" s="25">
        <f t="shared" si="117"/>
        <v>0</v>
      </c>
      <c r="S255" s="25">
        <f t="shared" si="118"/>
        <v>0</v>
      </c>
      <c r="T255" s="25" t="str">
        <f t="shared" si="119"/>
        <v>VP</v>
      </c>
      <c r="U255" s="25" t="str">
        <f t="shared" si="120"/>
        <v>DC</v>
      </c>
      <c r="V255" s="76"/>
      <c r="W255" s="72"/>
      <c r="X255" s="72"/>
      <c r="Y255" s="72"/>
      <c r="Z255" s="72"/>
      <c r="AA255" s="72"/>
    </row>
    <row r="256" spans="1:27">
      <c r="A256" s="28" t="str">
        <f t="shared" si="108"/>
        <v>*</v>
      </c>
      <c r="B256" s="145" t="s">
        <v>106</v>
      </c>
      <c r="C256" s="145"/>
      <c r="D256" s="145"/>
      <c r="E256" s="145"/>
      <c r="F256" s="145"/>
      <c r="G256" s="145"/>
      <c r="H256" s="145"/>
      <c r="I256" s="145"/>
      <c r="J256" s="16">
        <f t="shared" si="109"/>
        <v>3</v>
      </c>
      <c r="K256" s="16">
        <f t="shared" si="110"/>
        <v>0</v>
      </c>
      <c r="L256" s="16">
        <f t="shared" si="111"/>
        <v>2</v>
      </c>
      <c r="M256" s="16">
        <f t="shared" si="112"/>
        <v>0</v>
      </c>
      <c r="N256" s="16">
        <f t="shared" si="113"/>
        <v>0</v>
      </c>
      <c r="O256" s="16">
        <f t="shared" si="114"/>
        <v>2</v>
      </c>
      <c r="P256" s="16">
        <f t="shared" si="115"/>
        <v>3</v>
      </c>
      <c r="Q256" s="16">
        <f t="shared" si="116"/>
        <v>5</v>
      </c>
      <c r="R256" s="25">
        <f t="shared" si="117"/>
        <v>0</v>
      </c>
      <c r="S256" s="25" t="str">
        <f t="shared" si="118"/>
        <v>C</v>
      </c>
      <c r="T256" s="25">
        <f t="shared" si="119"/>
        <v>0</v>
      </c>
      <c r="U256" s="25" t="str">
        <f t="shared" si="120"/>
        <v>DC</v>
      </c>
      <c r="V256" s="76"/>
      <c r="W256" s="72"/>
      <c r="X256" s="72"/>
      <c r="Y256" s="72"/>
      <c r="Z256" s="72"/>
      <c r="AA256" s="72"/>
    </row>
    <row r="257" spans="1:27">
      <c r="A257" s="28" t="str">
        <f t="shared" si="108"/>
        <v>MLM0010</v>
      </c>
      <c r="B257" s="145" t="s">
        <v>175</v>
      </c>
      <c r="C257" s="145"/>
      <c r="D257" s="145"/>
      <c r="E257" s="145"/>
      <c r="F257" s="145"/>
      <c r="G257" s="145"/>
      <c r="H257" s="145"/>
      <c r="I257" s="145"/>
      <c r="J257" s="16">
        <f t="shared" si="109"/>
        <v>5</v>
      </c>
      <c r="K257" s="16">
        <f t="shared" si="110"/>
        <v>2</v>
      </c>
      <c r="L257" s="16">
        <f t="shared" si="111"/>
        <v>1</v>
      </c>
      <c r="M257" s="16">
        <f t="shared" si="112"/>
        <v>1</v>
      </c>
      <c r="N257" s="16">
        <f t="shared" si="113"/>
        <v>0</v>
      </c>
      <c r="O257" s="16">
        <f t="shared" si="114"/>
        <v>4</v>
      </c>
      <c r="P257" s="16">
        <f t="shared" si="115"/>
        <v>5</v>
      </c>
      <c r="Q257" s="16">
        <f t="shared" si="116"/>
        <v>9</v>
      </c>
      <c r="R257" s="25" t="str">
        <f t="shared" si="117"/>
        <v>E</v>
      </c>
      <c r="S257" s="25">
        <f t="shared" si="118"/>
        <v>0</v>
      </c>
      <c r="T257" s="25">
        <f t="shared" si="119"/>
        <v>0</v>
      </c>
      <c r="U257" s="25" t="str">
        <f t="shared" si="120"/>
        <v>DC</v>
      </c>
      <c r="V257" s="76"/>
      <c r="W257" s="72"/>
      <c r="X257" s="72"/>
      <c r="Y257" s="72"/>
      <c r="Z257" s="72"/>
      <c r="AA257" s="72"/>
    </row>
    <row r="258" spans="1:27">
      <c r="A258" s="28" t="str">
        <f t="shared" si="108"/>
        <v>*</v>
      </c>
      <c r="B258" s="145" t="s">
        <v>107</v>
      </c>
      <c r="C258" s="145"/>
      <c r="D258" s="145"/>
      <c r="E258" s="145"/>
      <c r="F258" s="145"/>
      <c r="G258" s="145"/>
      <c r="H258" s="145"/>
      <c r="I258" s="145"/>
      <c r="J258" s="16">
        <f t="shared" si="109"/>
        <v>3</v>
      </c>
      <c r="K258" s="16">
        <f t="shared" si="110"/>
        <v>0</v>
      </c>
      <c r="L258" s="16">
        <f t="shared" si="111"/>
        <v>2</v>
      </c>
      <c r="M258" s="16">
        <f t="shared" si="112"/>
        <v>0</v>
      </c>
      <c r="N258" s="16">
        <f t="shared" si="113"/>
        <v>0</v>
      </c>
      <c r="O258" s="16">
        <f t="shared" si="114"/>
        <v>2</v>
      </c>
      <c r="P258" s="16">
        <f t="shared" si="115"/>
        <v>3</v>
      </c>
      <c r="Q258" s="16">
        <f t="shared" si="116"/>
        <v>5</v>
      </c>
      <c r="R258" s="25">
        <f t="shared" si="117"/>
        <v>0</v>
      </c>
      <c r="S258" s="25" t="str">
        <f t="shared" si="118"/>
        <v>C</v>
      </c>
      <c r="T258" s="25">
        <f t="shared" si="119"/>
        <v>0</v>
      </c>
      <c r="U258" s="25" t="str">
        <f t="shared" si="120"/>
        <v>DC</v>
      </c>
      <c r="V258" s="76"/>
      <c r="W258" s="72"/>
      <c r="X258" s="72"/>
      <c r="Y258" s="72"/>
      <c r="Z258" s="72"/>
      <c r="AA258" s="72"/>
    </row>
    <row r="259" spans="1:27">
      <c r="A259" s="63" t="s">
        <v>28</v>
      </c>
      <c r="B259" s="167"/>
      <c r="C259" s="167"/>
      <c r="D259" s="167"/>
      <c r="E259" s="167"/>
      <c r="F259" s="167"/>
      <c r="G259" s="167"/>
      <c r="H259" s="167"/>
      <c r="I259" s="167"/>
      <c r="J259" s="19">
        <f t="shared" ref="J259:Q259" si="121">SUM(J251:J258)</f>
        <v>30</v>
      </c>
      <c r="K259" s="19">
        <f t="shared" si="121"/>
        <v>8</v>
      </c>
      <c r="L259" s="19">
        <f t="shared" si="121"/>
        <v>15</v>
      </c>
      <c r="M259" s="19">
        <f t="shared" si="121"/>
        <v>1</v>
      </c>
      <c r="N259" s="19">
        <f t="shared" si="121"/>
        <v>0</v>
      </c>
      <c r="O259" s="19">
        <f t="shared" si="121"/>
        <v>24</v>
      </c>
      <c r="P259" s="19">
        <f t="shared" si="121"/>
        <v>30</v>
      </c>
      <c r="Q259" s="19">
        <f t="shared" si="121"/>
        <v>54</v>
      </c>
      <c r="R259" s="63">
        <f>COUNTIF(R251:R258,"E")</f>
        <v>1</v>
      </c>
      <c r="S259" s="63">
        <f>COUNTIF(S251:S258,"C")</f>
        <v>2</v>
      </c>
      <c r="T259" s="63">
        <f>COUNTIF(T251:T258,"VP")</f>
        <v>5</v>
      </c>
      <c r="U259" s="64">
        <f>COUNTA(U251:U258)</f>
        <v>8</v>
      </c>
      <c r="V259" s="78"/>
      <c r="W259" s="70"/>
      <c r="X259" s="70"/>
      <c r="Y259" s="70"/>
      <c r="Z259" s="70"/>
      <c r="AA259" s="70"/>
    </row>
    <row r="260" spans="1:27">
      <c r="A260" s="175" t="s">
        <v>76</v>
      </c>
      <c r="B260" s="175"/>
      <c r="C260" s="175"/>
      <c r="D260" s="175"/>
      <c r="E260" s="175"/>
      <c r="F260" s="175"/>
      <c r="G260" s="175"/>
      <c r="H260" s="175"/>
      <c r="I260" s="175"/>
      <c r="J260" s="175"/>
      <c r="K260" s="175"/>
      <c r="L260" s="175"/>
      <c r="M260" s="175"/>
      <c r="N260" s="175"/>
      <c r="O260" s="175"/>
      <c r="P260" s="175"/>
      <c r="Q260" s="175"/>
      <c r="R260" s="175"/>
      <c r="S260" s="175"/>
      <c r="T260" s="175"/>
      <c r="U260" s="175"/>
      <c r="V260" s="82"/>
      <c r="W260" s="81"/>
      <c r="X260" s="81"/>
      <c r="Y260" s="81"/>
      <c r="Z260" s="81"/>
      <c r="AA260" s="81"/>
    </row>
    <row r="261" spans="1:27">
      <c r="A261" s="28" t="str">
        <f>IF(ISNA(INDEX($A$36:$U$181,MATCH($B261,$B$36:$B$181,0),1)),"",INDEX($A$36:$U$181,MATCH($B261,$B$36:$B$181,0),1))</f>
        <v>MLX7104</v>
      </c>
      <c r="B261" s="364" t="s">
        <v>248</v>
      </c>
      <c r="C261" s="365"/>
      <c r="D261" s="365"/>
      <c r="E261" s="365"/>
      <c r="F261" s="365"/>
      <c r="G261" s="365"/>
      <c r="H261" s="365"/>
      <c r="I261" s="366"/>
      <c r="J261" s="16">
        <f>IF(ISNA(INDEX($A$36:$U$181,MATCH($B261,$B$36:$B$181,0),10)),"",INDEX($A$36:$U$181,MATCH($B261,$B$36:$B$181,0),10))</f>
        <v>3</v>
      </c>
      <c r="K261" s="16">
        <f>IF(ISNA(INDEX($A$36:$U$181,MATCH($B261,$B$36:$B$181,0),11)),"",INDEX($A$36:$U$181,MATCH($B261,$B$36:$B$181,0),11))</f>
        <v>2</v>
      </c>
      <c r="L261" s="16">
        <f>IF(ISNA(INDEX($A$36:$U$181,MATCH($B261,$B$36:$B$181,0),12)),"",INDEX($A$36:$U$181,MATCH($B261,$B$36:$B$181,0),12))</f>
        <v>0</v>
      </c>
      <c r="M261" s="16">
        <f>IF(ISNA(INDEX($A$36:$U$181,MATCH($B261,$B$36:$B$181,0),13)),"",INDEX($A$36:$U$181,MATCH($B261,$B$36:$B$181,0),13))</f>
        <v>0</v>
      </c>
      <c r="N261" s="16">
        <f>IF(ISNA(INDEX($A$36:$U$181,MATCH($B261,$B$36:$B$181,0),14)),"",INDEX($A$36:$U$181,MATCH($B261,$B$36:$B$181,0),14))</f>
        <v>1</v>
      </c>
      <c r="O261" s="16">
        <f>IF(ISNA(INDEX($A$36:$U$181,MATCH($B261,$B$36:$B$181,0),15)),"",INDEX($A$36:$U$181,MATCH($B261,$B$36:$B$181,0),15))</f>
        <v>3</v>
      </c>
      <c r="P261" s="16">
        <f>IF(ISNA(INDEX($A$36:$U$181,MATCH($B261,$B$36:$B$181,0),16)),"",INDEX($A$36:$U$181,MATCH($B261,$B$36:$B$181,0),16))</f>
        <v>3</v>
      </c>
      <c r="Q261" s="16">
        <f>IF(ISNA(INDEX($A$36:$U$181,MATCH($B261,$B$36:$B$181,0),17)),"",INDEX($A$36:$U$181,MATCH($B261,$B$36:$B$181,0),17))</f>
        <v>6</v>
      </c>
      <c r="R261" s="25">
        <f>IF(ISNA(INDEX($A$36:$U$181,MATCH($B261,$B$36:$B$181,0),18)),"",INDEX($A$36:$U$181,MATCH($B261,$B$36:$B$181,0),18))</f>
        <v>0</v>
      </c>
      <c r="S261" s="25" t="str">
        <f>IF(ISNA(INDEX($A$36:$U$181,MATCH($B261,$B$36:$B$181,0),19)),"",INDEX($A$36:$U$181,MATCH($B261,$B$36:$B$181,0),19))</f>
        <v>C</v>
      </c>
      <c r="T261" s="25">
        <f>IF(ISNA(INDEX($A$36:$U$181,MATCH($B261,$B$36:$B$181,0),20)),"",INDEX($A$36:$U$181,MATCH($B261,$B$36:$B$181,0),20))</f>
        <v>0</v>
      </c>
      <c r="U261" s="25" t="str">
        <f>IF(ISNA(INDEX($A$36:$U$181,MATCH($B261,$B$36:$B$181,0),21)),"",INDEX($A$36:$U$181,MATCH($B261,$B$36:$B$181,0),21))</f>
        <v>DC</v>
      </c>
      <c r="V261" s="82"/>
      <c r="W261" s="81"/>
      <c r="X261" s="81"/>
      <c r="Y261" s="81"/>
      <c r="Z261" s="81"/>
      <c r="AA261" s="81"/>
    </row>
    <row r="262" spans="1:27" ht="15" customHeight="1">
      <c r="A262" s="63" t="s">
        <v>28</v>
      </c>
      <c r="B262" s="175"/>
      <c r="C262" s="175"/>
      <c r="D262" s="175"/>
      <c r="E262" s="175"/>
      <c r="F262" s="175"/>
      <c r="G262" s="175"/>
      <c r="H262" s="175"/>
      <c r="I262" s="175"/>
      <c r="J262" s="19">
        <f t="shared" ref="J262:Q262" si="122">SUM(J261:J261)</f>
        <v>3</v>
      </c>
      <c r="K262" s="19">
        <f t="shared" si="122"/>
        <v>2</v>
      </c>
      <c r="L262" s="19">
        <f t="shared" si="122"/>
        <v>0</v>
      </c>
      <c r="M262" s="19">
        <f t="shared" si="122"/>
        <v>0</v>
      </c>
      <c r="N262" s="19">
        <f t="shared" si="122"/>
        <v>1</v>
      </c>
      <c r="O262" s="19">
        <f t="shared" si="122"/>
        <v>3</v>
      </c>
      <c r="P262" s="19">
        <f t="shared" si="122"/>
        <v>3</v>
      </c>
      <c r="Q262" s="19">
        <f t="shared" si="122"/>
        <v>6</v>
      </c>
      <c r="R262" s="63">
        <f>COUNTIF(R261:R261,"E")</f>
        <v>0</v>
      </c>
      <c r="S262" s="63">
        <f>COUNTIF(S261:S261,"C")</f>
        <v>1</v>
      </c>
      <c r="T262" s="63">
        <f>COUNTIF(T261:T261,"VP")</f>
        <v>0</v>
      </c>
      <c r="U262" s="64">
        <v>1</v>
      </c>
      <c r="V262" s="75"/>
    </row>
    <row r="263" spans="1:27" ht="32.25" customHeight="1">
      <c r="A263" s="259" t="s">
        <v>114</v>
      </c>
      <c r="B263" s="260"/>
      <c r="C263" s="260"/>
      <c r="D263" s="260"/>
      <c r="E263" s="260"/>
      <c r="F263" s="260"/>
      <c r="G263" s="260"/>
      <c r="H263" s="260"/>
      <c r="I263" s="261"/>
      <c r="J263" s="19">
        <f t="shared" ref="J263:U263" si="123">SUM(J259,J262)</f>
        <v>33</v>
      </c>
      <c r="K263" s="19">
        <f t="shared" si="123"/>
        <v>10</v>
      </c>
      <c r="L263" s="19">
        <f t="shared" si="123"/>
        <v>15</v>
      </c>
      <c r="M263" s="19">
        <f t="shared" si="123"/>
        <v>1</v>
      </c>
      <c r="N263" s="19">
        <f t="shared" si="123"/>
        <v>1</v>
      </c>
      <c r="O263" s="19">
        <f t="shared" si="123"/>
        <v>27</v>
      </c>
      <c r="P263" s="19">
        <f t="shared" si="123"/>
        <v>33</v>
      </c>
      <c r="Q263" s="19">
        <f t="shared" si="123"/>
        <v>60</v>
      </c>
      <c r="R263" s="19">
        <f t="shared" si="123"/>
        <v>1</v>
      </c>
      <c r="S263" s="19">
        <f t="shared" si="123"/>
        <v>3</v>
      </c>
      <c r="T263" s="19">
        <f t="shared" si="123"/>
        <v>5</v>
      </c>
      <c r="U263" s="80">
        <f t="shared" si="123"/>
        <v>9</v>
      </c>
      <c r="V263" s="75"/>
    </row>
    <row r="264" spans="1:27" ht="17.25" customHeight="1">
      <c r="A264" s="240" t="s">
        <v>53</v>
      </c>
      <c r="B264" s="241"/>
      <c r="C264" s="241"/>
      <c r="D264" s="241"/>
      <c r="E264" s="241"/>
      <c r="F264" s="241"/>
      <c r="G264" s="241"/>
      <c r="H264" s="241"/>
      <c r="I264" s="241"/>
      <c r="J264" s="242"/>
      <c r="K264" s="19">
        <f t="shared" ref="K264:Q264" si="124">K259*14+K262*12</f>
        <v>136</v>
      </c>
      <c r="L264" s="19">
        <f t="shared" si="124"/>
        <v>210</v>
      </c>
      <c r="M264" s="19">
        <f t="shared" si="124"/>
        <v>14</v>
      </c>
      <c r="N264" s="19">
        <f t="shared" si="124"/>
        <v>12</v>
      </c>
      <c r="O264" s="19">
        <f t="shared" si="124"/>
        <v>372</v>
      </c>
      <c r="P264" s="19">
        <f t="shared" si="124"/>
        <v>456</v>
      </c>
      <c r="Q264" s="19">
        <f t="shared" si="124"/>
        <v>828</v>
      </c>
      <c r="R264" s="262"/>
      <c r="S264" s="263"/>
      <c r="T264" s="263"/>
      <c r="U264" s="264"/>
    </row>
    <row r="265" spans="1:27" ht="15" customHeight="1">
      <c r="A265" s="243"/>
      <c r="B265" s="244"/>
      <c r="C265" s="244"/>
      <c r="D265" s="244"/>
      <c r="E265" s="244"/>
      <c r="F265" s="244"/>
      <c r="G265" s="244"/>
      <c r="H265" s="244"/>
      <c r="I265" s="244"/>
      <c r="J265" s="245"/>
      <c r="K265" s="253">
        <f>SUM(K264:N264)</f>
        <v>372</v>
      </c>
      <c r="L265" s="254"/>
      <c r="M265" s="254"/>
      <c r="N265" s="255"/>
      <c r="O265" s="253">
        <f>SUM(O264:P264)</f>
        <v>828</v>
      </c>
      <c r="P265" s="254"/>
      <c r="Q265" s="255"/>
      <c r="R265" s="265"/>
      <c r="S265" s="266"/>
      <c r="T265" s="266"/>
      <c r="U265" s="267"/>
    </row>
    <row r="266" spans="1:27" ht="19.5" customHeight="1">
      <c r="A266" s="148" t="s">
        <v>113</v>
      </c>
      <c r="B266" s="149"/>
      <c r="C266" s="149"/>
      <c r="D266" s="149"/>
      <c r="E266" s="149"/>
      <c r="F266" s="149"/>
      <c r="G266" s="149"/>
      <c r="H266" s="149"/>
      <c r="I266" s="149"/>
      <c r="J266" s="150"/>
      <c r="K266" s="151">
        <f>U263/SUM(U47,U61,U75,U89,U103,U114)</f>
        <v>0.22500000000000001</v>
      </c>
      <c r="L266" s="152"/>
      <c r="M266" s="152"/>
      <c r="N266" s="152"/>
      <c r="O266" s="152"/>
      <c r="P266" s="152"/>
      <c r="Q266" s="152"/>
      <c r="R266" s="152"/>
      <c r="S266" s="152"/>
      <c r="T266" s="152"/>
      <c r="U266" s="153"/>
    </row>
    <row r="267" spans="1:27" ht="21.75" customHeight="1">
      <c r="A267" s="154" t="s">
        <v>116</v>
      </c>
      <c r="B267" s="155"/>
      <c r="C267" s="155"/>
      <c r="D267" s="155"/>
      <c r="E267" s="155"/>
      <c r="F267" s="155"/>
      <c r="G267" s="155"/>
      <c r="H267" s="155"/>
      <c r="I267" s="155"/>
      <c r="J267" s="156"/>
      <c r="K267" s="151">
        <f>K265/(SUM(O47,O61,O75,O89,O103)*14+O114*12)</f>
        <v>0.1785028790786948</v>
      </c>
      <c r="L267" s="152"/>
      <c r="M267" s="152"/>
      <c r="N267" s="152"/>
      <c r="O267" s="152"/>
      <c r="P267" s="152"/>
      <c r="Q267" s="152"/>
      <c r="R267" s="152"/>
      <c r="S267" s="152"/>
      <c r="T267" s="152"/>
      <c r="U267" s="153"/>
    </row>
    <row r="268" spans="1:27" ht="3.75" customHeight="1"/>
    <row r="269" spans="1:27">
      <c r="A269" s="288" t="s">
        <v>77</v>
      </c>
      <c r="B269" s="288"/>
      <c r="V269" s="44"/>
    </row>
    <row r="270" spans="1:27">
      <c r="A270" s="171" t="s">
        <v>30</v>
      </c>
      <c r="B270" s="272" t="s">
        <v>65</v>
      </c>
      <c r="C270" s="361"/>
      <c r="D270" s="361"/>
      <c r="E270" s="361"/>
      <c r="F270" s="361"/>
      <c r="G270" s="273"/>
      <c r="H270" s="272" t="s">
        <v>68</v>
      </c>
      <c r="I270" s="273"/>
      <c r="J270" s="172" t="s">
        <v>69</v>
      </c>
      <c r="K270" s="173"/>
      <c r="L270" s="173"/>
      <c r="M270" s="173"/>
      <c r="N270" s="173"/>
      <c r="O270" s="173"/>
      <c r="P270" s="174"/>
      <c r="Q270" s="272" t="s">
        <v>52</v>
      </c>
      <c r="R270" s="273"/>
      <c r="S270" s="172" t="s">
        <v>70</v>
      </c>
      <c r="T270" s="173"/>
      <c r="U270" s="174"/>
      <c r="V270" s="44"/>
      <c r="W270" s="44"/>
    </row>
    <row r="271" spans="1:27">
      <c r="A271" s="171"/>
      <c r="B271" s="274"/>
      <c r="C271" s="362"/>
      <c r="D271" s="362"/>
      <c r="E271" s="362"/>
      <c r="F271" s="362"/>
      <c r="G271" s="275"/>
      <c r="H271" s="274"/>
      <c r="I271" s="275"/>
      <c r="J271" s="172" t="s">
        <v>37</v>
      </c>
      <c r="K271" s="174"/>
      <c r="L271" s="172" t="s">
        <v>8</v>
      </c>
      <c r="M271" s="173"/>
      <c r="N271" s="174"/>
      <c r="O271" s="172" t="s">
        <v>34</v>
      </c>
      <c r="P271" s="174"/>
      <c r="Q271" s="274"/>
      <c r="R271" s="275"/>
      <c r="S271" s="26" t="s">
        <v>71</v>
      </c>
      <c r="T271" s="26" t="s">
        <v>72</v>
      </c>
      <c r="U271" s="26" t="s">
        <v>73</v>
      </c>
    </row>
    <row r="272" spans="1:27">
      <c r="A272" s="26">
        <v>1</v>
      </c>
      <c r="B272" s="172" t="s">
        <v>66</v>
      </c>
      <c r="C272" s="173"/>
      <c r="D272" s="173"/>
      <c r="E272" s="173"/>
      <c r="F272" s="173"/>
      <c r="G272" s="174"/>
      <c r="H272" s="353">
        <f>J272</f>
        <v>1750</v>
      </c>
      <c r="I272" s="353"/>
      <c r="J272" s="307">
        <f>(SUM(O47+O61+O75+O89+O103)*14+O114*12)-J273</f>
        <v>1750</v>
      </c>
      <c r="K272" s="308"/>
      <c r="L272" s="307">
        <f>(SUM(P47+P61+P75+P89+P103)*14+P114*12)-L273</f>
        <v>2302</v>
      </c>
      <c r="M272" s="363"/>
      <c r="N272" s="308"/>
      <c r="O272" s="307">
        <f>(SUM(Q47+Q61+Q75+Q89+Q103)*14+Q114*12)-O273</f>
        <v>4052</v>
      </c>
      <c r="P272" s="308"/>
      <c r="Q272" s="270">
        <f>H272/H274</f>
        <v>0.83973128598848368</v>
      </c>
      <c r="R272" s="271"/>
      <c r="S272" s="15">
        <f>J47+J61-S273</f>
        <v>59</v>
      </c>
      <c r="T272" s="15">
        <f>J75+J89-T273</f>
        <v>66</v>
      </c>
      <c r="U272" s="15">
        <f>J103+J114-U273</f>
        <v>31</v>
      </c>
    </row>
    <row r="273" spans="1:32" ht="12.75" customHeight="1">
      <c r="A273" s="26">
        <v>2</v>
      </c>
      <c r="B273" s="172" t="s">
        <v>67</v>
      </c>
      <c r="C273" s="173"/>
      <c r="D273" s="173"/>
      <c r="E273" s="173"/>
      <c r="F273" s="173"/>
      <c r="G273" s="174"/>
      <c r="H273" s="353">
        <f>J273</f>
        <v>334</v>
      </c>
      <c r="I273" s="353"/>
      <c r="J273" s="349">
        <f>O146</f>
        <v>334</v>
      </c>
      <c r="K273" s="350"/>
      <c r="L273" s="349">
        <f>P146</f>
        <v>428</v>
      </c>
      <c r="M273" s="354"/>
      <c r="N273" s="355"/>
      <c r="O273" s="268">
        <f>SUM(J273:M273)</f>
        <v>762</v>
      </c>
      <c r="P273" s="269"/>
      <c r="Q273" s="270">
        <f>H273/H274</f>
        <v>0.16026871401151632</v>
      </c>
      <c r="R273" s="271"/>
      <c r="S273" s="14">
        <v>5</v>
      </c>
      <c r="T273" s="14">
        <v>0</v>
      </c>
      <c r="U273" s="14">
        <v>29</v>
      </c>
      <c r="V273" s="276" t="str">
        <f>IF(O273=Q146,"Corect","Nu corespunde cu tabelul de opționale")</f>
        <v>Corect</v>
      </c>
      <c r="W273" s="277"/>
      <c r="X273" s="277"/>
      <c r="Y273" s="277"/>
    </row>
    <row r="274" spans="1:32">
      <c r="A274" s="172" t="s">
        <v>28</v>
      </c>
      <c r="B274" s="173"/>
      <c r="C274" s="173"/>
      <c r="D274" s="173"/>
      <c r="E274" s="173"/>
      <c r="F274" s="173"/>
      <c r="G274" s="174"/>
      <c r="H274" s="171">
        <f>SUM(H272:I273)</f>
        <v>2084</v>
      </c>
      <c r="I274" s="171"/>
      <c r="J274" s="171">
        <f>SUM(J272:K273)</f>
        <v>2084</v>
      </c>
      <c r="K274" s="171"/>
      <c r="L274" s="168">
        <f>SUM(L272:N273)</f>
        <v>2730</v>
      </c>
      <c r="M274" s="169"/>
      <c r="N274" s="170"/>
      <c r="O274" s="168">
        <f>SUM(O272:P273)</f>
        <v>4814</v>
      </c>
      <c r="P274" s="170"/>
      <c r="Q274" s="351">
        <f>SUM(Q272:R273)</f>
        <v>1</v>
      </c>
      <c r="R274" s="352"/>
      <c r="S274" s="18">
        <f>SUM(S272:S273)</f>
        <v>64</v>
      </c>
      <c r="T274" s="18">
        <f>SUM(T272:T273)</f>
        <v>66</v>
      </c>
      <c r="U274" s="18">
        <f>SUM(U272:U273)</f>
        <v>60</v>
      </c>
    </row>
    <row r="275" spans="1:32" ht="13.5" customHeight="1">
      <c r="B275" s="2"/>
      <c r="C275" s="2"/>
      <c r="D275" s="2"/>
      <c r="E275" s="2"/>
      <c r="F275" s="2"/>
      <c r="G275" s="2"/>
      <c r="M275" s="7"/>
      <c r="N275" s="53"/>
      <c r="O275" s="7"/>
      <c r="P275" s="7"/>
      <c r="Q275" s="7"/>
      <c r="R275" s="7"/>
      <c r="S275" s="7"/>
      <c r="T275" s="7"/>
    </row>
    <row r="276" spans="1:32" ht="19.5" customHeight="1">
      <c r="A276" s="296" t="s">
        <v>98</v>
      </c>
      <c r="B276" s="296"/>
      <c r="C276" s="296"/>
      <c r="D276" s="296"/>
      <c r="E276" s="296"/>
      <c r="F276" s="296"/>
      <c r="G276" s="296"/>
      <c r="H276" s="296"/>
      <c r="I276" s="296"/>
      <c r="J276" s="296"/>
      <c r="K276" s="296"/>
      <c r="L276" s="296"/>
      <c r="M276" s="296"/>
      <c r="N276" s="296"/>
      <c r="O276" s="296"/>
      <c r="P276" s="296"/>
      <c r="Q276" s="296"/>
      <c r="R276" s="296"/>
      <c r="S276" s="296"/>
      <c r="T276" s="296"/>
      <c r="U276" s="296"/>
      <c r="V276" s="72"/>
      <c r="W276" s="72"/>
      <c r="X276" s="72"/>
      <c r="Y276" s="72"/>
      <c r="Z276" s="72"/>
      <c r="AA276" s="72"/>
      <c r="AB276" s="70"/>
      <c r="AC276" s="70"/>
      <c r="AD276" s="70"/>
      <c r="AE276" s="70"/>
      <c r="AF276" s="70"/>
    </row>
    <row r="277" spans="1:32" ht="3" customHeight="1">
      <c r="V277" s="72"/>
      <c r="W277" s="72"/>
      <c r="X277" s="72"/>
      <c r="Y277" s="72"/>
      <c r="Z277" s="72"/>
      <c r="AA277" s="72"/>
      <c r="AB277" s="70"/>
      <c r="AC277" s="70"/>
      <c r="AD277" s="70"/>
      <c r="AE277" s="70"/>
      <c r="AF277" s="70"/>
    </row>
    <row r="278" spans="1:32" ht="17.25" customHeight="1">
      <c r="A278" s="159" t="s">
        <v>83</v>
      </c>
      <c r="B278" s="160"/>
      <c r="C278" s="160"/>
      <c r="D278" s="160"/>
      <c r="E278" s="160"/>
      <c r="F278" s="160"/>
      <c r="G278" s="160"/>
      <c r="H278" s="160"/>
      <c r="I278" s="160"/>
      <c r="J278" s="160"/>
      <c r="K278" s="160"/>
      <c r="L278" s="160"/>
      <c r="M278" s="160"/>
      <c r="N278" s="160"/>
      <c r="O278" s="160"/>
      <c r="P278" s="160"/>
      <c r="Q278" s="160"/>
      <c r="R278" s="160"/>
      <c r="S278" s="160"/>
      <c r="T278" s="160"/>
      <c r="U278" s="161"/>
      <c r="V278" s="72"/>
      <c r="W278" s="72"/>
      <c r="X278" s="72"/>
      <c r="Y278" s="72"/>
      <c r="Z278" s="72"/>
      <c r="AA278" s="72"/>
      <c r="AB278" s="70"/>
      <c r="AC278" s="70"/>
      <c r="AD278" s="70"/>
      <c r="AE278" s="70"/>
      <c r="AF278" s="70"/>
    </row>
    <row r="279" spans="1:32" ht="26.25" customHeight="1">
      <c r="A279" s="191" t="s">
        <v>30</v>
      </c>
      <c r="B279" s="193" t="s">
        <v>29</v>
      </c>
      <c r="C279" s="194"/>
      <c r="D279" s="194"/>
      <c r="E279" s="194"/>
      <c r="F279" s="194"/>
      <c r="G279" s="194"/>
      <c r="H279" s="194"/>
      <c r="I279" s="195"/>
      <c r="J279" s="188" t="s">
        <v>43</v>
      </c>
      <c r="K279" s="185" t="s">
        <v>27</v>
      </c>
      <c r="L279" s="186"/>
      <c r="M279" s="186"/>
      <c r="N279" s="187"/>
      <c r="O279" s="182" t="s">
        <v>44</v>
      </c>
      <c r="P279" s="199"/>
      <c r="Q279" s="199"/>
      <c r="R279" s="182" t="s">
        <v>26</v>
      </c>
      <c r="S279" s="182"/>
      <c r="T279" s="182"/>
      <c r="U279" s="182" t="s">
        <v>25</v>
      </c>
      <c r="V279" s="70"/>
      <c r="W279" s="83"/>
      <c r="X279" s="83"/>
      <c r="Y279" s="83"/>
      <c r="Z279" s="83"/>
      <c r="AA279" s="83"/>
      <c r="AB279" s="83"/>
      <c r="AC279" s="83"/>
      <c r="AD279" s="83"/>
      <c r="AE279" s="70"/>
      <c r="AF279" s="70"/>
    </row>
    <row r="280" spans="1:32" ht="12.75" customHeight="1">
      <c r="A280" s="192"/>
      <c r="B280" s="196"/>
      <c r="C280" s="197"/>
      <c r="D280" s="197"/>
      <c r="E280" s="197"/>
      <c r="F280" s="197"/>
      <c r="G280" s="197"/>
      <c r="H280" s="197"/>
      <c r="I280" s="198"/>
      <c r="J280" s="189"/>
      <c r="K280" s="32" t="s">
        <v>31</v>
      </c>
      <c r="L280" s="32" t="s">
        <v>32</v>
      </c>
      <c r="M280" s="185" t="s">
        <v>33</v>
      </c>
      <c r="N280" s="187"/>
      <c r="O280" s="32" t="s">
        <v>37</v>
      </c>
      <c r="P280" s="32" t="s">
        <v>8</v>
      </c>
      <c r="Q280" s="32" t="s">
        <v>34</v>
      </c>
      <c r="R280" s="32" t="s">
        <v>35</v>
      </c>
      <c r="S280" s="32" t="s">
        <v>31</v>
      </c>
      <c r="T280" s="32" t="s">
        <v>36</v>
      </c>
      <c r="U280" s="182"/>
      <c r="V280" s="70"/>
      <c r="W280" s="83"/>
      <c r="X280" s="83"/>
      <c r="Y280" s="83"/>
      <c r="Z280" s="83"/>
      <c r="AA280" s="83"/>
      <c r="AB280" s="83"/>
      <c r="AC280" s="83"/>
      <c r="AD280" s="83"/>
      <c r="AE280" s="70"/>
      <c r="AF280" s="70"/>
    </row>
    <row r="281" spans="1:32" s="132" customFormat="1" ht="12.75" customHeight="1">
      <c r="A281" s="133"/>
      <c r="B281" s="134"/>
      <c r="C281" s="135"/>
      <c r="D281" s="135"/>
      <c r="E281" s="135"/>
      <c r="F281" s="135"/>
      <c r="G281" s="135"/>
      <c r="H281" s="135"/>
      <c r="I281" s="136"/>
      <c r="J281" s="137"/>
      <c r="K281" s="131"/>
      <c r="L281" s="131"/>
      <c r="M281" s="129"/>
      <c r="N281" s="130"/>
      <c r="O281" s="131"/>
      <c r="P281" s="131"/>
      <c r="Q281" s="131"/>
      <c r="R281" s="131"/>
      <c r="S281" s="131"/>
      <c r="T281" s="131"/>
      <c r="U281" s="131"/>
      <c r="V281" s="70"/>
      <c r="W281" s="83"/>
      <c r="X281" s="83"/>
      <c r="Y281" s="83"/>
      <c r="Z281" s="83"/>
      <c r="AA281" s="83"/>
      <c r="AB281" s="83"/>
      <c r="AC281" s="83"/>
      <c r="AD281" s="83"/>
      <c r="AE281" s="70"/>
      <c r="AF281" s="70"/>
    </row>
    <row r="282" spans="1:32" ht="15.75" customHeight="1">
      <c r="A282" s="359" t="s">
        <v>55</v>
      </c>
      <c r="B282" s="359"/>
      <c r="C282" s="359"/>
      <c r="D282" s="359"/>
      <c r="E282" s="359"/>
      <c r="F282" s="359"/>
      <c r="G282" s="359"/>
      <c r="H282" s="359"/>
      <c r="I282" s="359"/>
      <c r="J282" s="359"/>
      <c r="K282" s="359"/>
      <c r="L282" s="359"/>
      <c r="M282" s="359"/>
      <c r="N282" s="359"/>
      <c r="O282" s="359"/>
      <c r="P282" s="359"/>
      <c r="Q282" s="359"/>
      <c r="R282" s="359"/>
      <c r="S282" s="359"/>
      <c r="T282" s="359"/>
      <c r="U282" s="359"/>
      <c r="V282" s="70"/>
      <c r="W282" s="83"/>
      <c r="X282" s="83"/>
      <c r="Y282" s="83"/>
      <c r="Z282" s="83"/>
      <c r="AA282" s="83"/>
      <c r="AB282" s="83"/>
      <c r="AC282" s="83"/>
      <c r="AD282" s="83"/>
      <c r="AE282" s="70"/>
      <c r="AF282" s="70"/>
    </row>
    <row r="283" spans="1:32" ht="15.75" customHeight="1">
      <c r="A283" s="36" t="s">
        <v>84</v>
      </c>
      <c r="B283" s="360" t="s">
        <v>86</v>
      </c>
      <c r="C283" s="360"/>
      <c r="D283" s="360"/>
      <c r="E283" s="360"/>
      <c r="F283" s="360"/>
      <c r="G283" s="360"/>
      <c r="H283" s="360"/>
      <c r="I283" s="360"/>
      <c r="J283" s="37">
        <v>5</v>
      </c>
      <c r="K283" s="37">
        <v>2</v>
      </c>
      <c r="L283" s="37">
        <v>2</v>
      </c>
      <c r="M283" s="322">
        <v>0</v>
      </c>
      <c r="N283" s="323"/>
      <c r="O283" s="38">
        <f>K283+L283+M283</f>
        <v>4</v>
      </c>
      <c r="P283" s="38">
        <f>Q283-O283</f>
        <v>5</v>
      </c>
      <c r="Q283" s="38">
        <f>ROUND(PRODUCT(J283,25)/14,0)</f>
        <v>9</v>
      </c>
      <c r="R283" s="37" t="s">
        <v>35</v>
      </c>
      <c r="S283" s="37"/>
      <c r="T283" s="39"/>
      <c r="U283" s="39" t="s">
        <v>99</v>
      </c>
      <c r="V283" s="70"/>
      <c r="W283" s="83"/>
      <c r="X283" s="83"/>
      <c r="Y283" s="83"/>
      <c r="Z283" s="83"/>
      <c r="AA283" s="83"/>
      <c r="AB283" s="83"/>
      <c r="AC283" s="83"/>
      <c r="AD283" s="83"/>
      <c r="AE283" s="70"/>
      <c r="AF283" s="70"/>
    </row>
    <row r="284" spans="1:32" ht="15.75" customHeight="1">
      <c r="A284" s="356" t="s">
        <v>56</v>
      </c>
      <c r="B284" s="357"/>
      <c r="C284" s="357"/>
      <c r="D284" s="357"/>
      <c r="E284" s="357"/>
      <c r="F284" s="357"/>
      <c r="G284" s="357"/>
      <c r="H284" s="357"/>
      <c r="I284" s="357"/>
      <c r="J284" s="357"/>
      <c r="K284" s="357"/>
      <c r="L284" s="357"/>
      <c r="M284" s="357"/>
      <c r="N284" s="357"/>
      <c r="O284" s="357"/>
      <c r="P284" s="357"/>
      <c r="Q284" s="357"/>
      <c r="R284" s="357"/>
      <c r="S284" s="357"/>
      <c r="T284" s="357"/>
      <c r="U284" s="358"/>
      <c r="V284" s="70"/>
      <c r="W284" s="83"/>
      <c r="X284" s="83"/>
      <c r="Y284" s="83"/>
      <c r="Z284" s="83"/>
      <c r="AA284" s="83"/>
      <c r="AB284" s="83"/>
      <c r="AC284" s="83"/>
      <c r="AD284" s="83"/>
      <c r="AE284" s="70"/>
      <c r="AF284" s="70"/>
    </row>
    <row r="285" spans="1:32" ht="33.75" customHeight="1">
      <c r="A285" s="36" t="s">
        <v>85</v>
      </c>
      <c r="B285" s="344" t="s">
        <v>263</v>
      </c>
      <c r="C285" s="325"/>
      <c r="D285" s="325"/>
      <c r="E285" s="325"/>
      <c r="F285" s="325"/>
      <c r="G285" s="325"/>
      <c r="H285" s="325"/>
      <c r="I285" s="326"/>
      <c r="J285" s="37">
        <v>5</v>
      </c>
      <c r="K285" s="37">
        <v>2</v>
      </c>
      <c r="L285" s="37">
        <v>2</v>
      </c>
      <c r="M285" s="322">
        <v>0</v>
      </c>
      <c r="N285" s="323"/>
      <c r="O285" s="38">
        <f>K285+L285+M285</f>
        <v>4</v>
      </c>
      <c r="P285" s="38">
        <f>Q285-O285</f>
        <v>5</v>
      </c>
      <c r="Q285" s="38">
        <f>ROUND(PRODUCT(J285,25)/14,0)</f>
        <v>9</v>
      </c>
      <c r="R285" s="37" t="s">
        <v>35</v>
      </c>
      <c r="S285" s="37"/>
      <c r="T285" s="39"/>
      <c r="U285" s="39" t="s">
        <v>99</v>
      </c>
      <c r="V285" s="70"/>
      <c r="W285" s="83"/>
      <c r="X285" s="83"/>
      <c r="Y285" s="83"/>
      <c r="Z285" s="83"/>
      <c r="AA285" s="83"/>
      <c r="AB285" s="83"/>
      <c r="AC285" s="83"/>
      <c r="AD285" s="83"/>
      <c r="AE285" s="70"/>
      <c r="AF285" s="70"/>
    </row>
    <row r="286" spans="1:32">
      <c r="A286" s="356" t="s">
        <v>57</v>
      </c>
      <c r="B286" s="357"/>
      <c r="C286" s="357"/>
      <c r="D286" s="357"/>
      <c r="E286" s="357"/>
      <c r="F286" s="357"/>
      <c r="G286" s="357"/>
      <c r="H286" s="357"/>
      <c r="I286" s="357"/>
      <c r="J286" s="357"/>
      <c r="K286" s="357"/>
      <c r="L286" s="357"/>
      <c r="M286" s="357"/>
      <c r="N286" s="357"/>
      <c r="O286" s="357"/>
      <c r="P286" s="357"/>
      <c r="Q286" s="357"/>
      <c r="R286" s="357"/>
      <c r="S286" s="357"/>
      <c r="T286" s="357"/>
      <c r="U286" s="358"/>
      <c r="V286" s="70"/>
      <c r="W286" s="83"/>
      <c r="X286" s="83"/>
      <c r="Y286" s="83"/>
      <c r="Z286" s="83"/>
      <c r="AA286" s="83"/>
      <c r="AB286" s="83"/>
      <c r="AC286" s="83"/>
      <c r="AD286" s="83"/>
      <c r="AE286" s="70"/>
      <c r="AF286" s="70"/>
    </row>
    <row r="287" spans="1:32" ht="33" customHeight="1">
      <c r="A287" s="36" t="s">
        <v>87</v>
      </c>
      <c r="B287" s="344" t="s">
        <v>264</v>
      </c>
      <c r="C287" s="325"/>
      <c r="D287" s="325"/>
      <c r="E287" s="325"/>
      <c r="F287" s="325"/>
      <c r="G287" s="325"/>
      <c r="H287" s="325"/>
      <c r="I287" s="326"/>
      <c r="J287" s="37">
        <v>5</v>
      </c>
      <c r="K287" s="37">
        <v>2</v>
      </c>
      <c r="L287" s="37">
        <v>2</v>
      </c>
      <c r="M287" s="322">
        <v>0</v>
      </c>
      <c r="N287" s="323"/>
      <c r="O287" s="38">
        <f>K287+L287+M287</f>
        <v>4</v>
      </c>
      <c r="P287" s="38">
        <f>Q287-O287</f>
        <v>5</v>
      </c>
      <c r="Q287" s="38">
        <f>ROUND(PRODUCT(J287,25)/14,0)</f>
        <v>9</v>
      </c>
      <c r="R287" s="37" t="s">
        <v>35</v>
      </c>
      <c r="S287" s="37"/>
      <c r="T287" s="39"/>
      <c r="U287" s="39" t="s">
        <v>99</v>
      </c>
      <c r="V287" s="70"/>
      <c r="W287" s="83"/>
      <c r="X287" s="83"/>
      <c r="Y287" s="83"/>
      <c r="Z287" s="83"/>
      <c r="AA287" s="83"/>
      <c r="AB287" s="83"/>
      <c r="AC287" s="83"/>
      <c r="AD287" s="83"/>
      <c r="AE287" s="70"/>
      <c r="AF287" s="70"/>
    </row>
    <row r="288" spans="1:32" ht="13.5" customHeight="1">
      <c r="A288" s="179" t="s">
        <v>58</v>
      </c>
      <c r="B288" s="342"/>
      <c r="C288" s="342"/>
      <c r="D288" s="342"/>
      <c r="E288" s="342"/>
      <c r="F288" s="342"/>
      <c r="G288" s="342"/>
      <c r="H288" s="342"/>
      <c r="I288" s="342"/>
      <c r="J288" s="342"/>
      <c r="K288" s="342"/>
      <c r="L288" s="342"/>
      <c r="M288" s="342"/>
      <c r="N288" s="342"/>
      <c r="O288" s="342"/>
      <c r="P288" s="342"/>
      <c r="Q288" s="342"/>
      <c r="R288" s="342"/>
      <c r="S288" s="342"/>
      <c r="T288" s="342"/>
      <c r="U288" s="343"/>
      <c r="V288" s="348" t="s">
        <v>119</v>
      </c>
      <c r="W288" s="348"/>
      <c r="X288" s="348"/>
      <c r="Y288" s="348"/>
      <c r="Z288" s="89"/>
      <c r="AA288" s="69"/>
      <c r="AB288" s="83"/>
      <c r="AC288" s="83"/>
      <c r="AD288" s="83"/>
      <c r="AE288" s="70"/>
      <c r="AF288" s="70"/>
    </row>
    <row r="289" spans="1:32" s="35" customFormat="1" ht="15">
      <c r="A289" s="36" t="s">
        <v>88</v>
      </c>
      <c r="B289" s="339" t="s">
        <v>250</v>
      </c>
      <c r="C289" s="340"/>
      <c r="D289" s="340"/>
      <c r="E289" s="340"/>
      <c r="F289" s="340"/>
      <c r="G289" s="340"/>
      <c r="H289" s="340"/>
      <c r="I289" s="341"/>
      <c r="J289" s="37">
        <v>5</v>
      </c>
      <c r="K289" s="37">
        <v>2</v>
      </c>
      <c r="L289" s="37">
        <v>2</v>
      </c>
      <c r="M289" s="322">
        <v>0</v>
      </c>
      <c r="N289" s="323"/>
      <c r="O289" s="38">
        <f>K289+L289+M289</f>
        <v>4</v>
      </c>
      <c r="P289" s="38">
        <f>Q289-O289</f>
        <v>5</v>
      </c>
      <c r="Q289" s="38">
        <f>ROUND(PRODUCT(J289,25)/14,0)</f>
        <v>9</v>
      </c>
      <c r="R289" s="37" t="s">
        <v>35</v>
      </c>
      <c r="S289" s="37"/>
      <c r="T289" s="39"/>
      <c r="U289" s="41" t="s">
        <v>100</v>
      </c>
      <c r="V289" s="348"/>
      <c r="W289" s="348"/>
      <c r="X289" s="348"/>
      <c r="Y289" s="348"/>
      <c r="Z289" s="89"/>
      <c r="AA289" s="69"/>
      <c r="AB289" s="83"/>
      <c r="AC289" s="83"/>
      <c r="AD289" s="83"/>
      <c r="AE289" s="88"/>
      <c r="AF289" s="88"/>
    </row>
    <row r="290" spans="1:32" ht="15">
      <c r="A290" s="179" t="s">
        <v>59</v>
      </c>
      <c r="B290" s="342"/>
      <c r="C290" s="342"/>
      <c r="D290" s="342"/>
      <c r="E290" s="342"/>
      <c r="F290" s="342"/>
      <c r="G290" s="342"/>
      <c r="H290" s="342"/>
      <c r="I290" s="342"/>
      <c r="J290" s="342"/>
      <c r="K290" s="342"/>
      <c r="L290" s="342"/>
      <c r="M290" s="342"/>
      <c r="N290" s="342"/>
      <c r="O290" s="342"/>
      <c r="P290" s="342"/>
      <c r="Q290" s="342"/>
      <c r="R290" s="342"/>
      <c r="S290" s="342"/>
      <c r="T290" s="342"/>
      <c r="U290" s="343"/>
      <c r="V290" s="345" t="s">
        <v>122</v>
      </c>
      <c r="W290" s="346"/>
      <c r="X290" s="346"/>
      <c r="Y290" s="347"/>
      <c r="Z290" s="89"/>
      <c r="AA290" s="69"/>
      <c r="AB290" s="83"/>
      <c r="AC290" s="83"/>
      <c r="AD290" s="83"/>
      <c r="AE290" s="70"/>
      <c r="AF290" s="70"/>
    </row>
    <row r="291" spans="1:32" ht="17.25" customHeight="1">
      <c r="A291" s="36" t="s">
        <v>89</v>
      </c>
      <c r="B291" s="324" t="s">
        <v>90</v>
      </c>
      <c r="C291" s="325"/>
      <c r="D291" s="325"/>
      <c r="E291" s="325"/>
      <c r="F291" s="325"/>
      <c r="G291" s="325"/>
      <c r="H291" s="325"/>
      <c r="I291" s="326"/>
      <c r="J291" s="37">
        <v>2</v>
      </c>
      <c r="K291" s="37">
        <v>1</v>
      </c>
      <c r="L291" s="37">
        <v>1</v>
      </c>
      <c r="M291" s="322">
        <v>0</v>
      </c>
      <c r="N291" s="323"/>
      <c r="O291" s="38">
        <f>K291+L291+M291</f>
        <v>2</v>
      </c>
      <c r="P291" s="38">
        <f>Q291-O291</f>
        <v>2</v>
      </c>
      <c r="Q291" s="38">
        <f>ROUND(PRODUCT(J291,25)/14,0)</f>
        <v>4</v>
      </c>
      <c r="R291" s="37"/>
      <c r="S291" s="37" t="s">
        <v>31</v>
      </c>
      <c r="T291" s="39"/>
      <c r="U291" s="41" t="s">
        <v>100</v>
      </c>
      <c r="V291" s="337">
        <f>K212+K244+K266</f>
        <v>0.99999999999999989</v>
      </c>
      <c r="W291" s="337"/>
      <c r="X291" s="337"/>
      <c r="Y291" s="337"/>
      <c r="Z291" s="335" t="s">
        <v>120</v>
      </c>
      <c r="AA291" s="336"/>
      <c r="AB291" s="83"/>
      <c r="AC291" s="83"/>
      <c r="AD291" s="83"/>
      <c r="AE291" s="70"/>
      <c r="AF291" s="70"/>
    </row>
    <row r="292" spans="1:32" ht="17.25" customHeight="1">
      <c r="A292" s="36" t="s">
        <v>92</v>
      </c>
      <c r="B292" s="324" t="s">
        <v>91</v>
      </c>
      <c r="C292" s="325"/>
      <c r="D292" s="325"/>
      <c r="E292" s="325"/>
      <c r="F292" s="325"/>
      <c r="G292" s="325"/>
      <c r="H292" s="325"/>
      <c r="I292" s="326"/>
      <c r="J292" s="37">
        <v>3</v>
      </c>
      <c r="K292" s="37">
        <v>0</v>
      </c>
      <c r="L292" s="37">
        <v>0</v>
      </c>
      <c r="M292" s="322">
        <v>3</v>
      </c>
      <c r="N292" s="323"/>
      <c r="O292" s="38">
        <f>K292+L292+M292</f>
        <v>3</v>
      </c>
      <c r="P292" s="38">
        <f t="shared" ref="P292" si="125">Q292-O292</f>
        <v>2</v>
      </c>
      <c r="Q292" s="38">
        <f t="shared" ref="Q292" si="126">ROUND(PRODUCT(J292,25)/14,0)</f>
        <v>5</v>
      </c>
      <c r="R292" s="37"/>
      <c r="S292" s="37" t="s">
        <v>31</v>
      </c>
      <c r="T292" s="39"/>
      <c r="U292" s="41" t="s">
        <v>100</v>
      </c>
      <c r="V292" s="337">
        <f>K213+K245+K267</f>
        <v>0.99999999999999989</v>
      </c>
      <c r="W292" s="337"/>
      <c r="X292" s="337"/>
      <c r="Y292" s="337"/>
      <c r="Z292" s="332" t="s">
        <v>121</v>
      </c>
      <c r="AA292" s="333"/>
      <c r="AB292" s="83"/>
      <c r="AC292" s="83"/>
      <c r="AD292" s="83"/>
      <c r="AE292" s="70"/>
      <c r="AF292" s="70"/>
    </row>
    <row r="293" spans="1:32">
      <c r="A293" s="356" t="s">
        <v>60</v>
      </c>
      <c r="B293" s="357"/>
      <c r="C293" s="357"/>
      <c r="D293" s="357"/>
      <c r="E293" s="357"/>
      <c r="F293" s="357"/>
      <c r="G293" s="357"/>
      <c r="H293" s="357"/>
      <c r="I293" s="357"/>
      <c r="J293" s="357"/>
      <c r="K293" s="357"/>
      <c r="L293" s="357"/>
      <c r="M293" s="357"/>
      <c r="N293" s="357"/>
      <c r="O293" s="357"/>
      <c r="P293" s="357"/>
      <c r="Q293" s="357"/>
      <c r="R293" s="357"/>
      <c r="S293" s="357"/>
      <c r="T293" s="357"/>
      <c r="U293" s="358"/>
      <c r="V293" s="338" t="str">
        <f>IF(V291=100%,"Corect",IF(V291&gt;100%,"Ați dublat unele discipline","Ați pierdut unele discipline"))</f>
        <v>Corect</v>
      </c>
      <c r="W293" s="338"/>
      <c r="X293" s="338"/>
      <c r="Y293" s="338"/>
      <c r="Z293" s="334"/>
      <c r="AA293" s="334"/>
      <c r="AB293" s="83"/>
      <c r="AC293" s="83"/>
      <c r="AD293" s="83"/>
      <c r="AE293" s="70"/>
      <c r="AF293" s="70"/>
    </row>
    <row r="294" spans="1:32" ht="17.25" customHeight="1">
      <c r="A294" s="36" t="s">
        <v>93</v>
      </c>
      <c r="B294" s="324" t="s">
        <v>95</v>
      </c>
      <c r="C294" s="325"/>
      <c r="D294" s="325"/>
      <c r="E294" s="325"/>
      <c r="F294" s="325"/>
      <c r="G294" s="325"/>
      <c r="H294" s="325"/>
      <c r="I294" s="326"/>
      <c r="J294" s="37">
        <v>3</v>
      </c>
      <c r="K294" s="37">
        <v>1</v>
      </c>
      <c r="L294" s="37">
        <v>1</v>
      </c>
      <c r="M294" s="322">
        <v>0</v>
      </c>
      <c r="N294" s="323"/>
      <c r="O294" s="38">
        <f>K294+L294+M294</f>
        <v>2</v>
      </c>
      <c r="P294" s="38">
        <f>Q294-O294</f>
        <v>4</v>
      </c>
      <c r="Q294" s="38">
        <f>ROUND(PRODUCT(J294,25)/12,0)</f>
        <v>6</v>
      </c>
      <c r="R294" s="37" t="s">
        <v>35</v>
      </c>
      <c r="S294" s="37"/>
      <c r="T294" s="39"/>
      <c r="U294" s="39" t="s">
        <v>99</v>
      </c>
      <c r="V294" s="338" t="str">
        <f>IF(V292=100%,"Corect",IF(V292&gt;100%,"Ați dublat unele discipline","Ați pierdut unele discipline"))</f>
        <v>Corect</v>
      </c>
      <c r="W294" s="338"/>
      <c r="X294" s="338"/>
      <c r="Y294" s="338"/>
      <c r="Z294" s="90"/>
      <c r="AA294" s="91"/>
      <c r="AB294" s="83"/>
      <c r="AC294" s="83"/>
      <c r="AD294" s="83"/>
      <c r="AE294" s="70"/>
      <c r="AF294" s="70"/>
    </row>
    <row r="295" spans="1:32" ht="17.25" customHeight="1">
      <c r="A295" s="36" t="s">
        <v>94</v>
      </c>
      <c r="B295" s="324" t="s">
        <v>96</v>
      </c>
      <c r="C295" s="325"/>
      <c r="D295" s="325"/>
      <c r="E295" s="325"/>
      <c r="F295" s="325"/>
      <c r="G295" s="325"/>
      <c r="H295" s="325"/>
      <c r="I295" s="326"/>
      <c r="J295" s="37">
        <v>2</v>
      </c>
      <c r="K295" s="37">
        <v>0</v>
      </c>
      <c r="L295" s="37">
        <v>0</v>
      </c>
      <c r="M295" s="322">
        <v>3</v>
      </c>
      <c r="N295" s="323"/>
      <c r="O295" s="38">
        <f>K295+L295+M295</f>
        <v>3</v>
      </c>
      <c r="P295" s="38">
        <f t="shared" ref="P295" si="127">Q295-O295</f>
        <v>1</v>
      </c>
      <c r="Q295" s="38">
        <f t="shared" ref="Q295" si="128">ROUND(PRODUCT(J295,25)/12,0)</f>
        <v>4</v>
      </c>
      <c r="R295" s="37"/>
      <c r="S295" s="37" t="s">
        <v>31</v>
      </c>
      <c r="T295" s="39"/>
      <c r="U295" s="41" t="s">
        <v>100</v>
      </c>
      <c r="V295" s="94"/>
      <c r="W295" s="94"/>
      <c r="X295" s="94"/>
      <c r="Y295" s="94"/>
      <c r="Z295" s="90"/>
      <c r="AA295" s="69"/>
      <c r="AB295" s="83"/>
      <c r="AC295" s="83"/>
      <c r="AD295" s="83"/>
      <c r="AE295" s="70"/>
      <c r="AF295" s="70"/>
    </row>
    <row r="296" spans="1:32" ht="20.25" customHeight="1">
      <c r="A296" s="309" t="s">
        <v>82</v>
      </c>
      <c r="B296" s="310"/>
      <c r="C296" s="310"/>
      <c r="D296" s="310"/>
      <c r="E296" s="310"/>
      <c r="F296" s="310"/>
      <c r="G296" s="310"/>
      <c r="H296" s="310"/>
      <c r="I296" s="311"/>
      <c r="J296" s="40">
        <f>SUM(J283,J285,J287,J289,J291:J292,J294:J295)</f>
        <v>30</v>
      </c>
      <c r="K296" s="40">
        <f t="shared" ref="K296:Q296" si="129">SUM(K283,K285,K287,K289,K291:K292,K294:K295)</f>
        <v>10</v>
      </c>
      <c r="L296" s="40">
        <f t="shared" si="129"/>
        <v>10</v>
      </c>
      <c r="M296" s="319">
        <f t="shared" si="129"/>
        <v>6</v>
      </c>
      <c r="N296" s="321"/>
      <c r="O296" s="40">
        <f t="shared" si="129"/>
        <v>26</v>
      </c>
      <c r="P296" s="40">
        <f t="shared" si="129"/>
        <v>29</v>
      </c>
      <c r="Q296" s="40">
        <f t="shared" si="129"/>
        <v>55</v>
      </c>
      <c r="R296" s="40">
        <f>COUNTIF(R283,"E")+COUNTIF(R285,"E")+COUNTIF(R287,"E")+COUNTIF(R289,"E")+COUNTIF(R291:R292,"E")+COUNTIF(R294:R295,"E")</f>
        <v>5</v>
      </c>
      <c r="S296" s="40">
        <f>COUNTIF(S283,"C")+COUNTIF(S285,"C")+COUNTIF(S287,"C")+COUNTIF(S289,"C")+COUNTIF(S291:S292,"C")+COUNTIF(S294:S295,"C")</f>
        <v>3</v>
      </c>
      <c r="T296" s="40">
        <f>COUNTIF(T283,"VP")+COUNTIF(T285,"VP")+COUNTIF(T287,"VP")+COUNTIF(T289,"VP")+COUNTIF(T291:T292,"VP")+COUNTIF(T294:T295,"VP")</f>
        <v>0</v>
      </c>
      <c r="U296" s="93"/>
      <c r="V296" s="92"/>
      <c r="W296" s="92"/>
      <c r="X296" s="92"/>
      <c r="Y296" s="92"/>
      <c r="Z296" s="90"/>
      <c r="AA296" s="69"/>
      <c r="AB296" s="83"/>
      <c r="AC296" s="83"/>
      <c r="AD296" s="83"/>
      <c r="AE296" s="70"/>
      <c r="AF296" s="70"/>
    </row>
    <row r="297" spans="1:32" ht="17.25" customHeight="1">
      <c r="A297" s="312" t="s">
        <v>53</v>
      </c>
      <c r="B297" s="313"/>
      <c r="C297" s="313"/>
      <c r="D297" s="313"/>
      <c r="E297" s="313"/>
      <c r="F297" s="313"/>
      <c r="G297" s="313"/>
      <c r="H297" s="313"/>
      <c r="I297" s="313"/>
      <c r="J297" s="314"/>
      <c r="K297" s="40">
        <f>SUM(K283,K285,K287,K289,K291,K292)*14+SUM(K294,K295)*12</f>
        <v>138</v>
      </c>
      <c r="L297" s="40">
        <f t="shared" ref="L297:Q297" si="130">SUM(L283,L285,L287,L289,L291,L292)*14+SUM(L294,L295)*12</f>
        <v>138</v>
      </c>
      <c r="M297" s="319">
        <f t="shared" si="130"/>
        <v>78</v>
      </c>
      <c r="N297" s="321"/>
      <c r="O297" s="40">
        <f t="shared" si="130"/>
        <v>354</v>
      </c>
      <c r="P297" s="40">
        <f t="shared" si="130"/>
        <v>396</v>
      </c>
      <c r="Q297" s="40">
        <f t="shared" si="130"/>
        <v>750</v>
      </c>
      <c r="R297" s="318"/>
      <c r="S297" s="318"/>
      <c r="T297" s="318"/>
      <c r="U297" s="318"/>
      <c r="V297" s="92"/>
      <c r="W297" s="92"/>
      <c r="X297" s="92"/>
      <c r="Y297" s="92"/>
      <c r="Z297" s="69"/>
      <c r="AA297" s="69"/>
      <c r="AB297" s="83"/>
      <c r="AC297" s="83"/>
      <c r="AD297" s="83"/>
      <c r="AE297" s="70"/>
      <c r="AF297" s="70"/>
    </row>
    <row r="298" spans="1:32">
      <c r="A298" s="315"/>
      <c r="B298" s="316"/>
      <c r="C298" s="316"/>
      <c r="D298" s="316"/>
      <c r="E298" s="316"/>
      <c r="F298" s="316"/>
      <c r="G298" s="316"/>
      <c r="H298" s="316"/>
      <c r="I298" s="316"/>
      <c r="J298" s="317"/>
      <c r="K298" s="319">
        <f>SUM(K297:M297)</f>
        <v>354</v>
      </c>
      <c r="L298" s="320"/>
      <c r="M298" s="320"/>
      <c r="N298" s="321"/>
      <c r="O298" s="319">
        <f>SUM(O297:P297)</f>
        <v>750</v>
      </c>
      <c r="P298" s="320"/>
      <c r="Q298" s="321"/>
      <c r="R298" s="318"/>
      <c r="S298" s="318"/>
      <c r="T298" s="318"/>
      <c r="U298" s="318"/>
      <c r="V298" s="92"/>
      <c r="W298" s="92"/>
      <c r="X298" s="92"/>
      <c r="Y298" s="92"/>
      <c r="Z298" s="69"/>
      <c r="AA298" s="69"/>
      <c r="AB298" s="83"/>
      <c r="AC298" s="83"/>
      <c r="AD298" s="83"/>
      <c r="AE298" s="70"/>
      <c r="AF298" s="70"/>
    </row>
    <row r="299" spans="1:32" ht="6" customHeight="1">
      <c r="V299" s="92"/>
      <c r="W299" s="92"/>
      <c r="X299" s="92"/>
      <c r="Y299" s="92"/>
      <c r="Z299" s="69"/>
      <c r="AA299" s="69"/>
      <c r="AB299" s="83"/>
      <c r="AC299" s="83"/>
      <c r="AD299" s="83"/>
      <c r="AE299" s="70"/>
      <c r="AF299" s="70"/>
    </row>
    <row r="300" spans="1:32">
      <c r="A300" s="211" t="s">
        <v>101</v>
      </c>
      <c r="B300" s="211"/>
      <c r="C300" s="211"/>
      <c r="D300" s="211"/>
      <c r="E300" s="211"/>
      <c r="F300" s="211"/>
      <c r="G300" s="211"/>
      <c r="H300" s="211"/>
      <c r="I300" s="211"/>
      <c r="J300" s="211"/>
      <c r="K300" s="211"/>
      <c r="L300" s="211"/>
      <c r="M300" s="211"/>
      <c r="N300" s="211"/>
      <c r="O300" s="211"/>
      <c r="P300" s="211"/>
      <c r="Q300" s="211"/>
      <c r="R300" s="211"/>
      <c r="S300" s="211"/>
      <c r="T300" s="211"/>
      <c r="U300" s="211"/>
      <c r="V300" s="92"/>
      <c r="W300" s="92"/>
      <c r="X300" s="92"/>
      <c r="Y300" s="92"/>
      <c r="Z300" s="69"/>
      <c r="AA300" s="69"/>
      <c r="AB300" s="83"/>
      <c r="AC300" s="83"/>
      <c r="AD300" s="83"/>
      <c r="AE300" s="70"/>
      <c r="AF300" s="70"/>
    </row>
    <row r="301" spans="1:32">
      <c r="V301" s="70"/>
      <c r="W301" s="70"/>
      <c r="X301" s="70"/>
      <c r="Y301" s="70"/>
      <c r="Z301" s="70"/>
      <c r="AA301" s="70"/>
      <c r="AB301" s="70"/>
      <c r="AC301" s="70"/>
      <c r="AD301" s="70"/>
      <c r="AE301" s="70"/>
      <c r="AF301" s="70"/>
    </row>
    <row r="302" spans="1:32">
      <c r="V302" s="70"/>
      <c r="W302" s="70"/>
      <c r="X302" s="70"/>
      <c r="Y302" s="70"/>
      <c r="Z302" s="70"/>
      <c r="AA302" s="70"/>
      <c r="AB302" s="70"/>
      <c r="AC302" s="70"/>
      <c r="AD302" s="70"/>
      <c r="AE302" s="70"/>
      <c r="AF302" s="70"/>
    </row>
    <row r="303" spans="1:32">
      <c r="V303" s="70"/>
      <c r="W303" s="70"/>
      <c r="X303" s="70"/>
      <c r="Y303" s="70"/>
      <c r="Z303" s="70"/>
      <c r="AA303" s="70"/>
      <c r="AB303" s="70"/>
      <c r="AC303" s="70"/>
      <c r="AD303" s="70"/>
      <c r="AE303" s="70"/>
      <c r="AF303" s="70"/>
    </row>
    <row r="304" spans="1:32">
      <c r="V304" s="70"/>
      <c r="W304" s="70"/>
      <c r="X304" s="70"/>
      <c r="Y304" s="70"/>
      <c r="Z304" s="70"/>
      <c r="AA304" s="70"/>
      <c r="AB304" s="70"/>
      <c r="AC304" s="70"/>
      <c r="AD304" s="70"/>
      <c r="AE304" s="70"/>
      <c r="AF304" s="70"/>
    </row>
  </sheetData>
  <sheetProtection deleteColumns="0" deleteRows="0" selectLockedCells="1" selectUnlockedCells="1"/>
  <mergeCells count="441">
    <mergeCell ref="M17:U18"/>
    <mergeCell ref="V20:Y23"/>
    <mergeCell ref="A260:U260"/>
    <mergeCell ref="B262:I262"/>
    <mergeCell ref="A263:I263"/>
    <mergeCell ref="A264:J265"/>
    <mergeCell ref="B261:I261"/>
    <mergeCell ref="K265:N265"/>
    <mergeCell ref="K266:U266"/>
    <mergeCell ref="V47:X47"/>
    <mergeCell ref="A105:U105"/>
    <mergeCell ref="K211:N211"/>
    <mergeCell ref="B162:I162"/>
    <mergeCell ref="O147:Q147"/>
    <mergeCell ref="A244:J244"/>
    <mergeCell ref="A245:J245"/>
    <mergeCell ref="K244:U244"/>
    <mergeCell ref="K245:U245"/>
    <mergeCell ref="A241:I241"/>
    <mergeCell ref="O243:Q243"/>
    <mergeCell ref="B239:I239"/>
    <mergeCell ref="B166:I166"/>
    <mergeCell ref="O117:Q117"/>
    <mergeCell ref="S270:U270"/>
    <mergeCell ref="B292:I292"/>
    <mergeCell ref="A293:U293"/>
    <mergeCell ref="B294:I294"/>
    <mergeCell ref="A290:U290"/>
    <mergeCell ref="B291:I291"/>
    <mergeCell ref="A282:U282"/>
    <mergeCell ref="B283:I283"/>
    <mergeCell ref="A284:U284"/>
    <mergeCell ref="B285:I285"/>
    <mergeCell ref="A286:U286"/>
    <mergeCell ref="M289:N289"/>
    <mergeCell ref="M291:N291"/>
    <mergeCell ref="M283:N283"/>
    <mergeCell ref="M285:N285"/>
    <mergeCell ref="Q272:R272"/>
    <mergeCell ref="B270:G271"/>
    <mergeCell ref="L272:N272"/>
    <mergeCell ref="L271:N271"/>
    <mergeCell ref="B272:G272"/>
    <mergeCell ref="J272:K272"/>
    <mergeCell ref="H272:I272"/>
    <mergeCell ref="B223:I223"/>
    <mergeCell ref="V294:Y294"/>
    <mergeCell ref="V290:Y290"/>
    <mergeCell ref="V291:Y291"/>
    <mergeCell ref="V288:Y289"/>
    <mergeCell ref="J273:K273"/>
    <mergeCell ref="Q274:R274"/>
    <mergeCell ref="H273:I273"/>
    <mergeCell ref="H274:I274"/>
    <mergeCell ref="A274:G274"/>
    <mergeCell ref="J274:K274"/>
    <mergeCell ref="O274:P274"/>
    <mergeCell ref="L273:N273"/>
    <mergeCell ref="L274:N274"/>
    <mergeCell ref="B273:G273"/>
    <mergeCell ref="Z292:AA292"/>
    <mergeCell ref="Z293:AA293"/>
    <mergeCell ref="Z291:AA291"/>
    <mergeCell ref="V292:Y292"/>
    <mergeCell ref="V293:Y293"/>
    <mergeCell ref="B289:I289"/>
    <mergeCell ref="A288:U288"/>
    <mergeCell ref="B287:I287"/>
    <mergeCell ref="A276:U276"/>
    <mergeCell ref="A278:U278"/>
    <mergeCell ref="K279:N279"/>
    <mergeCell ref="M280:N280"/>
    <mergeCell ref="M287:N287"/>
    <mergeCell ref="A279:A280"/>
    <mergeCell ref="B279:I280"/>
    <mergeCell ref="J279:J280"/>
    <mergeCell ref="O279:Q279"/>
    <mergeCell ref="R279:T279"/>
    <mergeCell ref="U279:U280"/>
    <mergeCell ref="V3:Y3"/>
    <mergeCell ref="V4:Y4"/>
    <mergeCell ref="V5:Y5"/>
    <mergeCell ref="V6:Y6"/>
    <mergeCell ref="V7:Y7"/>
    <mergeCell ref="V8:Y8"/>
    <mergeCell ref="V32:W32"/>
    <mergeCell ref="V30:W30"/>
    <mergeCell ref="V31:W31"/>
    <mergeCell ref="V10:Y15"/>
    <mergeCell ref="V17:Y17"/>
    <mergeCell ref="R242:U243"/>
    <mergeCell ref="A269:B269"/>
    <mergeCell ref="O272:P272"/>
    <mergeCell ref="K243:N243"/>
    <mergeCell ref="K248:N248"/>
    <mergeCell ref="A296:I296"/>
    <mergeCell ref="A297:J298"/>
    <mergeCell ref="R297:U298"/>
    <mergeCell ref="O298:Q298"/>
    <mergeCell ref="M292:N292"/>
    <mergeCell ref="M294:N294"/>
    <mergeCell ref="M295:N295"/>
    <mergeCell ref="M296:N296"/>
    <mergeCell ref="M297:N297"/>
    <mergeCell ref="K298:N298"/>
    <mergeCell ref="B295:I295"/>
    <mergeCell ref="H270:I271"/>
    <mergeCell ref="A270:A271"/>
    <mergeCell ref="O265:Q265"/>
    <mergeCell ref="B259:I259"/>
    <mergeCell ref="K267:U267"/>
    <mergeCell ref="A266:J266"/>
    <mergeCell ref="B252:I252"/>
    <mergeCell ref="B253:I253"/>
    <mergeCell ref="R248:T248"/>
    <mergeCell ref="A248:A249"/>
    <mergeCell ref="B248:I249"/>
    <mergeCell ref="J248:J249"/>
    <mergeCell ref="R264:U265"/>
    <mergeCell ref="B258:I258"/>
    <mergeCell ref="B251:I251"/>
    <mergeCell ref="B254:I254"/>
    <mergeCell ref="B255:I255"/>
    <mergeCell ref="B256:I256"/>
    <mergeCell ref="B257:I257"/>
    <mergeCell ref="A1:K1"/>
    <mergeCell ref="A3:K3"/>
    <mergeCell ref="M20:U20"/>
    <mergeCell ref="M1:U1"/>
    <mergeCell ref="M14:U14"/>
    <mergeCell ref="A4:K5"/>
    <mergeCell ref="A34:U34"/>
    <mergeCell ref="A20:K20"/>
    <mergeCell ref="M3:O3"/>
    <mergeCell ref="M5:O5"/>
    <mergeCell ref="D28:F28"/>
    <mergeCell ref="A18:K18"/>
    <mergeCell ref="A2:K2"/>
    <mergeCell ref="A6:K6"/>
    <mergeCell ref="P5:R5"/>
    <mergeCell ref="P6:R6"/>
    <mergeCell ref="P3:R3"/>
    <mergeCell ref="P4:R4"/>
    <mergeCell ref="M4:O4"/>
    <mergeCell ref="A10:K10"/>
    <mergeCell ref="M6:O6"/>
    <mergeCell ref="A15:K15"/>
    <mergeCell ref="A17:L17"/>
    <mergeCell ref="A16:K16"/>
    <mergeCell ref="U37:U38"/>
    <mergeCell ref="A63:U63"/>
    <mergeCell ref="J64:J65"/>
    <mergeCell ref="K64:N64"/>
    <mergeCell ref="K50:N50"/>
    <mergeCell ref="R37:T37"/>
    <mergeCell ref="M27:U33"/>
    <mergeCell ref="A22:K25"/>
    <mergeCell ref="A19:K19"/>
    <mergeCell ref="M19:U19"/>
    <mergeCell ref="B61:I61"/>
    <mergeCell ref="B58:I58"/>
    <mergeCell ref="A49:U49"/>
    <mergeCell ref="B57:I57"/>
    <mergeCell ref="J50:J51"/>
    <mergeCell ref="G28:G29"/>
    <mergeCell ref="B59:I59"/>
    <mergeCell ref="O50:Q50"/>
    <mergeCell ref="R50:T50"/>
    <mergeCell ref="B52:I52"/>
    <mergeCell ref="B53:I53"/>
    <mergeCell ref="B54:I54"/>
    <mergeCell ref="O37:Q37"/>
    <mergeCell ref="B39:I39"/>
    <mergeCell ref="S6:U6"/>
    <mergeCell ref="A50:A51"/>
    <mergeCell ref="B47:I47"/>
    <mergeCell ref="B60:I60"/>
    <mergeCell ref="A11:K11"/>
    <mergeCell ref="A37:A38"/>
    <mergeCell ref="B46:I46"/>
    <mergeCell ref="B45:I45"/>
    <mergeCell ref="K37:N37"/>
    <mergeCell ref="I28:K28"/>
    <mergeCell ref="B28:C28"/>
    <mergeCell ref="H28:H29"/>
    <mergeCell ref="A27:G27"/>
    <mergeCell ref="M15:U15"/>
    <mergeCell ref="A7:K7"/>
    <mergeCell ref="A8:K8"/>
    <mergeCell ref="A9:K9"/>
    <mergeCell ref="M8:U11"/>
    <mergeCell ref="A13:K13"/>
    <mergeCell ref="A14:K14"/>
    <mergeCell ref="M13:U13"/>
    <mergeCell ref="J37:J38"/>
    <mergeCell ref="A36:U36"/>
    <mergeCell ref="B37:I38"/>
    <mergeCell ref="U117:U118"/>
    <mergeCell ref="A106:A107"/>
    <mergeCell ref="U106:U107"/>
    <mergeCell ref="R106:T106"/>
    <mergeCell ref="A117:A118"/>
    <mergeCell ref="A145:I145"/>
    <mergeCell ref="A146:J147"/>
    <mergeCell ref="O106:Q106"/>
    <mergeCell ref="B117:I118"/>
    <mergeCell ref="B106:I107"/>
    <mergeCell ref="B114:I114"/>
    <mergeCell ref="R117:T117"/>
    <mergeCell ref="B131:U131"/>
    <mergeCell ref="B141:U141"/>
    <mergeCell ref="R146:U147"/>
    <mergeCell ref="B113:I113"/>
    <mergeCell ref="B123:I123"/>
    <mergeCell ref="B124:I124"/>
    <mergeCell ref="B125:I125"/>
    <mergeCell ref="B109:I109"/>
    <mergeCell ref="B110:I110"/>
    <mergeCell ref="B111:I111"/>
    <mergeCell ref="B112:I112"/>
    <mergeCell ref="B126:I126"/>
    <mergeCell ref="B40:I40"/>
    <mergeCell ref="V273:Y273"/>
    <mergeCell ref="B170:I170"/>
    <mergeCell ref="A171:U171"/>
    <mergeCell ref="B172:I172"/>
    <mergeCell ref="B173:I173"/>
    <mergeCell ref="B174:I174"/>
    <mergeCell ref="B177:I177"/>
    <mergeCell ref="A167:U167"/>
    <mergeCell ref="R180:U181"/>
    <mergeCell ref="O181:Q181"/>
    <mergeCell ref="O187:Q187"/>
    <mergeCell ref="B204:I204"/>
    <mergeCell ref="B206:I206"/>
    <mergeCell ref="A203:U203"/>
    <mergeCell ref="B219:I219"/>
    <mergeCell ref="A212:J212"/>
    <mergeCell ref="A213:J213"/>
    <mergeCell ref="K212:U212"/>
    <mergeCell ref="K213:U213"/>
    <mergeCell ref="B198:I198"/>
    <mergeCell ref="B168:I168"/>
    <mergeCell ref="B169:I169"/>
    <mergeCell ref="A187:A188"/>
    <mergeCell ref="A300:U300"/>
    <mergeCell ref="A209:I209"/>
    <mergeCell ref="B208:I208"/>
    <mergeCell ref="B205:I205"/>
    <mergeCell ref="A210:J211"/>
    <mergeCell ref="R210:U211"/>
    <mergeCell ref="O211:Q211"/>
    <mergeCell ref="B207:I207"/>
    <mergeCell ref="O273:P273"/>
    <mergeCell ref="Q273:R273"/>
    <mergeCell ref="Q270:R271"/>
    <mergeCell ref="J271:K271"/>
    <mergeCell ref="O271:P271"/>
    <mergeCell ref="J270:P270"/>
    <mergeCell ref="B224:I224"/>
    <mergeCell ref="B225:I225"/>
    <mergeCell ref="B229:I229"/>
    <mergeCell ref="B228:I228"/>
    <mergeCell ref="B231:I231"/>
    <mergeCell ref="B232:I232"/>
    <mergeCell ref="B230:I230"/>
    <mergeCell ref="A267:J267"/>
    <mergeCell ref="A218:U218"/>
    <mergeCell ref="B222:I222"/>
    <mergeCell ref="S3:U3"/>
    <mergeCell ref="S4:U4"/>
    <mergeCell ref="S5:U5"/>
    <mergeCell ref="A12:K12"/>
    <mergeCell ref="A64:A65"/>
    <mergeCell ref="B64:I65"/>
    <mergeCell ref="B178:I178"/>
    <mergeCell ref="A179:I179"/>
    <mergeCell ref="A180:J181"/>
    <mergeCell ref="O94:Q94"/>
    <mergeCell ref="R94:T94"/>
    <mergeCell ref="A116:U116"/>
    <mergeCell ref="B94:I95"/>
    <mergeCell ref="A163:U163"/>
    <mergeCell ref="B164:I164"/>
    <mergeCell ref="K147:N147"/>
    <mergeCell ref="M21:U25"/>
    <mergeCell ref="A175:U175"/>
    <mergeCell ref="B176:I176"/>
    <mergeCell ref="K181:N181"/>
    <mergeCell ref="A90:U91"/>
    <mergeCell ref="R64:T64"/>
    <mergeCell ref="U64:U65"/>
    <mergeCell ref="M16:U16"/>
    <mergeCell ref="U248:U249"/>
    <mergeCell ref="A247:U247"/>
    <mergeCell ref="O248:Q248"/>
    <mergeCell ref="A250:U250"/>
    <mergeCell ref="B226:I226"/>
    <mergeCell ref="B199:I199"/>
    <mergeCell ref="B200:I200"/>
    <mergeCell ref="B236:I236"/>
    <mergeCell ref="B237:I237"/>
    <mergeCell ref="B238:I238"/>
    <mergeCell ref="U216:U217"/>
    <mergeCell ref="B240:I240"/>
    <mergeCell ref="B235:I235"/>
    <mergeCell ref="B227:I227"/>
    <mergeCell ref="K216:N216"/>
    <mergeCell ref="A215:U215"/>
    <mergeCell ref="J216:J217"/>
    <mergeCell ref="O216:Q216"/>
    <mergeCell ref="R216:T216"/>
    <mergeCell ref="B233:I233"/>
    <mergeCell ref="B216:I217"/>
    <mergeCell ref="B201:I201"/>
    <mergeCell ref="A242:J243"/>
    <mergeCell ref="A234:U234"/>
    <mergeCell ref="B41:I41"/>
    <mergeCell ref="B42:I42"/>
    <mergeCell ref="B43:I43"/>
    <mergeCell ref="B44:I44"/>
    <mergeCell ref="B97:I97"/>
    <mergeCell ref="B98:I98"/>
    <mergeCell ref="B99:I99"/>
    <mergeCell ref="B100:I100"/>
    <mergeCell ref="B101:I101"/>
    <mergeCell ref="B50:I51"/>
    <mergeCell ref="B74:I74"/>
    <mergeCell ref="A76:U77"/>
    <mergeCell ref="K80:N80"/>
    <mergeCell ref="B72:I72"/>
    <mergeCell ref="K94:N94"/>
    <mergeCell ref="B88:I88"/>
    <mergeCell ref="B55:I55"/>
    <mergeCell ref="B56:I56"/>
    <mergeCell ref="B102:I102"/>
    <mergeCell ref="B108:I108"/>
    <mergeCell ref="O64:Q64"/>
    <mergeCell ref="U50:U51"/>
    <mergeCell ref="A79:U79"/>
    <mergeCell ref="J80:J81"/>
    <mergeCell ref="O80:Q80"/>
    <mergeCell ref="R80:T80"/>
    <mergeCell ref="A80:A81"/>
    <mergeCell ref="B73:I73"/>
    <mergeCell ref="K106:N106"/>
    <mergeCell ref="J106:J107"/>
    <mergeCell ref="B103:I103"/>
    <mergeCell ref="U80:U81"/>
    <mergeCell ref="B75:I75"/>
    <mergeCell ref="V61:X61"/>
    <mergeCell ref="V75:X75"/>
    <mergeCell ref="V89:X89"/>
    <mergeCell ref="V103:X103"/>
    <mergeCell ref="B80:I81"/>
    <mergeCell ref="B89:I89"/>
    <mergeCell ref="V114:X114"/>
    <mergeCell ref="A93:U93"/>
    <mergeCell ref="J94:J95"/>
    <mergeCell ref="A94:A95"/>
    <mergeCell ref="U94:U95"/>
    <mergeCell ref="B66:I66"/>
    <mergeCell ref="B67:I67"/>
    <mergeCell ref="B68:I68"/>
    <mergeCell ref="B69:I69"/>
    <mergeCell ref="B70:I70"/>
    <mergeCell ref="B71:I71"/>
    <mergeCell ref="B82:I82"/>
    <mergeCell ref="B83:I83"/>
    <mergeCell ref="B84:I84"/>
    <mergeCell ref="B85:I85"/>
    <mergeCell ref="B86:I86"/>
    <mergeCell ref="B87:I87"/>
    <mergeCell ref="B96:I96"/>
    <mergeCell ref="B119:U119"/>
    <mergeCell ref="B122:U122"/>
    <mergeCell ref="K117:N117"/>
    <mergeCell ref="J117:J118"/>
    <mergeCell ref="B120:I120"/>
    <mergeCell ref="B194:I194"/>
    <mergeCell ref="A186:U186"/>
    <mergeCell ref="A159:U159"/>
    <mergeCell ref="K152:N152"/>
    <mergeCell ref="U152:U153"/>
    <mergeCell ref="J152:J153"/>
    <mergeCell ref="A154:U154"/>
    <mergeCell ref="A152:A153"/>
    <mergeCell ref="B152:I153"/>
    <mergeCell ref="O152:Q152"/>
    <mergeCell ref="R152:T152"/>
    <mergeCell ref="A148:J148"/>
    <mergeCell ref="A149:J149"/>
    <mergeCell ref="B156:I156"/>
    <mergeCell ref="B161:I161"/>
    <mergeCell ref="B121:I121"/>
    <mergeCell ref="B128:I128"/>
    <mergeCell ref="B129:I129"/>
    <mergeCell ref="B130:I130"/>
    <mergeCell ref="B221:I221"/>
    <mergeCell ref="B138:I138"/>
    <mergeCell ref="B139:I139"/>
    <mergeCell ref="B140:I140"/>
    <mergeCell ref="B142:I142"/>
    <mergeCell ref="B143:I143"/>
    <mergeCell ref="B144:I144"/>
    <mergeCell ref="B155:I155"/>
    <mergeCell ref="B157:I157"/>
    <mergeCell ref="B160:I160"/>
    <mergeCell ref="B197:I197"/>
    <mergeCell ref="B202:I202"/>
    <mergeCell ref="B190:I190"/>
    <mergeCell ref="A189:U189"/>
    <mergeCell ref="B191:I191"/>
    <mergeCell ref="B192:I192"/>
    <mergeCell ref="B193:I193"/>
    <mergeCell ref="B196:I196"/>
    <mergeCell ref="J187:J188"/>
    <mergeCell ref="K187:N187"/>
    <mergeCell ref="R187:T187"/>
    <mergeCell ref="U187:U188"/>
    <mergeCell ref="B187:I188"/>
    <mergeCell ref="B195:I195"/>
    <mergeCell ref="B132:I132"/>
    <mergeCell ref="B133:I133"/>
    <mergeCell ref="B134:I134"/>
    <mergeCell ref="B135:I135"/>
    <mergeCell ref="B136:I136"/>
    <mergeCell ref="B137:I137"/>
    <mergeCell ref="B127:I127"/>
    <mergeCell ref="B220:I220"/>
    <mergeCell ref="A185:U185"/>
    <mergeCell ref="A182:J182"/>
    <mergeCell ref="K182:U182"/>
    <mergeCell ref="A183:J183"/>
    <mergeCell ref="K183:U183"/>
    <mergeCell ref="K148:U148"/>
    <mergeCell ref="K149:U149"/>
    <mergeCell ref="A151:U151"/>
    <mergeCell ref="B158:I158"/>
    <mergeCell ref="B165:I165"/>
    <mergeCell ref="A216:A217"/>
  </mergeCells>
  <phoneticPr fontId="5" type="noConversion"/>
  <conditionalFormatting sqref="V273 L31:L32 V30:V32 V3:V8">
    <cfRule type="cellIs" dxfId="43" priority="177" operator="equal">
      <formula>"E bine"</formula>
    </cfRule>
  </conditionalFormatting>
  <conditionalFormatting sqref="V273 V30:V32 V3:V8">
    <cfRule type="cellIs" dxfId="42" priority="176" operator="equal">
      <formula>"NU e bine"</formula>
    </cfRule>
  </conditionalFormatting>
  <conditionalFormatting sqref="V30:W32 V3:V8">
    <cfRule type="cellIs" dxfId="41" priority="169" operator="equal">
      <formula>"Suma trebuie să fie 52"</formula>
    </cfRule>
    <cfRule type="cellIs" dxfId="40" priority="170" operator="equal">
      <formula>"Corect"</formula>
    </cfRule>
    <cfRule type="cellIs" dxfId="39" priority="171" operator="equal">
      <formula>SUM($B$30:$J$30)</formula>
    </cfRule>
    <cfRule type="cellIs" dxfId="38" priority="172" operator="lessThan">
      <formula>"(SUM(B28:K28)=52"</formula>
    </cfRule>
    <cfRule type="cellIs" dxfId="37" priority="173" operator="equal">
      <formula>52</formula>
    </cfRule>
    <cfRule type="cellIs" dxfId="36" priority="174" operator="equal">
      <formula>$K$30</formula>
    </cfRule>
    <cfRule type="cellIs" dxfId="35" priority="175" operator="equal">
      <formula>$B$30:$K$30=52</formula>
    </cfRule>
  </conditionalFormatting>
  <conditionalFormatting sqref="V273:W273 V30:W32 V3:V8">
    <cfRule type="cellIs" dxfId="34" priority="164" operator="equal">
      <formula>"Suma trebuie să fie 52"</formula>
    </cfRule>
    <cfRule type="cellIs" dxfId="33" priority="168" operator="equal">
      <formula>"Corect"</formula>
    </cfRule>
  </conditionalFormatting>
  <conditionalFormatting sqref="V273:Y273 V30:W32">
    <cfRule type="cellIs" dxfId="32" priority="167" operator="equal">
      <formula>"Corect"</formula>
    </cfRule>
  </conditionalFormatting>
  <conditionalFormatting sqref="V47:X47 V61:X61 V75:X77 V89:X89 V103:X103 V114:X114">
    <cfRule type="cellIs" dxfId="31" priority="165" operator="equal">
      <formula>"E trebuie să fie cel puțin egal cu C+VP"</formula>
    </cfRule>
    <cfRule type="cellIs" dxfId="30" priority="166" operator="equal">
      <formula>"Corect"</formula>
    </cfRule>
  </conditionalFormatting>
  <conditionalFormatting sqref="V273:W273">
    <cfRule type="cellIs" dxfId="29" priority="140" operator="equal">
      <formula>"Nu corespunde cu tabelul de opționale"</formula>
    </cfRule>
    <cfRule type="cellIs" dxfId="28" priority="143" operator="equal">
      <formula>"Suma trebuie să fie 52"</formula>
    </cfRule>
    <cfRule type="cellIs" dxfId="27" priority="144" operator="equal">
      <formula>"Corect"</formula>
    </cfRule>
    <cfRule type="cellIs" dxfId="26" priority="145" operator="equal">
      <formula>SUM($B$30:$J$30)</formula>
    </cfRule>
    <cfRule type="cellIs" dxfId="25" priority="146" operator="lessThan">
      <formula>"(SUM(B28:K28)=52"</formula>
    </cfRule>
    <cfRule type="cellIs" dxfId="24" priority="147" operator="equal">
      <formula>52</formula>
    </cfRule>
    <cfRule type="cellIs" dxfId="23" priority="148" operator="equal">
      <formula>$K$30</formula>
    </cfRule>
    <cfRule type="cellIs" dxfId="22" priority="149" operator="equal">
      <formula>$B$30:$K$30=52</formula>
    </cfRule>
  </conditionalFormatting>
  <conditionalFormatting sqref="V3:V8">
    <cfRule type="cellIs" dxfId="21" priority="128" operator="equal">
      <formula>"Trebuie alocate cel puțin 20 de ore pe săptămână"</formula>
    </cfRule>
  </conditionalFormatting>
  <conditionalFormatting sqref="V30:W30">
    <cfRule type="cellIs" dxfId="20" priority="30" operator="equal">
      <formula>"Correct"</formula>
    </cfRule>
  </conditionalFormatting>
  <conditionalFormatting sqref="V3:V8">
    <cfRule type="cellIs" dxfId="19" priority="20" operator="equal">
      <formula>"Suma trebuie să fie 52"</formula>
    </cfRule>
    <cfRule type="cellIs" dxfId="18" priority="21" operator="equal">
      <formula>"Corect"</formula>
    </cfRule>
    <cfRule type="cellIs" dxfId="17" priority="22" operator="equal">
      <formula>SUM($B$31:$J$31)</formula>
    </cfRule>
    <cfRule type="cellIs" dxfId="16" priority="23" operator="lessThan">
      <formula>"(SUM(B28:K28)=52"</formula>
    </cfRule>
    <cfRule type="cellIs" dxfId="15" priority="24" operator="equal">
      <formula>52</formula>
    </cfRule>
    <cfRule type="cellIs" dxfId="14" priority="25" operator="equal">
      <formula>$K$31</formula>
    </cfRule>
    <cfRule type="cellIs" dxfId="13" priority="26" operator="equal">
      <formula>$B$31:$K$31=52</formula>
    </cfRule>
  </conditionalFormatting>
  <conditionalFormatting sqref="V294">
    <cfRule type="cellIs" dxfId="12" priority="11" operator="equal">
      <formula>"Ați dublat unele discipline"</formula>
    </cfRule>
    <cfRule type="cellIs" dxfId="11" priority="12" operator="equal">
      <formula>"Ați pierdut unele discipline"</formula>
    </cfRule>
    <cfRule type="cellIs" dxfId="10" priority="13" operator="equal">
      <formula>"Corect"</formula>
    </cfRule>
  </conditionalFormatting>
  <conditionalFormatting sqref="V293">
    <cfRule type="cellIs" dxfId="9" priority="8" operator="equal">
      <formula>"Ați dublat unele discipline"</formula>
    </cfRule>
    <cfRule type="cellIs" dxfId="8" priority="9" operator="equal">
      <formula>"Ați pierdut unele discipline"</formula>
    </cfRule>
    <cfRule type="cellIs" dxfId="7" priority="10" operator="equal">
      <formula>"Corect"</formula>
    </cfRule>
  </conditionalFormatting>
  <conditionalFormatting sqref="V295">
    <cfRule type="cellIs" dxfId="6" priority="5" operator="equal">
      <formula>"Ați dublat unele discipline"</formula>
    </cfRule>
    <cfRule type="cellIs" dxfId="5" priority="6" operator="equal">
      <formula>"Ați pierdut unele discipline"</formula>
    </cfRule>
    <cfRule type="cellIs" dxfId="4" priority="7" operator="equal">
      <formula>"Corect"</formula>
    </cfRule>
  </conditionalFormatting>
  <conditionalFormatting sqref="V77">
    <cfRule type="cellIs" dxfId="3" priority="3" operator="equal">
      <formula>"E trebuie să fie cel puțin egal cu C+VP"</formula>
    </cfRule>
    <cfRule type="cellIs" dxfId="2" priority="4" operator="equal">
      <formula>"Corect"</formula>
    </cfRule>
  </conditionalFormatting>
  <conditionalFormatting sqref="V91">
    <cfRule type="cellIs" dxfId="1" priority="1" operator="equal">
      <formula>"E trebuie să fie cel puțin egal cu C+VP"</formula>
    </cfRule>
    <cfRule type="cellIs" dxfId="0" priority="2" operator="equal">
      <formula>"Corect"</formula>
    </cfRule>
  </conditionalFormatting>
  <dataValidations disablePrompts="1" count="10">
    <dataValidation type="list" allowBlank="1" showInputMessage="1" showErrorMessage="1" sqref="S294:S295 S120:S121 S108:S113 S82:S88 S66:S74 S52:S60 S123:S130 S39:S46 S142:S144 S96:S102 S133:S140 S176:S178 S172:S174 S168:S170 S160:S162 S287 S164:S166 S289 S285 S283 S291:S292 S155 S157:S158">
      <formula1>$S$38</formula1>
    </dataValidation>
    <dataValidation type="list" allowBlank="1" showInputMessage="1" showErrorMessage="1" sqref="R294:R295 R120:R121 R108:R113 R82:R88 R66:R74 R52:R60 R123:R130 R39:R46 R142:R144 R96:R102 R132:R140 R176:R178 R172:R174 R168:R170 R160:R162 R287 R164:R166 R289 R285 R283 R291:R292 R155 R157:R158">
      <formula1>$R$38</formula1>
    </dataValidation>
    <dataValidation type="list" allowBlank="1" showInputMessage="1" showErrorMessage="1" sqref="T294:T295 T120:T121 T108:T113 T82:T88 T66:T74 T52:T60 T96:T102 T132:T140 T123:T130 T142:T144 T39:T46 T176:T178 T172:T174 T168:T170 T164:T166 T160:T162 T287 T289 T285 T283 T291:T292 T155 T157:T158">
      <formula1>$T$38</formula1>
    </dataValidation>
    <dataValidation type="list" allowBlank="1" showInputMessage="1" showErrorMessage="1" sqref="B261:I261 B252:I258 B235:I239 B191:I201 B204:I207 B220:I232">
      <formula1>$B$37:$B$181</formula1>
    </dataValidation>
    <dataValidation type="list" allowBlank="1" showInputMessage="1" showErrorMessage="1" sqref="U172:U174 U120:U121 U108:U113 U82:U88 U66:U74 U52:U60 U142:U144 U96:U102 U132:U140 U39:U46 U123:U130 U168:U170 U160:U162 U176:U178 U164:U166 U155 U157:U158">
      <formula1>$P$35:$T$35</formula1>
    </dataValidation>
    <dataValidation type="list" allowBlank="1" showInputMessage="1" showErrorMessage="1" sqref="B190:I190 B251:I251 B219:I219">
      <formula1>$B$36:$B$182</formula1>
    </dataValidation>
    <dataValidation type="list" allowBlank="1" showInputMessage="1" showErrorMessage="1" sqref="U156">
      <formula1>$P$36:$T$36</formula1>
    </dataValidation>
    <dataValidation type="list" allowBlank="1" showInputMessage="1" showErrorMessage="1" sqref="T156">
      <formula1>$T$39</formula1>
    </dataValidation>
    <dataValidation type="list" allowBlank="1" showInputMessage="1" showErrorMessage="1" sqref="R156">
      <formula1>$R$39</formula1>
    </dataValidation>
    <dataValidation type="list" allowBlank="1" showInputMessage="1" showErrorMessage="1" sqref="S156">
      <formula1>$S$39</formula1>
    </dataValidation>
  </dataValidations>
  <pageMargins left="0.70866141732283461" right="0.70866141732283461" top="0.74803149606299213" bottom="0.74803149606299213" header="0.31496062992125984" footer="0.31496062992125984"/>
  <pageSetup paperSize="9" orientation="landscape" blackAndWhite="1" r:id="rId1"/>
  <headerFooter>
    <oddHeader>&amp;RPag. &amp;P</oddHeader>
    <oddFooter>&amp;LRECTOR,Acad.Prof.univ.dr. Ioan Aurel POP               DECAN,Prof. univ. dr. Adrian Olimpiu PETRUȘEL&amp;RDIRECTOR DE DEPARTAMENT,Conf. univ. dr. Szilard Andras</oddFooter>
  </headerFooter>
  <ignoredErrors>
    <ignoredError sqref="M273" unlockedFormula="1"/>
  </ignoredError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BA436C8AF41D44994AA64A6708AB5AD" ma:contentTypeVersion="0" ma:contentTypeDescription="Create a new document." ma:contentTypeScope="" ma:versionID="1e145a0201785cf80eb881b8ccf1c556">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6EF0BDCE-D722-4B63-A31F-A439B9614C4F}">
  <ds:schemaRefs>
    <ds:schemaRef ds:uri="http://purl.org/dc/terms/"/>
    <ds:schemaRef ds:uri="http://schemas.openxmlformats.org/package/2006/metadata/core-properties"/>
    <ds:schemaRef ds:uri="http://purl.org/dc/dcmitype/"/>
    <ds:schemaRef ds:uri="http://schemas.microsoft.com/office/2006/documentManagement/types"/>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CFBCD17A-1A8E-404E-A7CE-6444ACB64393}">
  <ds:schemaRefs>
    <ds:schemaRef ds:uri="http://schemas.microsoft.com/sharepoint/v3/contenttype/forms"/>
  </ds:schemaRefs>
</ds:datastoreItem>
</file>

<file path=customXml/itemProps3.xml><?xml version="1.0" encoding="utf-8"?>
<ds:datastoreItem xmlns:ds="http://schemas.openxmlformats.org/officeDocument/2006/customXml" ds:itemID="{376B946D-39B3-43F9-B15D-C633D604D0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Gelu</dc:creator>
  <cp:lastModifiedBy>judy</cp:lastModifiedBy>
  <cp:lastPrinted>2018-07-30T11:43:55Z</cp:lastPrinted>
  <dcterms:created xsi:type="dcterms:W3CDTF">2013-06-27T08:19:59Z</dcterms:created>
  <dcterms:modified xsi:type="dcterms:W3CDTF">2018-07-31T11:42:35Z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0x010100DBA436C8AF41D44994AA64A6708AB5AD</vt:lpwstr>
  </property>
</Properties>
</file>