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C:\Users\Daniela\Desktop\ADMITERE 2019\planuri de invatamant\matematica\"/>
    </mc:Choice>
  </mc:AlternateContent>
  <bookViews>
    <workbookView xWindow="0" yWindow="90" windowWidth="20730" windowHeight="117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U66" i="1" l="1"/>
  <c r="Y3" i="1"/>
  <c r="S166" i="1" l="1"/>
  <c r="R166" i="1"/>
  <c r="Q166" i="1"/>
  <c r="M166" i="1"/>
  <c r="L166" i="1"/>
  <c r="K166" i="1"/>
  <c r="J166" i="1"/>
  <c r="A166" i="1"/>
  <c r="S165" i="1"/>
  <c r="R165" i="1"/>
  <c r="Q165" i="1"/>
  <c r="M165" i="1"/>
  <c r="L165" i="1"/>
  <c r="K165" i="1"/>
  <c r="J165" i="1"/>
  <c r="A165" i="1"/>
  <c r="U6" i="1" l="1"/>
  <c r="U5" i="1"/>
  <c r="U4" i="1"/>
  <c r="U3" i="1"/>
  <c r="P94" i="1" l="1"/>
  <c r="P93" i="1"/>
  <c r="P92" i="1"/>
  <c r="P91" i="1"/>
  <c r="P90" i="1"/>
  <c r="P89" i="1"/>
  <c r="P68" i="1"/>
  <c r="T73" i="1" l="1"/>
  <c r="J102" i="1" l="1"/>
  <c r="N68" i="1" l="1"/>
  <c r="O68" i="1" s="1"/>
  <c r="T63" i="1" l="1"/>
  <c r="T53" i="1" l="1"/>
  <c r="T44" i="1"/>
  <c r="M232" i="1" l="1"/>
  <c r="L232" i="1"/>
  <c r="K232" i="1"/>
  <c r="S231" i="1"/>
  <c r="R231" i="1"/>
  <c r="Q231" i="1"/>
  <c r="M231" i="1"/>
  <c r="L231" i="1"/>
  <c r="K231" i="1"/>
  <c r="J231" i="1"/>
  <c r="P227" i="1"/>
  <c r="N227" i="1"/>
  <c r="P221" i="1"/>
  <c r="N221" i="1"/>
  <c r="P225" i="1"/>
  <c r="N225" i="1"/>
  <c r="P228" i="1"/>
  <c r="N228" i="1"/>
  <c r="P224" i="1"/>
  <c r="N224" i="1"/>
  <c r="P222" i="1"/>
  <c r="N222" i="1"/>
  <c r="O225" i="1" l="1"/>
  <c r="N231" i="1"/>
  <c r="P231" i="1"/>
  <c r="N232" i="1"/>
  <c r="P232" i="1"/>
  <c r="K233" i="1"/>
  <c r="O227" i="1"/>
  <c r="O221" i="1"/>
  <c r="O228" i="1"/>
  <c r="O222" i="1"/>
  <c r="O224" i="1"/>
  <c r="O232" i="1" l="1"/>
  <c r="N233" i="1" s="1"/>
  <c r="O231" i="1"/>
  <c r="U29" i="1" l="1"/>
  <c r="U28" i="1"/>
  <c r="M103" i="1" l="1"/>
  <c r="L103" i="1"/>
  <c r="K103" i="1"/>
  <c r="S102" i="1"/>
  <c r="R102" i="1"/>
  <c r="Q102" i="1"/>
  <c r="M102" i="1"/>
  <c r="L102" i="1"/>
  <c r="K102" i="1"/>
  <c r="P101" i="1"/>
  <c r="N101" i="1"/>
  <c r="P100" i="1"/>
  <c r="N100" i="1"/>
  <c r="P99" i="1"/>
  <c r="N99" i="1"/>
  <c r="P98" i="1"/>
  <c r="N98" i="1"/>
  <c r="P97" i="1"/>
  <c r="N97" i="1"/>
  <c r="P96" i="1"/>
  <c r="N92" i="1"/>
  <c r="N91" i="1"/>
  <c r="N90" i="1"/>
  <c r="P85" i="1"/>
  <c r="N85" i="1"/>
  <c r="P84" i="1"/>
  <c r="N84" i="1"/>
  <c r="P83" i="1"/>
  <c r="N83" i="1"/>
  <c r="P72" i="1"/>
  <c r="P166" i="1" s="1"/>
  <c r="P71" i="1"/>
  <c r="P165" i="1" s="1"/>
  <c r="P70" i="1"/>
  <c r="P69" i="1"/>
  <c r="O97" i="1" l="1"/>
  <c r="O98" i="1"/>
  <c r="O99" i="1"/>
  <c r="O100" i="1"/>
  <c r="O101" i="1"/>
  <c r="O83" i="1"/>
  <c r="O84" i="1"/>
  <c r="O85" i="1"/>
  <c r="O90" i="1"/>
  <c r="O91" i="1"/>
  <c r="O92" i="1"/>
  <c r="S202" i="1"/>
  <c r="R202" i="1"/>
  <c r="Q202" i="1"/>
  <c r="P202" i="1"/>
  <c r="O202" i="1"/>
  <c r="N202" i="1"/>
  <c r="M202" i="1"/>
  <c r="L202" i="1"/>
  <c r="K202" i="1"/>
  <c r="J202" i="1"/>
  <c r="A202" i="1"/>
  <c r="S201" i="1"/>
  <c r="R201" i="1"/>
  <c r="Q201" i="1"/>
  <c r="P201" i="1"/>
  <c r="O201" i="1"/>
  <c r="N201" i="1"/>
  <c r="M201" i="1"/>
  <c r="L201" i="1"/>
  <c r="K201" i="1"/>
  <c r="J201" i="1"/>
  <c r="A201" i="1"/>
  <c r="S200" i="1"/>
  <c r="R200" i="1"/>
  <c r="Q200" i="1"/>
  <c r="M200" i="1"/>
  <c r="L200" i="1"/>
  <c r="K200" i="1"/>
  <c r="J200" i="1"/>
  <c r="A200" i="1"/>
  <c r="S199" i="1"/>
  <c r="R199" i="1"/>
  <c r="Q199" i="1"/>
  <c r="P199" i="1"/>
  <c r="O199" i="1"/>
  <c r="N199" i="1"/>
  <c r="M199" i="1"/>
  <c r="L199" i="1"/>
  <c r="K199" i="1"/>
  <c r="J199" i="1"/>
  <c r="A199" i="1"/>
  <c r="S196" i="1"/>
  <c r="R196" i="1"/>
  <c r="Q196" i="1"/>
  <c r="P196" i="1"/>
  <c r="O196" i="1"/>
  <c r="N196" i="1"/>
  <c r="M196" i="1"/>
  <c r="L196" i="1"/>
  <c r="K196" i="1"/>
  <c r="J196" i="1"/>
  <c r="A196" i="1"/>
  <c r="S195" i="1"/>
  <c r="R195" i="1"/>
  <c r="Q195" i="1"/>
  <c r="P195" i="1"/>
  <c r="O195" i="1"/>
  <c r="N195" i="1"/>
  <c r="M195" i="1"/>
  <c r="L195" i="1"/>
  <c r="K195" i="1"/>
  <c r="J195" i="1"/>
  <c r="A195" i="1"/>
  <c r="S194" i="1"/>
  <c r="R194" i="1"/>
  <c r="Q194" i="1"/>
  <c r="P194" i="1"/>
  <c r="O194" i="1"/>
  <c r="N194" i="1"/>
  <c r="M194" i="1"/>
  <c r="L194" i="1"/>
  <c r="K194" i="1"/>
  <c r="J194" i="1"/>
  <c r="A194" i="1"/>
  <c r="S193" i="1"/>
  <c r="R193" i="1"/>
  <c r="Q193" i="1"/>
  <c r="P193" i="1"/>
  <c r="O193" i="1"/>
  <c r="N193" i="1"/>
  <c r="M193" i="1"/>
  <c r="L193" i="1"/>
  <c r="K193" i="1"/>
  <c r="J193" i="1"/>
  <c r="A193" i="1"/>
  <c r="S192" i="1"/>
  <c r="R192" i="1"/>
  <c r="Q192" i="1"/>
  <c r="P192" i="1"/>
  <c r="O192" i="1"/>
  <c r="N192" i="1"/>
  <c r="M192" i="1"/>
  <c r="L192" i="1"/>
  <c r="K192" i="1"/>
  <c r="J192" i="1"/>
  <c r="A192" i="1"/>
  <c r="S191" i="1"/>
  <c r="R191" i="1"/>
  <c r="Q191" i="1"/>
  <c r="P191" i="1"/>
  <c r="O191" i="1"/>
  <c r="N191" i="1"/>
  <c r="M191" i="1"/>
  <c r="L191" i="1"/>
  <c r="K191" i="1"/>
  <c r="J191" i="1"/>
  <c r="A191" i="1"/>
  <c r="S190" i="1"/>
  <c r="R190" i="1"/>
  <c r="Q190" i="1"/>
  <c r="P190" i="1"/>
  <c r="O190" i="1"/>
  <c r="N190" i="1"/>
  <c r="M190" i="1"/>
  <c r="L190" i="1"/>
  <c r="K190" i="1"/>
  <c r="J190" i="1"/>
  <c r="A190" i="1"/>
  <c r="S189" i="1"/>
  <c r="R189" i="1"/>
  <c r="Q189" i="1"/>
  <c r="P189" i="1"/>
  <c r="O189" i="1"/>
  <c r="N189" i="1"/>
  <c r="M189" i="1"/>
  <c r="L189" i="1"/>
  <c r="K189" i="1"/>
  <c r="J189" i="1"/>
  <c r="A189" i="1"/>
  <c r="S188" i="1"/>
  <c r="R188" i="1"/>
  <c r="Q188" i="1"/>
  <c r="P188" i="1"/>
  <c r="O188" i="1"/>
  <c r="N188" i="1"/>
  <c r="M188" i="1"/>
  <c r="L188" i="1"/>
  <c r="K188" i="1"/>
  <c r="J188" i="1"/>
  <c r="A188" i="1"/>
  <c r="S187" i="1"/>
  <c r="R187" i="1"/>
  <c r="Q187" i="1"/>
  <c r="P187" i="1"/>
  <c r="O187" i="1"/>
  <c r="N187" i="1"/>
  <c r="M187" i="1"/>
  <c r="L187" i="1"/>
  <c r="K187" i="1"/>
  <c r="J187" i="1"/>
  <c r="A187" i="1"/>
  <c r="S186" i="1"/>
  <c r="R186" i="1"/>
  <c r="Q186" i="1"/>
  <c r="M186" i="1"/>
  <c r="L186" i="1"/>
  <c r="K186" i="1"/>
  <c r="J186" i="1"/>
  <c r="A186" i="1"/>
  <c r="S185" i="1"/>
  <c r="R185" i="1"/>
  <c r="Q185" i="1"/>
  <c r="P185" i="1"/>
  <c r="O185" i="1"/>
  <c r="N185" i="1"/>
  <c r="M185" i="1"/>
  <c r="L185" i="1"/>
  <c r="K185" i="1"/>
  <c r="J185" i="1"/>
  <c r="A185" i="1"/>
  <c r="S184" i="1"/>
  <c r="R184" i="1"/>
  <c r="Q184" i="1"/>
  <c r="P184" i="1"/>
  <c r="O184" i="1"/>
  <c r="N184" i="1"/>
  <c r="M184" i="1"/>
  <c r="L184" i="1"/>
  <c r="K184" i="1"/>
  <c r="J184" i="1"/>
  <c r="A184" i="1"/>
  <c r="S183" i="1"/>
  <c r="R183" i="1"/>
  <c r="Q183" i="1"/>
  <c r="P183" i="1"/>
  <c r="O183" i="1"/>
  <c r="N183" i="1"/>
  <c r="M183" i="1"/>
  <c r="L183" i="1"/>
  <c r="K183" i="1"/>
  <c r="J183" i="1"/>
  <c r="A183" i="1"/>
  <c r="S182" i="1"/>
  <c r="R182" i="1"/>
  <c r="Q182" i="1"/>
  <c r="P182" i="1"/>
  <c r="O182" i="1"/>
  <c r="N182" i="1"/>
  <c r="M182" i="1"/>
  <c r="L182" i="1"/>
  <c r="K182" i="1"/>
  <c r="J182" i="1"/>
  <c r="A182" i="1"/>
  <c r="S181" i="1"/>
  <c r="R181" i="1"/>
  <c r="Q181" i="1"/>
  <c r="P181" i="1"/>
  <c r="O181" i="1"/>
  <c r="N181" i="1"/>
  <c r="M181" i="1"/>
  <c r="L181" i="1"/>
  <c r="K181" i="1"/>
  <c r="J181" i="1"/>
  <c r="A181" i="1"/>
  <c r="S180" i="1"/>
  <c r="R180" i="1"/>
  <c r="Q180" i="1"/>
  <c r="M180" i="1"/>
  <c r="L180" i="1"/>
  <c r="K180" i="1"/>
  <c r="J180" i="1"/>
  <c r="A180" i="1"/>
  <c r="S167" i="1"/>
  <c r="R167" i="1"/>
  <c r="Q167" i="1"/>
  <c r="P167" i="1"/>
  <c r="O167" i="1"/>
  <c r="N167" i="1"/>
  <c r="M167" i="1"/>
  <c r="L167" i="1"/>
  <c r="K167" i="1"/>
  <c r="J167" i="1"/>
  <c r="A167" i="1"/>
  <c r="S164" i="1"/>
  <c r="R164" i="1"/>
  <c r="Q164" i="1"/>
  <c r="P164" i="1"/>
  <c r="M164" i="1"/>
  <c r="L164" i="1"/>
  <c r="K164" i="1"/>
  <c r="J164" i="1"/>
  <c r="A164" i="1"/>
  <c r="S163" i="1"/>
  <c r="R163" i="1"/>
  <c r="Q163" i="1"/>
  <c r="P163" i="1"/>
  <c r="M163" i="1"/>
  <c r="L163" i="1"/>
  <c r="K163" i="1"/>
  <c r="J163" i="1"/>
  <c r="A163" i="1"/>
  <c r="S162" i="1"/>
  <c r="R162" i="1"/>
  <c r="Q162" i="1"/>
  <c r="M162" i="1"/>
  <c r="L162" i="1"/>
  <c r="K162" i="1"/>
  <c r="J162" i="1"/>
  <c r="A162" i="1"/>
  <c r="S159" i="1"/>
  <c r="R159" i="1"/>
  <c r="Q159" i="1"/>
  <c r="P159" i="1"/>
  <c r="O159" i="1"/>
  <c r="N159" i="1"/>
  <c r="M159" i="1"/>
  <c r="L159" i="1"/>
  <c r="K159" i="1"/>
  <c r="J159" i="1"/>
  <c r="A159" i="1"/>
  <c r="S158" i="1"/>
  <c r="R158" i="1"/>
  <c r="Q158" i="1"/>
  <c r="P158" i="1"/>
  <c r="O158" i="1"/>
  <c r="N158" i="1"/>
  <c r="M158" i="1"/>
  <c r="L158" i="1"/>
  <c r="K158" i="1"/>
  <c r="J158" i="1"/>
  <c r="A158" i="1"/>
  <c r="S157" i="1"/>
  <c r="R157" i="1"/>
  <c r="Q157" i="1"/>
  <c r="P157" i="1"/>
  <c r="O157" i="1"/>
  <c r="N157" i="1"/>
  <c r="M157" i="1"/>
  <c r="L157" i="1"/>
  <c r="K157" i="1"/>
  <c r="J157" i="1"/>
  <c r="A157" i="1"/>
  <c r="S156" i="1"/>
  <c r="R156" i="1"/>
  <c r="Q156" i="1"/>
  <c r="P156" i="1"/>
  <c r="O156" i="1"/>
  <c r="N156" i="1"/>
  <c r="M156" i="1"/>
  <c r="L156" i="1"/>
  <c r="K156" i="1"/>
  <c r="J156" i="1"/>
  <c r="A156" i="1"/>
  <c r="S155" i="1"/>
  <c r="R155" i="1"/>
  <c r="Q155" i="1"/>
  <c r="P155" i="1"/>
  <c r="O155" i="1"/>
  <c r="N155" i="1"/>
  <c r="M155" i="1"/>
  <c r="L155" i="1"/>
  <c r="K155" i="1"/>
  <c r="J155" i="1"/>
  <c r="A155" i="1"/>
  <c r="S154" i="1"/>
  <c r="R154" i="1"/>
  <c r="Q154" i="1"/>
  <c r="P154" i="1"/>
  <c r="O154" i="1"/>
  <c r="N154" i="1"/>
  <c r="M154" i="1"/>
  <c r="L154" i="1"/>
  <c r="K154" i="1"/>
  <c r="J154" i="1"/>
  <c r="A154" i="1"/>
  <c r="S153" i="1"/>
  <c r="R153" i="1"/>
  <c r="Q153" i="1"/>
  <c r="P153" i="1"/>
  <c r="O153" i="1"/>
  <c r="N153" i="1"/>
  <c r="M153" i="1"/>
  <c r="L153" i="1"/>
  <c r="K153" i="1"/>
  <c r="J153" i="1"/>
  <c r="A153" i="1"/>
  <c r="S152" i="1"/>
  <c r="R152" i="1"/>
  <c r="Q152" i="1"/>
  <c r="P152" i="1"/>
  <c r="O152" i="1"/>
  <c r="N152" i="1"/>
  <c r="M152" i="1"/>
  <c r="L152" i="1"/>
  <c r="K152" i="1"/>
  <c r="J152" i="1"/>
  <c r="A152" i="1"/>
  <c r="S151" i="1"/>
  <c r="R151" i="1"/>
  <c r="Q151" i="1"/>
  <c r="P151" i="1"/>
  <c r="O151" i="1"/>
  <c r="N151" i="1"/>
  <c r="M151" i="1"/>
  <c r="L151" i="1"/>
  <c r="K151" i="1"/>
  <c r="J151" i="1"/>
  <c r="A151" i="1"/>
  <c r="S150" i="1"/>
  <c r="R150" i="1"/>
  <c r="Q150" i="1"/>
  <c r="M150" i="1"/>
  <c r="L150" i="1"/>
  <c r="K150" i="1"/>
  <c r="J150" i="1"/>
  <c r="A150" i="1"/>
  <c r="S149" i="1"/>
  <c r="R149" i="1"/>
  <c r="Q149" i="1"/>
  <c r="P149" i="1"/>
  <c r="O149" i="1"/>
  <c r="N149" i="1"/>
  <c r="M149" i="1"/>
  <c r="L149" i="1"/>
  <c r="K149" i="1"/>
  <c r="J149" i="1"/>
  <c r="A149" i="1"/>
  <c r="S148" i="1"/>
  <c r="R148" i="1"/>
  <c r="Q148" i="1"/>
  <c r="M148" i="1"/>
  <c r="L148" i="1"/>
  <c r="K148" i="1"/>
  <c r="J148" i="1"/>
  <c r="A148" i="1"/>
  <c r="S147" i="1"/>
  <c r="R147" i="1"/>
  <c r="Q147" i="1"/>
  <c r="M147" i="1"/>
  <c r="L147" i="1"/>
  <c r="K147" i="1"/>
  <c r="J147" i="1"/>
  <c r="A147" i="1"/>
  <c r="S146" i="1"/>
  <c r="R146" i="1"/>
  <c r="Q146" i="1"/>
  <c r="M146" i="1"/>
  <c r="L146" i="1"/>
  <c r="K146" i="1"/>
  <c r="J146" i="1"/>
  <c r="A146" i="1"/>
  <c r="S145" i="1"/>
  <c r="R145" i="1"/>
  <c r="Q145" i="1"/>
  <c r="M145" i="1"/>
  <c r="L145" i="1"/>
  <c r="K145" i="1"/>
  <c r="J145" i="1"/>
  <c r="A145" i="1"/>
  <c r="S134" i="1"/>
  <c r="R134" i="1"/>
  <c r="Q134" i="1"/>
  <c r="P134" i="1"/>
  <c r="O134" i="1"/>
  <c r="N134" i="1"/>
  <c r="M134" i="1"/>
  <c r="L134" i="1"/>
  <c r="K134" i="1"/>
  <c r="J134" i="1"/>
  <c r="A134" i="1"/>
  <c r="S133" i="1"/>
  <c r="R133" i="1"/>
  <c r="Q133" i="1"/>
  <c r="P133" i="1"/>
  <c r="O133" i="1"/>
  <c r="N133" i="1"/>
  <c r="M133" i="1"/>
  <c r="L133" i="1"/>
  <c r="K133" i="1"/>
  <c r="J133" i="1"/>
  <c r="A133" i="1"/>
  <c r="S132" i="1"/>
  <c r="R132" i="1"/>
  <c r="Q132" i="1"/>
  <c r="P132" i="1"/>
  <c r="O132" i="1"/>
  <c r="N132" i="1"/>
  <c r="M132" i="1"/>
  <c r="L132" i="1"/>
  <c r="K132" i="1"/>
  <c r="J132" i="1"/>
  <c r="A132" i="1"/>
  <c r="S131" i="1"/>
  <c r="R131" i="1"/>
  <c r="Q131" i="1"/>
  <c r="M131" i="1"/>
  <c r="L131" i="1"/>
  <c r="K131" i="1"/>
  <c r="J131" i="1"/>
  <c r="A131" i="1"/>
  <c r="Q114" i="1" l="1"/>
  <c r="R113" i="1"/>
  <c r="S113" i="1"/>
  <c r="S128" i="1" l="1"/>
  <c r="R128" i="1"/>
  <c r="Q128" i="1"/>
  <c r="P128" i="1"/>
  <c r="O128" i="1"/>
  <c r="N128" i="1"/>
  <c r="M128" i="1"/>
  <c r="L128" i="1"/>
  <c r="K128" i="1"/>
  <c r="J128" i="1"/>
  <c r="A128" i="1"/>
  <c r="S127" i="1"/>
  <c r="R127" i="1"/>
  <c r="Q127" i="1"/>
  <c r="P127" i="1"/>
  <c r="O127" i="1"/>
  <c r="N127" i="1"/>
  <c r="M127" i="1"/>
  <c r="L127" i="1"/>
  <c r="K127" i="1"/>
  <c r="J127" i="1"/>
  <c r="A127" i="1"/>
  <c r="S126" i="1"/>
  <c r="R126" i="1"/>
  <c r="Q126" i="1"/>
  <c r="P126" i="1"/>
  <c r="O126" i="1"/>
  <c r="N126" i="1"/>
  <c r="M126" i="1"/>
  <c r="L126" i="1"/>
  <c r="K126" i="1"/>
  <c r="J126" i="1"/>
  <c r="A126" i="1"/>
  <c r="S125" i="1"/>
  <c r="R125" i="1"/>
  <c r="Q125" i="1"/>
  <c r="P125" i="1"/>
  <c r="O125" i="1"/>
  <c r="N125" i="1"/>
  <c r="M125" i="1"/>
  <c r="L125" i="1"/>
  <c r="K125" i="1"/>
  <c r="J125" i="1"/>
  <c r="A125" i="1"/>
  <c r="S124" i="1"/>
  <c r="R124" i="1"/>
  <c r="Q124" i="1"/>
  <c r="P124" i="1"/>
  <c r="O124" i="1"/>
  <c r="N124" i="1"/>
  <c r="M124" i="1"/>
  <c r="L124" i="1"/>
  <c r="K124" i="1"/>
  <c r="J124" i="1"/>
  <c r="A124" i="1"/>
  <c r="S123" i="1"/>
  <c r="R123" i="1"/>
  <c r="Q123" i="1"/>
  <c r="P123" i="1"/>
  <c r="O123" i="1"/>
  <c r="N123" i="1"/>
  <c r="M123" i="1"/>
  <c r="L123" i="1"/>
  <c r="K123" i="1"/>
  <c r="J123" i="1"/>
  <c r="A123" i="1"/>
  <c r="S122" i="1"/>
  <c r="R122" i="1"/>
  <c r="Q122" i="1"/>
  <c r="P122" i="1"/>
  <c r="O122" i="1"/>
  <c r="N122" i="1"/>
  <c r="M122" i="1"/>
  <c r="L122" i="1"/>
  <c r="K122" i="1"/>
  <c r="J122" i="1"/>
  <c r="A122" i="1"/>
  <c r="S121" i="1"/>
  <c r="R121" i="1"/>
  <c r="Q121" i="1"/>
  <c r="P121" i="1"/>
  <c r="O121" i="1"/>
  <c r="N121" i="1"/>
  <c r="M121" i="1"/>
  <c r="L121" i="1"/>
  <c r="K121" i="1"/>
  <c r="J121" i="1"/>
  <c r="A121" i="1"/>
  <c r="S120" i="1"/>
  <c r="R120" i="1"/>
  <c r="Q120" i="1"/>
  <c r="M120" i="1"/>
  <c r="L120" i="1"/>
  <c r="K120" i="1"/>
  <c r="J120" i="1"/>
  <c r="A120" i="1"/>
  <c r="S119" i="1"/>
  <c r="R119" i="1"/>
  <c r="Q119" i="1"/>
  <c r="M119" i="1"/>
  <c r="L119" i="1"/>
  <c r="K119" i="1"/>
  <c r="J119" i="1"/>
  <c r="A119" i="1"/>
  <c r="S118" i="1"/>
  <c r="R118" i="1"/>
  <c r="Q118" i="1"/>
  <c r="M118" i="1"/>
  <c r="L118" i="1"/>
  <c r="K118" i="1"/>
  <c r="J118" i="1"/>
  <c r="A118" i="1"/>
  <c r="S117" i="1"/>
  <c r="R117" i="1"/>
  <c r="Q117" i="1"/>
  <c r="M117" i="1"/>
  <c r="L117" i="1"/>
  <c r="K117" i="1"/>
  <c r="J117" i="1"/>
  <c r="A117" i="1"/>
  <c r="S116" i="1"/>
  <c r="R116" i="1"/>
  <c r="Q116" i="1"/>
  <c r="M116" i="1"/>
  <c r="L116" i="1"/>
  <c r="K116" i="1"/>
  <c r="J116" i="1"/>
  <c r="A116" i="1"/>
  <c r="A115" i="1" l="1"/>
  <c r="A114" i="1"/>
  <c r="S115" i="1"/>
  <c r="R115" i="1"/>
  <c r="Q115" i="1"/>
  <c r="M115" i="1"/>
  <c r="L115" i="1"/>
  <c r="K115" i="1"/>
  <c r="J115" i="1"/>
  <c r="S114" i="1"/>
  <c r="R114" i="1"/>
  <c r="M114" i="1"/>
  <c r="L114" i="1"/>
  <c r="K114" i="1"/>
  <c r="J114" i="1"/>
  <c r="Q113" i="1"/>
  <c r="M113" i="1"/>
  <c r="L113" i="1"/>
  <c r="K113" i="1"/>
  <c r="J113" i="1"/>
  <c r="A113" i="1"/>
  <c r="N43" i="1" l="1"/>
  <c r="N148" i="1" s="1"/>
  <c r="P43" i="1"/>
  <c r="P148" i="1" s="1"/>
  <c r="S203" i="1"/>
  <c r="R203" i="1"/>
  <c r="Q203" i="1"/>
  <c r="M203" i="1"/>
  <c r="L203" i="1"/>
  <c r="K203" i="1"/>
  <c r="J203" i="1"/>
  <c r="S197" i="1"/>
  <c r="R197" i="1"/>
  <c r="Q197" i="1"/>
  <c r="M197" i="1"/>
  <c r="L197" i="1"/>
  <c r="K197" i="1"/>
  <c r="J197" i="1"/>
  <c r="S168" i="1"/>
  <c r="R168" i="1"/>
  <c r="Q168" i="1"/>
  <c r="M168" i="1"/>
  <c r="L168" i="1"/>
  <c r="K168" i="1"/>
  <c r="J168" i="1"/>
  <c r="S160" i="1"/>
  <c r="R160" i="1"/>
  <c r="Q160" i="1"/>
  <c r="M160" i="1"/>
  <c r="L160" i="1"/>
  <c r="K160" i="1"/>
  <c r="J160" i="1"/>
  <c r="S135" i="1"/>
  <c r="R135" i="1"/>
  <c r="Q135" i="1"/>
  <c r="M135" i="1"/>
  <c r="L135" i="1"/>
  <c r="K135" i="1"/>
  <c r="J135" i="1"/>
  <c r="P82" i="1"/>
  <c r="P86" i="1"/>
  <c r="N79" i="1"/>
  <c r="N80" i="1"/>
  <c r="N94" i="1"/>
  <c r="N93" i="1"/>
  <c r="N96" i="1"/>
  <c r="O96" i="1" s="1"/>
  <c r="N86" i="1"/>
  <c r="N89" i="1"/>
  <c r="P87" i="1"/>
  <c r="N87" i="1"/>
  <c r="N82" i="1"/>
  <c r="P80" i="1"/>
  <c r="P79" i="1"/>
  <c r="S73" i="1"/>
  <c r="R73" i="1"/>
  <c r="Q73" i="1"/>
  <c r="M73" i="1"/>
  <c r="L73" i="1"/>
  <c r="K73" i="1"/>
  <c r="J73" i="1"/>
  <c r="N72" i="1"/>
  <c r="N166" i="1" s="1"/>
  <c r="N71" i="1"/>
  <c r="N165" i="1" s="1"/>
  <c r="N70" i="1"/>
  <c r="N164" i="1" s="1"/>
  <c r="N69" i="1"/>
  <c r="N163" i="1" s="1"/>
  <c r="S63" i="1"/>
  <c r="R63" i="1"/>
  <c r="Q63" i="1"/>
  <c r="M63" i="1"/>
  <c r="L63" i="1"/>
  <c r="K63" i="1"/>
  <c r="J63" i="1"/>
  <c r="P62" i="1"/>
  <c r="P120" i="1" s="1"/>
  <c r="N62" i="1"/>
  <c r="N120" i="1" s="1"/>
  <c r="P61" i="1"/>
  <c r="P119" i="1" s="1"/>
  <c r="N61" i="1"/>
  <c r="N119" i="1" s="1"/>
  <c r="P60" i="1"/>
  <c r="P118" i="1" s="1"/>
  <c r="N60" i="1"/>
  <c r="N118" i="1" s="1"/>
  <c r="P59" i="1"/>
  <c r="N59" i="1"/>
  <c r="N117" i="1" s="1"/>
  <c r="S53" i="1"/>
  <c r="R53" i="1"/>
  <c r="Q53" i="1"/>
  <c r="M53" i="1"/>
  <c r="L53" i="1"/>
  <c r="K53" i="1"/>
  <c r="J53" i="1"/>
  <c r="P52" i="1"/>
  <c r="P116" i="1" s="1"/>
  <c r="N52" i="1"/>
  <c r="N116" i="1" s="1"/>
  <c r="P51" i="1"/>
  <c r="P115" i="1" s="1"/>
  <c r="N51" i="1"/>
  <c r="N115" i="1" s="1"/>
  <c r="P50" i="1"/>
  <c r="N50" i="1"/>
  <c r="P49" i="1"/>
  <c r="P180" i="1" s="1"/>
  <c r="N49" i="1"/>
  <c r="N180" i="1" s="1"/>
  <c r="N42" i="1"/>
  <c r="N147" i="1" s="1"/>
  <c r="N41" i="1"/>
  <c r="N146" i="1" s="1"/>
  <c r="N40" i="1"/>
  <c r="K44" i="1"/>
  <c r="P42" i="1"/>
  <c r="P147" i="1" s="1"/>
  <c r="P41" i="1"/>
  <c r="P146" i="1" s="1"/>
  <c r="S44" i="1"/>
  <c r="R44" i="1"/>
  <c r="Q44" i="1"/>
  <c r="P40" i="1"/>
  <c r="M44" i="1"/>
  <c r="L44" i="1"/>
  <c r="J44" i="1"/>
  <c r="P117" i="1" l="1"/>
  <c r="O79" i="1"/>
  <c r="U73" i="1"/>
  <c r="U53" i="1"/>
  <c r="R211" i="1"/>
  <c r="R213" i="1" s="1"/>
  <c r="U44" i="1"/>
  <c r="N63" i="1"/>
  <c r="S211" i="1"/>
  <c r="S213" i="1" s="1"/>
  <c r="U63" i="1"/>
  <c r="O80" i="1"/>
  <c r="N102" i="1"/>
  <c r="N103" i="1"/>
  <c r="J212" i="1" s="1"/>
  <c r="P102" i="1"/>
  <c r="P103" i="1"/>
  <c r="S169" i="1"/>
  <c r="P63" i="1"/>
  <c r="O50" i="1"/>
  <c r="O51" i="1"/>
  <c r="O115" i="1" s="1"/>
  <c r="O52" i="1"/>
  <c r="O116" i="1" s="1"/>
  <c r="O61" i="1"/>
  <c r="O119" i="1" s="1"/>
  <c r="O62" i="1"/>
  <c r="O120" i="1" s="1"/>
  <c r="O82" i="1"/>
  <c r="M169" i="1"/>
  <c r="L204" i="1"/>
  <c r="J169" i="1"/>
  <c r="L169" i="1"/>
  <c r="Q169" i="1"/>
  <c r="K170" i="1"/>
  <c r="M170" i="1"/>
  <c r="R169" i="1"/>
  <c r="M205" i="1"/>
  <c r="R204" i="1"/>
  <c r="N200" i="1"/>
  <c r="N203" i="1" s="1"/>
  <c r="N186" i="1"/>
  <c r="N197" i="1" s="1"/>
  <c r="N162" i="1"/>
  <c r="N168" i="1" s="1"/>
  <c r="N145" i="1"/>
  <c r="N131" i="1"/>
  <c r="N135" i="1" s="1"/>
  <c r="N113" i="1"/>
  <c r="P53" i="1"/>
  <c r="P150" i="1"/>
  <c r="P114" i="1"/>
  <c r="O69" i="1"/>
  <c r="O163" i="1" s="1"/>
  <c r="O71" i="1"/>
  <c r="O165" i="1" s="1"/>
  <c r="O89" i="1"/>
  <c r="O93" i="1"/>
  <c r="O94" i="1"/>
  <c r="P200" i="1"/>
  <c r="P203" i="1" s="1"/>
  <c r="P186" i="1"/>
  <c r="P197" i="1" s="1"/>
  <c r="P162" i="1"/>
  <c r="P168" i="1" s="1"/>
  <c r="P145" i="1"/>
  <c r="P131" i="1"/>
  <c r="P135" i="1" s="1"/>
  <c r="P113" i="1"/>
  <c r="N150" i="1"/>
  <c r="N114" i="1"/>
  <c r="L170" i="1"/>
  <c r="O43" i="1"/>
  <c r="O148" i="1" s="1"/>
  <c r="N44" i="1"/>
  <c r="O40" i="1"/>
  <c r="J204" i="1"/>
  <c r="L205" i="1"/>
  <c r="Q204" i="1"/>
  <c r="S204" i="1"/>
  <c r="M129" i="1"/>
  <c r="M136" i="1" s="1"/>
  <c r="K129" i="1"/>
  <c r="K136" i="1" s="1"/>
  <c r="R129" i="1"/>
  <c r="R136" i="1" s="1"/>
  <c r="L129" i="1"/>
  <c r="L136" i="1" s="1"/>
  <c r="Q129" i="1"/>
  <c r="Q136" i="1" s="1"/>
  <c r="S129" i="1"/>
  <c r="S136" i="1" s="1"/>
  <c r="O59" i="1"/>
  <c r="J129" i="1"/>
  <c r="J136" i="1" s="1"/>
  <c r="O42" i="1"/>
  <c r="O147" i="1" s="1"/>
  <c r="N73" i="1"/>
  <c r="P44" i="1"/>
  <c r="O49" i="1"/>
  <c r="O180" i="1" s="1"/>
  <c r="O41" i="1"/>
  <c r="O146" i="1" s="1"/>
  <c r="N53" i="1"/>
  <c r="O60" i="1"/>
  <c r="O118" i="1" s="1"/>
  <c r="O70" i="1"/>
  <c r="O164" i="1" s="1"/>
  <c r="O72" i="1"/>
  <c r="O166" i="1" s="1"/>
  <c r="O87" i="1"/>
  <c r="O86" i="1"/>
  <c r="K104" i="1"/>
  <c r="P73" i="1"/>
  <c r="K169" i="1"/>
  <c r="M204" i="1"/>
  <c r="K205" i="1"/>
  <c r="K204" i="1"/>
  <c r="O117" i="1" l="1"/>
  <c r="J211" i="1"/>
  <c r="H212" i="1"/>
  <c r="O102" i="1"/>
  <c r="O103" i="1"/>
  <c r="P160" i="1"/>
  <c r="K206" i="1"/>
  <c r="K171" i="1"/>
  <c r="P204" i="1"/>
  <c r="P129" i="1"/>
  <c r="P137" i="1" s="1"/>
  <c r="P205" i="1"/>
  <c r="K137" i="1"/>
  <c r="O150" i="1"/>
  <c r="O114" i="1"/>
  <c r="O145" i="1"/>
  <c r="O200" i="1"/>
  <c r="O203" i="1" s="1"/>
  <c r="O186" i="1"/>
  <c r="O197" i="1" s="1"/>
  <c r="O162" i="1"/>
  <c r="O168" i="1" s="1"/>
  <c r="O131" i="1"/>
  <c r="O135" i="1" s="1"/>
  <c r="O113" i="1"/>
  <c r="N204" i="1"/>
  <c r="N205" i="1"/>
  <c r="N160" i="1"/>
  <c r="N129" i="1"/>
  <c r="N136" i="1" s="1"/>
  <c r="M137" i="1"/>
  <c r="L137" i="1"/>
  <c r="O53" i="1"/>
  <c r="O44" i="1"/>
  <c r="O73" i="1"/>
  <c r="O63" i="1"/>
  <c r="N104" i="1" l="1"/>
  <c r="L212" i="1"/>
  <c r="L211" i="1" s="1"/>
  <c r="L213" i="1" s="1"/>
  <c r="P136" i="1"/>
  <c r="H211" i="1"/>
  <c r="J213" i="1"/>
  <c r="O160" i="1"/>
  <c r="O169" i="1" s="1"/>
  <c r="P170" i="1"/>
  <c r="P169" i="1"/>
  <c r="K138" i="1"/>
  <c r="O129" i="1"/>
  <c r="O137" i="1" s="1"/>
  <c r="O205" i="1"/>
  <c r="N206" i="1" s="1"/>
  <c r="O204" i="1"/>
  <c r="N170" i="1"/>
  <c r="N169" i="1"/>
  <c r="N137" i="1"/>
  <c r="N212" i="1" l="1"/>
  <c r="U212" i="1" s="1"/>
  <c r="N138" i="1"/>
  <c r="N211" i="1"/>
  <c r="H213" i="1"/>
  <c r="P212" i="1" s="1"/>
  <c r="O136" i="1"/>
  <c r="O170" i="1"/>
  <c r="N171" i="1" s="1"/>
  <c r="N213" i="1" l="1"/>
  <c r="P211" i="1"/>
  <c r="P213" i="1" s="1"/>
</calcChain>
</file>

<file path=xl/sharedStrings.xml><?xml version="1.0" encoding="utf-8"?>
<sst xmlns="http://schemas.openxmlformats.org/spreadsheetml/2006/main" count="439" uniqueCount="155">
  <si>
    <t xml:space="preserve">UNIVERSITATEA BABEŞ-BOLYAI CLUJ-NAPOCA
</t>
  </si>
  <si>
    <t>Şi: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</si>
  <si>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</si>
  <si>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</si>
  <si>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</si>
  <si>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</si>
  <si>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</si>
  <si>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</si>
  <si>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</si>
  <si>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</si>
  <si>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</si>
  <si>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</si>
  <si>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</si>
  <si>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</si>
  <si>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</si>
  <si>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</si>
  <si>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II. DESFĂŞURAREA STUDIILOR (în număr de săptămani)</t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</si>
  <si>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</si>
  <si>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</si>
  <si>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</si>
  <si>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</si>
  <si>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</si>
  <si>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</si>
  <si>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</si>
  <si>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</si>
  <si>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</si>
  <si>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</si>
  <si>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</si>
  <si>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</si>
  <si>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</si>
  <si>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LP</t>
  </si>
  <si>
    <t>T</t>
  </si>
  <si>
    <t>E</t>
  </si>
  <si>
    <t>VP</t>
  </si>
  <si>
    <t>F</t>
  </si>
  <si>
    <t>Semestrul I</t>
  </si>
  <si>
    <t>Semestrul II</t>
  </si>
  <si>
    <t>DF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</si>
  <si>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</si>
  <si>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</si>
  <si>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</si>
  <si>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</si>
  <si>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</si>
  <si>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</si>
  <si>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</si>
  <si>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</si>
  <si>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DISCIPLINE OPȚIONALE</t>
  </si>
  <si>
    <t>%</t>
  </si>
  <si>
    <t xml:space="preserve">TOTAL ORE FIZICE / TOTAL ORE ALOCATE STUDIULUI </t>
  </si>
  <si>
    <t xml:space="preserve">Anexă la Planul de Învățământ specializarea / programul de studiu: 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</si>
  <si>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</si>
  <si>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</si>
  <si>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</si>
  <si>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</si>
  <si>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</si>
  <si>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</si>
  <si>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</si>
  <si>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</si>
  <si>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</si>
  <si>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BILANȚ GENERAL</t>
  </si>
  <si>
    <t>Disciplina test 2</t>
  </si>
  <si>
    <r>
      <t xml:space="preserve">Durata studiilor: </t>
    </r>
    <r>
      <rPr>
        <b/>
        <sz val="10"/>
        <color indexed="8"/>
        <rFont val="Times New Roman"/>
        <family val="1"/>
      </rPr>
      <t>4 semestre</t>
    </r>
  </si>
  <si>
    <t>120 de credite din care:</t>
  </si>
  <si>
    <t>Semestrele 1 - 3 (14 săptămâni)</t>
  </si>
  <si>
    <t>Semestrul 4 (12 săptămâni)</t>
  </si>
  <si>
    <t>Semestrul  4 (12 săptămâni)</t>
  </si>
  <si>
    <t>I. CERINŢE PENTRU OBŢINEREA DIPLOMEI DE MASTER</t>
  </si>
  <si>
    <r>
      <rPr>
        <b/>
        <sz val="10"/>
        <color indexed="8"/>
        <rFont val="Times New Roman"/>
        <family val="1"/>
      </rPr>
      <t>10</t>
    </r>
    <r>
      <rPr>
        <sz val="10"/>
        <color indexed="8"/>
        <rFont val="Times New Roman"/>
        <family val="1"/>
      </rPr>
      <t xml:space="preserve"> credite la examenul de susținere a disertației</t>
    </r>
  </si>
  <si>
    <t>DISCIPLINE COMPLEMENTARE (DC)</t>
  </si>
  <si>
    <t>XND 1101</t>
  </si>
  <si>
    <t>XND 1102</t>
  </si>
  <si>
    <t>XND 1203</t>
  </si>
  <si>
    <t>XND 1204</t>
  </si>
  <si>
    <t>Examen de absolvire: Nivelul II</t>
  </si>
  <si>
    <t xml:space="preserve">TOTAL CREDITE / ORE PE SĂPTĂMÂNĂ / EVALUĂRI </t>
  </si>
  <si>
    <t xml:space="preserve">PROGRAM DE STUDII PSIHOPEDAGOGICE </t>
  </si>
  <si>
    <t>An I, Semestrul 1</t>
  </si>
  <si>
    <t>An I, Semestrul 2</t>
  </si>
  <si>
    <t>An II, Semestrul 3</t>
  </si>
  <si>
    <t>An II, Semestrul 4</t>
  </si>
  <si>
    <t>Pentru a ocupa posturi didactice în învăţământul liceal, postliceal şi universitar, absolvenţii trebuie să posede Certificat de absolvire a Programului se studii psihopedagogice, Nivelul II, a Departamentului pentru pregătirea personalului didactic. Disciplinelor Departamentului li se repartizează 30 de credite (+ 5 credite aferente examenului de absolvire)</t>
  </si>
  <si>
    <t>MODUL PEDAGOCIC - Nivelul II: 30 de credite ECTS  + 5 credite ECTS aferente examenului de absolvire</t>
  </si>
  <si>
    <t>Psihopedagogia adolescenţilor, tinerilor şi adulţilor</t>
  </si>
  <si>
    <t>Proiectarea şi managementul programelor educaţionale</t>
  </si>
  <si>
    <t>DP</t>
  </si>
  <si>
    <t>DO</t>
  </si>
  <si>
    <t xml:space="preserve">Practică pedagogică (în învăţământul liceal, postliceal şi universitar)
</t>
  </si>
  <si>
    <t>XND 2305</t>
  </si>
  <si>
    <t>XND 2306</t>
  </si>
  <si>
    <t>DF – Discipline de extensie a pregătirii psihopedagogice fundamentale (obligatorii)</t>
  </si>
  <si>
    <t>DP – Discipline de extensie a pregătirii didactice şi practice de specialitate (obligatorii)</t>
  </si>
  <si>
    <t xml:space="preserve">DO - Discipline opţionale </t>
  </si>
  <si>
    <t>Verificați standardele specifice domeniului dumneavoastră pentru a evita incongruențele.</t>
  </si>
  <si>
    <t>ÎN TOATE TABELELE DIN ACEASTĂ MACHETĂ, TREBUIE SĂ INTRODUCEȚI  DATE NUMAI ÎN CELULELE MARCATE CU GALBEN</t>
  </si>
  <si>
    <t>Tabelele/rândurile necompletate se șterg sau se ascund (dacă afectează formulele) HIDE</t>
  </si>
  <si>
    <r>
      <rPr>
        <b/>
        <sz val="10"/>
        <color indexed="8"/>
        <rFont val="Times New Roman"/>
        <family val="1"/>
      </rPr>
      <t>IV.EXAMENUL DE DISERTAȚIE</t>
    </r>
    <r>
      <rPr>
        <sz val="10"/>
        <color indexed="8"/>
        <rFont val="Times New Roman"/>
        <family val="1"/>
      </rPr>
      <t xml:space="preserve"> - perioada iunie-iulie (1 săptămână)
Proba: Prezentarea şi susţinerea lucrării de disertație - 10 credite
</t>
    </r>
  </si>
  <si>
    <t>Didactica domeniului şi dezvoltăriI în didactica specialităţii (învăţământ liceal, postliceal, universitar)</t>
  </si>
  <si>
    <t>Disciplină opțională 1</t>
  </si>
  <si>
    <t>Disciplină opțională 2</t>
  </si>
  <si>
    <t>CURS OPȚIONAL 1 (An I, Semestrul 1) - (COD PACHET aici)</t>
  </si>
  <si>
    <t>CURS OPȚIONAL 2 (An I, Semestrul 2)- (COD PACHET aici)</t>
  </si>
  <si>
    <t>CURS OPȚIONAL 3 (An II, Semestrul 3)- (COD PACHET aici)</t>
  </si>
  <si>
    <t>CURS OPȚIONAL 4 (An II, Semestrul 4)- (COD PACHET aici)</t>
  </si>
  <si>
    <t>Titlul absolventului: MASTER</t>
  </si>
  <si>
    <t>DA</t>
  </si>
  <si>
    <t>DSIN</t>
  </si>
  <si>
    <t>DISCIPLINE DE SPECIALITATE  (DS)</t>
  </si>
  <si>
    <t>În contul a cel mult 3 discipline opţionale generale, studentul are dreptul să aleagă 3 discipline de la alte specializări ale facultăţilor din Universitatea „Babeş-Bolyai”, respectând condiționările din planurile de învățământ ale respectivelor specializări.</t>
  </si>
  <si>
    <t>FACULTATEA DE MATEMATICĂ ȘI INFORMATICĂ</t>
  </si>
  <si>
    <t>Domeniul: MATEMATICĂ</t>
  </si>
  <si>
    <t>Specializarea/Programul de studiu: MATEMATICĂ COMPUTAȚIONALĂ</t>
  </si>
  <si>
    <t>Limba de predare: MAGHIARĂ</t>
  </si>
  <si>
    <r>
      <rPr>
        <b/>
        <sz val="10"/>
        <color indexed="8"/>
        <rFont val="Times New Roman"/>
        <family val="1"/>
      </rPr>
      <t xml:space="preserve"> 7  </t>
    </r>
    <r>
      <rPr>
        <sz val="10"/>
        <color indexed="8"/>
        <rFont val="Times New Roman"/>
        <family val="1"/>
      </rPr>
      <t xml:space="preserve"> de credite la disciplinele opţionale;</t>
    </r>
  </si>
  <si>
    <r>
      <rPr>
        <b/>
        <sz val="10"/>
        <color indexed="8"/>
        <rFont val="Times New Roman"/>
        <family val="1"/>
      </rPr>
      <t xml:space="preserve">113  </t>
    </r>
    <r>
      <rPr>
        <sz val="10"/>
        <color indexed="8"/>
        <rFont val="Times New Roman"/>
        <family val="1"/>
      </rPr>
      <t>de credite la disciplinele obligatorii;</t>
    </r>
  </si>
  <si>
    <t>MMM3085</t>
  </si>
  <si>
    <t>Analiza fenomenelor stocastice</t>
  </si>
  <si>
    <t>MMM3086</t>
  </si>
  <si>
    <t>Geometrie algoritmică</t>
  </si>
  <si>
    <t>MME3062</t>
  </si>
  <si>
    <t>Teoria jocurilor (lb. de predare engleză)</t>
  </si>
  <si>
    <t>MMX4401</t>
  </si>
  <si>
    <t>Curs opţional</t>
  </si>
  <si>
    <t>MMM3082</t>
  </si>
  <si>
    <t>Mecanică computaţională</t>
  </si>
  <si>
    <t>MMM3093</t>
  </si>
  <si>
    <t>Metode aproximative în matematica aplicata</t>
  </si>
  <si>
    <t>MMM3084</t>
  </si>
  <si>
    <t>Grupuri şi simetrii</t>
  </si>
  <si>
    <t>MMM9008</t>
  </si>
  <si>
    <t>Proiect de cercetare în matematica computaţională</t>
  </si>
  <si>
    <t>MMM3040</t>
  </si>
  <si>
    <t>Metodologia cercetării științifice</t>
  </si>
  <si>
    <t>MMM8033</t>
  </si>
  <si>
    <t>Modelarea stocastică a datelor</t>
  </si>
  <si>
    <t>MMM3049</t>
  </si>
  <si>
    <t>Criptografie</t>
  </si>
  <si>
    <t>MME3005</t>
  </si>
  <si>
    <t>Analiză funcţională aplicată (lb. de predare engleză)</t>
  </si>
  <si>
    <t>MMM3028</t>
  </si>
  <si>
    <t>Ecuaţii diferenţiale şi aplicaţii</t>
  </si>
  <si>
    <t>MMM8067</t>
  </si>
  <si>
    <t>Capitole speciale în modelarea geometrică</t>
  </si>
  <si>
    <t>MMM3038</t>
  </si>
  <si>
    <t>Teorie Morse şi aplicaţii</t>
  </si>
  <si>
    <t>MMM8034</t>
  </si>
  <si>
    <t>Tehnici bazate pe componente aplicate în optimizare</t>
  </si>
  <si>
    <t>MMM3402</t>
  </si>
  <si>
    <t>Elaborarea lucrării de disertație</t>
  </si>
  <si>
    <t>MMM3091</t>
  </si>
  <si>
    <t>Metodologia rezolvării problemelor de matematică</t>
  </si>
  <si>
    <t>MMM3087</t>
  </si>
  <si>
    <t>Mecanică cerească</t>
  </si>
  <si>
    <t>Sem. 1: Se alege  o disciplină din pachetul: MMX4401</t>
  </si>
  <si>
    <r>
      <rPr>
        <b/>
        <sz val="10"/>
        <color indexed="8"/>
        <rFont val="Times New Roman"/>
        <family val="1"/>
      </rPr>
      <t>VI.  UNIVERSITĂŢI EUROPENE DE REFERINŢĂ:</t>
    </r>
    <r>
      <rPr>
        <sz val="10"/>
        <color indexed="8"/>
        <rFont val="Times New Roman"/>
        <family val="1"/>
      </rPr>
      <t xml:space="preserve">
Planul de învăţământ urmează în proporţie de 60% planurile de învăţământ ale  ……………………….…………..……..
Universităţii din Antwerpen…....................................…...
Universităţii din Copenhaga………......................……….. 
KTH Royal Institute of Technology, Suedia   ……….. 
………………………………...........................................…..
……………............................................……………………..                                                                                                ……………............................................…………………….. </t>
    </r>
  </si>
  <si>
    <t>PLAN DE ÎNVĂŢĂMÂNT  valabil începând din anul universitar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</si>
</sst>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;@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9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Calibri"/>
      <family val="2"/>
      <charset val="238"/>
      <scheme val="minor"/>
    </font>
    <font>
      <sz val="10"/>
      <color rgb="FFFF0000"/>
      <name val="Times New Roman"/>
      <family val="1"/>
    </font>
    <font>
      <sz val="10"/>
      <color indexed="8"/>
      <name val="Arial"/>
    </font>
    <font>
      <sz val="10"/>
      <color indexed="8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5" fillId="0" borderId="0"/>
  </cellStyleXfs>
  <cellXfs count="234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2" fillId="0" borderId="4" xfId="0" applyFont="1" applyBorder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1" fontId="1" fillId="5" borderId="1" xfId="0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/>
    </xf>
    <xf numFmtId="1" fontId="2" fillId="5" borderId="1" xfId="0" applyNumberFormat="1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  <protection locked="0"/>
    </xf>
    <xf numFmtId="1" fontId="11" fillId="5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0" xfId="0" applyFont="1" applyProtection="1">
      <protection locked="0"/>
    </xf>
    <xf numFmtId="0" fontId="16" fillId="3" borderId="1" xfId="1" applyFont="1" applyFill="1" applyBorder="1" applyAlignment="1" applyProtection="1">
      <alignment horizontal="left" vertical="center"/>
      <protection locked="0"/>
    </xf>
    <xf numFmtId="0" fontId="16" fillId="3" borderId="1" xfId="1" applyFont="1" applyFill="1" applyBorder="1" applyAlignment="1" applyProtection="1">
      <alignment horizontal="center" vertical="center"/>
      <protection locked="0"/>
    </xf>
    <xf numFmtId="1" fontId="16" fillId="3" borderId="1" xfId="1" applyNumberFormat="1" applyFont="1" applyFill="1" applyBorder="1" applyAlignment="1" applyProtection="1">
      <alignment horizontal="left" vertical="center"/>
      <protection locked="0"/>
    </xf>
    <xf numFmtId="1" fontId="16" fillId="3" borderId="1" xfId="1" applyNumberFormat="1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left" vertical="center"/>
      <protection locked="0"/>
    </xf>
    <xf numFmtId="1" fontId="1" fillId="5" borderId="2" xfId="0" applyNumberFormat="1" applyFont="1" applyFill="1" applyBorder="1" applyAlignment="1" applyProtection="1">
      <alignment horizontal="left" vertical="center" wrapText="1"/>
      <protection locked="0"/>
    </xf>
    <xf numFmtId="1" fontId="1" fillId="5" borderId="5" xfId="0" applyNumberFormat="1" applyFont="1" applyFill="1" applyBorder="1" applyAlignment="1" applyProtection="1">
      <alignment horizontal="left" vertical="center"/>
      <protection locked="0"/>
    </xf>
    <xf numFmtId="1" fontId="1" fillId="5" borderId="6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/>
    <xf numFmtId="0" fontId="10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1" fontId="2" fillId="5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5" xfId="0" applyNumberFormat="1" applyFont="1" applyFill="1" applyBorder="1" applyAlignment="1" applyProtection="1">
      <alignment horizontal="center" vertical="center"/>
      <protection locked="0"/>
    </xf>
    <xf numFmtId="1" fontId="2" fillId="5" borderId="6" xfId="0" applyNumberFormat="1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5" borderId="6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4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left" vertical="center" wrapText="1"/>
    </xf>
    <xf numFmtId="0" fontId="2" fillId="5" borderId="11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8" xfId="0" applyFont="1" applyFill="1" applyBorder="1" applyAlignment="1" applyProtection="1">
      <alignment horizontal="left" vertical="center" wrapText="1"/>
    </xf>
    <xf numFmtId="2" fontId="1" fillId="5" borderId="9" xfId="0" applyNumberFormat="1" applyFont="1" applyFill="1" applyBorder="1" applyAlignment="1" applyProtection="1">
      <alignment horizontal="center" vertical="center"/>
    </xf>
    <xf numFmtId="2" fontId="1" fillId="5" borderId="4" xfId="0" applyNumberFormat="1" applyFont="1" applyFill="1" applyBorder="1" applyAlignment="1" applyProtection="1">
      <alignment horizontal="center" vertical="center"/>
    </xf>
    <xf numFmtId="2" fontId="1" fillId="5" borderId="10" xfId="0" applyNumberFormat="1" applyFont="1" applyFill="1" applyBorder="1" applyAlignment="1" applyProtection="1">
      <alignment horizontal="center" vertical="center"/>
    </xf>
    <xf numFmtId="2" fontId="1" fillId="5" borderId="11" xfId="0" applyNumberFormat="1" applyFont="1" applyFill="1" applyBorder="1" applyAlignment="1" applyProtection="1">
      <alignment horizontal="center" vertical="center"/>
    </xf>
    <xf numFmtId="2" fontId="1" fillId="5" borderId="7" xfId="0" applyNumberFormat="1" applyFont="1" applyFill="1" applyBorder="1" applyAlignment="1" applyProtection="1">
      <alignment horizontal="center" vertical="center"/>
    </xf>
    <xf numFmtId="2" fontId="1" fillId="5" borderId="8" xfId="0" applyNumberFormat="1" applyFont="1" applyFill="1" applyBorder="1" applyAlignment="1" applyProtection="1">
      <alignment horizontal="center" vertical="center"/>
    </xf>
    <xf numFmtId="1" fontId="2" fillId="5" borderId="2" xfId="0" applyNumberFormat="1" applyFont="1" applyFill="1" applyBorder="1" applyAlignment="1" applyProtection="1">
      <alignment horizontal="center" vertical="center"/>
    </xf>
    <xf numFmtId="1" fontId="2" fillId="5" borderId="5" xfId="0" applyNumberFormat="1" applyFont="1" applyFill="1" applyBorder="1" applyAlignment="1" applyProtection="1">
      <alignment horizontal="center" vertical="center"/>
    </xf>
    <xf numFmtId="1" fontId="2" fillId="5" borderId="6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9" fontId="8" fillId="0" borderId="2" xfId="0" applyNumberFormat="1" applyFont="1" applyBorder="1" applyAlignment="1" applyProtection="1">
      <alignment horizontal="center" vertical="center"/>
    </xf>
    <xf numFmtId="9" fontId="8" fillId="0" borderId="6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9" fontId="9" fillId="0" borderId="2" xfId="0" applyNumberFormat="1" applyFont="1" applyBorder="1" applyAlignment="1" applyProtection="1">
      <alignment horizontal="center"/>
    </xf>
    <xf numFmtId="9" fontId="9" fillId="0" borderId="6" xfId="0" applyNumberFormat="1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0" fontId="2" fillId="0" borderId="7" xfId="0" applyFont="1" applyBorder="1" applyProtection="1">
      <protection locked="0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1" fontId="16" fillId="3" borderId="2" xfId="1" applyNumberFormat="1" applyFont="1" applyFill="1" applyBorder="1" applyAlignment="1" applyProtection="1">
      <alignment horizontal="left" vertical="center"/>
      <protection locked="0"/>
    </xf>
    <xf numFmtId="1" fontId="16" fillId="3" borderId="5" xfId="1" applyNumberFormat="1" applyFont="1" applyFill="1" applyBorder="1" applyAlignment="1" applyProtection="1">
      <alignment horizontal="left" vertical="center"/>
      <protection locked="0"/>
    </xf>
    <xf numFmtId="1" fontId="16" fillId="3" borderId="6" xfId="1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2" fillId="8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6" fillId="3" borderId="2" xfId="1" applyFont="1" applyFill="1" applyBorder="1" applyAlignment="1" applyProtection="1">
      <alignment horizontal="left" vertical="center"/>
      <protection locked="0"/>
    </xf>
    <xf numFmtId="0" fontId="16" fillId="3" borderId="5" xfId="1" applyFont="1" applyFill="1" applyBorder="1" applyAlignment="1" applyProtection="1">
      <alignment horizontal="left" vertical="center"/>
      <protection locked="0"/>
    </xf>
    <xf numFmtId="0" fontId="16" fillId="3" borderId="6" xfId="1" applyFont="1" applyFill="1" applyBorder="1" applyAlignment="1" applyProtection="1">
      <alignment horizontal="left" vertical="center"/>
      <protection locked="0"/>
    </xf>
    <xf numFmtId="0" fontId="1" fillId="8" borderId="0" xfId="0" applyFont="1" applyFill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" fillId="8" borderId="0" xfId="0" applyFont="1" applyFill="1" applyAlignment="1" applyProtection="1">
      <alignment vertical="center" wrapText="1"/>
      <protection locked="0"/>
    </xf>
    <xf numFmtId="0" fontId="1" fillId="8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4" xfId="0" applyFont="1" applyBorder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1" fillId="4" borderId="14" xfId="0" applyFont="1" applyFill="1" applyBorder="1" applyAlignment="1" applyProtection="1">
      <alignment wrapText="1"/>
    </xf>
    <xf numFmtId="0" fontId="1" fillId="4" borderId="0" xfId="0" applyFont="1" applyFill="1" applyBorder="1" applyAlignment="1" applyProtection="1">
      <alignment wrapText="1"/>
    </xf>
    <xf numFmtId="0" fontId="1" fillId="0" borderId="0" xfId="0" applyFont="1" applyAlignment="1" applyProtection="1">
      <alignment wrapText="1"/>
    </xf>
    <xf numFmtId="0" fontId="12" fillId="6" borderId="0" xfId="0" applyFont="1" applyFill="1" applyAlignment="1" applyProtection="1">
      <alignment vertical="center" wrapText="1"/>
      <protection locked="0"/>
    </xf>
    <xf numFmtId="0" fontId="13" fillId="6" borderId="0" xfId="0" applyFont="1" applyFill="1" applyAlignment="1">
      <alignment vertical="center" wrapText="1"/>
    </xf>
    <xf numFmtId="0" fontId="13" fillId="0" borderId="0" xfId="0" applyFont="1" applyAlignment="1"/>
    <xf numFmtId="0" fontId="2" fillId="7" borderId="0" xfId="0" applyFont="1" applyFill="1" applyAlignment="1" applyProtection="1">
      <alignment horizontal="left" vertical="top" wrapText="1"/>
      <protection locked="0"/>
    </xf>
    <xf numFmtId="0" fontId="12" fillId="7" borderId="0" xfId="0" applyFont="1" applyFill="1" applyAlignment="1" applyProtection="1">
      <alignment wrapText="1"/>
      <protection locked="0"/>
    </xf>
    <xf numFmtId="0" fontId="0" fillId="7" borderId="0" xfId="0" applyFill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 applyProtection="1">
      <protection locked="0"/>
    </xf>
    <xf numFmtId="0" fontId="0" fillId="0" borderId="0" xfId="0" applyAlignment="1"/>
    <xf numFmtId="0" fontId="2" fillId="5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ál_Sheet1" xfId="1"/>
  </cellStyles>
  <dxfs count="24"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2"/>
  <sheetViews>
    <sheetView tabSelected="1" view="pageLayout" topLeftCell="A160" zoomScaleNormal="100" workbookViewId="0">
      <selection activeCell="X172" sqref="X172"/>
    </sheetView>
  </sheetViews>
  <sheetFormatPr defaultRowHeight="12.75" x14ac:dyDescent="0.2"/>
  <cols>
    <col min="1" max="1" width="9.28515625" style="1" customWidth="1"/>
    <col min="2" max="2" width="7.140625" style="1" customWidth="1"/>
    <col min="3" max="3" width="7.28515625" style="1" customWidth="1"/>
    <col min="4" max="5" width="4.7109375" style="1" customWidth="1"/>
    <col min="6" max="6" width="4.5703125" style="1" customWidth="1"/>
    <col min="7" max="7" width="8.140625" style="1" customWidth="1"/>
    <col min="8" max="8" width="8.28515625" style="1" customWidth="1"/>
    <col min="9" max="9" width="5.85546875" style="1" customWidth="1"/>
    <col min="10" max="10" width="7.28515625" style="1" customWidth="1"/>
    <col min="11" max="11" width="5.7109375" style="1" customWidth="1"/>
    <col min="12" max="12" width="6.140625" style="1" customWidth="1"/>
    <col min="13" max="13" width="5.5703125" style="1" customWidth="1"/>
    <col min="14" max="18" width="6" style="1" customWidth="1"/>
    <col min="19" max="19" width="6.140625" style="1" customWidth="1"/>
    <col min="20" max="20" width="9.28515625" style="1" customWidth="1"/>
    <col min="21" max="26" width="9.140625" style="1"/>
    <col min="27" max="27" width="11" style="1" customWidth="1"/>
    <col min="28" max="16384" width="9.140625" style="1"/>
  </cols>
  <sheetData>
    <row r="1" spans="1:28" ht="15.75" customHeight="1" x14ac:dyDescent="0.2">
      <c r="A1" s="175" t="s">
        <v>154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M1" s="181" t="s">
        <v>19</v>
      </c>
      <c r="N1" s="181"/>
      <c r="O1" s="181"/>
      <c r="P1" s="181"/>
      <c r="Q1" s="181"/>
      <c r="R1" s="181"/>
      <c r="S1" s="181"/>
      <c r="T1" s="181"/>
    </row>
    <row r="2" spans="1:28" ht="6.75" customHeight="1" x14ac:dyDescent="0.2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28" ht="39" customHeight="1" x14ac:dyDescent="0.2">
      <c r="A3" s="176" t="s">
        <v>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M3" s="187"/>
      <c r="N3" s="188"/>
      <c r="O3" s="191" t="s">
        <v>35</v>
      </c>
      <c r="P3" s="192"/>
      <c r="Q3" s="193"/>
      <c r="R3" s="191" t="s">
        <v>36</v>
      </c>
      <c r="S3" s="192"/>
      <c r="T3" s="193"/>
      <c r="U3" s="221" t="str">
        <f>IF(O4&gt;=12,"Corect","Trebuie alocate cel puțin 12 de ore pe săptămână")</f>
        <v>Corect</v>
      </c>
      <c r="V3" s="222"/>
      <c r="W3" s="222"/>
      <c r="X3" s="222"/>
      <c r="Y3" s="1">
        <f>60*14+23*12</f>
        <v>1116</v>
      </c>
    </row>
    <row r="4" spans="1:28" ht="17.25" customHeight="1" x14ac:dyDescent="0.2">
      <c r="A4" s="183" t="s">
        <v>108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M4" s="189" t="s">
        <v>14</v>
      </c>
      <c r="N4" s="190"/>
      <c r="O4" s="196">
        <v>20</v>
      </c>
      <c r="P4" s="197"/>
      <c r="Q4" s="198"/>
      <c r="R4" s="196">
        <v>20</v>
      </c>
      <c r="S4" s="197"/>
      <c r="T4" s="198"/>
      <c r="U4" s="221" t="str">
        <f>IF(R4&gt;=12,"Corect","Trebuie alocate cel puțin 12 de ore pe săptămână")</f>
        <v>Corect</v>
      </c>
      <c r="V4" s="222"/>
      <c r="W4" s="222"/>
      <c r="X4" s="222"/>
    </row>
    <row r="5" spans="1:28" ht="16.5" customHeight="1" x14ac:dyDescent="0.2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M5" s="189" t="s">
        <v>15</v>
      </c>
      <c r="N5" s="190"/>
      <c r="O5" s="196">
        <v>20</v>
      </c>
      <c r="P5" s="197"/>
      <c r="Q5" s="198"/>
      <c r="R5" s="196">
        <v>23</v>
      </c>
      <c r="S5" s="197"/>
      <c r="T5" s="198"/>
      <c r="U5" s="221" t="str">
        <f>IF(O5&gt;=12,"Corect","Trebuie alocate cel puțin 12 de ore pe săptămână")</f>
        <v>Corect</v>
      </c>
      <c r="V5" s="222"/>
      <c r="W5" s="222"/>
      <c r="X5" s="222"/>
    </row>
    <row r="6" spans="1:28" ht="15" customHeight="1" x14ac:dyDescent="0.2">
      <c r="A6" s="207" t="s">
        <v>109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M6" s="209"/>
      <c r="N6" s="209"/>
      <c r="O6" s="208"/>
      <c r="P6" s="208"/>
      <c r="Q6" s="208"/>
      <c r="R6" s="208"/>
      <c r="S6" s="208"/>
      <c r="T6" s="208"/>
      <c r="U6" s="221" t="str">
        <f>IF(R5&gt;=12,"Corect","Trebuie alocate cel puțin 12 de ore pe săptămână")</f>
        <v>Corect</v>
      </c>
      <c r="V6" s="222"/>
      <c r="W6" s="222"/>
      <c r="X6" s="222"/>
    </row>
    <row r="7" spans="1:28" ht="18" customHeight="1" x14ac:dyDescent="0.2">
      <c r="A7" s="210" t="s">
        <v>110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</row>
    <row r="8" spans="1:28" ht="18.75" customHeight="1" x14ac:dyDescent="0.2">
      <c r="A8" s="211" t="s">
        <v>111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M8" s="212" t="s">
        <v>95</v>
      </c>
      <c r="N8" s="212"/>
      <c r="O8" s="212"/>
      <c r="P8" s="212"/>
      <c r="Q8" s="212"/>
      <c r="R8" s="212"/>
      <c r="S8" s="212"/>
      <c r="T8" s="212"/>
    </row>
    <row r="9" spans="1:28" ht="15" customHeight="1" x14ac:dyDescent="0.2">
      <c r="A9" s="186" t="s">
        <v>103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M9" s="212"/>
      <c r="N9" s="212"/>
      <c r="O9" s="212"/>
      <c r="P9" s="212"/>
      <c r="Q9" s="212"/>
      <c r="R9" s="212"/>
      <c r="S9" s="212"/>
      <c r="T9" s="212"/>
      <c r="U9" s="224" t="s">
        <v>92</v>
      </c>
      <c r="V9" s="225"/>
      <c r="W9" s="225"/>
      <c r="X9" s="226"/>
      <c r="Y9" s="226"/>
      <c r="Z9" s="226"/>
      <c r="AA9" s="53"/>
    </row>
    <row r="10" spans="1:28" ht="16.5" customHeight="1" x14ac:dyDescent="0.2">
      <c r="A10" s="186" t="s">
        <v>61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M10" s="212"/>
      <c r="N10" s="212"/>
      <c r="O10" s="212"/>
      <c r="P10" s="212"/>
      <c r="Q10" s="212"/>
      <c r="R10" s="212"/>
      <c r="S10" s="212"/>
      <c r="T10" s="212"/>
      <c r="U10" s="225"/>
      <c r="V10" s="225"/>
      <c r="W10" s="225"/>
      <c r="X10" s="226"/>
      <c r="Y10" s="226"/>
      <c r="Z10" s="226"/>
      <c r="AA10" s="53"/>
    </row>
    <row r="11" spans="1:28" x14ac:dyDescent="0.2">
      <c r="A11" s="186" t="s">
        <v>17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M11" s="212"/>
      <c r="N11" s="212"/>
      <c r="O11" s="212"/>
      <c r="P11" s="212"/>
      <c r="Q11" s="212"/>
      <c r="R11" s="212"/>
      <c r="S11" s="212"/>
      <c r="T11" s="212"/>
      <c r="U11" s="225"/>
      <c r="V11" s="225"/>
      <c r="W11" s="225"/>
      <c r="X11" s="226"/>
      <c r="Y11" s="226"/>
      <c r="Z11" s="226"/>
      <c r="AA11" s="53"/>
    </row>
    <row r="12" spans="1:28" ht="10.5" customHeight="1" x14ac:dyDescent="0.2">
      <c r="A12" s="186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M12" s="2"/>
      <c r="N12" s="2"/>
      <c r="O12" s="2"/>
      <c r="P12" s="2"/>
      <c r="Q12" s="2"/>
      <c r="R12" s="2"/>
      <c r="U12" s="225"/>
      <c r="V12" s="225"/>
      <c r="W12" s="225"/>
      <c r="X12" s="226"/>
      <c r="Y12" s="226"/>
      <c r="Z12" s="226"/>
      <c r="AA12" s="53"/>
    </row>
    <row r="13" spans="1:28" x14ac:dyDescent="0.2">
      <c r="A13" s="214" t="s">
        <v>66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M13" s="215" t="s">
        <v>20</v>
      </c>
      <c r="N13" s="215"/>
      <c r="O13" s="215"/>
      <c r="P13" s="215"/>
      <c r="Q13" s="215"/>
      <c r="R13" s="215"/>
      <c r="S13" s="215"/>
      <c r="T13" s="215"/>
      <c r="U13" s="53"/>
      <c r="V13" s="53"/>
      <c r="W13" s="53"/>
      <c r="X13" s="53"/>
      <c r="Y13" s="53"/>
      <c r="Z13" s="53"/>
      <c r="AA13" s="53"/>
    </row>
    <row r="14" spans="1:28" ht="12.75" customHeight="1" x14ac:dyDescent="0.2">
      <c r="A14" s="214" t="s">
        <v>62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M14" s="182" t="s">
        <v>152</v>
      </c>
      <c r="N14" s="182"/>
      <c r="O14" s="182"/>
      <c r="P14" s="182"/>
      <c r="Q14" s="182"/>
      <c r="R14" s="182"/>
      <c r="S14" s="182"/>
      <c r="T14" s="182"/>
      <c r="U14" s="53"/>
      <c r="V14" s="53"/>
      <c r="W14" s="53"/>
      <c r="X14" s="53"/>
      <c r="Y14" s="53"/>
      <c r="Z14" s="53"/>
      <c r="AA14" s="53"/>
    </row>
    <row r="15" spans="1:28" ht="12.75" customHeight="1" x14ac:dyDescent="0.2">
      <c r="A15" s="211" t="s">
        <v>113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M15" s="182"/>
      <c r="N15" s="182"/>
      <c r="O15" s="182"/>
      <c r="P15" s="182"/>
      <c r="Q15" s="182"/>
      <c r="R15" s="182"/>
      <c r="S15" s="182"/>
      <c r="T15" s="182"/>
      <c r="U15" s="227" t="s">
        <v>93</v>
      </c>
      <c r="V15" s="227"/>
      <c r="W15" s="227"/>
      <c r="X15" s="227"/>
      <c r="Y15" s="227"/>
      <c r="Z15" s="227"/>
      <c r="AA15" s="53"/>
    </row>
    <row r="16" spans="1:28" ht="12.75" customHeight="1" x14ac:dyDescent="0.25">
      <c r="A16" s="211" t="s">
        <v>112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M16" s="182"/>
      <c r="N16" s="182"/>
      <c r="O16" s="182"/>
      <c r="P16" s="182"/>
      <c r="Q16" s="182"/>
      <c r="R16" s="182"/>
      <c r="S16" s="182"/>
      <c r="T16" s="182"/>
      <c r="U16" s="227"/>
      <c r="V16" s="227"/>
      <c r="W16" s="227"/>
      <c r="X16" s="227"/>
      <c r="Y16" s="227"/>
      <c r="Z16" s="227"/>
      <c r="AA16" s="231"/>
      <c r="AB16" s="232"/>
    </row>
    <row r="17" spans="1:27" ht="12.75" customHeight="1" x14ac:dyDescent="0.2">
      <c r="A17" s="186" t="s">
        <v>1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M17" s="180"/>
      <c r="N17" s="180"/>
      <c r="O17" s="180"/>
      <c r="P17" s="180"/>
      <c r="Q17" s="180"/>
      <c r="R17" s="180"/>
      <c r="S17" s="180"/>
      <c r="T17" s="180"/>
      <c r="U17" s="227"/>
      <c r="V17" s="227"/>
      <c r="W17" s="227"/>
      <c r="X17" s="227"/>
      <c r="Y17" s="227"/>
      <c r="Z17" s="227"/>
      <c r="AA17" s="53"/>
    </row>
    <row r="18" spans="1:27" ht="14.25" customHeight="1" x14ac:dyDescent="0.2">
      <c r="A18" s="186" t="s">
        <v>67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M18" s="180"/>
      <c r="N18" s="180"/>
      <c r="O18" s="180"/>
      <c r="P18" s="180"/>
      <c r="Q18" s="180"/>
      <c r="R18" s="180"/>
      <c r="S18" s="180"/>
      <c r="T18" s="180"/>
      <c r="U18" s="53"/>
      <c r="V18" s="53"/>
      <c r="W18" s="53"/>
      <c r="X18" s="53"/>
      <c r="Y18" s="53"/>
      <c r="Z18" s="53"/>
      <c r="AA18" s="53"/>
    </row>
    <row r="19" spans="1:27" x14ac:dyDescent="0.2">
      <c r="A19" s="186"/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M19" s="180"/>
      <c r="N19" s="180"/>
      <c r="O19" s="180"/>
      <c r="P19" s="180"/>
      <c r="Q19" s="180"/>
      <c r="R19" s="180"/>
      <c r="S19" s="180"/>
      <c r="T19" s="180"/>
      <c r="U19" s="53"/>
      <c r="V19" s="53"/>
      <c r="W19" s="53"/>
      <c r="X19" s="53"/>
      <c r="Y19" s="53"/>
      <c r="Z19" s="53"/>
      <c r="AA19" s="53"/>
    </row>
    <row r="20" spans="1:27" ht="7.5" customHeight="1" x14ac:dyDescent="0.2">
      <c r="A20" s="212" t="s">
        <v>80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M20" s="2"/>
      <c r="N20" s="2"/>
      <c r="O20" s="2"/>
      <c r="P20" s="2"/>
      <c r="Q20" s="2"/>
      <c r="R20" s="2"/>
      <c r="U20" s="228" t="s">
        <v>94</v>
      </c>
      <c r="V20" s="229"/>
      <c r="W20" s="229"/>
      <c r="X20" s="229"/>
      <c r="Y20" s="229"/>
      <c r="Z20" s="229"/>
      <c r="AA20" s="230"/>
    </row>
    <row r="21" spans="1:27" ht="15" customHeight="1" x14ac:dyDescent="0.2">
      <c r="A21" s="212"/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M21" s="68" t="s">
        <v>107</v>
      </c>
      <c r="N21" s="68"/>
      <c r="O21" s="68"/>
      <c r="P21" s="68"/>
      <c r="Q21" s="68"/>
      <c r="R21" s="68"/>
      <c r="S21" s="68"/>
      <c r="T21" s="68"/>
      <c r="U21" s="230"/>
      <c r="V21" s="230"/>
      <c r="W21" s="230"/>
      <c r="X21" s="230"/>
      <c r="Y21" s="230"/>
      <c r="Z21" s="230"/>
      <c r="AA21" s="230"/>
    </row>
    <row r="22" spans="1:27" ht="15" customHeight="1" x14ac:dyDescent="0.2">
      <c r="A22" s="212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M22" s="68"/>
      <c r="N22" s="68"/>
      <c r="O22" s="68"/>
      <c r="P22" s="68"/>
      <c r="Q22" s="68"/>
      <c r="R22" s="68"/>
      <c r="S22" s="68"/>
      <c r="T22" s="68"/>
      <c r="U22" s="230"/>
      <c r="V22" s="230"/>
      <c r="W22" s="230"/>
      <c r="X22" s="230"/>
      <c r="Y22" s="230"/>
      <c r="Z22" s="230"/>
      <c r="AA22" s="230"/>
    </row>
    <row r="23" spans="1:27" ht="24" customHeight="1" x14ac:dyDescent="0.2">
      <c r="A23" s="212"/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M23" s="68"/>
      <c r="N23" s="68"/>
      <c r="O23" s="68"/>
      <c r="P23" s="68"/>
      <c r="Q23" s="68"/>
      <c r="R23" s="68"/>
      <c r="S23" s="68"/>
      <c r="T23" s="68"/>
      <c r="U23" s="230"/>
      <c r="V23" s="230"/>
      <c r="W23" s="230"/>
      <c r="X23" s="230"/>
      <c r="Y23" s="230"/>
      <c r="Z23" s="230"/>
      <c r="AA23" s="230"/>
    </row>
    <row r="24" spans="1:27" ht="13.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M24" s="3"/>
      <c r="N24" s="3"/>
      <c r="O24" s="3"/>
      <c r="P24" s="3"/>
      <c r="Q24" s="3"/>
      <c r="R24" s="3"/>
    </row>
    <row r="25" spans="1:27" x14ac:dyDescent="0.2">
      <c r="A25" s="124" t="s">
        <v>16</v>
      </c>
      <c r="B25" s="124"/>
      <c r="C25" s="124"/>
      <c r="D25" s="124"/>
      <c r="E25" s="124"/>
      <c r="F25" s="124"/>
      <c r="G25" s="124"/>
      <c r="M25" s="213" t="s">
        <v>153</v>
      </c>
      <c r="N25" s="213"/>
      <c r="O25" s="213"/>
      <c r="P25" s="213"/>
      <c r="Q25" s="213"/>
      <c r="R25" s="213"/>
      <c r="S25" s="213"/>
      <c r="T25" s="213"/>
    </row>
    <row r="26" spans="1:27" ht="26.25" customHeight="1" x14ac:dyDescent="0.2">
      <c r="A26" s="4"/>
      <c r="B26" s="191" t="s">
        <v>2</v>
      </c>
      <c r="C26" s="193"/>
      <c r="D26" s="191" t="s">
        <v>3</v>
      </c>
      <c r="E26" s="192"/>
      <c r="F26" s="193"/>
      <c r="G26" s="201" t="s">
        <v>18</v>
      </c>
      <c r="H26" s="201" t="s">
        <v>10</v>
      </c>
      <c r="I26" s="191" t="s">
        <v>4</v>
      </c>
      <c r="J26" s="192"/>
      <c r="K26" s="193"/>
      <c r="M26" s="213"/>
      <c r="N26" s="213"/>
      <c r="O26" s="213"/>
      <c r="P26" s="213"/>
      <c r="Q26" s="213"/>
      <c r="R26" s="213"/>
      <c r="S26" s="213"/>
      <c r="T26" s="213"/>
    </row>
    <row r="27" spans="1:27" ht="14.25" customHeight="1" x14ac:dyDescent="0.2">
      <c r="A27" s="4"/>
      <c r="B27" s="5" t="s">
        <v>5</v>
      </c>
      <c r="C27" s="5" t="s">
        <v>6</v>
      </c>
      <c r="D27" s="5" t="s">
        <v>7</v>
      </c>
      <c r="E27" s="5" t="s">
        <v>8</v>
      </c>
      <c r="F27" s="5" t="s">
        <v>9</v>
      </c>
      <c r="G27" s="200"/>
      <c r="H27" s="200"/>
      <c r="I27" s="5" t="s">
        <v>11</v>
      </c>
      <c r="J27" s="5" t="s">
        <v>12</v>
      </c>
      <c r="K27" s="5" t="s">
        <v>13</v>
      </c>
      <c r="M27" s="213"/>
      <c r="N27" s="213"/>
      <c r="O27" s="213"/>
      <c r="P27" s="213"/>
      <c r="Q27" s="213"/>
      <c r="R27" s="213"/>
      <c r="S27" s="213"/>
      <c r="T27" s="213"/>
    </row>
    <row r="28" spans="1:27" ht="17.25" customHeight="1" x14ac:dyDescent="0.2">
      <c r="A28" s="6" t="s">
        <v>14</v>
      </c>
      <c r="B28" s="7">
        <v>14</v>
      </c>
      <c r="C28" s="7">
        <v>14</v>
      </c>
      <c r="D28" s="26">
        <v>3</v>
      </c>
      <c r="E28" s="26">
        <v>3</v>
      </c>
      <c r="F28" s="26">
        <v>2</v>
      </c>
      <c r="G28" s="26"/>
      <c r="H28" s="42"/>
      <c r="I28" s="26">
        <v>3</v>
      </c>
      <c r="J28" s="26">
        <v>1</v>
      </c>
      <c r="K28" s="26">
        <v>12</v>
      </c>
      <c r="M28" s="213"/>
      <c r="N28" s="213"/>
      <c r="O28" s="213"/>
      <c r="P28" s="213"/>
      <c r="Q28" s="213"/>
      <c r="R28" s="213"/>
      <c r="S28" s="213"/>
      <c r="T28" s="213"/>
      <c r="U28" s="223" t="str">
        <f t="shared" ref="U28" si="0">IF(SUM(B28:K28)=52,"Corect","Suma trebuie să fie 52")</f>
        <v>Corect</v>
      </c>
      <c r="V28" s="223"/>
    </row>
    <row r="29" spans="1:27" ht="15" customHeight="1" x14ac:dyDescent="0.2">
      <c r="A29" s="6" t="s">
        <v>15</v>
      </c>
      <c r="B29" s="7">
        <v>14</v>
      </c>
      <c r="C29" s="7">
        <v>12</v>
      </c>
      <c r="D29" s="26">
        <v>3</v>
      </c>
      <c r="E29" s="26">
        <v>3</v>
      </c>
      <c r="F29" s="26">
        <v>2</v>
      </c>
      <c r="G29" s="26">
        <v>2</v>
      </c>
      <c r="H29" s="26"/>
      <c r="I29" s="26">
        <v>3</v>
      </c>
      <c r="J29" s="26">
        <v>1</v>
      </c>
      <c r="K29" s="26">
        <v>12</v>
      </c>
      <c r="M29" s="213"/>
      <c r="N29" s="213"/>
      <c r="O29" s="213"/>
      <c r="P29" s="213"/>
      <c r="Q29" s="213"/>
      <c r="R29" s="213"/>
      <c r="S29" s="213"/>
      <c r="T29" s="213"/>
      <c r="U29" s="223" t="str">
        <f t="shared" ref="U29" si="1">IF(SUM(B29:K29)=52,"Corect","Suma trebuie să fie 52")</f>
        <v>Corect</v>
      </c>
      <c r="V29" s="223"/>
    </row>
    <row r="30" spans="1:27" ht="15.75" customHeight="1" x14ac:dyDescent="0.2">
      <c r="A30" s="37"/>
      <c r="B30" s="35"/>
      <c r="C30" s="35"/>
      <c r="D30" s="35"/>
      <c r="E30" s="35"/>
      <c r="F30" s="35"/>
      <c r="G30" s="35"/>
      <c r="H30" s="35"/>
      <c r="I30" s="35"/>
      <c r="J30" s="35"/>
      <c r="K30" s="38"/>
      <c r="M30" s="213"/>
      <c r="N30" s="213"/>
      <c r="O30" s="213"/>
      <c r="P30" s="213"/>
      <c r="Q30" s="213"/>
      <c r="R30" s="213"/>
      <c r="S30" s="213"/>
      <c r="T30" s="213"/>
    </row>
    <row r="31" spans="1:27" ht="21" customHeight="1" x14ac:dyDescent="0.2">
      <c r="A31" s="36"/>
      <c r="B31" s="36"/>
      <c r="C31" s="36"/>
      <c r="D31" s="36"/>
      <c r="E31" s="36"/>
      <c r="F31" s="36"/>
      <c r="G31" s="36"/>
      <c r="M31" s="213"/>
      <c r="N31" s="213"/>
      <c r="O31" s="213"/>
      <c r="P31" s="213"/>
      <c r="Q31" s="213"/>
      <c r="R31" s="213"/>
      <c r="S31" s="213"/>
      <c r="T31" s="213"/>
    </row>
    <row r="32" spans="1:27" ht="15" customHeight="1" x14ac:dyDescent="0.2">
      <c r="B32" s="2"/>
      <c r="C32" s="2"/>
      <c r="D32" s="2"/>
      <c r="E32" s="2"/>
      <c r="F32" s="2"/>
      <c r="G32" s="2"/>
      <c r="M32" s="8"/>
      <c r="N32" s="8"/>
      <c r="O32" s="8"/>
      <c r="P32" s="8"/>
      <c r="Q32" s="8"/>
      <c r="R32" s="8"/>
      <c r="S32" s="8"/>
    </row>
    <row r="33" spans="1:23" x14ac:dyDescent="0.2">
      <c r="B33" s="8"/>
      <c r="C33" s="8"/>
      <c r="D33" s="8"/>
      <c r="E33" s="8"/>
      <c r="F33" s="8"/>
      <c r="G33" s="8"/>
      <c r="M33" s="8"/>
      <c r="N33" s="8"/>
      <c r="O33" s="8"/>
      <c r="P33" s="8"/>
      <c r="Q33" s="8"/>
      <c r="R33" s="8"/>
      <c r="S33" s="8"/>
    </row>
    <row r="35" spans="1:23" ht="20.25" customHeight="1" x14ac:dyDescent="0.2">
      <c r="A35" s="184" t="s">
        <v>21</v>
      </c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</row>
    <row r="36" spans="1:23" ht="20.25" hidden="1" customHeight="1" x14ac:dyDescent="0.2">
      <c r="N36" s="9"/>
      <c r="O36" s="10" t="s">
        <v>37</v>
      </c>
      <c r="P36" s="10" t="s">
        <v>38</v>
      </c>
      <c r="Q36" s="10" t="s">
        <v>39</v>
      </c>
      <c r="R36" s="10" t="s">
        <v>104</v>
      </c>
      <c r="S36" s="10" t="s">
        <v>105</v>
      </c>
      <c r="T36" s="10"/>
    </row>
    <row r="37" spans="1:23" ht="20.25" customHeight="1" x14ac:dyDescent="0.2">
      <c r="A37" s="93" t="s">
        <v>42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</row>
    <row r="38" spans="1:23" ht="27.75" customHeight="1" x14ac:dyDescent="0.2">
      <c r="A38" s="202" t="s">
        <v>27</v>
      </c>
      <c r="B38" s="157" t="s">
        <v>26</v>
      </c>
      <c r="C38" s="158"/>
      <c r="D38" s="158"/>
      <c r="E38" s="158"/>
      <c r="F38" s="158"/>
      <c r="G38" s="158"/>
      <c r="H38" s="158"/>
      <c r="I38" s="159"/>
      <c r="J38" s="201" t="s">
        <v>40</v>
      </c>
      <c r="K38" s="177" t="s">
        <v>24</v>
      </c>
      <c r="L38" s="178"/>
      <c r="M38" s="179"/>
      <c r="N38" s="177" t="s">
        <v>41</v>
      </c>
      <c r="O38" s="194"/>
      <c r="P38" s="195"/>
      <c r="Q38" s="177" t="s">
        <v>23</v>
      </c>
      <c r="R38" s="178"/>
      <c r="S38" s="179"/>
      <c r="T38" s="199" t="s">
        <v>22</v>
      </c>
    </row>
    <row r="39" spans="1:23" ht="20.25" customHeight="1" x14ac:dyDescent="0.2">
      <c r="A39" s="203"/>
      <c r="B39" s="160"/>
      <c r="C39" s="161"/>
      <c r="D39" s="161"/>
      <c r="E39" s="161"/>
      <c r="F39" s="161"/>
      <c r="G39" s="161"/>
      <c r="H39" s="161"/>
      <c r="I39" s="162"/>
      <c r="J39" s="200"/>
      <c r="K39" s="5" t="s">
        <v>28</v>
      </c>
      <c r="L39" s="5" t="s">
        <v>29</v>
      </c>
      <c r="M39" s="5" t="s">
        <v>30</v>
      </c>
      <c r="N39" s="5" t="s">
        <v>34</v>
      </c>
      <c r="O39" s="5" t="s">
        <v>7</v>
      </c>
      <c r="P39" s="5" t="s">
        <v>31</v>
      </c>
      <c r="Q39" s="5" t="s">
        <v>32</v>
      </c>
      <c r="R39" s="5" t="s">
        <v>28</v>
      </c>
      <c r="S39" s="5" t="s">
        <v>33</v>
      </c>
      <c r="T39" s="200"/>
    </row>
    <row r="40" spans="1:23" ht="14.25" customHeight="1" x14ac:dyDescent="0.2">
      <c r="A40" s="57" t="s">
        <v>114</v>
      </c>
      <c r="B40" s="204" t="s">
        <v>115</v>
      </c>
      <c r="C40" s="205"/>
      <c r="D40" s="205"/>
      <c r="E40" s="205"/>
      <c r="F40" s="205"/>
      <c r="G40" s="205"/>
      <c r="H40" s="205"/>
      <c r="I40" s="206"/>
      <c r="J40" s="58">
        <v>7</v>
      </c>
      <c r="K40" s="58">
        <v>2</v>
      </c>
      <c r="L40" s="58">
        <v>1</v>
      </c>
      <c r="M40" s="11">
        <v>2</v>
      </c>
      <c r="N40" s="19">
        <f>K40+L40+M40</f>
        <v>5</v>
      </c>
      <c r="O40" s="20">
        <f>P40-N40</f>
        <v>8</v>
      </c>
      <c r="P40" s="20">
        <f>ROUND(PRODUCT(J40,25)/14,0)</f>
        <v>13</v>
      </c>
      <c r="Q40" s="25" t="s">
        <v>32</v>
      </c>
      <c r="R40" s="11"/>
      <c r="S40" s="26"/>
      <c r="T40" s="11" t="s">
        <v>38</v>
      </c>
    </row>
    <row r="41" spans="1:23" ht="15" customHeight="1" x14ac:dyDescent="0.2">
      <c r="A41" s="57" t="s">
        <v>116</v>
      </c>
      <c r="B41" s="204" t="s">
        <v>117</v>
      </c>
      <c r="C41" s="205"/>
      <c r="D41" s="205"/>
      <c r="E41" s="205"/>
      <c r="F41" s="205"/>
      <c r="G41" s="205"/>
      <c r="H41" s="205"/>
      <c r="I41" s="206"/>
      <c r="J41" s="58">
        <v>8</v>
      </c>
      <c r="K41" s="58">
        <v>2</v>
      </c>
      <c r="L41" s="58">
        <v>1</v>
      </c>
      <c r="M41" s="11">
        <v>2</v>
      </c>
      <c r="N41" s="19">
        <f t="shared" ref="N41:N43" si="2">K41+L41+M41</f>
        <v>5</v>
      </c>
      <c r="O41" s="20">
        <f t="shared" ref="O41:O43" si="3">P41-N41</f>
        <v>9</v>
      </c>
      <c r="P41" s="20">
        <f t="shared" ref="P41:P43" si="4">ROUND(PRODUCT(J41,25)/14,0)</f>
        <v>14</v>
      </c>
      <c r="Q41" s="25" t="s">
        <v>32</v>
      </c>
      <c r="R41" s="11"/>
      <c r="S41" s="26"/>
      <c r="T41" s="11" t="s">
        <v>38</v>
      </c>
    </row>
    <row r="42" spans="1:23" ht="12" customHeight="1" x14ac:dyDescent="0.2">
      <c r="A42" s="57" t="s">
        <v>118</v>
      </c>
      <c r="B42" s="204" t="s">
        <v>119</v>
      </c>
      <c r="C42" s="205"/>
      <c r="D42" s="205"/>
      <c r="E42" s="205"/>
      <c r="F42" s="205"/>
      <c r="G42" s="205"/>
      <c r="H42" s="205"/>
      <c r="I42" s="206"/>
      <c r="J42" s="58">
        <v>8</v>
      </c>
      <c r="K42" s="58">
        <v>2</v>
      </c>
      <c r="L42" s="58">
        <v>1</v>
      </c>
      <c r="M42" s="11">
        <v>2</v>
      </c>
      <c r="N42" s="19">
        <f t="shared" si="2"/>
        <v>5</v>
      </c>
      <c r="O42" s="20">
        <f t="shared" si="3"/>
        <v>9</v>
      </c>
      <c r="P42" s="20">
        <f t="shared" si="4"/>
        <v>14</v>
      </c>
      <c r="Q42" s="25" t="s">
        <v>32</v>
      </c>
      <c r="R42" s="11"/>
      <c r="S42" s="26"/>
      <c r="T42" s="11" t="s">
        <v>38</v>
      </c>
    </row>
    <row r="43" spans="1:23" ht="12.75" customHeight="1" x14ac:dyDescent="0.2">
      <c r="A43" s="57" t="s">
        <v>120</v>
      </c>
      <c r="B43" s="204" t="s">
        <v>121</v>
      </c>
      <c r="C43" s="205"/>
      <c r="D43" s="205"/>
      <c r="E43" s="205"/>
      <c r="F43" s="205"/>
      <c r="G43" s="205"/>
      <c r="H43" s="205"/>
      <c r="I43" s="206"/>
      <c r="J43" s="58">
        <v>7</v>
      </c>
      <c r="K43" s="58">
        <v>2</v>
      </c>
      <c r="L43" s="58">
        <v>1</v>
      </c>
      <c r="M43" s="11">
        <v>2</v>
      </c>
      <c r="N43" s="19">
        <f t="shared" si="2"/>
        <v>5</v>
      </c>
      <c r="O43" s="20">
        <f t="shared" si="3"/>
        <v>8</v>
      </c>
      <c r="P43" s="20">
        <f t="shared" si="4"/>
        <v>13</v>
      </c>
      <c r="Q43" s="25"/>
      <c r="R43" s="11" t="s">
        <v>28</v>
      </c>
      <c r="S43" s="26"/>
      <c r="T43" s="11" t="s">
        <v>38</v>
      </c>
    </row>
    <row r="44" spans="1:23" x14ac:dyDescent="0.2">
      <c r="A44" s="22" t="s">
        <v>25</v>
      </c>
      <c r="B44" s="98"/>
      <c r="C44" s="150"/>
      <c r="D44" s="150"/>
      <c r="E44" s="150"/>
      <c r="F44" s="150"/>
      <c r="G44" s="150"/>
      <c r="H44" s="150"/>
      <c r="I44" s="99"/>
      <c r="J44" s="22">
        <f t="shared" ref="J44:P44" si="5">SUM(J40:J43)</f>
        <v>30</v>
      </c>
      <c r="K44" s="22">
        <f t="shared" si="5"/>
        <v>8</v>
      </c>
      <c r="L44" s="22">
        <f t="shared" si="5"/>
        <v>4</v>
      </c>
      <c r="M44" s="22">
        <f t="shared" si="5"/>
        <v>8</v>
      </c>
      <c r="N44" s="22">
        <f t="shared" si="5"/>
        <v>20</v>
      </c>
      <c r="O44" s="22">
        <f t="shared" si="5"/>
        <v>34</v>
      </c>
      <c r="P44" s="22">
        <f t="shared" si="5"/>
        <v>54</v>
      </c>
      <c r="Q44" s="22">
        <f>COUNTIF(Q40:Q43,"E")</f>
        <v>3</v>
      </c>
      <c r="R44" s="22">
        <f>COUNTIF(R40:R43,"C")</f>
        <v>1</v>
      </c>
      <c r="S44" s="22">
        <f>COUNTIF(S40:S43,"VP")</f>
        <v>0</v>
      </c>
      <c r="T44" s="55">
        <f>COUNTA(T40:T43)</f>
        <v>4</v>
      </c>
      <c r="U44" s="217" t="str">
        <f>IF(Q44&gt;=SUM(R44:S44),"Corect","E trebuie să fie cel puțin egal cu C+VP")</f>
        <v>Corect</v>
      </c>
      <c r="V44" s="218"/>
      <c r="W44" s="218"/>
    </row>
    <row r="45" spans="1:23" ht="19.5" customHeight="1" x14ac:dyDescent="0.2"/>
    <row r="46" spans="1:23" ht="16.5" customHeight="1" x14ac:dyDescent="0.2">
      <c r="A46" s="93" t="s">
        <v>43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</row>
    <row r="47" spans="1:23" ht="26.25" customHeight="1" x14ac:dyDescent="0.2">
      <c r="A47" s="202" t="s">
        <v>27</v>
      </c>
      <c r="B47" s="157" t="s">
        <v>26</v>
      </c>
      <c r="C47" s="158"/>
      <c r="D47" s="158"/>
      <c r="E47" s="158"/>
      <c r="F47" s="158"/>
      <c r="G47" s="158"/>
      <c r="H47" s="158"/>
      <c r="I47" s="159"/>
      <c r="J47" s="201" t="s">
        <v>40</v>
      </c>
      <c r="K47" s="177" t="s">
        <v>24</v>
      </c>
      <c r="L47" s="178"/>
      <c r="M47" s="179"/>
      <c r="N47" s="177" t="s">
        <v>41</v>
      </c>
      <c r="O47" s="194"/>
      <c r="P47" s="195"/>
      <c r="Q47" s="177" t="s">
        <v>23</v>
      </c>
      <c r="R47" s="178"/>
      <c r="S47" s="179"/>
      <c r="T47" s="199" t="s">
        <v>22</v>
      </c>
    </row>
    <row r="48" spans="1:23" ht="12.75" customHeight="1" x14ac:dyDescent="0.2">
      <c r="A48" s="203"/>
      <c r="B48" s="160"/>
      <c r="C48" s="161"/>
      <c r="D48" s="161"/>
      <c r="E48" s="161"/>
      <c r="F48" s="161"/>
      <c r="G48" s="161"/>
      <c r="H48" s="161"/>
      <c r="I48" s="162"/>
      <c r="J48" s="200"/>
      <c r="K48" s="5" t="s">
        <v>28</v>
      </c>
      <c r="L48" s="5" t="s">
        <v>29</v>
      </c>
      <c r="M48" s="5" t="s">
        <v>30</v>
      </c>
      <c r="N48" s="5" t="s">
        <v>34</v>
      </c>
      <c r="O48" s="5" t="s">
        <v>7</v>
      </c>
      <c r="P48" s="5" t="s">
        <v>31</v>
      </c>
      <c r="Q48" s="5" t="s">
        <v>32</v>
      </c>
      <c r="R48" s="5" t="s">
        <v>28</v>
      </c>
      <c r="S48" s="5" t="s">
        <v>33</v>
      </c>
      <c r="T48" s="200"/>
    </row>
    <row r="49" spans="1:23" x14ac:dyDescent="0.2">
      <c r="A49" s="57" t="s">
        <v>122</v>
      </c>
      <c r="B49" s="204" t="s">
        <v>123</v>
      </c>
      <c r="C49" s="205"/>
      <c r="D49" s="205"/>
      <c r="E49" s="205"/>
      <c r="F49" s="205"/>
      <c r="G49" s="205"/>
      <c r="H49" s="205"/>
      <c r="I49" s="206"/>
      <c r="J49" s="58">
        <v>8</v>
      </c>
      <c r="K49" s="58">
        <v>2</v>
      </c>
      <c r="L49" s="58">
        <v>1</v>
      </c>
      <c r="M49" s="11">
        <v>2</v>
      </c>
      <c r="N49" s="19">
        <f>K49+L49+M49</f>
        <v>5</v>
      </c>
      <c r="O49" s="20">
        <f>P49-N49</f>
        <v>9</v>
      </c>
      <c r="P49" s="20">
        <f>ROUND(PRODUCT(J49,25)/14,0)</f>
        <v>14</v>
      </c>
      <c r="Q49" s="25" t="s">
        <v>32</v>
      </c>
      <c r="R49" s="11"/>
      <c r="S49" s="26"/>
      <c r="T49" s="11" t="s">
        <v>37</v>
      </c>
    </row>
    <row r="50" spans="1:23" x14ac:dyDescent="0.2">
      <c r="A50" s="57" t="s">
        <v>124</v>
      </c>
      <c r="B50" s="204" t="s">
        <v>125</v>
      </c>
      <c r="C50" s="205"/>
      <c r="D50" s="205"/>
      <c r="E50" s="205"/>
      <c r="F50" s="205"/>
      <c r="G50" s="205"/>
      <c r="H50" s="205"/>
      <c r="I50" s="206"/>
      <c r="J50" s="58">
        <v>8</v>
      </c>
      <c r="K50" s="58">
        <v>2</v>
      </c>
      <c r="L50" s="58">
        <v>1</v>
      </c>
      <c r="M50" s="11">
        <v>2</v>
      </c>
      <c r="N50" s="19">
        <f t="shared" ref="N50:N52" si="6">K50+L50+M50</f>
        <v>5</v>
      </c>
      <c r="O50" s="20">
        <f t="shared" ref="O50:O52" si="7">P50-N50</f>
        <v>9</v>
      </c>
      <c r="P50" s="20">
        <f t="shared" ref="P50:P52" si="8">ROUND(PRODUCT(J50,25)/14,0)</f>
        <v>14</v>
      </c>
      <c r="Q50" s="25" t="s">
        <v>32</v>
      </c>
      <c r="R50" s="11"/>
      <c r="S50" s="26"/>
      <c r="T50" s="11" t="s">
        <v>37</v>
      </c>
    </row>
    <row r="51" spans="1:23" x14ac:dyDescent="0.2">
      <c r="A51" s="57" t="s">
        <v>126</v>
      </c>
      <c r="B51" s="204" t="s">
        <v>127</v>
      </c>
      <c r="C51" s="205"/>
      <c r="D51" s="205"/>
      <c r="E51" s="205"/>
      <c r="F51" s="205"/>
      <c r="G51" s="205"/>
      <c r="H51" s="205"/>
      <c r="I51" s="206"/>
      <c r="J51" s="58">
        <v>8</v>
      </c>
      <c r="K51" s="58">
        <v>2</v>
      </c>
      <c r="L51" s="58">
        <v>1</v>
      </c>
      <c r="M51" s="11">
        <v>2</v>
      </c>
      <c r="N51" s="19">
        <f t="shared" si="6"/>
        <v>5</v>
      </c>
      <c r="O51" s="20">
        <f t="shared" si="7"/>
        <v>9</v>
      </c>
      <c r="P51" s="20">
        <f t="shared" si="8"/>
        <v>14</v>
      </c>
      <c r="Q51" s="25" t="s">
        <v>32</v>
      </c>
      <c r="R51" s="11"/>
      <c r="S51" s="26"/>
      <c r="T51" s="11" t="s">
        <v>37</v>
      </c>
    </row>
    <row r="52" spans="1:23" x14ac:dyDescent="0.2">
      <c r="A52" s="57" t="s">
        <v>130</v>
      </c>
      <c r="B52" s="204" t="s">
        <v>131</v>
      </c>
      <c r="C52" s="205"/>
      <c r="D52" s="205"/>
      <c r="E52" s="205"/>
      <c r="F52" s="205"/>
      <c r="G52" s="205"/>
      <c r="H52" s="205"/>
      <c r="I52" s="206"/>
      <c r="J52" s="58">
        <v>6</v>
      </c>
      <c r="K52" s="58">
        <v>2</v>
      </c>
      <c r="L52" s="58">
        <v>1</v>
      </c>
      <c r="M52" s="11">
        <v>2</v>
      </c>
      <c r="N52" s="19">
        <f t="shared" si="6"/>
        <v>5</v>
      </c>
      <c r="O52" s="20">
        <f t="shared" si="7"/>
        <v>6</v>
      </c>
      <c r="P52" s="20">
        <f t="shared" si="8"/>
        <v>11</v>
      </c>
      <c r="Q52" s="25"/>
      <c r="R52" s="11"/>
      <c r="S52" s="26" t="s">
        <v>33</v>
      </c>
      <c r="T52" s="11" t="s">
        <v>37</v>
      </c>
    </row>
    <row r="53" spans="1:23" x14ac:dyDescent="0.2">
      <c r="A53" s="22" t="s">
        <v>25</v>
      </c>
      <c r="B53" s="98"/>
      <c r="C53" s="150"/>
      <c r="D53" s="150"/>
      <c r="E53" s="150"/>
      <c r="F53" s="150"/>
      <c r="G53" s="150"/>
      <c r="H53" s="150"/>
      <c r="I53" s="99"/>
      <c r="J53" s="22">
        <f t="shared" ref="J53:P53" si="9">SUM(J49:J52)</f>
        <v>30</v>
      </c>
      <c r="K53" s="22">
        <f t="shared" si="9"/>
        <v>8</v>
      </c>
      <c r="L53" s="22">
        <f t="shared" si="9"/>
        <v>4</v>
      </c>
      <c r="M53" s="22">
        <f t="shared" si="9"/>
        <v>8</v>
      </c>
      <c r="N53" s="22">
        <f t="shared" si="9"/>
        <v>20</v>
      </c>
      <c r="O53" s="22">
        <f t="shared" si="9"/>
        <v>33</v>
      </c>
      <c r="P53" s="22">
        <f t="shared" si="9"/>
        <v>53</v>
      </c>
      <c r="Q53" s="22">
        <f>COUNTIF(Q49:Q52,"E")</f>
        <v>3</v>
      </c>
      <c r="R53" s="22">
        <f>COUNTIF(R49:R52,"C")</f>
        <v>0</v>
      </c>
      <c r="S53" s="22">
        <f>COUNTIF(S49:S52,"VP")</f>
        <v>1</v>
      </c>
      <c r="T53" s="55">
        <f>COUNTA(T49:T52)</f>
        <v>4</v>
      </c>
      <c r="U53" s="217" t="str">
        <f>IF(Q53&gt;=SUM(R53:S53),"Corect","E trebuie să fie cel puțin egal cu C+VP")</f>
        <v>Corect</v>
      </c>
      <c r="V53" s="218"/>
      <c r="W53" s="218"/>
    </row>
    <row r="54" spans="1:23" ht="11.25" customHeight="1" x14ac:dyDescent="0.2"/>
    <row r="56" spans="1:23" ht="18" customHeight="1" x14ac:dyDescent="0.2">
      <c r="A56" s="93" t="s">
        <v>44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</row>
    <row r="57" spans="1:23" ht="25.5" customHeight="1" x14ac:dyDescent="0.2">
      <c r="A57" s="202" t="s">
        <v>27</v>
      </c>
      <c r="B57" s="157" t="s">
        <v>26</v>
      </c>
      <c r="C57" s="158"/>
      <c r="D57" s="158"/>
      <c r="E57" s="158"/>
      <c r="F57" s="158"/>
      <c r="G57" s="158"/>
      <c r="H57" s="158"/>
      <c r="I57" s="159"/>
      <c r="J57" s="201" t="s">
        <v>40</v>
      </c>
      <c r="K57" s="177" t="s">
        <v>24</v>
      </c>
      <c r="L57" s="178"/>
      <c r="M57" s="179"/>
      <c r="N57" s="177" t="s">
        <v>41</v>
      </c>
      <c r="O57" s="194"/>
      <c r="P57" s="195"/>
      <c r="Q57" s="177" t="s">
        <v>23</v>
      </c>
      <c r="R57" s="178"/>
      <c r="S57" s="179"/>
      <c r="T57" s="199" t="s">
        <v>22</v>
      </c>
    </row>
    <row r="58" spans="1:23" ht="16.5" customHeight="1" x14ac:dyDescent="0.2">
      <c r="A58" s="203"/>
      <c r="B58" s="160"/>
      <c r="C58" s="161"/>
      <c r="D58" s="161"/>
      <c r="E58" s="161"/>
      <c r="F58" s="161"/>
      <c r="G58" s="161"/>
      <c r="H58" s="161"/>
      <c r="I58" s="162"/>
      <c r="J58" s="200"/>
      <c r="K58" s="5" t="s">
        <v>28</v>
      </c>
      <c r="L58" s="5" t="s">
        <v>29</v>
      </c>
      <c r="M58" s="5" t="s">
        <v>30</v>
      </c>
      <c r="N58" s="5" t="s">
        <v>34</v>
      </c>
      <c r="O58" s="5" t="s">
        <v>7</v>
      </c>
      <c r="P58" s="5" t="s">
        <v>31</v>
      </c>
      <c r="Q58" s="5" t="s">
        <v>32</v>
      </c>
      <c r="R58" s="5" t="s">
        <v>28</v>
      </c>
      <c r="S58" s="5" t="s">
        <v>33</v>
      </c>
      <c r="T58" s="200"/>
    </row>
    <row r="59" spans="1:23" x14ac:dyDescent="0.2">
      <c r="A59" s="57" t="s">
        <v>132</v>
      </c>
      <c r="B59" s="204" t="s">
        <v>133</v>
      </c>
      <c r="C59" s="205"/>
      <c r="D59" s="205"/>
      <c r="E59" s="205"/>
      <c r="F59" s="205"/>
      <c r="G59" s="205"/>
      <c r="H59" s="205"/>
      <c r="I59" s="206"/>
      <c r="J59" s="58">
        <v>7</v>
      </c>
      <c r="K59" s="58">
        <v>2</v>
      </c>
      <c r="L59" s="58">
        <v>1</v>
      </c>
      <c r="M59" s="11">
        <v>2</v>
      </c>
      <c r="N59" s="19">
        <f>K59+L59+M59</f>
        <v>5</v>
      </c>
      <c r="O59" s="20">
        <f>P59-N59</f>
        <v>8</v>
      </c>
      <c r="P59" s="20">
        <f>ROUND(PRODUCT(J59,25)/14,0)</f>
        <v>13</v>
      </c>
      <c r="Q59" s="25" t="s">
        <v>32</v>
      </c>
      <c r="R59" s="11"/>
      <c r="S59" s="26"/>
      <c r="T59" s="11" t="s">
        <v>37</v>
      </c>
    </row>
    <row r="60" spans="1:23" x14ac:dyDescent="0.2">
      <c r="A60" s="57" t="s">
        <v>134</v>
      </c>
      <c r="B60" s="204" t="s">
        <v>135</v>
      </c>
      <c r="C60" s="205"/>
      <c r="D60" s="205"/>
      <c r="E60" s="205"/>
      <c r="F60" s="205"/>
      <c r="G60" s="205"/>
      <c r="H60" s="205"/>
      <c r="I60" s="206"/>
      <c r="J60" s="58">
        <v>8</v>
      </c>
      <c r="K60" s="58">
        <v>2</v>
      </c>
      <c r="L60" s="58">
        <v>1</v>
      </c>
      <c r="M60" s="11">
        <v>2</v>
      </c>
      <c r="N60" s="19">
        <f t="shared" ref="N60:N62" si="10">K60+L60+M60</f>
        <v>5</v>
      </c>
      <c r="O60" s="20">
        <f t="shared" ref="O60:O62" si="11">P60-N60</f>
        <v>9</v>
      </c>
      <c r="P60" s="20">
        <f t="shared" ref="P60:P62" si="12">ROUND(PRODUCT(J60,25)/14,0)</f>
        <v>14</v>
      </c>
      <c r="Q60" s="25" t="s">
        <v>32</v>
      </c>
      <c r="R60" s="11"/>
      <c r="S60" s="26"/>
      <c r="T60" s="11" t="s">
        <v>37</v>
      </c>
    </row>
    <row r="61" spans="1:23" x14ac:dyDescent="0.2">
      <c r="A61" s="57" t="s">
        <v>136</v>
      </c>
      <c r="B61" s="204" t="s">
        <v>137</v>
      </c>
      <c r="C61" s="205"/>
      <c r="D61" s="205"/>
      <c r="E61" s="205"/>
      <c r="F61" s="205"/>
      <c r="G61" s="205"/>
      <c r="H61" s="205"/>
      <c r="I61" s="206"/>
      <c r="J61" s="58">
        <v>8</v>
      </c>
      <c r="K61" s="58">
        <v>2</v>
      </c>
      <c r="L61" s="58">
        <v>1</v>
      </c>
      <c r="M61" s="11">
        <v>2</v>
      </c>
      <c r="N61" s="19">
        <f t="shared" si="10"/>
        <v>5</v>
      </c>
      <c r="O61" s="20">
        <f t="shared" si="11"/>
        <v>9</v>
      </c>
      <c r="P61" s="20">
        <f t="shared" si="12"/>
        <v>14</v>
      </c>
      <c r="Q61" s="25" t="s">
        <v>32</v>
      </c>
      <c r="R61" s="11"/>
      <c r="S61" s="26"/>
      <c r="T61" s="11" t="s">
        <v>37</v>
      </c>
    </row>
    <row r="62" spans="1:23" x14ac:dyDescent="0.2">
      <c r="A62" s="57" t="s">
        <v>138</v>
      </c>
      <c r="B62" s="204" t="s">
        <v>139</v>
      </c>
      <c r="C62" s="205"/>
      <c r="D62" s="205"/>
      <c r="E62" s="205"/>
      <c r="F62" s="205"/>
      <c r="G62" s="205"/>
      <c r="H62" s="205"/>
      <c r="I62" s="206"/>
      <c r="J62" s="58">
        <v>7</v>
      </c>
      <c r="K62" s="58">
        <v>2</v>
      </c>
      <c r="L62" s="58">
        <v>1</v>
      </c>
      <c r="M62" s="11">
        <v>2</v>
      </c>
      <c r="N62" s="19">
        <f t="shared" si="10"/>
        <v>5</v>
      </c>
      <c r="O62" s="20">
        <f t="shared" si="11"/>
        <v>8</v>
      </c>
      <c r="P62" s="20">
        <f t="shared" si="12"/>
        <v>13</v>
      </c>
      <c r="Q62" s="25"/>
      <c r="R62" s="11" t="s">
        <v>28</v>
      </c>
      <c r="S62" s="26"/>
      <c r="T62" s="11" t="s">
        <v>37</v>
      </c>
    </row>
    <row r="63" spans="1:23" x14ac:dyDescent="0.2">
      <c r="A63" s="22" t="s">
        <v>25</v>
      </c>
      <c r="B63" s="98"/>
      <c r="C63" s="150"/>
      <c r="D63" s="150"/>
      <c r="E63" s="150"/>
      <c r="F63" s="150"/>
      <c r="G63" s="150"/>
      <c r="H63" s="150"/>
      <c r="I63" s="99"/>
      <c r="J63" s="22">
        <f t="shared" ref="J63:P63" si="13">SUM(J59:J62)</f>
        <v>30</v>
      </c>
      <c r="K63" s="22">
        <f t="shared" si="13"/>
        <v>8</v>
      </c>
      <c r="L63" s="22">
        <f t="shared" si="13"/>
        <v>4</v>
      </c>
      <c r="M63" s="22">
        <f t="shared" si="13"/>
        <v>8</v>
      </c>
      <c r="N63" s="22">
        <f t="shared" si="13"/>
        <v>20</v>
      </c>
      <c r="O63" s="22">
        <f t="shared" si="13"/>
        <v>34</v>
      </c>
      <c r="P63" s="22">
        <f t="shared" si="13"/>
        <v>54</v>
      </c>
      <c r="Q63" s="22">
        <f>COUNTIF(Q59:Q62,"E")</f>
        <v>3</v>
      </c>
      <c r="R63" s="22">
        <f>COUNTIF(R59:R62,"C")</f>
        <v>1</v>
      </c>
      <c r="S63" s="22">
        <f>COUNTIF(S59:S62,"VP")</f>
        <v>0</v>
      </c>
      <c r="T63" s="55">
        <f>COUNTA(T59:T62)</f>
        <v>4</v>
      </c>
      <c r="U63" s="217" t="str">
        <f>IF(Q63&gt;=SUM(R63:S63),"Corect","E trebuie să fie cel puțin egal cu C+VP")</f>
        <v>Corect</v>
      </c>
      <c r="V63" s="218"/>
      <c r="W63" s="218"/>
    </row>
    <row r="64" spans="1:23" ht="21.75" customHeight="1" x14ac:dyDescent="0.2"/>
    <row r="65" spans="1:23" ht="18.75" customHeight="1" x14ac:dyDescent="0.2">
      <c r="A65" s="93" t="s">
        <v>45</v>
      </c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</row>
    <row r="66" spans="1:23" ht="24.75" customHeight="1" x14ac:dyDescent="0.2">
      <c r="A66" s="202" t="s">
        <v>27</v>
      </c>
      <c r="B66" s="157" t="s">
        <v>26</v>
      </c>
      <c r="C66" s="158"/>
      <c r="D66" s="158"/>
      <c r="E66" s="158"/>
      <c r="F66" s="158"/>
      <c r="G66" s="158"/>
      <c r="H66" s="158"/>
      <c r="I66" s="159"/>
      <c r="J66" s="201" t="s">
        <v>40</v>
      </c>
      <c r="K66" s="177" t="s">
        <v>24</v>
      </c>
      <c r="L66" s="178"/>
      <c r="M66" s="179"/>
      <c r="N66" s="177" t="s">
        <v>41</v>
      </c>
      <c r="O66" s="194"/>
      <c r="P66" s="195"/>
      <c r="Q66" s="177" t="s">
        <v>23</v>
      </c>
      <c r="R66" s="178"/>
      <c r="S66" s="179"/>
      <c r="T66" s="199" t="s">
        <v>22</v>
      </c>
      <c r="U66" s="1">
        <f>161*14+63*12</f>
        <v>3010</v>
      </c>
    </row>
    <row r="67" spans="1:23" x14ac:dyDescent="0.2">
      <c r="A67" s="203"/>
      <c r="B67" s="160"/>
      <c r="C67" s="161"/>
      <c r="D67" s="161"/>
      <c r="E67" s="161"/>
      <c r="F67" s="161"/>
      <c r="G67" s="161"/>
      <c r="H67" s="161"/>
      <c r="I67" s="162"/>
      <c r="J67" s="200"/>
      <c r="K67" s="5" t="s">
        <v>28</v>
      </c>
      <c r="L67" s="5" t="s">
        <v>29</v>
      </c>
      <c r="M67" s="5" t="s">
        <v>30</v>
      </c>
      <c r="N67" s="5" t="s">
        <v>34</v>
      </c>
      <c r="O67" s="5" t="s">
        <v>7</v>
      </c>
      <c r="P67" s="5" t="s">
        <v>31</v>
      </c>
      <c r="Q67" s="5" t="s">
        <v>32</v>
      </c>
      <c r="R67" s="5" t="s">
        <v>28</v>
      </c>
      <c r="S67" s="5" t="s">
        <v>33</v>
      </c>
      <c r="T67" s="200"/>
    </row>
    <row r="68" spans="1:23" x14ac:dyDescent="0.2">
      <c r="A68" s="57" t="s">
        <v>140</v>
      </c>
      <c r="B68" s="204" t="s">
        <v>141</v>
      </c>
      <c r="C68" s="205"/>
      <c r="D68" s="205"/>
      <c r="E68" s="205"/>
      <c r="F68" s="205"/>
      <c r="G68" s="205"/>
      <c r="H68" s="205"/>
      <c r="I68" s="206"/>
      <c r="J68" s="58">
        <v>8</v>
      </c>
      <c r="K68" s="58">
        <v>2</v>
      </c>
      <c r="L68" s="58">
        <v>1</v>
      </c>
      <c r="M68" s="11">
        <v>2</v>
      </c>
      <c r="N68" s="54">
        <f>K68+L68+M68</f>
        <v>5</v>
      </c>
      <c r="O68" s="20">
        <f>P68-N68</f>
        <v>12</v>
      </c>
      <c r="P68" s="20">
        <f>ROUND(PRODUCT(J68,25)/12,0)</f>
        <v>17</v>
      </c>
      <c r="Q68" s="25" t="s">
        <v>32</v>
      </c>
      <c r="R68" s="11"/>
      <c r="S68" s="26"/>
      <c r="T68" s="11" t="s">
        <v>38</v>
      </c>
    </row>
    <row r="69" spans="1:23" x14ac:dyDescent="0.2">
      <c r="A69" s="57" t="s">
        <v>142</v>
      </c>
      <c r="B69" s="204" t="s">
        <v>143</v>
      </c>
      <c r="C69" s="205"/>
      <c r="D69" s="205"/>
      <c r="E69" s="205"/>
      <c r="F69" s="205"/>
      <c r="G69" s="205"/>
      <c r="H69" s="205"/>
      <c r="I69" s="206"/>
      <c r="J69" s="58">
        <v>8</v>
      </c>
      <c r="K69" s="58">
        <v>2</v>
      </c>
      <c r="L69" s="58">
        <v>1</v>
      </c>
      <c r="M69" s="11">
        <v>2</v>
      </c>
      <c r="N69" s="19">
        <f t="shared" ref="N69:N72" si="14">K69+L69+M69</f>
        <v>5</v>
      </c>
      <c r="O69" s="20">
        <f t="shared" ref="O69:O72" si="15">P69-N69</f>
        <v>12</v>
      </c>
      <c r="P69" s="20">
        <f t="shared" ref="P69:P72" si="16">ROUND(PRODUCT(J69,25)/12,0)</f>
        <v>17</v>
      </c>
      <c r="Q69" s="25" t="s">
        <v>32</v>
      </c>
      <c r="R69" s="11"/>
      <c r="S69" s="26"/>
      <c r="T69" s="11" t="s">
        <v>38</v>
      </c>
    </row>
    <row r="70" spans="1:23" x14ac:dyDescent="0.2">
      <c r="A70" s="57" t="s">
        <v>144</v>
      </c>
      <c r="B70" s="204" t="s">
        <v>145</v>
      </c>
      <c r="C70" s="205"/>
      <c r="D70" s="205"/>
      <c r="E70" s="205"/>
      <c r="F70" s="205"/>
      <c r="G70" s="205"/>
      <c r="H70" s="205"/>
      <c r="I70" s="206"/>
      <c r="J70" s="58">
        <v>8</v>
      </c>
      <c r="K70" s="58">
        <v>2</v>
      </c>
      <c r="L70" s="58">
        <v>1</v>
      </c>
      <c r="M70" s="11">
        <v>2</v>
      </c>
      <c r="N70" s="19">
        <f t="shared" si="14"/>
        <v>5</v>
      </c>
      <c r="O70" s="20">
        <f t="shared" si="15"/>
        <v>12</v>
      </c>
      <c r="P70" s="20">
        <f t="shared" si="16"/>
        <v>17</v>
      </c>
      <c r="Q70" s="25" t="s">
        <v>32</v>
      </c>
      <c r="R70" s="11"/>
      <c r="S70" s="26"/>
      <c r="T70" s="11" t="s">
        <v>38</v>
      </c>
    </row>
    <row r="71" spans="1:23" x14ac:dyDescent="0.2">
      <c r="A71" s="57" t="s">
        <v>128</v>
      </c>
      <c r="B71" s="204" t="s">
        <v>129</v>
      </c>
      <c r="C71" s="205"/>
      <c r="D71" s="205"/>
      <c r="E71" s="205"/>
      <c r="F71" s="205"/>
      <c r="G71" s="205"/>
      <c r="H71" s="205"/>
      <c r="I71" s="206"/>
      <c r="J71" s="58">
        <v>3</v>
      </c>
      <c r="K71" s="58">
        <v>0</v>
      </c>
      <c r="L71" s="58">
        <v>0</v>
      </c>
      <c r="M71" s="11">
        <v>5</v>
      </c>
      <c r="N71" s="19">
        <f t="shared" si="14"/>
        <v>5</v>
      </c>
      <c r="O71" s="20">
        <f t="shared" si="15"/>
        <v>1</v>
      </c>
      <c r="P71" s="20">
        <f t="shared" si="16"/>
        <v>6</v>
      </c>
      <c r="Q71" s="25"/>
      <c r="R71" s="11"/>
      <c r="S71" s="26" t="s">
        <v>33</v>
      </c>
      <c r="T71" s="11" t="s">
        <v>38</v>
      </c>
    </row>
    <row r="72" spans="1:23" x14ac:dyDescent="0.2">
      <c r="A72" s="57" t="s">
        <v>146</v>
      </c>
      <c r="B72" s="204" t="s">
        <v>147</v>
      </c>
      <c r="C72" s="205"/>
      <c r="D72" s="205"/>
      <c r="E72" s="205"/>
      <c r="F72" s="205"/>
      <c r="G72" s="205"/>
      <c r="H72" s="205"/>
      <c r="I72" s="206"/>
      <c r="J72" s="58">
        <v>3</v>
      </c>
      <c r="K72" s="58">
        <v>0</v>
      </c>
      <c r="L72" s="58">
        <v>0</v>
      </c>
      <c r="M72" s="11">
        <v>3</v>
      </c>
      <c r="N72" s="19">
        <f t="shared" si="14"/>
        <v>3</v>
      </c>
      <c r="O72" s="20">
        <f t="shared" si="15"/>
        <v>3</v>
      </c>
      <c r="P72" s="20">
        <f t="shared" si="16"/>
        <v>6</v>
      </c>
      <c r="Q72" s="25"/>
      <c r="R72" s="11"/>
      <c r="S72" s="26" t="s">
        <v>33</v>
      </c>
      <c r="T72" s="11" t="s">
        <v>38</v>
      </c>
    </row>
    <row r="73" spans="1:23" x14ac:dyDescent="0.2">
      <c r="A73" s="22" t="s">
        <v>25</v>
      </c>
      <c r="B73" s="98"/>
      <c r="C73" s="150"/>
      <c r="D73" s="150"/>
      <c r="E73" s="150"/>
      <c r="F73" s="150"/>
      <c r="G73" s="150"/>
      <c r="H73" s="150"/>
      <c r="I73" s="99"/>
      <c r="J73" s="22">
        <f t="shared" ref="J73:P73" si="17">SUM(J68:J72)</f>
        <v>30</v>
      </c>
      <c r="K73" s="22">
        <f t="shared" si="17"/>
        <v>6</v>
      </c>
      <c r="L73" s="22">
        <f t="shared" si="17"/>
        <v>3</v>
      </c>
      <c r="M73" s="22">
        <f t="shared" si="17"/>
        <v>14</v>
      </c>
      <c r="N73" s="22">
        <f t="shared" si="17"/>
        <v>23</v>
      </c>
      <c r="O73" s="22">
        <f t="shared" si="17"/>
        <v>40</v>
      </c>
      <c r="P73" s="22">
        <f t="shared" si="17"/>
        <v>63</v>
      </c>
      <c r="Q73" s="22">
        <f>COUNTIF(Q68:Q72,"E")</f>
        <v>3</v>
      </c>
      <c r="R73" s="22">
        <f>COUNTIF(R68:R72,"C")</f>
        <v>0</v>
      </c>
      <c r="S73" s="22">
        <f>COUNTIF(S68:S72,"VP")</f>
        <v>2</v>
      </c>
      <c r="T73" s="55">
        <f>COUNTA(T68:T72)</f>
        <v>5</v>
      </c>
      <c r="U73" s="217" t="str">
        <f>IF(Q73&gt;=SUM(R73:S73),"Corect","E trebuie să fie cel puțin egal cu C+VP")</f>
        <v>Corect</v>
      </c>
      <c r="V73" s="218"/>
      <c r="W73" s="218"/>
    </row>
    <row r="74" spans="1:23" ht="9" customHeight="1" x14ac:dyDescent="0.2"/>
    <row r="75" spans="1:23" ht="19.5" customHeight="1" x14ac:dyDescent="0.2">
      <c r="A75" s="185" t="s">
        <v>46</v>
      </c>
      <c r="B75" s="185"/>
      <c r="C75" s="185"/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</row>
    <row r="76" spans="1:23" ht="27.75" customHeight="1" x14ac:dyDescent="0.2">
      <c r="A76" s="202" t="s">
        <v>27</v>
      </c>
      <c r="B76" s="157" t="s">
        <v>26</v>
      </c>
      <c r="C76" s="158"/>
      <c r="D76" s="158"/>
      <c r="E76" s="158"/>
      <c r="F76" s="158"/>
      <c r="G76" s="158"/>
      <c r="H76" s="158"/>
      <c r="I76" s="159"/>
      <c r="J76" s="201" t="s">
        <v>40</v>
      </c>
      <c r="K76" s="155" t="s">
        <v>24</v>
      </c>
      <c r="L76" s="155"/>
      <c r="M76" s="155"/>
      <c r="N76" s="155" t="s">
        <v>41</v>
      </c>
      <c r="O76" s="216"/>
      <c r="P76" s="216"/>
      <c r="Q76" s="155" t="s">
        <v>23</v>
      </c>
      <c r="R76" s="155"/>
      <c r="S76" s="155"/>
      <c r="T76" s="155" t="s">
        <v>22</v>
      </c>
    </row>
    <row r="77" spans="1:23" ht="12.75" customHeight="1" x14ac:dyDescent="0.2">
      <c r="A77" s="203"/>
      <c r="B77" s="160"/>
      <c r="C77" s="161"/>
      <c r="D77" s="161"/>
      <c r="E77" s="161"/>
      <c r="F77" s="161"/>
      <c r="G77" s="161"/>
      <c r="H77" s="161"/>
      <c r="I77" s="162"/>
      <c r="J77" s="200"/>
      <c r="K77" s="5" t="s">
        <v>28</v>
      </c>
      <c r="L77" s="5" t="s">
        <v>29</v>
      </c>
      <c r="M77" s="5" t="s">
        <v>30</v>
      </c>
      <c r="N77" s="5" t="s">
        <v>34</v>
      </c>
      <c r="O77" s="5" t="s">
        <v>7</v>
      </c>
      <c r="P77" s="5" t="s">
        <v>31</v>
      </c>
      <c r="Q77" s="5" t="s">
        <v>32</v>
      </c>
      <c r="R77" s="5" t="s">
        <v>28</v>
      </c>
      <c r="S77" s="5" t="s">
        <v>33</v>
      </c>
      <c r="T77" s="155"/>
    </row>
    <row r="78" spans="1:23" x14ac:dyDescent="0.2">
      <c r="A78" s="167" t="s">
        <v>99</v>
      </c>
      <c r="B78" s="168"/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9"/>
    </row>
    <row r="79" spans="1:23" x14ac:dyDescent="0.2">
      <c r="A79" s="59" t="s">
        <v>148</v>
      </c>
      <c r="B79" s="172" t="s">
        <v>149</v>
      </c>
      <c r="C79" s="173"/>
      <c r="D79" s="173"/>
      <c r="E79" s="173"/>
      <c r="F79" s="173"/>
      <c r="G79" s="173"/>
      <c r="H79" s="173"/>
      <c r="I79" s="174"/>
      <c r="J79" s="58">
        <v>7</v>
      </c>
      <c r="K79" s="58">
        <v>2</v>
      </c>
      <c r="L79" s="58">
        <v>1</v>
      </c>
      <c r="M79" s="27">
        <v>2</v>
      </c>
      <c r="N79" s="20">
        <f>K79+L79+M79</f>
        <v>5</v>
      </c>
      <c r="O79" s="20">
        <f>P79-N79</f>
        <v>8</v>
      </c>
      <c r="P79" s="20">
        <f>ROUND(PRODUCT(J79,25)/14,0)</f>
        <v>13</v>
      </c>
      <c r="Q79" s="27"/>
      <c r="R79" s="27" t="s">
        <v>28</v>
      </c>
      <c r="S79" s="28"/>
      <c r="T79" s="11" t="s">
        <v>38</v>
      </c>
    </row>
    <row r="80" spans="1:23" x14ac:dyDescent="0.2">
      <c r="A80" s="59" t="s">
        <v>150</v>
      </c>
      <c r="B80" s="172" t="s">
        <v>151</v>
      </c>
      <c r="C80" s="173"/>
      <c r="D80" s="173"/>
      <c r="E80" s="173"/>
      <c r="F80" s="173"/>
      <c r="G80" s="173"/>
      <c r="H80" s="173"/>
      <c r="I80" s="174"/>
      <c r="J80" s="60">
        <v>7</v>
      </c>
      <c r="K80" s="60">
        <v>2</v>
      </c>
      <c r="L80" s="60">
        <v>1</v>
      </c>
      <c r="M80" s="27">
        <v>2</v>
      </c>
      <c r="N80" s="20">
        <f t="shared" ref="N80:N94" si="18">K80+L80+M80</f>
        <v>5</v>
      </c>
      <c r="O80" s="20">
        <f t="shared" ref="O80:O94" si="19">P80-N80</f>
        <v>8</v>
      </c>
      <c r="P80" s="20">
        <f t="shared" ref="P80:P87" si="20">ROUND(PRODUCT(J80,25)/14,0)</f>
        <v>13</v>
      </c>
      <c r="Q80" s="27"/>
      <c r="R80" s="27" t="s">
        <v>28</v>
      </c>
      <c r="S80" s="28"/>
      <c r="T80" s="11" t="s">
        <v>38</v>
      </c>
    </row>
    <row r="81" spans="1:20" hidden="1" x14ac:dyDescent="0.2">
      <c r="A81" s="72" t="s">
        <v>100</v>
      </c>
      <c r="B81" s="170"/>
      <c r="C81" s="170"/>
      <c r="D81" s="170"/>
      <c r="E81" s="170"/>
      <c r="F81" s="170"/>
      <c r="G81" s="170"/>
      <c r="H81" s="170"/>
      <c r="I81" s="170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1"/>
    </row>
    <row r="82" spans="1:20" hidden="1" x14ac:dyDescent="0.2">
      <c r="A82" s="32"/>
      <c r="B82" s="164"/>
      <c r="C82" s="165"/>
      <c r="D82" s="165"/>
      <c r="E82" s="165"/>
      <c r="F82" s="165"/>
      <c r="G82" s="165"/>
      <c r="H82" s="165"/>
      <c r="I82" s="166"/>
      <c r="J82" s="27">
        <v>0</v>
      </c>
      <c r="K82" s="27">
        <v>0</v>
      </c>
      <c r="L82" s="27">
        <v>0</v>
      </c>
      <c r="M82" s="27">
        <v>0</v>
      </c>
      <c r="N82" s="20">
        <f t="shared" si="18"/>
        <v>0</v>
      </c>
      <c r="O82" s="20">
        <f t="shared" si="19"/>
        <v>0</v>
      </c>
      <c r="P82" s="20">
        <f t="shared" si="20"/>
        <v>0</v>
      </c>
      <c r="Q82" s="27"/>
      <c r="R82" s="27"/>
      <c r="S82" s="28"/>
      <c r="T82" s="11"/>
    </row>
    <row r="83" spans="1:20" hidden="1" x14ac:dyDescent="0.2">
      <c r="A83" s="34"/>
      <c r="B83" s="164"/>
      <c r="C83" s="165"/>
      <c r="D83" s="165"/>
      <c r="E83" s="165"/>
      <c r="F83" s="165"/>
      <c r="G83" s="165"/>
      <c r="H83" s="165"/>
      <c r="I83" s="166"/>
      <c r="J83" s="27">
        <v>0</v>
      </c>
      <c r="K83" s="27">
        <v>0</v>
      </c>
      <c r="L83" s="27">
        <v>0</v>
      </c>
      <c r="M83" s="27">
        <v>0</v>
      </c>
      <c r="N83" s="20">
        <f t="shared" ref="N83:N85" si="21">K83+L83+M83</f>
        <v>0</v>
      </c>
      <c r="O83" s="20">
        <f t="shared" ref="O83:O85" si="22">P83-N83</f>
        <v>0</v>
      </c>
      <c r="P83" s="20">
        <f t="shared" ref="P83:P85" si="23">ROUND(PRODUCT(J83,25)/14,0)</f>
        <v>0</v>
      </c>
      <c r="Q83" s="27"/>
      <c r="R83" s="27"/>
      <c r="S83" s="28"/>
      <c r="T83" s="11"/>
    </row>
    <row r="84" spans="1:20" hidden="1" x14ac:dyDescent="0.2">
      <c r="A84" s="34"/>
      <c r="B84" s="164"/>
      <c r="C84" s="165"/>
      <c r="D84" s="165"/>
      <c r="E84" s="165"/>
      <c r="F84" s="165"/>
      <c r="G84" s="165"/>
      <c r="H84" s="165"/>
      <c r="I84" s="166"/>
      <c r="J84" s="27">
        <v>0</v>
      </c>
      <c r="K84" s="27">
        <v>0</v>
      </c>
      <c r="L84" s="27">
        <v>0</v>
      </c>
      <c r="M84" s="27">
        <v>0</v>
      </c>
      <c r="N84" s="20">
        <f t="shared" si="21"/>
        <v>0</v>
      </c>
      <c r="O84" s="20">
        <f t="shared" si="22"/>
        <v>0</v>
      </c>
      <c r="P84" s="20">
        <f t="shared" si="23"/>
        <v>0</v>
      </c>
      <c r="Q84" s="27"/>
      <c r="R84" s="27"/>
      <c r="S84" s="28"/>
      <c r="T84" s="11"/>
    </row>
    <row r="85" spans="1:20" hidden="1" x14ac:dyDescent="0.2">
      <c r="A85" s="34"/>
      <c r="B85" s="164"/>
      <c r="C85" s="165"/>
      <c r="D85" s="165"/>
      <c r="E85" s="165"/>
      <c r="F85" s="165"/>
      <c r="G85" s="165"/>
      <c r="H85" s="165"/>
      <c r="I85" s="166"/>
      <c r="J85" s="27">
        <v>0</v>
      </c>
      <c r="K85" s="27">
        <v>0</v>
      </c>
      <c r="L85" s="27">
        <v>0</v>
      </c>
      <c r="M85" s="27">
        <v>0</v>
      </c>
      <c r="N85" s="20">
        <f t="shared" si="21"/>
        <v>0</v>
      </c>
      <c r="O85" s="20">
        <f t="shared" si="22"/>
        <v>0</v>
      </c>
      <c r="P85" s="20">
        <f t="shared" si="23"/>
        <v>0</v>
      </c>
      <c r="Q85" s="27"/>
      <c r="R85" s="27"/>
      <c r="S85" s="28"/>
      <c r="T85" s="11"/>
    </row>
    <row r="86" spans="1:20" hidden="1" x14ac:dyDescent="0.2">
      <c r="A86" s="32"/>
      <c r="B86" s="164"/>
      <c r="C86" s="165"/>
      <c r="D86" s="165"/>
      <c r="E86" s="165"/>
      <c r="F86" s="165"/>
      <c r="G86" s="165"/>
      <c r="H86" s="165"/>
      <c r="I86" s="166"/>
      <c r="J86" s="27">
        <v>0</v>
      </c>
      <c r="K86" s="27">
        <v>0</v>
      </c>
      <c r="L86" s="27">
        <v>0</v>
      </c>
      <c r="M86" s="27">
        <v>0</v>
      </c>
      <c r="N86" s="20">
        <f>K86+L86+M86</f>
        <v>0</v>
      </c>
      <c r="O86" s="20">
        <f>P86-N86</f>
        <v>0</v>
      </c>
      <c r="P86" s="20">
        <f>ROUND(PRODUCT(J86,25)/14,0)</f>
        <v>0</v>
      </c>
      <c r="Q86" s="27"/>
      <c r="R86" s="27"/>
      <c r="S86" s="28"/>
      <c r="T86" s="11"/>
    </row>
    <row r="87" spans="1:20" hidden="1" x14ac:dyDescent="0.2">
      <c r="A87" s="32"/>
      <c r="B87" s="164"/>
      <c r="C87" s="165"/>
      <c r="D87" s="165"/>
      <c r="E87" s="165"/>
      <c r="F87" s="165"/>
      <c r="G87" s="165"/>
      <c r="H87" s="165"/>
      <c r="I87" s="166"/>
      <c r="J87" s="27">
        <v>0</v>
      </c>
      <c r="K87" s="27">
        <v>0</v>
      </c>
      <c r="L87" s="27">
        <v>0</v>
      </c>
      <c r="M87" s="27">
        <v>0</v>
      </c>
      <c r="N87" s="20">
        <f t="shared" si="18"/>
        <v>0</v>
      </c>
      <c r="O87" s="20">
        <f t="shared" si="19"/>
        <v>0</v>
      </c>
      <c r="P87" s="20">
        <f t="shared" si="20"/>
        <v>0</v>
      </c>
      <c r="Q87" s="27"/>
      <c r="R87" s="27"/>
      <c r="S87" s="28"/>
      <c r="T87" s="11"/>
    </row>
    <row r="88" spans="1:20" hidden="1" x14ac:dyDescent="0.2">
      <c r="A88" s="72" t="s">
        <v>101</v>
      </c>
      <c r="B88" s="170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1"/>
    </row>
    <row r="89" spans="1:20" hidden="1" x14ac:dyDescent="0.2">
      <c r="A89" s="32"/>
      <c r="B89" s="164"/>
      <c r="C89" s="165"/>
      <c r="D89" s="165"/>
      <c r="E89" s="165"/>
      <c r="F89" s="165"/>
      <c r="G89" s="165"/>
      <c r="H89" s="165"/>
      <c r="I89" s="166"/>
      <c r="J89" s="27">
        <v>0</v>
      </c>
      <c r="K89" s="27">
        <v>0</v>
      </c>
      <c r="L89" s="27">
        <v>0</v>
      </c>
      <c r="M89" s="27">
        <v>0</v>
      </c>
      <c r="N89" s="20">
        <f t="shared" si="18"/>
        <v>0</v>
      </c>
      <c r="O89" s="20">
        <f t="shared" si="19"/>
        <v>0</v>
      </c>
      <c r="P89" s="20">
        <f t="shared" ref="P89:P94" si="24">ROUND(PRODUCT(J89,25)/12,0)</f>
        <v>0</v>
      </c>
      <c r="Q89" s="27"/>
      <c r="R89" s="27"/>
      <c r="S89" s="28"/>
      <c r="T89" s="11"/>
    </row>
    <row r="90" spans="1:20" hidden="1" x14ac:dyDescent="0.2">
      <c r="A90" s="34"/>
      <c r="B90" s="164"/>
      <c r="C90" s="165"/>
      <c r="D90" s="165"/>
      <c r="E90" s="165"/>
      <c r="F90" s="165"/>
      <c r="G90" s="165"/>
      <c r="H90" s="165"/>
      <c r="I90" s="166"/>
      <c r="J90" s="27">
        <v>0</v>
      </c>
      <c r="K90" s="27">
        <v>0</v>
      </c>
      <c r="L90" s="27">
        <v>0</v>
      </c>
      <c r="M90" s="27">
        <v>0</v>
      </c>
      <c r="N90" s="20">
        <f t="shared" ref="N90:N92" si="25">K90+L90+M90</f>
        <v>0</v>
      </c>
      <c r="O90" s="20">
        <f t="shared" ref="O90:O92" si="26">P90-N90</f>
        <v>0</v>
      </c>
      <c r="P90" s="20">
        <f t="shared" si="24"/>
        <v>0</v>
      </c>
      <c r="Q90" s="27"/>
      <c r="R90" s="27"/>
      <c r="S90" s="28"/>
      <c r="T90" s="11"/>
    </row>
    <row r="91" spans="1:20" hidden="1" x14ac:dyDescent="0.2">
      <c r="A91" s="34"/>
      <c r="B91" s="164"/>
      <c r="C91" s="165"/>
      <c r="D91" s="165"/>
      <c r="E91" s="165"/>
      <c r="F91" s="165"/>
      <c r="G91" s="165"/>
      <c r="H91" s="165"/>
      <c r="I91" s="166"/>
      <c r="J91" s="27">
        <v>0</v>
      </c>
      <c r="K91" s="27">
        <v>0</v>
      </c>
      <c r="L91" s="27">
        <v>0</v>
      </c>
      <c r="M91" s="27">
        <v>0</v>
      </c>
      <c r="N91" s="20">
        <f t="shared" si="25"/>
        <v>0</v>
      </c>
      <c r="O91" s="20">
        <f t="shared" si="26"/>
        <v>0</v>
      </c>
      <c r="P91" s="20">
        <f t="shared" si="24"/>
        <v>0</v>
      </c>
      <c r="Q91" s="27"/>
      <c r="R91" s="27"/>
      <c r="S91" s="28"/>
      <c r="T91" s="11"/>
    </row>
    <row r="92" spans="1:20" hidden="1" x14ac:dyDescent="0.2">
      <c r="A92" s="34"/>
      <c r="B92" s="164"/>
      <c r="C92" s="165"/>
      <c r="D92" s="165"/>
      <c r="E92" s="165"/>
      <c r="F92" s="165"/>
      <c r="G92" s="165"/>
      <c r="H92" s="165"/>
      <c r="I92" s="166"/>
      <c r="J92" s="27">
        <v>0</v>
      </c>
      <c r="K92" s="27">
        <v>0</v>
      </c>
      <c r="L92" s="27">
        <v>0</v>
      </c>
      <c r="M92" s="27">
        <v>0</v>
      </c>
      <c r="N92" s="20">
        <f t="shared" si="25"/>
        <v>0</v>
      </c>
      <c r="O92" s="20">
        <f t="shared" si="26"/>
        <v>0</v>
      </c>
      <c r="P92" s="20">
        <f t="shared" si="24"/>
        <v>0</v>
      </c>
      <c r="Q92" s="27"/>
      <c r="R92" s="27"/>
      <c r="S92" s="28"/>
      <c r="T92" s="11"/>
    </row>
    <row r="93" spans="1:20" hidden="1" x14ac:dyDescent="0.2">
      <c r="A93" s="32"/>
      <c r="B93" s="164"/>
      <c r="C93" s="165"/>
      <c r="D93" s="165"/>
      <c r="E93" s="165"/>
      <c r="F93" s="165"/>
      <c r="G93" s="165"/>
      <c r="H93" s="165"/>
      <c r="I93" s="166"/>
      <c r="J93" s="27">
        <v>0</v>
      </c>
      <c r="K93" s="27">
        <v>0</v>
      </c>
      <c r="L93" s="27">
        <v>0</v>
      </c>
      <c r="M93" s="27">
        <v>0</v>
      </c>
      <c r="N93" s="20">
        <f t="shared" si="18"/>
        <v>0</v>
      </c>
      <c r="O93" s="20">
        <f t="shared" si="19"/>
        <v>0</v>
      </c>
      <c r="P93" s="20">
        <f t="shared" si="24"/>
        <v>0</v>
      </c>
      <c r="Q93" s="27"/>
      <c r="R93" s="27"/>
      <c r="S93" s="28"/>
      <c r="T93" s="11"/>
    </row>
    <row r="94" spans="1:20" hidden="1" x14ac:dyDescent="0.2">
      <c r="A94" s="32"/>
      <c r="B94" s="164"/>
      <c r="C94" s="165"/>
      <c r="D94" s="165"/>
      <c r="E94" s="165"/>
      <c r="F94" s="165"/>
      <c r="G94" s="165"/>
      <c r="H94" s="165"/>
      <c r="I94" s="166"/>
      <c r="J94" s="27">
        <v>0</v>
      </c>
      <c r="K94" s="27">
        <v>0</v>
      </c>
      <c r="L94" s="27">
        <v>0</v>
      </c>
      <c r="M94" s="27">
        <v>0</v>
      </c>
      <c r="N94" s="20">
        <f t="shared" si="18"/>
        <v>0</v>
      </c>
      <c r="O94" s="20">
        <f t="shared" si="19"/>
        <v>0</v>
      </c>
      <c r="P94" s="20">
        <f t="shared" si="24"/>
        <v>0</v>
      </c>
      <c r="Q94" s="27"/>
      <c r="R94" s="27"/>
      <c r="S94" s="28"/>
      <c r="T94" s="11"/>
    </row>
    <row r="95" spans="1:20" hidden="1" x14ac:dyDescent="0.2">
      <c r="A95" s="72" t="s">
        <v>102</v>
      </c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4"/>
    </row>
    <row r="96" spans="1:20" hidden="1" x14ac:dyDescent="0.2">
      <c r="A96" s="32"/>
      <c r="B96" s="163"/>
      <c r="C96" s="163"/>
      <c r="D96" s="163"/>
      <c r="E96" s="163"/>
      <c r="F96" s="163"/>
      <c r="G96" s="163"/>
      <c r="H96" s="163"/>
      <c r="I96" s="163"/>
      <c r="J96" s="27">
        <v>0</v>
      </c>
      <c r="K96" s="27">
        <v>0</v>
      </c>
      <c r="L96" s="27">
        <v>0</v>
      </c>
      <c r="M96" s="27">
        <v>0</v>
      </c>
      <c r="N96" s="20">
        <f t="shared" ref="N96:N101" si="27">K96+L96+M96</f>
        <v>0</v>
      </c>
      <c r="O96" s="20">
        <f t="shared" ref="O96:O101" si="28">P96-N96</f>
        <v>0</v>
      </c>
      <c r="P96" s="20">
        <f t="shared" ref="P96:P101" si="29">ROUND(PRODUCT(J96,25)/12,0)</f>
        <v>0</v>
      </c>
      <c r="Q96" s="27"/>
      <c r="R96" s="27"/>
      <c r="S96" s="28"/>
      <c r="T96" s="11"/>
    </row>
    <row r="97" spans="1:20" hidden="1" x14ac:dyDescent="0.2">
      <c r="A97" s="34"/>
      <c r="B97" s="163"/>
      <c r="C97" s="163"/>
      <c r="D97" s="163"/>
      <c r="E97" s="163"/>
      <c r="F97" s="163"/>
      <c r="G97" s="163"/>
      <c r="H97" s="163"/>
      <c r="I97" s="163"/>
      <c r="J97" s="27">
        <v>0</v>
      </c>
      <c r="K97" s="27">
        <v>0</v>
      </c>
      <c r="L97" s="27">
        <v>0</v>
      </c>
      <c r="M97" s="27">
        <v>0</v>
      </c>
      <c r="N97" s="20">
        <f t="shared" si="27"/>
        <v>0</v>
      </c>
      <c r="O97" s="20">
        <f t="shared" si="28"/>
        <v>0</v>
      </c>
      <c r="P97" s="20">
        <f t="shared" si="29"/>
        <v>0</v>
      </c>
      <c r="Q97" s="27"/>
      <c r="R97" s="27"/>
      <c r="S97" s="28"/>
      <c r="T97" s="11"/>
    </row>
    <row r="98" spans="1:20" hidden="1" x14ac:dyDescent="0.2">
      <c r="A98" s="34"/>
      <c r="B98" s="163"/>
      <c r="C98" s="163"/>
      <c r="D98" s="163"/>
      <c r="E98" s="163"/>
      <c r="F98" s="163"/>
      <c r="G98" s="163"/>
      <c r="H98" s="163"/>
      <c r="I98" s="163"/>
      <c r="J98" s="27">
        <v>0</v>
      </c>
      <c r="K98" s="27">
        <v>0</v>
      </c>
      <c r="L98" s="27">
        <v>0</v>
      </c>
      <c r="M98" s="27">
        <v>0</v>
      </c>
      <c r="N98" s="20">
        <f t="shared" si="27"/>
        <v>0</v>
      </c>
      <c r="O98" s="20">
        <f t="shared" si="28"/>
        <v>0</v>
      </c>
      <c r="P98" s="20">
        <f t="shared" si="29"/>
        <v>0</v>
      </c>
      <c r="Q98" s="27"/>
      <c r="R98" s="27"/>
      <c r="S98" s="28"/>
      <c r="T98" s="11"/>
    </row>
    <row r="99" spans="1:20" hidden="1" x14ac:dyDescent="0.2">
      <c r="A99" s="34"/>
      <c r="B99" s="163"/>
      <c r="C99" s="163"/>
      <c r="D99" s="163"/>
      <c r="E99" s="163"/>
      <c r="F99" s="163"/>
      <c r="G99" s="163"/>
      <c r="H99" s="163"/>
      <c r="I99" s="163"/>
      <c r="J99" s="27">
        <v>0</v>
      </c>
      <c r="K99" s="27">
        <v>0</v>
      </c>
      <c r="L99" s="27">
        <v>0</v>
      </c>
      <c r="M99" s="27">
        <v>0</v>
      </c>
      <c r="N99" s="20">
        <f t="shared" si="27"/>
        <v>0</v>
      </c>
      <c r="O99" s="20">
        <f t="shared" si="28"/>
        <v>0</v>
      </c>
      <c r="P99" s="20">
        <f t="shared" si="29"/>
        <v>0</v>
      </c>
      <c r="Q99" s="27"/>
      <c r="R99" s="27"/>
      <c r="S99" s="28"/>
      <c r="T99" s="11"/>
    </row>
    <row r="100" spans="1:20" hidden="1" x14ac:dyDescent="0.2">
      <c r="A100" s="34"/>
      <c r="B100" s="163"/>
      <c r="C100" s="163"/>
      <c r="D100" s="163"/>
      <c r="E100" s="163"/>
      <c r="F100" s="163"/>
      <c r="G100" s="163"/>
      <c r="H100" s="163"/>
      <c r="I100" s="163"/>
      <c r="J100" s="27">
        <v>0</v>
      </c>
      <c r="K100" s="27">
        <v>0</v>
      </c>
      <c r="L100" s="27">
        <v>0</v>
      </c>
      <c r="M100" s="27">
        <v>0</v>
      </c>
      <c r="N100" s="20">
        <f t="shared" si="27"/>
        <v>0</v>
      </c>
      <c r="O100" s="20">
        <f t="shared" si="28"/>
        <v>0</v>
      </c>
      <c r="P100" s="20">
        <f t="shared" si="29"/>
        <v>0</v>
      </c>
      <c r="Q100" s="27"/>
      <c r="R100" s="27"/>
      <c r="S100" s="28"/>
      <c r="T100" s="11"/>
    </row>
    <row r="101" spans="1:20" hidden="1" x14ac:dyDescent="0.2">
      <c r="A101" s="34"/>
      <c r="B101" s="163"/>
      <c r="C101" s="163"/>
      <c r="D101" s="163"/>
      <c r="E101" s="163"/>
      <c r="F101" s="163"/>
      <c r="G101" s="163"/>
      <c r="H101" s="163"/>
      <c r="I101" s="163"/>
      <c r="J101" s="27">
        <v>0</v>
      </c>
      <c r="K101" s="27">
        <v>0</v>
      </c>
      <c r="L101" s="27">
        <v>0</v>
      </c>
      <c r="M101" s="27">
        <v>0</v>
      </c>
      <c r="N101" s="20">
        <f t="shared" si="27"/>
        <v>0</v>
      </c>
      <c r="O101" s="20">
        <f t="shared" si="28"/>
        <v>0</v>
      </c>
      <c r="P101" s="20">
        <f t="shared" si="29"/>
        <v>0</v>
      </c>
      <c r="Q101" s="27"/>
      <c r="R101" s="27"/>
      <c r="S101" s="28"/>
      <c r="T101" s="11"/>
    </row>
    <row r="102" spans="1:20" ht="24.75" customHeight="1" x14ac:dyDescent="0.2">
      <c r="A102" s="135" t="s">
        <v>74</v>
      </c>
      <c r="B102" s="136"/>
      <c r="C102" s="136"/>
      <c r="D102" s="136"/>
      <c r="E102" s="136"/>
      <c r="F102" s="136"/>
      <c r="G102" s="136"/>
      <c r="H102" s="136"/>
      <c r="I102" s="137"/>
      <c r="J102" s="24">
        <f t="shared" ref="J102:P102" si="30">SUM(J79,J82,J89,J96)</f>
        <v>7</v>
      </c>
      <c r="K102" s="24">
        <f t="shared" si="30"/>
        <v>2</v>
      </c>
      <c r="L102" s="24">
        <f t="shared" si="30"/>
        <v>1</v>
      </c>
      <c r="M102" s="24">
        <f t="shared" si="30"/>
        <v>2</v>
      </c>
      <c r="N102" s="24">
        <f t="shared" si="30"/>
        <v>5</v>
      </c>
      <c r="O102" s="24">
        <f t="shared" si="30"/>
        <v>8</v>
      </c>
      <c r="P102" s="24">
        <f t="shared" si="30"/>
        <v>13</v>
      </c>
      <c r="Q102" s="24">
        <f>COUNTIF(Q79,"E")+COUNTIF(Q82,"E")+COUNTIF(Q89,"E")+COUNTIF(Q96,"E")</f>
        <v>0</v>
      </c>
      <c r="R102" s="24">
        <f>COUNTIF(R79,"C")+COUNTIF(R82,"C")+COUNTIF(R89,"C")+COUNTIF(R96,"C")</f>
        <v>1</v>
      </c>
      <c r="S102" s="24">
        <f>COUNTIF(S79,"VP")+COUNTIF(S82,"VP")+COUNTIF(S89,"VP")+COUNTIF(S96,"VP")</f>
        <v>0</v>
      </c>
      <c r="T102" s="29"/>
    </row>
    <row r="103" spans="1:20" ht="13.5" customHeight="1" x14ac:dyDescent="0.2">
      <c r="A103" s="144" t="s">
        <v>48</v>
      </c>
      <c r="B103" s="145"/>
      <c r="C103" s="145"/>
      <c r="D103" s="145"/>
      <c r="E103" s="145"/>
      <c r="F103" s="145"/>
      <c r="G103" s="145"/>
      <c r="H103" s="145"/>
      <c r="I103" s="145"/>
      <c r="J103" s="146"/>
      <c r="K103" s="24">
        <f t="shared" ref="K103:P103" si="31">SUM(K79,K82,K89)*14+K96*12</f>
        <v>28</v>
      </c>
      <c r="L103" s="24">
        <f t="shared" si="31"/>
        <v>14</v>
      </c>
      <c r="M103" s="24">
        <f t="shared" si="31"/>
        <v>28</v>
      </c>
      <c r="N103" s="24">
        <f t="shared" si="31"/>
        <v>70</v>
      </c>
      <c r="O103" s="24">
        <f t="shared" si="31"/>
        <v>112</v>
      </c>
      <c r="P103" s="24">
        <f t="shared" si="31"/>
        <v>182</v>
      </c>
      <c r="Q103" s="118"/>
      <c r="R103" s="119"/>
      <c r="S103" s="119"/>
      <c r="T103" s="120"/>
    </row>
    <row r="104" spans="1:20" x14ac:dyDescent="0.2">
      <c r="A104" s="147"/>
      <c r="B104" s="148"/>
      <c r="C104" s="148"/>
      <c r="D104" s="148"/>
      <c r="E104" s="148"/>
      <c r="F104" s="148"/>
      <c r="G104" s="148"/>
      <c r="H104" s="148"/>
      <c r="I104" s="148"/>
      <c r="J104" s="149"/>
      <c r="K104" s="138">
        <f>SUM(K103:M103)</f>
        <v>70</v>
      </c>
      <c r="L104" s="139"/>
      <c r="M104" s="140"/>
      <c r="N104" s="141">
        <f>SUM(N103:O103)</f>
        <v>182</v>
      </c>
      <c r="O104" s="142"/>
      <c r="P104" s="143"/>
      <c r="Q104" s="121"/>
      <c r="R104" s="122"/>
      <c r="S104" s="122"/>
      <c r="T104" s="123"/>
    </row>
    <row r="105" spans="1:20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3"/>
      <c r="L105" s="13"/>
      <c r="M105" s="13"/>
      <c r="N105" s="14"/>
      <c r="O105" s="14"/>
      <c r="P105" s="14"/>
      <c r="Q105" s="15"/>
      <c r="R105" s="15"/>
      <c r="S105" s="15"/>
      <c r="T105" s="15"/>
    </row>
    <row r="106" spans="1:20" ht="15" customHeight="1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3"/>
      <c r="L106" s="13"/>
      <c r="M106" s="13"/>
      <c r="N106" s="16"/>
      <c r="O106" s="16"/>
      <c r="P106" s="16"/>
      <c r="Q106" s="16"/>
      <c r="R106" s="16"/>
      <c r="S106" s="16"/>
      <c r="T106" s="16"/>
    </row>
    <row r="107" spans="1:20" ht="15" customHeight="1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3"/>
      <c r="L107" s="13"/>
      <c r="M107" s="13"/>
      <c r="N107" s="16"/>
      <c r="O107" s="16"/>
      <c r="P107" s="16"/>
      <c r="Q107" s="16"/>
      <c r="R107" s="16"/>
      <c r="S107" s="16"/>
      <c r="T107" s="16"/>
    </row>
    <row r="108" spans="1:20" ht="24" customHeight="1" x14ac:dyDescent="0.2">
      <c r="A108" s="161" t="s">
        <v>49</v>
      </c>
      <c r="B108" s="161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</row>
    <row r="109" spans="1:20" ht="16.5" customHeight="1" x14ac:dyDescent="0.2">
      <c r="A109" s="98" t="s">
        <v>50</v>
      </c>
      <c r="B109" s="150"/>
      <c r="C109" s="150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99"/>
    </row>
    <row r="110" spans="1:20" ht="34.5" customHeight="1" x14ac:dyDescent="0.2">
      <c r="A110" s="134" t="s">
        <v>27</v>
      </c>
      <c r="B110" s="134" t="s">
        <v>26</v>
      </c>
      <c r="C110" s="134"/>
      <c r="D110" s="134"/>
      <c r="E110" s="134"/>
      <c r="F110" s="134"/>
      <c r="G110" s="134"/>
      <c r="H110" s="134"/>
      <c r="I110" s="134"/>
      <c r="J110" s="97" t="s">
        <v>40</v>
      </c>
      <c r="K110" s="97" t="s">
        <v>24</v>
      </c>
      <c r="L110" s="97"/>
      <c r="M110" s="97"/>
      <c r="N110" s="97" t="s">
        <v>41</v>
      </c>
      <c r="O110" s="97"/>
      <c r="P110" s="97"/>
      <c r="Q110" s="97" t="s">
        <v>23</v>
      </c>
      <c r="R110" s="97"/>
      <c r="S110" s="97"/>
      <c r="T110" s="97" t="s">
        <v>22</v>
      </c>
    </row>
    <row r="111" spans="1:20" x14ac:dyDescent="0.2">
      <c r="A111" s="134"/>
      <c r="B111" s="134"/>
      <c r="C111" s="134"/>
      <c r="D111" s="134"/>
      <c r="E111" s="134"/>
      <c r="F111" s="134"/>
      <c r="G111" s="134"/>
      <c r="H111" s="134"/>
      <c r="I111" s="134"/>
      <c r="J111" s="97"/>
      <c r="K111" s="31" t="s">
        <v>28</v>
      </c>
      <c r="L111" s="31" t="s">
        <v>29</v>
      </c>
      <c r="M111" s="31" t="s">
        <v>30</v>
      </c>
      <c r="N111" s="31" t="s">
        <v>34</v>
      </c>
      <c r="O111" s="31" t="s">
        <v>7</v>
      </c>
      <c r="P111" s="31" t="s">
        <v>31</v>
      </c>
      <c r="Q111" s="31" t="s">
        <v>32</v>
      </c>
      <c r="R111" s="31" t="s">
        <v>28</v>
      </c>
      <c r="S111" s="31" t="s">
        <v>33</v>
      </c>
      <c r="T111" s="97"/>
    </row>
    <row r="112" spans="1:20" ht="17.25" customHeight="1" x14ac:dyDescent="0.2">
      <c r="A112" s="98" t="s">
        <v>63</v>
      </c>
      <c r="B112" s="150"/>
      <c r="C112" s="150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  <c r="T112" s="99"/>
    </row>
    <row r="113" spans="1:20" x14ac:dyDescent="0.2">
      <c r="A113" s="33" t="str">
        <f t="shared" ref="A113:A128" si="32">IF(ISNA(INDEX($A$37:$T$105,MATCH($B113,$B$37:$B$105,0),1)),"",INDEX($A$37:$T$105,MATCH($B113,$B$37:$B$105,0),1))</f>
        <v>MMM3082</v>
      </c>
      <c r="B113" s="133" t="s">
        <v>123</v>
      </c>
      <c r="C113" s="133"/>
      <c r="D113" s="133"/>
      <c r="E113" s="133"/>
      <c r="F113" s="133"/>
      <c r="G113" s="133"/>
      <c r="H113" s="133"/>
      <c r="I113" s="133"/>
      <c r="J113" s="20">
        <f t="shared" ref="J113:J128" si="33">IF(ISNA(INDEX($A$37:$T$105,MATCH($B113,$B$37:$B$105,0),10)),"",INDEX($A$37:$T$105,MATCH($B113,$B$37:$B$105,0),10))</f>
        <v>8</v>
      </c>
      <c r="K113" s="20">
        <f t="shared" ref="K113:K128" si="34">IF(ISNA(INDEX($A$37:$T$105,MATCH($B113,$B$37:$B$105,0),11)),"",INDEX($A$37:$T$105,MATCH($B113,$B$37:$B$105,0),11))</f>
        <v>2</v>
      </c>
      <c r="L113" s="20">
        <f t="shared" ref="L113:L128" si="35">IF(ISNA(INDEX($A$37:$T$105,MATCH($B113,$B$37:$B$105,0),12)),"",INDEX($A$37:$T$105,MATCH($B113,$B$37:$B$105,0),12))</f>
        <v>1</v>
      </c>
      <c r="M113" s="20">
        <f t="shared" ref="M113:M128" si="36">IF(ISNA(INDEX($A$37:$T$105,MATCH($B113,$B$37:$B$105,0),13)),"",INDEX($A$37:$T$105,MATCH($B113,$B$37:$B$105,0),13))</f>
        <v>2</v>
      </c>
      <c r="N113" s="20">
        <f t="shared" ref="N113:N128" si="37">IF(ISNA(INDEX($A$37:$T$105,MATCH($B113,$B$37:$B$105,0),14)),"",INDEX($A$37:$T$105,MATCH($B113,$B$37:$B$105,0),14))</f>
        <v>5</v>
      </c>
      <c r="O113" s="20">
        <f t="shared" ref="O113:O128" si="38">IF(ISNA(INDEX($A$37:$T$105,MATCH($B113,$B$37:$B$105,0),15)),"",INDEX($A$37:$T$105,MATCH($B113,$B$37:$B$105,0),15))</f>
        <v>9</v>
      </c>
      <c r="P113" s="20">
        <f t="shared" ref="P113:P128" si="39">IF(ISNA(INDEX($A$37:$T$105,MATCH($B113,$B$37:$B$105,0),16)),"",INDEX($A$37:$T$105,MATCH($B113,$B$37:$B$105,0),16))</f>
        <v>14</v>
      </c>
      <c r="Q113" s="30" t="str">
        <f t="shared" ref="Q113:Q128" si="40">IF(ISNA(INDEX($A$37:$T$105,MATCH($B113,$B$37:$B$105,0),17)),"",INDEX($A$37:$T$105,MATCH($B113,$B$37:$B$105,0),17))</f>
        <v>E</v>
      </c>
      <c r="R113" s="30">
        <f t="shared" ref="R113:R128" si="41">IF(ISNA(INDEX($A$37:$T$105,MATCH($B113,$B$37:$B$105,0),18)),"",INDEX($A$37:$T$105,MATCH($B113,$B$37:$B$105,0),18))</f>
        <v>0</v>
      </c>
      <c r="S113" s="30">
        <f t="shared" ref="S113:S128" si="42">IF(ISNA(INDEX($A$37:$T$105,MATCH($B113,$B$37:$B$105,0),19)),"",INDEX($A$37:$T$105,MATCH($B113,$B$37:$B$105,0),19))</f>
        <v>0</v>
      </c>
      <c r="T113" s="21" t="s">
        <v>37</v>
      </c>
    </row>
    <row r="114" spans="1:20" x14ac:dyDescent="0.2">
      <c r="A114" s="33" t="str">
        <f t="shared" si="32"/>
        <v>MMM3093</v>
      </c>
      <c r="B114" s="133" t="s">
        <v>125</v>
      </c>
      <c r="C114" s="133"/>
      <c r="D114" s="133"/>
      <c r="E114" s="133"/>
      <c r="F114" s="133"/>
      <c r="G114" s="133"/>
      <c r="H114" s="133"/>
      <c r="I114" s="133"/>
      <c r="J114" s="20">
        <f t="shared" si="33"/>
        <v>8</v>
      </c>
      <c r="K114" s="20">
        <f t="shared" si="34"/>
        <v>2</v>
      </c>
      <c r="L114" s="20">
        <f t="shared" si="35"/>
        <v>1</v>
      </c>
      <c r="M114" s="20">
        <f t="shared" si="36"/>
        <v>2</v>
      </c>
      <c r="N114" s="20">
        <f t="shared" si="37"/>
        <v>5</v>
      </c>
      <c r="O114" s="20">
        <f t="shared" si="38"/>
        <v>9</v>
      </c>
      <c r="P114" s="20">
        <f t="shared" si="39"/>
        <v>14</v>
      </c>
      <c r="Q114" s="30" t="str">
        <f t="shared" si="40"/>
        <v>E</v>
      </c>
      <c r="R114" s="30">
        <f t="shared" si="41"/>
        <v>0</v>
      </c>
      <c r="S114" s="30">
        <f t="shared" si="42"/>
        <v>0</v>
      </c>
      <c r="T114" s="21" t="s">
        <v>37</v>
      </c>
    </row>
    <row r="115" spans="1:20" x14ac:dyDescent="0.2">
      <c r="A115" s="33" t="str">
        <f t="shared" si="32"/>
        <v>MMM3084</v>
      </c>
      <c r="B115" s="133" t="s">
        <v>127</v>
      </c>
      <c r="C115" s="133"/>
      <c r="D115" s="133"/>
      <c r="E115" s="133"/>
      <c r="F115" s="133"/>
      <c r="G115" s="133"/>
      <c r="H115" s="133"/>
      <c r="I115" s="133"/>
      <c r="J115" s="20">
        <f t="shared" si="33"/>
        <v>8</v>
      </c>
      <c r="K115" s="20">
        <f t="shared" si="34"/>
        <v>2</v>
      </c>
      <c r="L115" s="20">
        <f t="shared" si="35"/>
        <v>1</v>
      </c>
      <c r="M115" s="20">
        <f t="shared" si="36"/>
        <v>2</v>
      </c>
      <c r="N115" s="20">
        <f t="shared" si="37"/>
        <v>5</v>
      </c>
      <c r="O115" s="20">
        <f t="shared" si="38"/>
        <v>9</v>
      </c>
      <c r="P115" s="20">
        <f t="shared" si="39"/>
        <v>14</v>
      </c>
      <c r="Q115" s="30" t="str">
        <f t="shared" si="40"/>
        <v>E</v>
      </c>
      <c r="R115" s="30">
        <f t="shared" si="41"/>
        <v>0</v>
      </c>
      <c r="S115" s="30">
        <f t="shared" si="42"/>
        <v>0</v>
      </c>
      <c r="T115" s="21" t="s">
        <v>37</v>
      </c>
    </row>
    <row r="116" spans="1:20" x14ac:dyDescent="0.2">
      <c r="A116" s="33" t="str">
        <f t="shared" si="32"/>
        <v>MMM3040</v>
      </c>
      <c r="B116" s="133" t="s">
        <v>131</v>
      </c>
      <c r="C116" s="133"/>
      <c r="D116" s="133"/>
      <c r="E116" s="133"/>
      <c r="F116" s="133"/>
      <c r="G116" s="133"/>
      <c r="H116" s="133"/>
      <c r="I116" s="133"/>
      <c r="J116" s="20">
        <f t="shared" si="33"/>
        <v>6</v>
      </c>
      <c r="K116" s="20">
        <f t="shared" si="34"/>
        <v>2</v>
      </c>
      <c r="L116" s="20">
        <f t="shared" si="35"/>
        <v>1</v>
      </c>
      <c r="M116" s="20">
        <f t="shared" si="36"/>
        <v>2</v>
      </c>
      <c r="N116" s="20">
        <f t="shared" si="37"/>
        <v>5</v>
      </c>
      <c r="O116" s="20">
        <f t="shared" si="38"/>
        <v>6</v>
      </c>
      <c r="P116" s="20">
        <f t="shared" si="39"/>
        <v>11</v>
      </c>
      <c r="Q116" s="30">
        <f t="shared" si="40"/>
        <v>0</v>
      </c>
      <c r="R116" s="30">
        <f t="shared" si="41"/>
        <v>0</v>
      </c>
      <c r="S116" s="30" t="str">
        <f t="shared" si="42"/>
        <v>VP</v>
      </c>
      <c r="T116" s="21" t="s">
        <v>37</v>
      </c>
    </row>
    <row r="117" spans="1:20" x14ac:dyDescent="0.2">
      <c r="A117" s="33" t="str">
        <f t="shared" si="32"/>
        <v>MMM8033</v>
      </c>
      <c r="B117" s="133" t="s">
        <v>133</v>
      </c>
      <c r="C117" s="133"/>
      <c r="D117" s="133"/>
      <c r="E117" s="133"/>
      <c r="F117" s="133"/>
      <c r="G117" s="133"/>
      <c r="H117" s="133"/>
      <c r="I117" s="133"/>
      <c r="J117" s="20">
        <f t="shared" si="33"/>
        <v>7</v>
      </c>
      <c r="K117" s="20">
        <f t="shared" si="34"/>
        <v>2</v>
      </c>
      <c r="L117" s="20">
        <f t="shared" si="35"/>
        <v>1</v>
      </c>
      <c r="M117" s="20">
        <f t="shared" si="36"/>
        <v>2</v>
      </c>
      <c r="N117" s="20">
        <f t="shared" si="37"/>
        <v>5</v>
      </c>
      <c r="O117" s="20">
        <f t="shared" si="38"/>
        <v>8</v>
      </c>
      <c r="P117" s="20">
        <f t="shared" si="39"/>
        <v>13</v>
      </c>
      <c r="Q117" s="30" t="str">
        <f t="shared" si="40"/>
        <v>E</v>
      </c>
      <c r="R117" s="30">
        <f t="shared" si="41"/>
        <v>0</v>
      </c>
      <c r="S117" s="30">
        <f t="shared" si="42"/>
        <v>0</v>
      </c>
      <c r="T117" s="21" t="s">
        <v>37</v>
      </c>
    </row>
    <row r="118" spans="1:20" x14ac:dyDescent="0.2">
      <c r="A118" s="33" t="str">
        <f t="shared" si="32"/>
        <v>MMM3049</v>
      </c>
      <c r="B118" s="133" t="s">
        <v>135</v>
      </c>
      <c r="C118" s="133"/>
      <c r="D118" s="133"/>
      <c r="E118" s="133"/>
      <c r="F118" s="133"/>
      <c r="G118" s="133"/>
      <c r="H118" s="133"/>
      <c r="I118" s="133"/>
      <c r="J118" s="20">
        <f t="shared" si="33"/>
        <v>8</v>
      </c>
      <c r="K118" s="20">
        <f t="shared" si="34"/>
        <v>2</v>
      </c>
      <c r="L118" s="20">
        <f t="shared" si="35"/>
        <v>1</v>
      </c>
      <c r="M118" s="20">
        <f t="shared" si="36"/>
        <v>2</v>
      </c>
      <c r="N118" s="20">
        <f t="shared" si="37"/>
        <v>5</v>
      </c>
      <c r="O118" s="20">
        <f t="shared" si="38"/>
        <v>9</v>
      </c>
      <c r="P118" s="20">
        <f t="shared" si="39"/>
        <v>14</v>
      </c>
      <c r="Q118" s="30" t="str">
        <f t="shared" si="40"/>
        <v>E</v>
      </c>
      <c r="R118" s="30">
        <f t="shared" si="41"/>
        <v>0</v>
      </c>
      <c r="S118" s="30">
        <f t="shared" si="42"/>
        <v>0</v>
      </c>
      <c r="T118" s="21" t="s">
        <v>37</v>
      </c>
    </row>
    <row r="119" spans="1:20" x14ac:dyDescent="0.2">
      <c r="A119" s="33" t="str">
        <f t="shared" si="32"/>
        <v>MME3005</v>
      </c>
      <c r="B119" s="133" t="s">
        <v>137</v>
      </c>
      <c r="C119" s="133"/>
      <c r="D119" s="133"/>
      <c r="E119" s="133"/>
      <c r="F119" s="133"/>
      <c r="G119" s="133"/>
      <c r="H119" s="133"/>
      <c r="I119" s="133"/>
      <c r="J119" s="20">
        <f t="shared" si="33"/>
        <v>8</v>
      </c>
      <c r="K119" s="20">
        <f t="shared" si="34"/>
        <v>2</v>
      </c>
      <c r="L119" s="20">
        <f t="shared" si="35"/>
        <v>1</v>
      </c>
      <c r="M119" s="20">
        <f t="shared" si="36"/>
        <v>2</v>
      </c>
      <c r="N119" s="20">
        <f t="shared" si="37"/>
        <v>5</v>
      </c>
      <c r="O119" s="20">
        <f t="shared" si="38"/>
        <v>9</v>
      </c>
      <c r="P119" s="20">
        <f t="shared" si="39"/>
        <v>14</v>
      </c>
      <c r="Q119" s="30" t="str">
        <f t="shared" si="40"/>
        <v>E</v>
      </c>
      <c r="R119" s="30">
        <f t="shared" si="41"/>
        <v>0</v>
      </c>
      <c r="S119" s="30">
        <f t="shared" si="42"/>
        <v>0</v>
      </c>
      <c r="T119" s="21" t="s">
        <v>37</v>
      </c>
    </row>
    <row r="120" spans="1:20" x14ac:dyDescent="0.2">
      <c r="A120" s="33" t="str">
        <f t="shared" si="32"/>
        <v>MMM3028</v>
      </c>
      <c r="B120" s="133" t="s">
        <v>139</v>
      </c>
      <c r="C120" s="133"/>
      <c r="D120" s="133"/>
      <c r="E120" s="133"/>
      <c r="F120" s="133"/>
      <c r="G120" s="133"/>
      <c r="H120" s="133"/>
      <c r="I120" s="133"/>
      <c r="J120" s="20">
        <f t="shared" si="33"/>
        <v>7</v>
      </c>
      <c r="K120" s="20">
        <f t="shared" si="34"/>
        <v>2</v>
      </c>
      <c r="L120" s="20">
        <f t="shared" si="35"/>
        <v>1</v>
      </c>
      <c r="M120" s="20">
        <f t="shared" si="36"/>
        <v>2</v>
      </c>
      <c r="N120" s="20">
        <f t="shared" si="37"/>
        <v>5</v>
      </c>
      <c r="O120" s="20">
        <f t="shared" si="38"/>
        <v>8</v>
      </c>
      <c r="P120" s="20">
        <f t="shared" si="39"/>
        <v>13</v>
      </c>
      <c r="Q120" s="30">
        <f t="shared" si="40"/>
        <v>0</v>
      </c>
      <c r="R120" s="30" t="str">
        <f t="shared" si="41"/>
        <v>C</v>
      </c>
      <c r="S120" s="30">
        <f t="shared" si="42"/>
        <v>0</v>
      </c>
      <c r="T120" s="21" t="s">
        <v>37</v>
      </c>
    </row>
    <row r="121" spans="1:20" hidden="1" x14ac:dyDescent="0.2">
      <c r="A121" s="33" t="str">
        <f t="shared" si="32"/>
        <v/>
      </c>
      <c r="B121" s="133"/>
      <c r="C121" s="133"/>
      <c r="D121" s="133"/>
      <c r="E121" s="133"/>
      <c r="F121" s="133"/>
      <c r="G121" s="133"/>
      <c r="H121" s="133"/>
      <c r="I121" s="133"/>
      <c r="J121" s="20" t="str">
        <f t="shared" si="33"/>
        <v/>
      </c>
      <c r="K121" s="20" t="str">
        <f t="shared" si="34"/>
        <v/>
      </c>
      <c r="L121" s="20" t="str">
        <f t="shared" si="35"/>
        <v/>
      </c>
      <c r="M121" s="20" t="str">
        <f t="shared" si="36"/>
        <v/>
      </c>
      <c r="N121" s="20" t="str">
        <f t="shared" si="37"/>
        <v/>
      </c>
      <c r="O121" s="20" t="str">
        <f t="shared" si="38"/>
        <v/>
      </c>
      <c r="P121" s="20" t="str">
        <f t="shared" si="39"/>
        <v/>
      </c>
      <c r="Q121" s="30" t="str">
        <f t="shared" si="40"/>
        <v/>
      </c>
      <c r="R121" s="30" t="str">
        <f t="shared" si="41"/>
        <v/>
      </c>
      <c r="S121" s="30" t="str">
        <f t="shared" si="42"/>
        <v/>
      </c>
      <c r="T121" s="21" t="s">
        <v>37</v>
      </c>
    </row>
    <row r="122" spans="1:20" hidden="1" x14ac:dyDescent="0.2">
      <c r="A122" s="33" t="str">
        <f t="shared" si="32"/>
        <v/>
      </c>
      <c r="B122" s="133"/>
      <c r="C122" s="133"/>
      <c r="D122" s="133"/>
      <c r="E122" s="133"/>
      <c r="F122" s="133"/>
      <c r="G122" s="133"/>
      <c r="H122" s="133"/>
      <c r="I122" s="133"/>
      <c r="J122" s="20" t="str">
        <f t="shared" si="33"/>
        <v/>
      </c>
      <c r="K122" s="20" t="str">
        <f t="shared" si="34"/>
        <v/>
      </c>
      <c r="L122" s="20" t="str">
        <f t="shared" si="35"/>
        <v/>
      </c>
      <c r="M122" s="20" t="str">
        <f t="shared" si="36"/>
        <v/>
      </c>
      <c r="N122" s="20" t="str">
        <f t="shared" si="37"/>
        <v/>
      </c>
      <c r="O122" s="20" t="str">
        <f t="shared" si="38"/>
        <v/>
      </c>
      <c r="P122" s="20" t="str">
        <f t="shared" si="39"/>
        <v/>
      </c>
      <c r="Q122" s="30" t="str">
        <f t="shared" si="40"/>
        <v/>
      </c>
      <c r="R122" s="30" t="str">
        <f t="shared" si="41"/>
        <v/>
      </c>
      <c r="S122" s="30" t="str">
        <f t="shared" si="42"/>
        <v/>
      </c>
      <c r="T122" s="21" t="s">
        <v>37</v>
      </c>
    </row>
    <row r="123" spans="1:20" hidden="1" x14ac:dyDescent="0.2">
      <c r="A123" s="33" t="str">
        <f t="shared" si="32"/>
        <v/>
      </c>
      <c r="B123" s="133"/>
      <c r="C123" s="133"/>
      <c r="D123" s="133"/>
      <c r="E123" s="133"/>
      <c r="F123" s="133"/>
      <c r="G123" s="133"/>
      <c r="H123" s="133"/>
      <c r="I123" s="133"/>
      <c r="J123" s="20" t="str">
        <f t="shared" si="33"/>
        <v/>
      </c>
      <c r="K123" s="20" t="str">
        <f t="shared" si="34"/>
        <v/>
      </c>
      <c r="L123" s="20" t="str">
        <f t="shared" si="35"/>
        <v/>
      </c>
      <c r="M123" s="20" t="str">
        <f t="shared" si="36"/>
        <v/>
      </c>
      <c r="N123" s="20" t="str">
        <f t="shared" si="37"/>
        <v/>
      </c>
      <c r="O123" s="20" t="str">
        <f t="shared" si="38"/>
        <v/>
      </c>
      <c r="P123" s="20" t="str">
        <f t="shared" si="39"/>
        <v/>
      </c>
      <c r="Q123" s="30" t="str">
        <f t="shared" si="40"/>
        <v/>
      </c>
      <c r="R123" s="30" t="str">
        <f t="shared" si="41"/>
        <v/>
      </c>
      <c r="S123" s="30" t="str">
        <f t="shared" si="42"/>
        <v/>
      </c>
      <c r="T123" s="21" t="s">
        <v>37</v>
      </c>
    </row>
    <row r="124" spans="1:20" hidden="1" x14ac:dyDescent="0.2">
      <c r="A124" s="33" t="str">
        <f t="shared" si="32"/>
        <v/>
      </c>
      <c r="B124" s="133"/>
      <c r="C124" s="133"/>
      <c r="D124" s="133"/>
      <c r="E124" s="133"/>
      <c r="F124" s="133"/>
      <c r="G124" s="133"/>
      <c r="H124" s="133"/>
      <c r="I124" s="133"/>
      <c r="J124" s="20" t="str">
        <f t="shared" si="33"/>
        <v/>
      </c>
      <c r="K124" s="20" t="str">
        <f t="shared" si="34"/>
        <v/>
      </c>
      <c r="L124" s="20" t="str">
        <f t="shared" si="35"/>
        <v/>
      </c>
      <c r="M124" s="20" t="str">
        <f t="shared" si="36"/>
        <v/>
      </c>
      <c r="N124" s="20" t="str">
        <f t="shared" si="37"/>
        <v/>
      </c>
      <c r="O124" s="20" t="str">
        <f t="shared" si="38"/>
        <v/>
      </c>
      <c r="P124" s="20" t="str">
        <f t="shared" si="39"/>
        <v/>
      </c>
      <c r="Q124" s="30" t="str">
        <f t="shared" si="40"/>
        <v/>
      </c>
      <c r="R124" s="30" t="str">
        <f t="shared" si="41"/>
        <v/>
      </c>
      <c r="S124" s="30" t="str">
        <f t="shared" si="42"/>
        <v/>
      </c>
      <c r="T124" s="21" t="s">
        <v>37</v>
      </c>
    </row>
    <row r="125" spans="1:20" hidden="1" x14ac:dyDescent="0.2">
      <c r="A125" s="33" t="str">
        <f t="shared" si="32"/>
        <v/>
      </c>
      <c r="B125" s="133"/>
      <c r="C125" s="133"/>
      <c r="D125" s="133"/>
      <c r="E125" s="133"/>
      <c r="F125" s="133"/>
      <c r="G125" s="133"/>
      <c r="H125" s="133"/>
      <c r="I125" s="133"/>
      <c r="J125" s="20" t="str">
        <f t="shared" si="33"/>
        <v/>
      </c>
      <c r="K125" s="20" t="str">
        <f t="shared" si="34"/>
        <v/>
      </c>
      <c r="L125" s="20" t="str">
        <f t="shared" si="35"/>
        <v/>
      </c>
      <c r="M125" s="20" t="str">
        <f t="shared" si="36"/>
        <v/>
      </c>
      <c r="N125" s="20" t="str">
        <f t="shared" si="37"/>
        <v/>
      </c>
      <c r="O125" s="20" t="str">
        <f t="shared" si="38"/>
        <v/>
      </c>
      <c r="P125" s="20" t="str">
        <f t="shared" si="39"/>
        <v/>
      </c>
      <c r="Q125" s="30" t="str">
        <f t="shared" si="40"/>
        <v/>
      </c>
      <c r="R125" s="30" t="str">
        <f t="shared" si="41"/>
        <v/>
      </c>
      <c r="S125" s="30" t="str">
        <f t="shared" si="42"/>
        <v/>
      </c>
      <c r="T125" s="21" t="s">
        <v>37</v>
      </c>
    </row>
    <row r="126" spans="1:20" hidden="1" x14ac:dyDescent="0.2">
      <c r="A126" s="33" t="str">
        <f t="shared" si="32"/>
        <v/>
      </c>
      <c r="B126" s="133"/>
      <c r="C126" s="133"/>
      <c r="D126" s="133"/>
      <c r="E126" s="133"/>
      <c r="F126" s="133"/>
      <c r="G126" s="133"/>
      <c r="H126" s="133"/>
      <c r="I126" s="133"/>
      <c r="J126" s="20" t="str">
        <f t="shared" si="33"/>
        <v/>
      </c>
      <c r="K126" s="20" t="str">
        <f t="shared" si="34"/>
        <v/>
      </c>
      <c r="L126" s="20" t="str">
        <f t="shared" si="35"/>
        <v/>
      </c>
      <c r="M126" s="20" t="str">
        <f t="shared" si="36"/>
        <v/>
      </c>
      <c r="N126" s="20" t="str">
        <f t="shared" si="37"/>
        <v/>
      </c>
      <c r="O126" s="20" t="str">
        <f t="shared" si="38"/>
        <v/>
      </c>
      <c r="P126" s="20" t="str">
        <f t="shared" si="39"/>
        <v/>
      </c>
      <c r="Q126" s="30" t="str">
        <f t="shared" si="40"/>
        <v/>
      </c>
      <c r="R126" s="30" t="str">
        <f t="shared" si="41"/>
        <v/>
      </c>
      <c r="S126" s="30" t="str">
        <f t="shared" si="42"/>
        <v/>
      </c>
      <c r="T126" s="21" t="s">
        <v>37</v>
      </c>
    </row>
    <row r="127" spans="1:20" hidden="1" x14ac:dyDescent="0.2">
      <c r="A127" s="33" t="str">
        <f t="shared" si="32"/>
        <v/>
      </c>
      <c r="B127" s="133"/>
      <c r="C127" s="133"/>
      <c r="D127" s="133"/>
      <c r="E127" s="133"/>
      <c r="F127" s="133"/>
      <c r="G127" s="133"/>
      <c r="H127" s="133"/>
      <c r="I127" s="133"/>
      <c r="J127" s="20" t="str">
        <f t="shared" si="33"/>
        <v/>
      </c>
      <c r="K127" s="20" t="str">
        <f t="shared" si="34"/>
        <v/>
      </c>
      <c r="L127" s="20" t="str">
        <f t="shared" si="35"/>
        <v/>
      </c>
      <c r="M127" s="20" t="str">
        <f t="shared" si="36"/>
        <v/>
      </c>
      <c r="N127" s="20" t="str">
        <f t="shared" si="37"/>
        <v/>
      </c>
      <c r="O127" s="20" t="str">
        <f t="shared" si="38"/>
        <v/>
      </c>
      <c r="P127" s="20" t="str">
        <f t="shared" si="39"/>
        <v/>
      </c>
      <c r="Q127" s="30" t="str">
        <f t="shared" si="40"/>
        <v/>
      </c>
      <c r="R127" s="30" t="str">
        <f t="shared" si="41"/>
        <v/>
      </c>
      <c r="S127" s="30" t="str">
        <f t="shared" si="42"/>
        <v/>
      </c>
      <c r="T127" s="21" t="s">
        <v>37</v>
      </c>
    </row>
    <row r="128" spans="1:20" hidden="1" x14ac:dyDescent="0.2">
      <c r="A128" s="33" t="str">
        <f t="shared" si="32"/>
        <v/>
      </c>
      <c r="B128" s="133"/>
      <c r="C128" s="133"/>
      <c r="D128" s="133"/>
      <c r="E128" s="133"/>
      <c r="F128" s="133"/>
      <c r="G128" s="133"/>
      <c r="H128" s="133"/>
      <c r="I128" s="133"/>
      <c r="J128" s="20" t="str">
        <f t="shared" si="33"/>
        <v/>
      </c>
      <c r="K128" s="20" t="str">
        <f t="shared" si="34"/>
        <v/>
      </c>
      <c r="L128" s="20" t="str">
        <f t="shared" si="35"/>
        <v/>
      </c>
      <c r="M128" s="20" t="str">
        <f t="shared" si="36"/>
        <v/>
      </c>
      <c r="N128" s="20" t="str">
        <f t="shared" si="37"/>
        <v/>
      </c>
      <c r="O128" s="20" t="str">
        <f t="shared" si="38"/>
        <v/>
      </c>
      <c r="P128" s="20" t="str">
        <f t="shared" si="39"/>
        <v/>
      </c>
      <c r="Q128" s="30" t="str">
        <f t="shared" si="40"/>
        <v/>
      </c>
      <c r="R128" s="30" t="str">
        <f t="shared" si="41"/>
        <v/>
      </c>
      <c r="S128" s="30" t="str">
        <f t="shared" si="42"/>
        <v/>
      </c>
      <c r="T128" s="21" t="s">
        <v>37</v>
      </c>
    </row>
    <row r="129" spans="1:20" x14ac:dyDescent="0.2">
      <c r="A129" s="22" t="s">
        <v>25</v>
      </c>
      <c r="B129" s="151"/>
      <c r="C129" s="152"/>
      <c r="D129" s="152"/>
      <c r="E129" s="152"/>
      <c r="F129" s="152"/>
      <c r="G129" s="152"/>
      <c r="H129" s="152"/>
      <c r="I129" s="153"/>
      <c r="J129" s="24">
        <f>IF(ISNA(SUM(J113:J128)),"",SUM(J113:J128))</f>
        <v>60</v>
      </c>
      <c r="K129" s="24">
        <f t="shared" ref="K129:P129" si="43">SUM(K113:K128)</f>
        <v>16</v>
      </c>
      <c r="L129" s="24">
        <f t="shared" si="43"/>
        <v>8</v>
      </c>
      <c r="M129" s="24">
        <f t="shared" si="43"/>
        <v>16</v>
      </c>
      <c r="N129" s="24">
        <f t="shared" si="43"/>
        <v>40</v>
      </c>
      <c r="O129" s="24">
        <f t="shared" si="43"/>
        <v>67</v>
      </c>
      <c r="P129" s="24">
        <f t="shared" si="43"/>
        <v>107</v>
      </c>
      <c r="Q129" s="22">
        <f>COUNTIF(Q113:Q128,"E")</f>
        <v>6</v>
      </c>
      <c r="R129" s="22">
        <f>COUNTIF(R113:R128,"C")</f>
        <v>1</v>
      </c>
      <c r="S129" s="22">
        <f>COUNTIF(S113:S128,"VP")</f>
        <v>1</v>
      </c>
      <c r="T129" s="21"/>
    </row>
    <row r="130" spans="1:20" ht="17.25" hidden="1" customHeight="1" x14ac:dyDescent="0.2">
      <c r="A130" s="98" t="s">
        <v>64</v>
      </c>
      <c r="B130" s="150"/>
      <c r="C130" s="150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  <c r="Q130" s="150"/>
      <c r="R130" s="150"/>
      <c r="S130" s="150"/>
      <c r="T130" s="99"/>
    </row>
    <row r="131" spans="1:20" hidden="1" x14ac:dyDescent="0.2">
      <c r="A131" s="33" t="str">
        <f>IF(ISNA(INDEX($A$37:$T$105,MATCH($B131,$B$37:$B$105,0),1)),"",INDEX($A$37:$T$105,MATCH($B131,$B$37:$B$105,0),1))</f>
        <v/>
      </c>
      <c r="B131" s="133"/>
      <c r="C131" s="133"/>
      <c r="D131" s="133"/>
      <c r="E131" s="133"/>
      <c r="F131" s="133"/>
      <c r="G131" s="133"/>
      <c r="H131" s="133"/>
      <c r="I131" s="133"/>
      <c r="J131" s="20" t="str">
        <f>IF(ISNA(INDEX($A$37:$T$105,MATCH($B131,$B$37:$B$105,0),10)),"",INDEX($A$37:$T$105,MATCH($B131,$B$37:$B$105,0),10))</f>
        <v/>
      </c>
      <c r="K131" s="20" t="str">
        <f>IF(ISNA(INDEX($A$37:$T$105,MATCH($B131,$B$37:$B$105,0),11)),"",INDEX($A$37:$T$105,MATCH($B131,$B$37:$B$105,0),11))</f>
        <v/>
      </c>
      <c r="L131" s="20" t="str">
        <f>IF(ISNA(INDEX($A$37:$T$105,MATCH($B131,$B$37:$B$105,0),12)),"",INDEX($A$37:$T$105,MATCH($B131,$B$37:$B$105,0),12))</f>
        <v/>
      </c>
      <c r="M131" s="20" t="str">
        <f>IF(ISNA(INDEX($A$37:$T$105,MATCH($B131,$B$37:$B$105,0),13)),"",INDEX($A$37:$T$105,MATCH($B131,$B$37:$B$105,0),13))</f>
        <v/>
      </c>
      <c r="N131" s="20" t="str">
        <f>IF(ISNA(INDEX($A$37:$T$105,MATCH($B131,$B$37:$B$105,0),14)),"",INDEX($A$37:$T$105,MATCH($B131,$B$37:$B$105,0),14))</f>
        <v/>
      </c>
      <c r="O131" s="20" t="str">
        <f>IF(ISNA(INDEX($A$37:$T$105,MATCH($B131,$B$37:$B$105,0),15)),"",INDEX($A$37:$T$105,MATCH($B131,$B$37:$B$105,0),15))</f>
        <v/>
      </c>
      <c r="P131" s="20" t="str">
        <f>IF(ISNA(INDEX($A$37:$T$105,MATCH($B131,$B$37:$B$105,0),16)),"",INDEX($A$37:$T$105,MATCH($B131,$B$37:$B$105,0),16))</f>
        <v/>
      </c>
      <c r="Q131" s="30" t="str">
        <f>IF(ISNA(INDEX($A$37:$T$105,MATCH($B131,$B$37:$B$105,0),17)),"",INDEX($A$37:$T$105,MATCH($B131,$B$37:$B$105,0),17))</f>
        <v/>
      </c>
      <c r="R131" s="30" t="str">
        <f>IF(ISNA(INDEX($A$37:$T$105,MATCH($B131,$B$37:$B$105,0),18)),"",INDEX($A$37:$T$105,MATCH($B131,$B$37:$B$105,0),18))</f>
        <v/>
      </c>
      <c r="S131" s="30" t="str">
        <f>IF(ISNA(INDEX($A$37:$T$105,MATCH($B131,$B$37:$B$105,0),19)),"",INDEX($A$37:$T$105,MATCH($B131,$B$37:$B$105,0),19))</f>
        <v/>
      </c>
      <c r="T131" s="21" t="s">
        <v>37</v>
      </c>
    </row>
    <row r="132" spans="1:20" hidden="1" x14ac:dyDescent="0.2">
      <c r="A132" s="33" t="str">
        <f>IF(ISNA(INDEX($A$37:$T$105,MATCH($B132,$B$37:$B$105,0),1)),"",INDEX($A$37:$T$105,MATCH($B132,$B$37:$B$105,0),1))</f>
        <v/>
      </c>
      <c r="B132" s="133"/>
      <c r="C132" s="133"/>
      <c r="D132" s="133"/>
      <c r="E132" s="133"/>
      <c r="F132" s="133"/>
      <c r="G132" s="133"/>
      <c r="H132" s="133"/>
      <c r="I132" s="133"/>
      <c r="J132" s="20" t="str">
        <f>IF(ISNA(INDEX($A$37:$T$105,MATCH($B132,$B$37:$B$105,0),10)),"",INDEX($A$37:$T$105,MATCH($B132,$B$37:$B$105,0),10))</f>
        <v/>
      </c>
      <c r="K132" s="20" t="str">
        <f>IF(ISNA(INDEX($A$37:$T$105,MATCH($B132,$B$37:$B$105,0),11)),"",INDEX($A$37:$T$105,MATCH($B132,$B$37:$B$105,0),11))</f>
        <v/>
      </c>
      <c r="L132" s="20" t="str">
        <f>IF(ISNA(INDEX($A$37:$T$105,MATCH($B132,$B$37:$B$105,0),12)),"",INDEX($A$37:$T$105,MATCH($B132,$B$37:$B$105,0),12))</f>
        <v/>
      </c>
      <c r="M132" s="20" t="str">
        <f>IF(ISNA(INDEX($A$37:$T$105,MATCH($B132,$B$37:$B$105,0),13)),"",INDEX($A$37:$T$105,MATCH($B132,$B$37:$B$105,0),13))</f>
        <v/>
      </c>
      <c r="N132" s="20" t="str">
        <f>IF(ISNA(INDEX($A$37:$T$105,MATCH($B132,$B$37:$B$105,0),14)),"",INDEX($A$37:$T$105,MATCH($B132,$B$37:$B$105,0),14))</f>
        <v/>
      </c>
      <c r="O132" s="20" t="str">
        <f>IF(ISNA(INDEX($A$37:$T$105,MATCH($B132,$B$37:$B$105,0),15)),"",INDEX($A$37:$T$105,MATCH($B132,$B$37:$B$105,0),15))</f>
        <v/>
      </c>
      <c r="P132" s="20" t="str">
        <f>IF(ISNA(INDEX($A$37:$T$105,MATCH($B132,$B$37:$B$105,0),16)),"",INDEX($A$37:$T$105,MATCH($B132,$B$37:$B$105,0),16))</f>
        <v/>
      </c>
      <c r="Q132" s="30" t="str">
        <f>IF(ISNA(INDEX($A$37:$T$105,MATCH($B132,$B$37:$B$105,0),17)),"",INDEX($A$37:$T$105,MATCH($B132,$B$37:$B$105,0),17))</f>
        <v/>
      </c>
      <c r="R132" s="30" t="str">
        <f>IF(ISNA(INDEX($A$37:$T$105,MATCH($B132,$B$37:$B$105,0),18)),"",INDEX($A$37:$T$105,MATCH($B132,$B$37:$B$105,0),18))</f>
        <v/>
      </c>
      <c r="S132" s="30" t="str">
        <f>IF(ISNA(INDEX($A$37:$T$105,MATCH($B132,$B$37:$B$105,0),19)),"",INDEX($A$37:$T$105,MATCH($B132,$B$37:$B$105,0),19))</f>
        <v/>
      </c>
      <c r="T132" s="21" t="s">
        <v>37</v>
      </c>
    </row>
    <row r="133" spans="1:20" hidden="1" x14ac:dyDescent="0.2">
      <c r="A133" s="33" t="str">
        <f>IF(ISNA(INDEX($A$37:$T$105,MATCH($B133,$B$37:$B$105,0),1)),"",INDEX($A$37:$T$105,MATCH($B133,$B$37:$B$105,0),1))</f>
        <v/>
      </c>
      <c r="B133" s="133"/>
      <c r="C133" s="133"/>
      <c r="D133" s="133"/>
      <c r="E133" s="133"/>
      <c r="F133" s="133"/>
      <c r="G133" s="133"/>
      <c r="H133" s="133"/>
      <c r="I133" s="133"/>
      <c r="J133" s="20" t="str">
        <f>IF(ISNA(INDEX($A$37:$T$105,MATCH($B133,$B$37:$B$105,0),10)),"",INDEX($A$37:$T$105,MATCH($B133,$B$37:$B$105,0),10))</f>
        <v/>
      </c>
      <c r="K133" s="20" t="str">
        <f>IF(ISNA(INDEX($A$37:$T$105,MATCH($B133,$B$37:$B$105,0),11)),"",INDEX($A$37:$T$105,MATCH($B133,$B$37:$B$105,0),11))</f>
        <v/>
      </c>
      <c r="L133" s="20" t="str">
        <f>IF(ISNA(INDEX($A$37:$T$105,MATCH($B133,$B$37:$B$105,0),12)),"",INDEX($A$37:$T$105,MATCH($B133,$B$37:$B$105,0),12))</f>
        <v/>
      </c>
      <c r="M133" s="20" t="str">
        <f>IF(ISNA(INDEX($A$37:$T$105,MATCH($B133,$B$37:$B$105,0),13)),"",INDEX($A$37:$T$105,MATCH($B133,$B$37:$B$105,0),13))</f>
        <v/>
      </c>
      <c r="N133" s="20" t="str">
        <f>IF(ISNA(INDEX($A$37:$T$105,MATCH($B133,$B$37:$B$105,0),14)),"",INDEX($A$37:$T$105,MATCH($B133,$B$37:$B$105,0),14))</f>
        <v/>
      </c>
      <c r="O133" s="20" t="str">
        <f>IF(ISNA(INDEX($A$37:$T$105,MATCH($B133,$B$37:$B$105,0),15)),"",INDEX($A$37:$T$105,MATCH($B133,$B$37:$B$105,0),15))</f>
        <v/>
      </c>
      <c r="P133" s="20" t="str">
        <f>IF(ISNA(INDEX($A$37:$T$105,MATCH($B133,$B$37:$B$105,0),16)),"",INDEX($A$37:$T$105,MATCH($B133,$B$37:$B$105,0),16))</f>
        <v/>
      </c>
      <c r="Q133" s="30" t="str">
        <f>IF(ISNA(INDEX($A$37:$T$105,MATCH($B133,$B$37:$B$105,0),17)),"",INDEX($A$37:$T$105,MATCH($B133,$B$37:$B$105,0),17))</f>
        <v/>
      </c>
      <c r="R133" s="30" t="str">
        <f>IF(ISNA(INDEX($A$37:$T$105,MATCH($B133,$B$37:$B$105,0),18)),"",INDEX($A$37:$T$105,MATCH($B133,$B$37:$B$105,0),18))</f>
        <v/>
      </c>
      <c r="S133" s="30" t="str">
        <f>IF(ISNA(INDEX($A$37:$T$105,MATCH($B133,$B$37:$B$105,0),19)),"",INDEX($A$37:$T$105,MATCH($B133,$B$37:$B$105,0),19))</f>
        <v/>
      </c>
      <c r="T133" s="21" t="s">
        <v>37</v>
      </c>
    </row>
    <row r="134" spans="1:20" hidden="1" x14ac:dyDescent="0.2">
      <c r="A134" s="33" t="str">
        <f>IF(ISNA(INDEX($A$37:$T$105,MATCH($B134,$B$37:$B$105,0),1)),"",INDEX($A$37:$T$105,MATCH($B134,$B$37:$B$105,0),1))</f>
        <v/>
      </c>
      <c r="B134" s="133"/>
      <c r="C134" s="133"/>
      <c r="D134" s="133"/>
      <c r="E134" s="133"/>
      <c r="F134" s="133"/>
      <c r="G134" s="133"/>
      <c r="H134" s="133"/>
      <c r="I134" s="133"/>
      <c r="J134" s="20" t="str">
        <f>IF(ISNA(INDEX($A$37:$T$105,MATCH($B134,$B$37:$B$105,0),10)),"",INDEX($A$37:$T$105,MATCH($B134,$B$37:$B$105,0),10))</f>
        <v/>
      </c>
      <c r="K134" s="20" t="str">
        <f>IF(ISNA(INDEX($A$37:$T$105,MATCH($B134,$B$37:$B$105,0),11)),"",INDEX($A$37:$T$105,MATCH($B134,$B$37:$B$105,0),11))</f>
        <v/>
      </c>
      <c r="L134" s="20" t="str">
        <f>IF(ISNA(INDEX($A$37:$T$105,MATCH($B134,$B$37:$B$105,0),12)),"",INDEX($A$37:$T$105,MATCH($B134,$B$37:$B$105,0),12))</f>
        <v/>
      </c>
      <c r="M134" s="20" t="str">
        <f>IF(ISNA(INDEX($A$37:$T$105,MATCH($B134,$B$37:$B$105,0),13)),"",INDEX($A$37:$T$105,MATCH($B134,$B$37:$B$105,0),13))</f>
        <v/>
      </c>
      <c r="N134" s="20" t="str">
        <f>IF(ISNA(INDEX($A$37:$T$105,MATCH($B134,$B$37:$B$105,0),14)),"",INDEX($A$37:$T$105,MATCH($B134,$B$37:$B$105,0),14))</f>
        <v/>
      </c>
      <c r="O134" s="20" t="str">
        <f>IF(ISNA(INDEX($A$37:$T$105,MATCH($B134,$B$37:$B$105,0),15)),"",INDEX($A$37:$T$105,MATCH($B134,$B$37:$B$105,0),15))</f>
        <v/>
      </c>
      <c r="P134" s="20" t="str">
        <f>IF(ISNA(INDEX($A$37:$T$105,MATCH($B134,$B$37:$B$105,0),16)),"",INDEX($A$37:$T$105,MATCH($B134,$B$37:$B$105,0),16))</f>
        <v/>
      </c>
      <c r="Q134" s="30" t="str">
        <f>IF(ISNA(INDEX($A$37:$T$105,MATCH($B134,$B$37:$B$105,0),17)),"",INDEX($A$37:$T$105,MATCH($B134,$B$37:$B$105,0),17))</f>
        <v/>
      </c>
      <c r="R134" s="30" t="str">
        <f>IF(ISNA(INDEX($A$37:$T$105,MATCH($B134,$B$37:$B$105,0),18)),"",INDEX($A$37:$T$105,MATCH($B134,$B$37:$B$105,0),18))</f>
        <v/>
      </c>
      <c r="S134" s="30" t="str">
        <f>IF(ISNA(INDEX($A$37:$T$105,MATCH($B134,$B$37:$B$105,0),19)),"",INDEX($A$37:$T$105,MATCH($B134,$B$37:$B$105,0),19))</f>
        <v/>
      </c>
      <c r="T134" s="21" t="s">
        <v>37</v>
      </c>
    </row>
    <row r="135" spans="1:20" hidden="1" x14ac:dyDescent="0.2">
      <c r="A135" s="22" t="s">
        <v>25</v>
      </c>
      <c r="B135" s="134"/>
      <c r="C135" s="134"/>
      <c r="D135" s="134"/>
      <c r="E135" s="134"/>
      <c r="F135" s="134"/>
      <c r="G135" s="134"/>
      <c r="H135" s="134"/>
      <c r="I135" s="134"/>
      <c r="J135" s="24">
        <f t="shared" ref="J135:P135" si="44">SUM(J131:J134)</f>
        <v>0</v>
      </c>
      <c r="K135" s="24">
        <f t="shared" si="44"/>
        <v>0</v>
      </c>
      <c r="L135" s="24">
        <f t="shared" si="44"/>
        <v>0</v>
      </c>
      <c r="M135" s="24">
        <f t="shared" si="44"/>
        <v>0</v>
      </c>
      <c r="N135" s="24">
        <f t="shared" si="44"/>
        <v>0</v>
      </c>
      <c r="O135" s="24">
        <f t="shared" si="44"/>
        <v>0</v>
      </c>
      <c r="P135" s="24">
        <f t="shared" si="44"/>
        <v>0</v>
      </c>
      <c r="Q135" s="22">
        <f>COUNTIF(Q131:Q134,"E")</f>
        <v>0</v>
      </c>
      <c r="R135" s="22">
        <f>COUNTIF(R131:R134,"C")</f>
        <v>0</v>
      </c>
      <c r="S135" s="22">
        <f>COUNTIF(S131:S134,"VP")</f>
        <v>0</v>
      </c>
      <c r="T135" s="23"/>
    </row>
    <row r="136" spans="1:20" ht="27" customHeight="1" x14ac:dyDescent="0.2">
      <c r="A136" s="135" t="s">
        <v>74</v>
      </c>
      <c r="B136" s="136"/>
      <c r="C136" s="136"/>
      <c r="D136" s="136"/>
      <c r="E136" s="136"/>
      <c r="F136" s="136"/>
      <c r="G136" s="136"/>
      <c r="H136" s="136"/>
      <c r="I136" s="137"/>
      <c r="J136" s="24">
        <f t="shared" ref="J136:S136" si="45">SUM(J129,J135)</f>
        <v>60</v>
      </c>
      <c r="K136" s="24">
        <f t="shared" si="45"/>
        <v>16</v>
      </c>
      <c r="L136" s="24">
        <f t="shared" si="45"/>
        <v>8</v>
      </c>
      <c r="M136" s="24">
        <f t="shared" si="45"/>
        <v>16</v>
      </c>
      <c r="N136" s="24">
        <f t="shared" si="45"/>
        <v>40</v>
      </c>
      <c r="O136" s="24">
        <f t="shared" si="45"/>
        <v>67</v>
      </c>
      <c r="P136" s="24">
        <f t="shared" si="45"/>
        <v>107</v>
      </c>
      <c r="Q136" s="24">
        <f t="shared" si="45"/>
        <v>6</v>
      </c>
      <c r="R136" s="24">
        <f t="shared" si="45"/>
        <v>1</v>
      </c>
      <c r="S136" s="24">
        <f t="shared" si="45"/>
        <v>1</v>
      </c>
      <c r="T136" s="29"/>
    </row>
    <row r="137" spans="1:20" x14ac:dyDescent="0.2">
      <c r="A137" s="144" t="s">
        <v>48</v>
      </c>
      <c r="B137" s="145"/>
      <c r="C137" s="145"/>
      <c r="D137" s="145"/>
      <c r="E137" s="145"/>
      <c r="F137" s="145"/>
      <c r="G137" s="145"/>
      <c r="H137" s="145"/>
      <c r="I137" s="145"/>
      <c r="J137" s="146"/>
      <c r="K137" s="24">
        <f t="shared" ref="K137:P137" si="46">K129*14+K135*12</f>
        <v>224</v>
      </c>
      <c r="L137" s="24">
        <f t="shared" si="46"/>
        <v>112</v>
      </c>
      <c r="M137" s="24">
        <f t="shared" si="46"/>
        <v>224</v>
      </c>
      <c r="N137" s="24">
        <f t="shared" si="46"/>
        <v>560</v>
      </c>
      <c r="O137" s="24">
        <f t="shared" si="46"/>
        <v>938</v>
      </c>
      <c r="P137" s="24">
        <f t="shared" si="46"/>
        <v>1498</v>
      </c>
      <c r="Q137" s="118"/>
      <c r="R137" s="119"/>
      <c r="S137" s="119"/>
      <c r="T137" s="120"/>
    </row>
    <row r="138" spans="1:20" x14ac:dyDescent="0.2">
      <c r="A138" s="147"/>
      <c r="B138" s="148"/>
      <c r="C138" s="148"/>
      <c r="D138" s="148"/>
      <c r="E138" s="148"/>
      <c r="F138" s="148"/>
      <c r="G138" s="148"/>
      <c r="H138" s="148"/>
      <c r="I138" s="148"/>
      <c r="J138" s="149"/>
      <c r="K138" s="138">
        <f>SUM(K137:M137)</f>
        <v>560</v>
      </c>
      <c r="L138" s="139"/>
      <c r="M138" s="140"/>
      <c r="N138" s="141">
        <f>SUM(N137:O137)</f>
        <v>1498</v>
      </c>
      <c r="O138" s="142"/>
      <c r="P138" s="143"/>
      <c r="Q138" s="121"/>
      <c r="R138" s="122"/>
      <c r="S138" s="122"/>
      <c r="T138" s="123"/>
    </row>
    <row r="141" spans="1:20" ht="28.5" customHeight="1" x14ac:dyDescent="0.2">
      <c r="A141" s="155" t="s">
        <v>106</v>
      </c>
      <c r="B141" s="156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  <c r="M141" s="156"/>
      <c r="N141" s="156"/>
      <c r="O141" s="156"/>
      <c r="P141" s="156"/>
      <c r="Q141" s="156"/>
      <c r="R141" s="156"/>
      <c r="S141" s="156"/>
      <c r="T141" s="156"/>
    </row>
    <row r="142" spans="1:20" ht="27.75" customHeight="1" x14ac:dyDescent="0.2">
      <c r="A142" s="134" t="s">
        <v>27</v>
      </c>
      <c r="B142" s="134" t="s">
        <v>26</v>
      </c>
      <c r="C142" s="134"/>
      <c r="D142" s="134"/>
      <c r="E142" s="134"/>
      <c r="F142" s="134"/>
      <c r="G142" s="134"/>
      <c r="H142" s="134"/>
      <c r="I142" s="134"/>
      <c r="J142" s="97" t="s">
        <v>40</v>
      </c>
      <c r="K142" s="97" t="s">
        <v>24</v>
      </c>
      <c r="L142" s="97"/>
      <c r="M142" s="97"/>
      <c r="N142" s="97" t="s">
        <v>41</v>
      </c>
      <c r="O142" s="97"/>
      <c r="P142" s="97"/>
      <c r="Q142" s="97" t="s">
        <v>23</v>
      </c>
      <c r="R142" s="97"/>
      <c r="S142" s="97"/>
      <c r="T142" s="97" t="s">
        <v>22</v>
      </c>
    </row>
    <row r="143" spans="1:20" ht="16.5" customHeight="1" x14ac:dyDescent="0.2">
      <c r="A143" s="134"/>
      <c r="B143" s="134"/>
      <c r="C143" s="134"/>
      <c r="D143" s="134"/>
      <c r="E143" s="134"/>
      <c r="F143" s="134"/>
      <c r="G143" s="134"/>
      <c r="H143" s="134"/>
      <c r="I143" s="134"/>
      <c r="J143" s="97"/>
      <c r="K143" s="31" t="s">
        <v>28</v>
      </c>
      <c r="L143" s="31" t="s">
        <v>29</v>
      </c>
      <c r="M143" s="31" t="s">
        <v>30</v>
      </c>
      <c r="N143" s="31" t="s">
        <v>34</v>
      </c>
      <c r="O143" s="31" t="s">
        <v>7</v>
      </c>
      <c r="P143" s="31" t="s">
        <v>31</v>
      </c>
      <c r="Q143" s="31" t="s">
        <v>32</v>
      </c>
      <c r="R143" s="31" t="s">
        <v>28</v>
      </c>
      <c r="S143" s="31" t="s">
        <v>33</v>
      </c>
      <c r="T143" s="97"/>
    </row>
    <row r="144" spans="1:20" ht="17.25" customHeight="1" x14ac:dyDescent="0.2">
      <c r="A144" s="98" t="s">
        <v>63</v>
      </c>
      <c r="B144" s="150"/>
      <c r="C144" s="150"/>
      <c r="D144" s="150"/>
      <c r="E144" s="150"/>
      <c r="F144" s="150"/>
      <c r="G144" s="150"/>
      <c r="H144" s="150"/>
      <c r="I144" s="150"/>
      <c r="J144" s="150"/>
      <c r="K144" s="150"/>
      <c r="L144" s="150"/>
      <c r="M144" s="150"/>
      <c r="N144" s="150"/>
      <c r="O144" s="150"/>
      <c r="P144" s="150"/>
      <c r="Q144" s="150"/>
      <c r="R144" s="150"/>
      <c r="S144" s="150"/>
      <c r="T144" s="99"/>
    </row>
    <row r="145" spans="1:20" x14ac:dyDescent="0.2">
      <c r="A145" s="33" t="str">
        <f t="shared" ref="A145:A159" si="47">IF(ISNA(INDEX($A$37:$T$105,MATCH($B145,$B$37:$B$105,0),1)),"",INDEX($A$37:$T$105,MATCH($B145,$B$37:$B$105,0),1))</f>
        <v>MMM3085</v>
      </c>
      <c r="B145" s="133" t="s">
        <v>115</v>
      </c>
      <c r="C145" s="133"/>
      <c r="D145" s="133"/>
      <c r="E145" s="133"/>
      <c r="F145" s="133"/>
      <c r="G145" s="133"/>
      <c r="H145" s="133"/>
      <c r="I145" s="133"/>
      <c r="J145" s="20">
        <f t="shared" ref="J145:J159" si="48">IF(ISNA(INDEX($A$37:$T$105,MATCH($B145,$B$37:$B$105,0),10)),"",INDEX($A$37:$T$105,MATCH($B145,$B$37:$B$105,0),10))</f>
        <v>7</v>
      </c>
      <c r="K145" s="20">
        <f t="shared" ref="K145:K159" si="49">IF(ISNA(INDEX($A$37:$T$105,MATCH($B145,$B$37:$B$105,0),11)),"",INDEX($A$37:$T$105,MATCH($B145,$B$37:$B$105,0),11))</f>
        <v>2</v>
      </c>
      <c r="L145" s="20">
        <f t="shared" ref="L145:L159" si="50">IF(ISNA(INDEX($A$37:$T$105,MATCH($B145,$B$37:$B$105,0),12)),"",INDEX($A$37:$T$105,MATCH($B145,$B$37:$B$105,0),12))</f>
        <v>1</v>
      </c>
      <c r="M145" s="20">
        <f t="shared" ref="M145:M159" si="51">IF(ISNA(INDEX($A$37:$T$105,MATCH($B145,$B$37:$B$105,0),13)),"",INDEX($A$37:$T$105,MATCH($B145,$B$37:$B$105,0),13))</f>
        <v>2</v>
      </c>
      <c r="N145" s="20">
        <f t="shared" ref="N145:N159" si="52">IF(ISNA(INDEX($A$37:$T$105,MATCH($B145,$B$37:$B$105,0),14)),"",INDEX($A$37:$T$105,MATCH($B145,$B$37:$B$105,0),14))</f>
        <v>5</v>
      </c>
      <c r="O145" s="20">
        <f t="shared" ref="O145:O159" si="53">IF(ISNA(INDEX($A$37:$T$105,MATCH($B145,$B$37:$B$105,0),15)),"",INDEX($A$37:$T$105,MATCH($B145,$B$37:$B$105,0),15))</f>
        <v>8</v>
      </c>
      <c r="P145" s="20">
        <f t="shared" ref="P145:P159" si="54">IF(ISNA(INDEX($A$37:$T$105,MATCH($B145,$B$37:$B$105,0),16)),"",INDEX($A$37:$T$105,MATCH($B145,$B$37:$B$105,0),16))</f>
        <v>13</v>
      </c>
      <c r="Q145" s="30" t="str">
        <f t="shared" ref="Q145:Q159" si="55">IF(ISNA(INDEX($A$37:$T$105,MATCH($B145,$B$37:$B$105,0),17)),"",INDEX($A$37:$T$105,MATCH($B145,$B$37:$B$105,0),17))</f>
        <v>E</v>
      </c>
      <c r="R145" s="30">
        <f t="shared" ref="R145:R159" si="56">IF(ISNA(INDEX($A$37:$T$105,MATCH($B145,$B$37:$B$105,0),18)),"",INDEX($A$37:$T$105,MATCH($B145,$B$37:$B$105,0),18))</f>
        <v>0</v>
      </c>
      <c r="S145" s="30">
        <f t="shared" ref="S145:S159" si="57">IF(ISNA(INDEX($A$37:$T$105,MATCH($B145,$B$37:$B$105,0),19)),"",INDEX($A$37:$T$105,MATCH($B145,$B$37:$B$105,0),19))</f>
        <v>0</v>
      </c>
      <c r="T145" s="21" t="s">
        <v>38</v>
      </c>
    </row>
    <row r="146" spans="1:20" x14ac:dyDescent="0.2">
      <c r="A146" s="33" t="str">
        <f t="shared" si="47"/>
        <v>MMM3086</v>
      </c>
      <c r="B146" s="133" t="s">
        <v>117</v>
      </c>
      <c r="C146" s="133"/>
      <c r="D146" s="133"/>
      <c r="E146" s="133"/>
      <c r="F146" s="133"/>
      <c r="G146" s="133"/>
      <c r="H146" s="133"/>
      <c r="I146" s="133"/>
      <c r="J146" s="20">
        <f t="shared" si="48"/>
        <v>8</v>
      </c>
      <c r="K146" s="20">
        <f t="shared" si="49"/>
        <v>2</v>
      </c>
      <c r="L146" s="20">
        <f t="shared" si="50"/>
        <v>1</v>
      </c>
      <c r="M146" s="20">
        <f t="shared" si="51"/>
        <v>2</v>
      </c>
      <c r="N146" s="20">
        <f t="shared" si="52"/>
        <v>5</v>
      </c>
      <c r="O146" s="20">
        <f t="shared" si="53"/>
        <v>9</v>
      </c>
      <c r="P146" s="20">
        <f t="shared" si="54"/>
        <v>14</v>
      </c>
      <c r="Q146" s="30" t="str">
        <f t="shared" si="55"/>
        <v>E</v>
      </c>
      <c r="R146" s="30">
        <f t="shared" si="56"/>
        <v>0</v>
      </c>
      <c r="S146" s="30">
        <f t="shared" si="57"/>
        <v>0</v>
      </c>
      <c r="T146" s="21" t="s">
        <v>38</v>
      </c>
    </row>
    <row r="147" spans="1:20" x14ac:dyDescent="0.2">
      <c r="A147" s="33" t="str">
        <f t="shared" si="47"/>
        <v>MME3062</v>
      </c>
      <c r="B147" s="133" t="s">
        <v>119</v>
      </c>
      <c r="C147" s="133"/>
      <c r="D147" s="133"/>
      <c r="E147" s="133"/>
      <c r="F147" s="133"/>
      <c r="G147" s="133"/>
      <c r="H147" s="133"/>
      <c r="I147" s="133"/>
      <c r="J147" s="20">
        <f t="shared" si="48"/>
        <v>8</v>
      </c>
      <c r="K147" s="20">
        <f t="shared" si="49"/>
        <v>2</v>
      </c>
      <c r="L147" s="20">
        <f t="shared" si="50"/>
        <v>1</v>
      </c>
      <c r="M147" s="20">
        <f t="shared" si="51"/>
        <v>2</v>
      </c>
      <c r="N147" s="20">
        <f t="shared" si="52"/>
        <v>5</v>
      </c>
      <c r="O147" s="20">
        <f t="shared" si="53"/>
        <v>9</v>
      </c>
      <c r="P147" s="20">
        <f t="shared" si="54"/>
        <v>14</v>
      </c>
      <c r="Q147" s="30" t="str">
        <f t="shared" si="55"/>
        <v>E</v>
      </c>
      <c r="R147" s="30">
        <f t="shared" si="56"/>
        <v>0</v>
      </c>
      <c r="S147" s="30">
        <f t="shared" si="57"/>
        <v>0</v>
      </c>
      <c r="T147" s="21" t="s">
        <v>38</v>
      </c>
    </row>
    <row r="148" spans="1:20" x14ac:dyDescent="0.2">
      <c r="A148" s="33" t="str">
        <f t="shared" si="47"/>
        <v>MMX4401</v>
      </c>
      <c r="B148" s="133" t="s">
        <v>121</v>
      </c>
      <c r="C148" s="133"/>
      <c r="D148" s="133"/>
      <c r="E148" s="133"/>
      <c r="F148" s="133"/>
      <c r="G148" s="133"/>
      <c r="H148" s="133"/>
      <c r="I148" s="133"/>
      <c r="J148" s="20">
        <f t="shared" si="48"/>
        <v>7</v>
      </c>
      <c r="K148" s="20">
        <f t="shared" si="49"/>
        <v>2</v>
      </c>
      <c r="L148" s="20">
        <f t="shared" si="50"/>
        <v>1</v>
      </c>
      <c r="M148" s="20">
        <f t="shared" si="51"/>
        <v>2</v>
      </c>
      <c r="N148" s="20">
        <f t="shared" si="52"/>
        <v>5</v>
      </c>
      <c r="O148" s="20">
        <f t="shared" si="53"/>
        <v>8</v>
      </c>
      <c r="P148" s="20">
        <f t="shared" si="54"/>
        <v>13</v>
      </c>
      <c r="Q148" s="30">
        <f t="shared" si="55"/>
        <v>0</v>
      </c>
      <c r="R148" s="30" t="str">
        <f t="shared" si="56"/>
        <v>C</v>
      </c>
      <c r="S148" s="30">
        <f t="shared" si="57"/>
        <v>0</v>
      </c>
      <c r="T148" s="21" t="s">
        <v>38</v>
      </c>
    </row>
    <row r="149" spans="1:20" hidden="1" x14ac:dyDescent="0.2">
      <c r="A149" s="33" t="str">
        <f t="shared" si="47"/>
        <v/>
      </c>
      <c r="B149" s="133"/>
      <c r="C149" s="133"/>
      <c r="D149" s="133"/>
      <c r="E149" s="133"/>
      <c r="F149" s="133"/>
      <c r="G149" s="133"/>
      <c r="H149" s="133"/>
      <c r="I149" s="133"/>
      <c r="J149" s="20" t="str">
        <f t="shared" si="48"/>
        <v/>
      </c>
      <c r="K149" s="20" t="str">
        <f t="shared" si="49"/>
        <v/>
      </c>
      <c r="L149" s="20" t="str">
        <f t="shared" si="50"/>
        <v/>
      </c>
      <c r="M149" s="20" t="str">
        <f t="shared" si="51"/>
        <v/>
      </c>
      <c r="N149" s="20" t="str">
        <f t="shared" si="52"/>
        <v/>
      </c>
      <c r="O149" s="20" t="str">
        <f t="shared" si="53"/>
        <v/>
      </c>
      <c r="P149" s="20" t="str">
        <f t="shared" si="54"/>
        <v/>
      </c>
      <c r="Q149" s="30" t="str">
        <f t="shared" si="55"/>
        <v/>
      </c>
      <c r="R149" s="30" t="str">
        <f t="shared" si="56"/>
        <v/>
      </c>
      <c r="S149" s="30" t="str">
        <f t="shared" si="57"/>
        <v/>
      </c>
      <c r="T149" s="21" t="s">
        <v>38</v>
      </c>
    </row>
    <row r="150" spans="1:20" hidden="1" x14ac:dyDescent="0.2">
      <c r="A150" s="33" t="str">
        <f t="shared" si="47"/>
        <v/>
      </c>
      <c r="B150" s="133"/>
      <c r="C150" s="133"/>
      <c r="D150" s="133"/>
      <c r="E150" s="133"/>
      <c r="F150" s="133"/>
      <c r="G150" s="133"/>
      <c r="H150" s="133"/>
      <c r="I150" s="133"/>
      <c r="J150" s="20" t="str">
        <f t="shared" si="48"/>
        <v/>
      </c>
      <c r="K150" s="20" t="str">
        <f t="shared" si="49"/>
        <v/>
      </c>
      <c r="L150" s="20" t="str">
        <f t="shared" si="50"/>
        <v/>
      </c>
      <c r="M150" s="20" t="str">
        <f t="shared" si="51"/>
        <v/>
      </c>
      <c r="N150" s="20" t="str">
        <f t="shared" si="52"/>
        <v/>
      </c>
      <c r="O150" s="20" t="str">
        <f t="shared" si="53"/>
        <v/>
      </c>
      <c r="P150" s="20" t="str">
        <f t="shared" si="54"/>
        <v/>
      </c>
      <c r="Q150" s="30" t="str">
        <f t="shared" si="55"/>
        <v/>
      </c>
      <c r="R150" s="30" t="str">
        <f t="shared" si="56"/>
        <v/>
      </c>
      <c r="S150" s="30" t="str">
        <f t="shared" si="57"/>
        <v/>
      </c>
      <c r="T150" s="21" t="s">
        <v>38</v>
      </c>
    </row>
    <row r="151" spans="1:20" hidden="1" x14ac:dyDescent="0.2">
      <c r="A151" s="33" t="str">
        <f t="shared" si="47"/>
        <v/>
      </c>
      <c r="B151" s="133"/>
      <c r="C151" s="133"/>
      <c r="D151" s="133"/>
      <c r="E151" s="133"/>
      <c r="F151" s="133"/>
      <c r="G151" s="133"/>
      <c r="H151" s="133"/>
      <c r="I151" s="133"/>
      <c r="J151" s="20" t="str">
        <f t="shared" si="48"/>
        <v/>
      </c>
      <c r="K151" s="20" t="str">
        <f t="shared" si="49"/>
        <v/>
      </c>
      <c r="L151" s="20" t="str">
        <f t="shared" si="50"/>
        <v/>
      </c>
      <c r="M151" s="20" t="str">
        <f t="shared" si="51"/>
        <v/>
      </c>
      <c r="N151" s="20" t="str">
        <f t="shared" si="52"/>
        <v/>
      </c>
      <c r="O151" s="20" t="str">
        <f t="shared" si="53"/>
        <v/>
      </c>
      <c r="P151" s="20" t="str">
        <f t="shared" si="54"/>
        <v/>
      </c>
      <c r="Q151" s="30" t="str">
        <f t="shared" si="55"/>
        <v/>
      </c>
      <c r="R151" s="30" t="str">
        <f t="shared" si="56"/>
        <v/>
      </c>
      <c r="S151" s="30" t="str">
        <f t="shared" si="57"/>
        <v/>
      </c>
      <c r="T151" s="21" t="s">
        <v>38</v>
      </c>
    </row>
    <row r="152" spans="1:20" hidden="1" x14ac:dyDescent="0.2">
      <c r="A152" s="33" t="str">
        <f t="shared" si="47"/>
        <v/>
      </c>
      <c r="B152" s="133"/>
      <c r="C152" s="133"/>
      <c r="D152" s="133"/>
      <c r="E152" s="133"/>
      <c r="F152" s="133"/>
      <c r="G152" s="133"/>
      <c r="H152" s="133"/>
      <c r="I152" s="133"/>
      <c r="J152" s="20" t="str">
        <f t="shared" si="48"/>
        <v/>
      </c>
      <c r="K152" s="20" t="str">
        <f t="shared" si="49"/>
        <v/>
      </c>
      <c r="L152" s="20" t="str">
        <f t="shared" si="50"/>
        <v/>
      </c>
      <c r="M152" s="20" t="str">
        <f t="shared" si="51"/>
        <v/>
      </c>
      <c r="N152" s="20" t="str">
        <f t="shared" si="52"/>
        <v/>
      </c>
      <c r="O152" s="20" t="str">
        <f t="shared" si="53"/>
        <v/>
      </c>
      <c r="P152" s="20" t="str">
        <f t="shared" si="54"/>
        <v/>
      </c>
      <c r="Q152" s="30" t="str">
        <f t="shared" si="55"/>
        <v/>
      </c>
      <c r="R152" s="30" t="str">
        <f t="shared" si="56"/>
        <v/>
      </c>
      <c r="S152" s="30" t="str">
        <f t="shared" si="57"/>
        <v/>
      </c>
      <c r="T152" s="21" t="s">
        <v>38</v>
      </c>
    </row>
    <row r="153" spans="1:20" hidden="1" x14ac:dyDescent="0.2">
      <c r="A153" s="33" t="str">
        <f t="shared" si="47"/>
        <v/>
      </c>
      <c r="B153" s="133"/>
      <c r="C153" s="133"/>
      <c r="D153" s="133"/>
      <c r="E153" s="133"/>
      <c r="F153" s="133"/>
      <c r="G153" s="133"/>
      <c r="H153" s="133"/>
      <c r="I153" s="133"/>
      <c r="J153" s="20" t="str">
        <f t="shared" si="48"/>
        <v/>
      </c>
      <c r="K153" s="20" t="str">
        <f t="shared" si="49"/>
        <v/>
      </c>
      <c r="L153" s="20" t="str">
        <f t="shared" si="50"/>
        <v/>
      </c>
      <c r="M153" s="20" t="str">
        <f t="shared" si="51"/>
        <v/>
      </c>
      <c r="N153" s="20" t="str">
        <f t="shared" si="52"/>
        <v/>
      </c>
      <c r="O153" s="20" t="str">
        <f t="shared" si="53"/>
        <v/>
      </c>
      <c r="P153" s="20" t="str">
        <f t="shared" si="54"/>
        <v/>
      </c>
      <c r="Q153" s="30" t="str">
        <f t="shared" si="55"/>
        <v/>
      </c>
      <c r="R153" s="30" t="str">
        <f t="shared" si="56"/>
        <v/>
      </c>
      <c r="S153" s="30" t="str">
        <f t="shared" si="57"/>
        <v/>
      </c>
      <c r="T153" s="21" t="s">
        <v>38</v>
      </c>
    </row>
    <row r="154" spans="1:20" hidden="1" x14ac:dyDescent="0.2">
      <c r="A154" s="33" t="str">
        <f t="shared" si="47"/>
        <v/>
      </c>
      <c r="B154" s="133"/>
      <c r="C154" s="133"/>
      <c r="D154" s="133"/>
      <c r="E154" s="133"/>
      <c r="F154" s="133"/>
      <c r="G154" s="133"/>
      <c r="H154" s="133"/>
      <c r="I154" s="133"/>
      <c r="J154" s="20" t="str">
        <f t="shared" si="48"/>
        <v/>
      </c>
      <c r="K154" s="20" t="str">
        <f t="shared" si="49"/>
        <v/>
      </c>
      <c r="L154" s="20" t="str">
        <f t="shared" si="50"/>
        <v/>
      </c>
      <c r="M154" s="20" t="str">
        <f t="shared" si="51"/>
        <v/>
      </c>
      <c r="N154" s="20" t="str">
        <f t="shared" si="52"/>
        <v/>
      </c>
      <c r="O154" s="20" t="str">
        <f t="shared" si="53"/>
        <v/>
      </c>
      <c r="P154" s="20" t="str">
        <f t="shared" si="54"/>
        <v/>
      </c>
      <c r="Q154" s="30" t="str">
        <f t="shared" si="55"/>
        <v/>
      </c>
      <c r="R154" s="30" t="str">
        <f t="shared" si="56"/>
        <v/>
      </c>
      <c r="S154" s="30" t="str">
        <f t="shared" si="57"/>
        <v/>
      </c>
      <c r="T154" s="21" t="s">
        <v>38</v>
      </c>
    </row>
    <row r="155" spans="1:20" hidden="1" x14ac:dyDescent="0.2">
      <c r="A155" s="33" t="str">
        <f t="shared" si="47"/>
        <v/>
      </c>
      <c r="B155" s="133"/>
      <c r="C155" s="133"/>
      <c r="D155" s="133"/>
      <c r="E155" s="133"/>
      <c r="F155" s="133"/>
      <c r="G155" s="133"/>
      <c r="H155" s="133"/>
      <c r="I155" s="133"/>
      <c r="J155" s="20" t="str">
        <f t="shared" si="48"/>
        <v/>
      </c>
      <c r="K155" s="20" t="str">
        <f t="shared" si="49"/>
        <v/>
      </c>
      <c r="L155" s="20" t="str">
        <f t="shared" si="50"/>
        <v/>
      </c>
      <c r="M155" s="20" t="str">
        <f t="shared" si="51"/>
        <v/>
      </c>
      <c r="N155" s="20" t="str">
        <f t="shared" si="52"/>
        <v/>
      </c>
      <c r="O155" s="20" t="str">
        <f t="shared" si="53"/>
        <v/>
      </c>
      <c r="P155" s="20" t="str">
        <f t="shared" si="54"/>
        <v/>
      </c>
      <c r="Q155" s="30" t="str">
        <f t="shared" si="55"/>
        <v/>
      </c>
      <c r="R155" s="30" t="str">
        <f t="shared" si="56"/>
        <v/>
      </c>
      <c r="S155" s="30" t="str">
        <f t="shared" si="57"/>
        <v/>
      </c>
      <c r="T155" s="21" t="s">
        <v>38</v>
      </c>
    </row>
    <row r="156" spans="1:20" hidden="1" x14ac:dyDescent="0.2">
      <c r="A156" s="33" t="str">
        <f t="shared" si="47"/>
        <v/>
      </c>
      <c r="B156" s="133"/>
      <c r="C156" s="133"/>
      <c r="D156" s="133"/>
      <c r="E156" s="133"/>
      <c r="F156" s="133"/>
      <c r="G156" s="133"/>
      <c r="H156" s="133"/>
      <c r="I156" s="133"/>
      <c r="J156" s="20" t="str">
        <f t="shared" si="48"/>
        <v/>
      </c>
      <c r="K156" s="20" t="str">
        <f t="shared" si="49"/>
        <v/>
      </c>
      <c r="L156" s="20" t="str">
        <f t="shared" si="50"/>
        <v/>
      </c>
      <c r="M156" s="20" t="str">
        <f t="shared" si="51"/>
        <v/>
      </c>
      <c r="N156" s="20" t="str">
        <f t="shared" si="52"/>
        <v/>
      </c>
      <c r="O156" s="20" t="str">
        <f t="shared" si="53"/>
        <v/>
      </c>
      <c r="P156" s="20" t="str">
        <f t="shared" si="54"/>
        <v/>
      </c>
      <c r="Q156" s="30" t="str">
        <f t="shared" si="55"/>
        <v/>
      </c>
      <c r="R156" s="30" t="str">
        <f t="shared" si="56"/>
        <v/>
      </c>
      <c r="S156" s="30" t="str">
        <f t="shared" si="57"/>
        <v/>
      </c>
      <c r="T156" s="21" t="s">
        <v>38</v>
      </c>
    </row>
    <row r="157" spans="1:20" hidden="1" x14ac:dyDescent="0.2">
      <c r="A157" s="33" t="str">
        <f t="shared" si="47"/>
        <v/>
      </c>
      <c r="B157" s="133"/>
      <c r="C157" s="133"/>
      <c r="D157" s="133"/>
      <c r="E157" s="133"/>
      <c r="F157" s="133"/>
      <c r="G157" s="133"/>
      <c r="H157" s="133"/>
      <c r="I157" s="133"/>
      <c r="J157" s="20" t="str">
        <f t="shared" si="48"/>
        <v/>
      </c>
      <c r="K157" s="20" t="str">
        <f t="shared" si="49"/>
        <v/>
      </c>
      <c r="L157" s="20" t="str">
        <f t="shared" si="50"/>
        <v/>
      </c>
      <c r="M157" s="20" t="str">
        <f t="shared" si="51"/>
        <v/>
      </c>
      <c r="N157" s="20" t="str">
        <f t="shared" si="52"/>
        <v/>
      </c>
      <c r="O157" s="20" t="str">
        <f t="shared" si="53"/>
        <v/>
      </c>
      <c r="P157" s="20" t="str">
        <f t="shared" si="54"/>
        <v/>
      </c>
      <c r="Q157" s="30" t="str">
        <f t="shared" si="55"/>
        <v/>
      </c>
      <c r="R157" s="30" t="str">
        <f t="shared" si="56"/>
        <v/>
      </c>
      <c r="S157" s="30" t="str">
        <f t="shared" si="57"/>
        <v/>
      </c>
      <c r="T157" s="21" t="s">
        <v>38</v>
      </c>
    </row>
    <row r="158" spans="1:20" hidden="1" x14ac:dyDescent="0.2">
      <c r="A158" s="33" t="str">
        <f t="shared" si="47"/>
        <v/>
      </c>
      <c r="B158" s="133"/>
      <c r="C158" s="133"/>
      <c r="D158" s="133"/>
      <c r="E158" s="133"/>
      <c r="F158" s="133"/>
      <c r="G158" s="133"/>
      <c r="H158" s="133"/>
      <c r="I158" s="133"/>
      <c r="J158" s="20" t="str">
        <f t="shared" si="48"/>
        <v/>
      </c>
      <c r="K158" s="20" t="str">
        <f t="shared" si="49"/>
        <v/>
      </c>
      <c r="L158" s="20" t="str">
        <f t="shared" si="50"/>
        <v/>
      </c>
      <c r="M158" s="20" t="str">
        <f t="shared" si="51"/>
        <v/>
      </c>
      <c r="N158" s="20" t="str">
        <f t="shared" si="52"/>
        <v/>
      </c>
      <c r="O158" s="20" t="str">
        <f t="shared" si="53"/>
        <v/>
      </c>
      <c r="P158" s="20" t="str">
        <f t="shared" si="54"/>
        <v/>
      </c>
      <c r="Q158" s="30" t="str">
        <f t="shared" si="55"/>
        <v/>
      </c>
      <c r="R158" s="30" t="str">
        <f t="shared" si="56"/>
        <v/>
      </c>
      <c r="S158" s="30" t="str">
        <f t="shared" si="57"/>
        <v/>
      </c>
      <c r="T158" s="21" t="s">
        <v>38</v>
      </c>
    </row>
    <row r="159" spans="1:20" hidden="1" x14ac:dyDescent="0.2">
      <c r="A159" s="33" t="str">
        <f t="shared" si="47"/>
        <v/>
      </c>
      <c r="B159" s="133"/>
      <c r="C159" s="133"/>
      <c r="D159" s="133"/>
      <c r="E159" s="133"/>
      <c r="F159" s="133"/>
      <c r="G159" s="133"/>
      <c r="H159" s="133"/>
      <c r="I159" s="133"/>
      <c r="J159" s="20" t="str">
        <f t="shared" si="48"/>
        <v/>
      </c>
      <c r="K159" s="20" t="str">
        <f t="shared" si="49"/>
        <v/>
      </c>
      <c r="L159" s="20" t="str">
        <f t="shared" si="50"/>
        <v/>
      </c>
      <c r="M159" s="20" t="str">
        <f t="shared" si="51"/>
        <v/>
      </c>
      <c r="N159" s="20" t="str">
        <f t="shared" si="52"/>
        <v/>
      </c>
      <c r="O159" s="20" t="str">
        <f t="shared" si="53"/>
        <v/>
      </c>
      <c r="P159" s="20" t="str">
        <f t="shared" si="54"/>
        <v/>
      </c>
      <c r="Q159" s="30" t="str">
        <f t="shared" si="55"/>
        <v/>
      </c>
      <c r="R159" s="30" t="str">
        <f t="shared" si="56"/>
        <v/>
      </c>
      <c r="S159" s="30" t="str">
        <f t="shared" si="57"/>
        <v/>
      </c>
      <c r="T159" s="21" t="s">
        <v>38</v>
      </c>
    </row>
    <row r="160" spans="1:20" x14ac:dyDescent="0.2">
      <c r="A160" s="22" t="s">
        <v>25</v>
      </c>
      <c r="B160" s="151"/>
      <c r="C160" s="152"/>
      <c r="D160" s="152"/>
      <c r="E160" s="152"/>
      <c r="F160" s="152"/>
      <c r="G160" s="152"/>
      <c r="H160" s="152"/>
      <c r="I160" s="153"/>
      <c r="J160" s="24">
        <f t="shared" ref="J160:P160" si="58">SUM(J145:J159)</f>
        <v>30</v>
      </c>
      <c r="K160" s="24">
        <f t="shared" si="58"/>
        <v>8</v>
      </c>
      <c r="L160" s="24">
        <f t="shared" si="58"/>
        <v>4</v>
      </c>
      <c r="M160" s="24">
        <f t="shared" si="58"/>
        <v>8</v>
      </c>
      <c r="N160" s="24">
        <f t="shared" si="58"/>
        <v>20</v>
      </c>
      <c r="O160" s="24">
        <f t="shared" si="58"/>
        <v>34</v>
      </c>
      <c r="P160" s="24">
        <f t="shared" si="58"/>
        <v>54</v>
      </c>
      <c r="Q160" s="22">
        <f>COUNTIF(Q145:Q159,"E")</f>
        <v>3</v>
      </c>
      <c r="R160" s="22">
        <f>COUNTIF(R145:R159,"C")</f>
        <v>1</v>
      </c>
      <c r="S160" s="22">
        <f>COUNTIF(S145:S159,"VP")</f>
        <v>0</v>
      </c>
      <c r="T160" s="19"/>
    </row>
    <row r="161" spans="1:20" ht="18.75" customHeight="1" x14ac:dyDescent="0.2">
      <c r="A161" s="98" t="s">
        <v>64</v>
      </c>
      <c r="B161" s="150"/>
      <c r="C161" s="150"/>
      <c r="D161" s="150"/>
      <c r="E161" s="150"/>
      <c r="F161" s="150"/>
      <c r="G161" s="150"/>
      <c r="H161" s="150"/>
      <c r="I161" s="150"/>
      <c r="J161" s="150"/>
      <c r="K161" s="150"/>
      <c r="L161" s="150"/>
      <c r="M161" s="150"/>
      <c r="N161" s="150"/>
      <c r="O161" s="150"/>
      <c r="P161" s="150"/>
      <c r="Q161" s="150"/>
      <c r="R161" s="150"/>
      <c r="S161" s="150"/>
      <c r="T161" s="99"/>
    </row>
    <row r="162" spans="1:20" x14ac:dyDescent="0.2">
      <c r="A162" s="33" t="str">
        <f t="shared" ref="A162:A167" si="59">IF(ISNA(INDEX($A$37:$T$105,MATCH($B162,$B$37:$B$105,0),1)),"",INDEX($A$37:$T$105,MATCH($B162,$B$37:$B$105,0),1))</f>
        <v>MMM8067</v>
      </c>
      <c r="B162" s="133" t="s">
        <v>141</v>
      </c>
      <c r="C162" s="133"/>
      <c r="D162" s="133"/>
      <c r="E162" s="133"/>
      <c r="F162" s="133"/>
      <c r="G162" s="133"/>
      <c r="H162" s="133"/>
      <c r="I162" s="133"/>
      <c r="J162" s="20">
        <f t="shared" ref="J162:J167" si="60">IF(ISNA(INDEX($A$37:$T$105,MATCH($B162,$B$37:$B$105,0),10)),"",INDEX($A$37:$T$105,MATCH($B162,$B$37:$B$105,0),10))</f>
        <v>8</v>
      </c>
      <c r="K162" s="20">
        <f t="shared" ref="K162:K167" si="61">IF(ISNA(INDEX($A$37:$T$105,MATCH($B162,$B$37:$B$105,0),11)),"",INDEX($A$37:$T$105,MATCH($B162,$B$37:$B$105,0),11))</f>
        <v>2</v>
      </c>
      <c r="L162" s="20">
        <f t="shared" ref="L162:L167" si="62">IF(ISNA(INDEX($A$37:$T$105,MATCH($B162,$B$37:$B$105,0),12)),"",INDEX($A$37:$T$105,MATCH($B162,$B$37:$B$105,0),12))</f>
        <v>1</v>
      </c>
      <c r="M162" s="20">
        <f t="shared" ref="M162:M167" si="63">IF(ISNA(INDEX($A$37:$T$105,MATCH($B162,$B$37:$B$105,0),13)),"",INDEX($A$37:$T$105,MATCH($B162,$B$37:$B$105,0),13))</f>
        <v>2</v>
      </c>
      <c r="N162" s="20">
        <f t="shared" ref="N162:N167" si="64">IF(ISNA(INDEX($A$37:$T$105,MATCH($B162,$B$37:$B$105,0),14)),"",INDEX($A$37:$T$105,MATCH($B162,$B$37:$B$105,0),14))</f>
        <v>5</v>
      </c>
      <c r="O162" s="20">
        <f t="shared" ref="O162:O167" si="65">IF(ISNA(INDEX($A$37:$T$105,MATCH($B162,$B$37:$B$105,0),15)),"",INDEX($A$37:$T$105,MATCH($B162,$B$37:$B$105,0),15))</f>
        <v>12</v>
      </c>
      <c r="P162" s="20">
        <f t="shared" ref="P162:P167" si="66">IF(ISNA(INDEX($A$37:$T$105,MATCH($B162,$B$37:$B$105,0),16)),"",INDEX($A$37:$T$105,MATCH($B162,$B$37:$B$105,0),16))</f>
        <v>17</v>
      </c>
      <c r="Q162" s="30" t="str">
        <f t="shared" ref="Q162:Q167" si="67">IF(ISNA(INDEX($A$37:$T$105,MATCH($B162,$B$37:$B$105,0),17)),"",INDEX($A$37:$T$105,MATCH($B162,$B$37:$B$105,0),17))</f>
        <v>E</v>
      </c>
      <c r="R162" s="30">
        <f t="shared" ref="R162:R167" si="68">IF(ISNA(INDEX($A$37:$T$105,MATCH($B162,$B$37:$B$105,0),18)),"",INDEX($A$37:$T$105,MATCH($B162,$B$37:$B$105,0),18))</f>
        <v>0</v>
      </c>
      <c r="S162" s="30">
        <f t="shared" ref="S162:S167" si="69">IF(ISNA(INDEX($A$37:$T$105,MATCH($B162,$B$37:$B$105,0),19)),"",INDEX($A$37:$T$105,MATCH($B162,$B$37:$B$105,0),19))</f>
        <v>0</v>
      </c>
      <c r="T162" s="21" t="s">
        <v>38</v>
      </c>
    </row>
    <row r="163" spans="1:20" x14ac:dyDescent="0.2">
      <c r="A163" s="33" t="str">
        <f t="shared" si="59"/>
        <v>MMM3038</v>
      </c>
      <c r="B163" s="133" t="s">
        <v>143</v>
      </c>
      <c r="C163" s="133"/>
      <c r="D163" s="133"/>
      <c r="E163" s="133"/>
      <c r="F163" s="133"/>
      <c r="G163" s="133"/>
      <c r="H163" s="133"/>
      <c r="I163" s="133"/>
      <c r="J163" s="20">
        <f t="shared" si="60"/>
        <v>8</v>
      </c>
      <c r="K163" s="20">
        <f t="shared" si="61"/>
        <v>2</v>
      </c>
      <c r="L163" s="20">
        <f t="shared" si="62"/>
        <v>1</v>
      </c>
      <c r="M163" s="20">
        <f t="shared" si="63"/>
        <v>2</v>
      </c>
      <c r="N163" s="20">
        <f t="shared" si="64"/>
        <v>5</v>
      </c>
      <c r="O163" s="20">
        <f t="shared" si="65"/>
        <v>12</v>
      </c>
      <c r="P163" s="20">
        <f t="shared" si="66"/>
        <v>17</v>
      </c>
      <c r="Q163" s="30" t="str">
        <f t="shared" si="67"/>
        <v>E</v>
      </c>
      <c r="R163" s="30">
        <f t="shared" si="68"/>
        <v>0</v>
      </c>
      <c r="S163" s="30">
        <f t="shared" si="69"/>
        <v>0</v>
      </c>
      <c r="T163" s="21" t="s">
        <v>38</v>
      </c>
    </row>
    <row r="164" spans="1:20" x14ac:dyDescent="0.2">
      <c r="A164" s="33" t="str">
        <f t="shared" si="59"/>
        <v>MMM8034</v>
      </c>
      <c r="B164" s="133" t="s">
        <v>145</v>
      </c>
      <c r="C164" s="133"/>
      <c r="D164" s="133"/>
      <c r="E164" s="133"/>
      <c r="F164" s="133"/>
      <c r="G164" s="133"/>
      <c r="H164" s="133"/>
      <c r="I164" s="133"/>
      <c r="J164" s="20">
        <f t="shared" si="60"/>
        <v>8</v>
      </c>
      <c r="K164" s="20">
        <f t="shared" si="61"/>
        <v>2</v>
      </c>
      <c r="L164" s="20">
        <f t="shared" si="62"/>
        <v>1</v>
      </c>
      <c r="M164" s="20">
        <f t="shared" si="63"/>
        <v>2</v>
      </c>
      <c r="N164" s="20">
        <f t="shared" si="64"/>
        <v>5</v>
      </c>
      <c r="O164" s="20">
        <f t="shared" si="65"/>
        <v>12</v>
      </c>
      <c r="P164" s="20">
        <f t="shared" si="66"/>
        <v>17</v>
      </c>
      <c r="Q164" s="30" t="str">
        <f t="shared" si="67"/>
        <v>E</v>
      </c>
      <c r="R164" s="30">
        <f t="shared" si="68"/>
        <v>0</v>
      </c>
      <c r="S164" s="30">
        <f t="shared" si="69"/>
        <v>0</v>
      </c>
      <c r="T164" s="21" t="s">
        <v>38</v>
      </c>
    </row>
    <row r="165" spans="1:20" s="56" customFormat="1" x14ac:dyDescent="0.2">
      <c r="A165" s="33" t="str">
        <f t="shared" si="59"/>
        <v>MMM9008</v>
      </c>
      <c r="B165" s="133" t="s">
        <v>129</v>
      </c>
      <c r="C165" s="133"/>
      <c r="D165" s="133"/>
      <c r="E165" s="133"/>
      <c r="F165" s="133"/>
      <c r="G165" s="133"/>
      <c r="H165" s="133"/>
      <c r="I165" s="133"/>
      <c r="J165" s="20">
        <f t="shared" si="60"/>
        <v>3</v>
      </c>
      <c r="K165" s="20">
        <f t="shared" si="61"/>
        <v>0</v>
      </c>
      <c r="L165" s="20">
        <f t="shared" si="62"/>
        <v>0</v>
      </c>
      <c r="M165" s="20">
        <f t="shared" si="63"/>
        <v>5</v>
      </c>
      <c r="N165" s="20">
        <f t="shared" si="64"/>
        <v>5</v>
      </c>
      <c r="O165" s="20">
        <f t="shared" si="65"/>
        <v>1</v>
      </c>
      <c r="P165" s="20">
        <f t="shared" si="66"/>
        <v>6</v>
      </c>
      <c r="Q165" s="30">
        <f t="shared" si="67"/>
        <v>0</v>
      </c>
      <c r="R165" s="30">
        <f t="shared" si="68"/>
        <v>0</v>
      </c>
      <c r="S165" s="30" t="str">
        <f t="shared" si="69"/>
        <v>VP</v>
      </c>
      <c r="T165" s="21" t="s">
        <v>38</v>
      </c>
    </row>
    <row r="166" spans="1:20" s="56" customFormat="1" x14ac:dyDescent="0.2">
      <c r="A166" s="33" t="str">
        <f t="shared" si="59"/>
        <v>MMM3402</v>
      </c>
      <c r="B166" s="133" t="s">
        <v>147</v>
      </c>
      <c r="C166" s="133"/>
      <c r="D166" s="133"/>
      <c r="E166" s="133"/>
      <c r="F166" s="133"/>
      <c r="G166" s="133"/>
      <c r="H166" s="133"/>
      <c r="I166" s="133"/>
      <c r="J166" s="20">
        <f t="shared" si="60"/>
        <v>3</v>
      </c>
      <c r="K166" s="20">
        <f t="shared" si="61"/>
        <v>0</v>
      </c>
      <c r="L166" s="20">
        <f t="shared" si="62"/>
        <v>0</v>
      </c>
      <c r="M166" s="20">
        <f t="shared" si="63"/>
        <v>3</v>
      </c>
      <c r="N166" s="20">
        <f t="shared" si="64"/>
        <v>3</v>
      </c>
      <c r="O166" s="20">
        <f t="shared" si="65"/>
        <v>3</v>
      </c>
      <c r="P166" s="20">
        <f t="shared" si="66"/>
        <v>6</v>
      </c>
      <c r="Q166" s="30">
        <f t="shared" si="67"/>
        <v>0</v>
      </c>
      <c r="R166" s="30">
        <f t="shared" si="68"/>
        <v>0</v>
      </c>
      <c r="S166" s="30" t="str">
        <f t="shared" si="69"/>
        <v>VP</v>
      </c>
      <c r="T166" s="21" t="s">
        <v>38</v>
      </c>
    </row>
    <row r="167" spans="1:20" hidden="1" x14ac:dyDescent="0.2">
      <c r="A167" s="33" t="str">
        <f t="shared" si="59"/>
        <v/>
      </c>
      <c r="B167" s="133"/>
      <c r="C167" s="133"/>
      <c r="D167" s="133"/>
      <c r="E167" s="133"/>
      <c r="F167" s="133"/>
      <c r="G167" s="133"/>
      <c r="H167" s="133"/>
      <c r="I167" s="133"/>
      <c r="J167" s="20" t="str">
        <f t="shared" si="60"/>
        <v/>
      </c>
      <c r="K167" s="20" t="str">
        <f t="shared" si="61"/>
        <v/>
      </c>
      <c r="L167" s="20" t="str">
        <f t="shared" si="62"/>
        <v/>
      </c>
      <c r="M167" s="20" t="str">
        <f t="shared" si="63"/>
        <v/>
      </c>
      <c r="N167" s="20" t="str">
        <f t="shared" si="64"/>
        <v/>
      </c>
      <c r="O167" s="20" t="str">
        <f t="shared" si="65"/>
        <v/>
      </c>
      <c r="P167" s="20" t="str">
        <f t="shared" si="66"/>
        <v/>
      </c>
      <c r="Q167" s="30" t="str">
        <f t="shared" si="67"/>
        <v/>
      </c>
      <c r="R167" s="30" t="str">
        <f t="shared" si="68"/>
        <v/>
      </c>
      <c r="S167" s="30" t="str">
        <f t="shared" si="69"/>
        <v/>
      </c>
      <c r="T167" s="21" t="s">
        <v>38</v>
      </c>
    </row>
    <row r="168" spans="1:20" x14ac:dyDescent="0.2">
      <c r="A168" s="22" t="s">
        <v>25</v>
      </c>
      <c r="B168" s="134"/>
      <c r="C168" s="134"/>
      <c r="D168" s="134"/>
      <c r="E168" s="134"/>
      <c r="F168" s="134"/>
      <c r="G168" s="134"/>
      <c r="H168" s="134"/>
      <c r="I168" s="134"/>
      <c r="J168" s="24">
        <f t="shared" ref="J168:P168" si="70">SUM(J162:J167)</f>
        <v>30</v>
      </c>
      <c r="K168" s="24">
        <f t="shared" si="70"/>
        <v>6</v>
      </c>
      <c r="L168" s="24">
        <f t="shared" si="70"/>
        <v>3</v>
      </c>
      <c r="M168" s="24">
        <f t="shared" si="70"/>
        <v>14</v>
      </c>
      <c r="N168" s="24">
        <f t="shared" si="70"/>
        <v>23</v>
      </c>
      <c r="O168" s="24">
        <f t="shared" si="70"/>
        <v>40</v>
      </c>
      <c r="P168" s="24">
        <f t="shared" si="70"/>
        <v>63</v>
      </c>
      <c r="Q168" s="22">
        <f>COUNTIF(Q162:Q167,"E")</f>
        <v>3</v>
      </c>
      <c r="R168" s="22">
        <f>COUNTIF(R162:R167,"C")</f>
        <v>0</v>
      </c>
      <c r="S168" s="22">
        <f>COUNTIF(S162:S167,"VP")</f>
        <v>2</v>
      </c>
      <c r="T168" s="23"/>
    </row>
    <row r="169" spans="1:20" ht="30.75" customHeight="1" x14ac:dyDescent="0.2">
      <c r="A169" s="135" t="s">
        <v>74</v>
      </c>
      <c r="B169" s="136"/>
      <c r="C169" s="136"/>
      <c r="D169" s="136"/>
      <c r="E169" s="136"/>
      <c r="F169" s="136"/>
      <c r="G169" s="136"/>
      <c r="H169" s="136"/>
      <c r="I169" s="137"/>
      <c r="J169" s="24">
        <f t="shared" ref="J169:S169" si="71">SUM(J160,J168)</f>
        <v>60</v>
      </c>
      <c r="K169" s="24">
        <f t="shared" si="71"/>
        <v>14</v>
      </c>
      <c r="L169" s="24">
        <f t="shared" si="71"/>
        <v>7</v>
      </c>
      <c r="M169" s="24">
        <f t="shared" si="71"/>
        <v>22</v>
      </c>
      <c r="N169" s="24">
        <f t="shared" si="71"/>
        <v>43</v>
      </c>
      <c r="O169" s="24">
        <f t="shared" si="71"/>
        <v>74</v>
      </c>
      <c r="P169" s="24">
        <f t="shared" si="71"/>
        <v>117</v>
      </c>
      <c r="Q169" s="24">
        <f t="shared" si="71"/>
        <v>6</v>
      </c>
      <c r="R169" s="24">
        <f t="shared" si="71"/>
        <v>1</v>
      </c>
      <c r="S169" s="24">
        <f t="shared" si="71"/>
        <v>2</v>
      </c>
      <c r="T169" s="29"/>
    </row>
    <row r="170" spans="1:20" ht="15.75" customHeight="1" x14ac:dyDescent="0.2">
      <c r="A170" s="144" t="s">
        <v>48</v>
      </c>
      <c r="B170" s="145"/>
      <c r="C170" s="145"/>
      <c r="D170" s="145"/>
      <c r="E170" s="145"/>
      <c r="F170" s="145"/>
      <c r="G170" s="145"/>
      <c r="H170" s="145"/>
      <c r="I170" s="145"/>
      <c r="J170" s="146"/>
      <c r="K170" s="24">
        <f t="shared" ref="K170:P170" si="72">K160*14+K168*12</f>
        <v>184</v>
      </c>
      <c r="L170" s="24">
        <f t="shared" si="72"/>
        <v>92</v>
      </c>
      <c r="M170" s="24">
        <f t="shared" si="72"/>
        <v>280</v>
      </c>
      <c r="N170" s="24">
        <f t="shared" si="72"/>
        <v>556</v>
      </c>
      <c r="O170" s="24">
        <f t="shared" si="72"/>
        <v>956</v>
      </c>
      <c r="P170" s="24">
        <f t="shared" si="72"/>
        <v>1512</v>
      </c>
      <c r="Q170" s="118"/>
      <c r="R170" s="119"/>
      <c r="S170" s="119"/>
      <c r="T170" s="120"/>
    </row>
    <row r="171" spans="1:20" ht="17.25" customHeight="1" x14ac:dyDescent="0.2">
      <c r="A171" s="147"/>
      <c r="B171" s="148"/>
      <c r="C171" s="148"/>
      <c r="D171" s="148"/>
      <c r="E171" s="148"/>
      <c r="F171" s="148"/>
      <c r="G171" s="148"/>
      <c r="H171" s="148"/>
      <c r="I171" s="148"/>
      <c r="J171" s="149"/>
      <c r="K171" s="138">
        <f>SUM(K170:M170)</f>
        <v>556</v>
      </c>
      <c r="L171" s="139"/>
      <c r="M171" s="140"/>
      <c r="N171" s="141">
        <f>SUM(N170:O170)</f>
        <v>1512</v>
      </c>
      <c r="O171" s="142"/>
      <c r="P171" s="143"/>
      <c r="Q171" s="121"/>
      <c r="R171" s="122"/>
      <c r="S171" s="122"/>
      <c r="T171" s="123"/>
    </row>
    <row r="172" spans="1:20" ht="8.25" customHeight="1" x14ac:dyDescent="0.2"/>
    <row r="173" spans="1:20" x14ac:dyDescent="0.2">
      <c r="B173" s="2"/>
      <c r="C173" s="2"/>
      <c r="D173" s="2"/>
      <c r="E173" s="2"/>
      <c r="F173" s="2"/>
      <c r="G173" s="2"/>
      <c r="M173" s="8"/>
      <c r="N173" s="8"/>
      <c r="O173" s="8"/>
      <c r="P173" s="8"/>
      <c r="Q173" s="8"/>
      <c r="R173" s="8"/>
      <c r="S173" s="8"/>
    </row>
    <row r="174" spans="1:20" x14ac:dyDescent="0.2">
      <c r="B174" s="8"/>
      <c r="C174" s="8"/>
      <c r="D174" s="8"/>
      <c r="E174" s="8"/>
      <c r="F174" s="8"/>
      <c r="G174" s="8"/>
      <c r="H174" s="17"/>
      <c r="I174" s="17"/>
      <c r="J174" s="17"/>
      <c r="M174" s="8"/>
      <c r="N174" s="8"/>
      <c r="O174" s="8"/>
      <c r="P174" s="8"/>
      <c r="Q174" s="8"/>
      <c r="R174" s="8"/>
      <c r="S174" s="8"/>
    </row>
    <row r="175" spans="1:20" ht="12.75" customHeight="1" x14ac:dyDescent="0.2"/>
    <row r="176" spans="1:20" ht="23.25" hidden="1" customHeight="1" x14ac:dyDescent="0.2">
      <c r="A176" s="134" t="s">
        <v>68</v>
      </c>
      <c r="B176" s="154"/>
      <c r="C176" s="154"/>
      <c r="D176" s="154"/>
      <c r="E176" s="154"/>
      <c r="F176" s="154"/>
      <c r="G176" s="154"/>
      <c r="H176" s="154"/>
      <c r="I176" s="154"/>
      <c r="J176" s="154"/>
      <c r="K176" s="154"/>
      <c r="L176" s="154"/>
      <c r="M176" s="154"/>
      <c r="N176" s="154"/>
      <c r="O176" s="154"/>
      <c r="P176" s="154"/>
      <c r="Q176" s="154"/>
      <c r="R176" s="154"/>
      <c r="S176" s="154"/>
      <c r="T176" s="154"/>
    </row>
    <row r="177" spans="1:20" ht="26.25" hidden="1" customHeight="1" x14ac:dyDescent="0.2">
      <c r="A177" s="134" t="s">
        <v>27</v>
      </c>
      <c r="B177" s="134" t="s">
        <v>26</v>
      </c>
      <c r="C177" s="134"/>
      <c r="D177" s="134"/>
      <c r="E177" s="134"/>
      <c r="F177" s="134"/>
      <c r="G177" s="134"/>
      <c r="H177" s="134"/>
      <c r="I177" s="134"/>
      <c r="J177" s="97" t="s">
        <v>40</v>
      </c>
      <c r="K177" s="97" t="s">
        <v>24</v>
      </c>
      <c r="L177" s="97"/>
      <c r="M177" s="97"/>
      <c r="N177" s="97" t="s">
        <v>41</v>
      </c>
      <c r="O177" s="97"/>
      <c r="P177" s="97"/>
      <c r="Q177" s="97" t="s">
        <v>23</v>
      </c>
      <c r="R177" s="97"/>
      <c r="S177" s="97"/>
      <c r="T177" s="97" t="s">
        <v>22</v>
      </c>
    </row>
    <row r="178" spans="1:20" hidden="1" x14ac:dyDescent="0.2">
      <c r="A178" s="134"/>
      <c r="B178" s="134"/>
      <c r="C178" s="134"/>
      <c r="D178" s="134"/>
      <c r="E178" s="134"/>
      <c r="F178" s="134"/>
      <c r="G178" s="134"/>
      <c r="H178" s="134"/>
      <c r="I178" s="134"/>
      <c r="J178" s="97"/>
      <c r="K178" s="31" t="s">
        <v>28</v>
      </c>
      <c r="L178" s="31" t="s">
        <v>29</v>
      </c>
      <c r="M178" s="31" t="s">
        <v>30</v>
      </c>
      <c r="N178" s="31" t="s">
        <v>34</v>
      </c>
      <c r="O178" s="31" t="s">
        <v>7</v>
      </c>
      <c r="P178" s="31" t="s">
        <v>31</v>
      </c>
      <c r="Q178" s="31" t="s">
        <v>32</v>
      </c>
      <c r="R178" s="31" t="s">
        <v>28</v>
      </c>
      <c r="S178" s="31" t="s">
        <v>33</v>
      </c>
      <c r="T178" s="97"/>
    </row>
    <row r="179" spans="1:20" ht="18.75" hidden="1" customHeight="1" x14ac:dyDescent="0.2">
      <c r="A179" s="98" t="s">
        <v>63</v>
      </c>
      <c r="B179" s="150"/>
      <c r="C179" s="150"/>
      <c r="D179" s="150"/>
      <c r="E179" s="150"/>
      <c r="F179" s="150"/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  <c r="Q179" s="150"/>
      <c r="R179" s="150"/>
      <c r="S179" s="150"/>
      <c r="T179" s="99"/>
    </row>
    <row r="180" spans="1:20" hidden="1" x14ac:dyDescent="0.2">
      <c r="A180" s="33" t="str">
        <f t="shared" ref="A180:A196" si="73">IF(ISNA(INDEX($A$37:$T$105,MATCH($B180,$B$37:$B$105,0),1)),"",INDEX($A$37:$T$105,MATCH($B180,$B$37:$B$105,0),1))</f>
        <v/>
      </c>
      <c r="B180" s="133" t="s">
        <v>60</v>
      </c>
      <c r="C180" s="133"/>
      <c r="D180" s="133"/>
      <c r="E180" s="133"/>
      <c r="F180" s="133"/>
      <c r="G180" s="133"/>
      <c r="H180" s="133"/>
      <c r="I180" s="133"/>
      <c r="J180" s="20" t="str">
        <f t="shared" ref="J180:J196" si="74">IF(ISNA(INDEX($A$37:$T$105,MATCH($B180,$B$37:$B$105,0),10)),"",INDEX($A$37:$T$105,MATCH($B180,$B$37:$B$105,0),10))</f>
        <v/>
      </c>
      <c r="K180" s="20" t="str">
        <f t="shared" ref="K180:K196" si="75">IF(ISNA(INDEX($A$37:$T$105,MATCH($B180,$B$37:$B$105,0),11)),"",INDEX($A$37:$T$105,MATCH($B180,$B$37:$B$105,0),11))</f>
        <v/>
      </c>
      <c r="L180" s="20" t="str">
        <f t="shared" ref="L180:L196" si="76">IF(ISNA(INDEX($A$37:$T$105,MATCH($B180,$B$37:$B$105,0),12)),"",INDEX($A$37:$T$105,MATCH($B180,$B$37:$B$105,0),12))</f>
        <v/>
      </c>
      <c r="M180" s="20" t="str">
        <f t="shared" ref="M180:M196" si="77">IF(ISNA(INDEX($A$37:$T$105,MATCH($B180,$B$37:$B$105,0),13)),"",INDEX($A$37:$T$105,MATCH($B180,$B$37:$B$105,0),13))</f>
        <v/>
      </c>
      <c r="N180" s="20" t="str">
        <f t="shared" ref="N180:N196" si="78">IF(ISNA(INDEX($A$37:$T$105,MATCH($B180,$B$37:$B$105,0),14)),"",INDEX($A$37:$T$105,MATCH($B180,$B$37:$B$105,0),14))</f>
        <v/>
      </c>
      <c r="O180" s="20" t="str">
        <f t="shared" ref="O180:O196" si="79">IF(ISNA(INDEX($A$37:$T$105,MATCH($B180,$B$37:$B$105,0),15)),"",INDEX($A$37:$T$105,MATCH($B180,$B$37:$B$105,0),15))</f>
        <v/>
      </c>
      <c r="P180" s="20" t="str">
        <f t="shared" ref="P180:P196" si="80">IF(ISNA(INDEX($A$37:$T$105,MATCH($B180,$B$37:$B$105,0),16)),"",INDEX($A$37:$T$105,MATCH($B180,$B$37:$B$105,0),16))</f>
        <v/>
      </c>
      <c r="Q180" s="30" t="str">
        <f t="shared" ref="Q180:Q196" si="81">IF(ISNA(INDEX($A$37:$T$105,MATCH($B180,$B$37:$B$105,0),17)),"",INDEX($A$37:$T$105,MATCH($B180,$B$37:$B$105,0),17))</f>
        <v/>
      </c>
      <c r="R180" s="30" t="str">
        <f t="shared" ref="R180:R196" si="82">IF(ISNA(INDEX($A$37:$T$105,MATCH($B180,$B$37:$B$105,0),18)),"",INDEX($A$37:$T$105,MATCH($B180,$B$37:$B$105,0),18))</f>
        <v/>
      </c>
      <c r="S180" s="30" t="str">
        <f t="shared" ref="S180:S196" si="83">IF(ISNA(INDEX($A$37:$T$105,MATCH($B180,$B$37:$B$105,0),19)),"",INDEX($A$37:$T$105,MATCH($B180,$B$37:$B$105,0),19))</f>
        <v/>
      </c>
      <c r="T180" s="19" t="s">
        <v>39</v>
      </c>
    </row>
    <row r="181" spans="1:20" hidden="1" x14ac:dyDescent="0.2">
      <c r="A181" s="33" t="str">
        <f t="shared" si="73"/>
        <v/>
      </c>
      <c r="B181" s="133"/>
      <c r="C181" s="133"/>
      <c r="D181" s="133"/>
      <c r="E181" s="133"/>
      <c r="F181" s="133"/>
      <c r="G181" s="133"/>
      <c r="H181" s="133"/>
      <c r="I181" s="133"/>
      <c r="J181" s="20" t="str">
        <f t="shared" si="74"/>
        <v/>
      </c>
      <c r="K181" s="20" t="str">
        <f t="shared" si="75"/>
        <v/>
      </c>
      <c r="L181" s="20" t="str">
        <f t="shared" si="76"/>
        <v/>
      </c>
      <c r="M181" s="20" t="str">
        <f t="shared" si="77"/>
        <v/>
      </c>
      <c r="N181" s="20" t="str">
        <f t="shared" si="78"/>
        <v/>
      </c>
      <c r="O181" s="20" t="str">
        <f t="shared" si="79"/>
        <v/>
      </c>
      <c r="P181" s="20" t="str">
        <f t="shared" si="80"/>
        <v/>
      </c>
      <c r="Q181" s="30" t="str">
        <f t="shared" si="81"/>
        <v/>
      </c>
      <c r="R181" s="30" t="str">
        <f t="shared" si="82"/>
        <v/>
      </c>
      <c r="S181" s="30" t="str">
        <f t="shared" si="83"/>
        <v/>
      </c>
      <c r="T181" s="19" t="s">
        <v>39</v>
      </c>
    </row>
    <row r="182" spans="1:20" hidden="1" x14ac:dyDescent="0.2">
      <c r="A182" s="33" t="str">
        <f t="shared" si="73"/>
        <v/>
      </c>
      <c r="B182" s="133"/>
      <c r="C182" s="133"/>
      <c r="D182" s="133"/>
      <c r="E182" s="133"/>
      <c r="F182" s="133"/>
      <c r="G182" s="133"/>
      <c r="H182" s="133"/>
      <c r="I182" s="133"/>
      <c r="J182" s="20" t="str">
        <f t="shared" si="74"/>
        <v/>
      </c>
      <c r="K182" s="20" t="str">
        <f t="shared" si="75"/>
        <v/>
      </c>
      <c r="L182" s="20" t="str">
        <f t="shared" si="76"/>
        <v/>
      </c>
      <c r="M182" s="20" t="str">
        <f t="shared" si="77"/>
        <v/>
      </c>
      <c r="N182" s="20" t="str">
        <f t="shared" si="78"/>
        <v/>
      </c>
      <c r="O182" s="20" t="str">
        <f t="shared" si="79"/>
        <v/>
      </c>
      <c r="P182" s="20" t="str">
        <f t="shared" si="80"/>
        <v/>
      </c>
      <c r="Q182" s="30" t="str">
        <f t="shared" si="81"/>
        <v/>
      </c>
      <c r="R182" s="30" t="str">
        <f t="shared" si="82"/>
        <v/>
      </c>
      <c r="S182" s="30" t="str">
        <f t="shared" si="83"/>
        <v/>
      </c>
      <c r="T182" s="19" t="s">
        <v>39</v>
      </c>
    </row>
    <row r="183" spans="1:20" hidden="1" x14ac:dyDescent="0.2">
      <c r="A183" s="33" t="str">
        <f t="shared" si="73"/>
        <v/>
      </c>
      <c r="B183" s="133"/>
      <c r="C183" s="133"/>
      <c r="D183" s="133"/>
      <c r="E183" s="133"/>
      <c r="F183" s="133"/>
      <c r="G183" s="133"/>
      <c r="H183" s="133"/>
      <c r="I183" s="133"/>
      <c r="J183" s="20" t="str">
        <f t="shared" si="74"/>
        <v/>
      </c>
      <c r="K183" s="20" t="str">
        <f t="shared" si="75"/>
        <v/>
      </c>
      <c r="L183" s="20" t="str">
        <f t="shared" si="76"/>
        <v/>
      </c>
      <c r="M183" s="20" t="str">
        <f t="shared" si="77"/>
        <v/>
      </c>
      <c r="N183" s="20" t="str">
        <f t="shared" si="78"/>
        <v/>
      </c>
      <c r="O183" s="20" t="str">
        <f t="shared" si="79"/>
        <v/>
      </c>
      <c r="P183" s="20" t="str">
        <f t="shared" si="80"/>
        <v/>
      </c>
      <c r="Q183" s="30" t="str">
        <f t="shared" si="81"/>
        <v/>
      </c>
      <c r="R183" s="30" t="str">
        <f t="shared" si="82"/>
        <v/>
      </c>
      <c r="S183" s="30" t="str">
        <f t="shared" si="83"/>
        <v/>
      </c>
      <c r="T183" s="19" t="s">
        <v>39</v>
      </c>
    </row>
    <row r="184" spans="1:20" hidden="1" x14ac:dyDescent="0.2">
      <c r="A184" s="33" t="str">
        <f t="shared" si="73"/>
        <v/>
      </c>
      <c r="B184" s="133"/>
      <c r="C184" s="133"/>
      <c r="D184" s="133"/>
      <c r="E184" s="133"/>
      <c r="F184" s="133"/>
      <c r="G184" s="133"/>
      <c r="H184" s="133"/>
      <c r="I184" s="133"/>
      <c r="J184" s="20" t="str">
        <f t="shared" si="74"/>
        <v/>
      </c>
      <c r="K184" s="20" t="str">
        <f t="shared" si="75"/>
        <v/>
      </c>
      <c r="L184" s="20" t="str">
        <f t="shared" si="76"/>
        <v/>
      </c>
      <c r="M184" s="20" t="str">
        <f t="shared" si="77"/>
        <v/>
      </c>
      <c r="N184" s="20" t="str">
        <f t="shared" si="78"/>
        <v/>
      </c>
      <c r="O184" s="20" t="str">
        <f t="shared" si="79"/>
        <v/>
      </c>
      <c r="P184" s="20" t="str">
        <f t="shared" si="80"/>
        <v/>
      </c>
      <c r="Q184" s="30" t="str">
        <f t="shared" si="81"/>
        <v/>
      </c>
      <c r="R184" s="30" t="str">
        <f t="shared" si="82"/>
        <v/>
      </c>
      <c r="S184" s="30" t="str">
        <f t="shared" si="83"/>
        <v/>
      </c>
      <c r="T184" s="19" t="s">
        <v>39</v>
      </c>
    </row>
    <row r="185" spans="1:20" hidden="1" x14ac:dyDescent="0.2">
      <c r="A185" s="33" t="str">
        <f t="shared" si="73"/>
        <v/>
      </c>
      <c r="B185" s="133"/>
      <c r="C185" s="133"/>
      <c r="D185" s="133"/>
      <c r="E185" s="133"/>
      <c r="F185" s="133"/>
      <c r="G185" s="133"/>
      <c r="H185" s="133"/>
      <c r="I185" s="133"/>
      <c r="J185" s="20" t="str">
        <f t="shared" si="74"/>
        <v/>
      </c>
      <c r="K185" s="20" t="str">
        <f t="shared" si="75"/>
        <v/>
      </c>
      <c r="L185" s="20" t="str">
        <f t="shared" si="76"/>
        <v/>
      </c>
      <c r="M185" s="20" t="str">
        <f t="shared" si="77"/>
        <v/>
      </c>
      <c r="N185" s="20" t="str">
        <f t="shared" si="78"/>
        <v/>
      </c>
      <c r="O185" s="20" t="str">
        <f t="shared" si="79"/>
        <v/>
      </c>
      <c r="P185" s="20" t="str">
        <f t="shared" si="80"/>
        <v/>
      </c>
      <c r="Q185" s="30" t="str">
        <f t="shared" si="81"/>
        <v/>
      </c>
      <c r="R185" s="30" t="str">
        <f t="shared" si="82"/>
        <v/>
      </c>
      <c r="S185" s="30" t="str">
        <f t="shared" si="83"/>
        <v/>
      </c>
      <c r="T185" s="19" t="s">
        <v>39</v>
      </c>
    </row>
    <row r="186" spans="1:20" hidden="1" x14ac:dyDescent="0.2">
      <c r="A186" s="33" t="str">
        <f t="shared" si="73"/>
        <v/>
      </c>
      <c r="B186" s="133"/>
      <c r="C186" s="133"/>
      <c r="D186" s="133"/>
      <c r="E186" s="133"/>
      <c r="F186" s="133"/>
      <c r="G186" s="133"/>
      <c r="H186" s="133"/>
      <c r="I186" s="133"/>
      <c r="J186" s="20" t="str">
        <f t="shared" si="74"/>
        <v/>
      </c>
      <c r="K186" s="20" t="str">
        <f t="shared" si="75"/>
        <v/>
      </c>
      <c r="L186" s="20" t="str">
        <f t="shared" si="76"/>
        <v/>
      </c>
      <c r="M186" s="20" t="str">
        <f t="shared" si="77"/>
        <v/>
      </c>
      <c r="N186" s="20" t="str">
        <f t="shared" si="78"/>
        <v/>
      </c>
      <c r="O186" s="20" t="str">
        <f t="shared" si="79"/>
        <v/>
      </c>
      <c r="P186" s="20" t="str">
        <f t="shared" si="80"/>
        <v/>
      </c>
      <c r="Q186" s="30" t="str">
        <f t="shared" si="81"/>
        <v/>
      </c>
      <c r="R186" s="30" t="str">
        <f t="shared" si="82"/>
        <v/>
      </c>
      <c r="S186" s="30" t="str">
        <f t="shared" si="83"/>
        <v/>
      </c>
      <c r="T186" s="19" t="s">
        <v>39</v>
      </c>
    </row>
    <row r="187" spans="1:20" hidden="1" x14ac:dyDescent="0.2">
      <c r="A187" s="33" t="str">
        <f t="shared" si="73"/>
        <v/>
      </c>
      <c r="B187" s="133"/>
      <c r="C187" s="133"/>
      <c r="D187" s="133"/>
      <c r="E187" s="133"/>
      <c r="F187" s="133"/>
      <c r="G187" s="133"/>
      <c r="H187" s="133"/>
      <c r="I187" s="133"/>
      <c r="J187" s="20" t="str">
        <f t="shared" si="74"/>
        <v/>
      </c>
      <c r="K187" s="20" t="str">
        <f t="shared" si="75"/>
        <v/>
      </c>
      <c r="L187" s="20" t="str">
        <f t="shared" si="76"/>
        <v/>
      </c>
      <c r="M187" s="20" t="str">
        <f t="shared" si="77"/>
        <v/>
      </c>
      <c r="N187" s="20" t="str">
        <f t="shared" si="78"/>
        <v/>
      </c>
      <c r="O187" s="20" t="str">
        <f t="shared" si="79"/>
        <v/>
      </c>
      <c r="P187" s="20" t="str">
        <f t="shared" si="80"/>
        <v/>
      </c>
      <c r="Q187" s="30" t="str">
        <f t="shared" si="81"/>
        <v/>
      </c>
      <c r="R187" s="30" t="str">
        <f t="shared" si="82"/>
        <v/>
      </c>
      <c r="S187" s="30" t="str">
        <f t="shared" si="83"/>
        <v/>
      </c>
      <c r="T187" s="19" t="s">
        <v>39</v>
      </c>
    </row>
    <row r="188" spans="1:20" hidden="1" x14ac:dyDescent="0.2">
      <c r="A188" s="33" t="str">
        <f t="shared" si="73"/>
        <v/>
      </c>
      <c r="B188" s="133"/>
      <c r="C188" s="133"/>
      <c r="D188" s="133"/>
      <c r="E188" s="133"/>
      <c r="F188" s="133"/>
      <c r="G188" s="133"/>
      <c r="H188" s="133"/>
      <c r="I188" s="133"/>
      <c r="J188" s="20" t="str">
        <f t="shared" si="74"/>
        <v/>
      </c>
      <c r="K188" s="20" t="str">
        <f t="shared" si="75"/>
        <v/>
      </c>
      <c r="L188" s="20" t="str">
        <f t="shared" si="76"/>
        <v/>
      </c>
      <c r="M188" s="20" t="str">
        <f t="shared" si="77"/>
        <v/>
      </c>
      <c r="N188" s="20" t="str">
        <f t="shared" si="78"/>
        <v/>
      </c>
      <c r="O188" s="20" t="str">
        <f t="shared" si="79"/>
        <v/>
      </c>
      <c r="P188" s="20" t="str">
        <f t="shared" si="80"/>
        <v/>
      </c>
      <c r="Q188" s="30" t="str">
        <f t="shared" si="81"/>
        <v/>
      </c>
      <c r="R188" s="30" t="str">
        <f t="shared" si="82"/>
        <v/>
      </c>
      <c r="S188" s="30" t="str">
        <f t="shared" si="83"/>
        <v/>
      </c>
      <c r="T188" s="19" t="s">
        <v>39</v>
      </c>
    </row>
    <row r="189" spans="1:20" hidden="1" x14ac:dyDescent="0.2">
      <c r="A189" s="33" t="str">
        <f t="shared" si="73"/>
        <v/>
      </c>
      <c r="B189" s="133"/>
      <c r="C189" s="133"/>
      <c r="D189" s="133"/>
      <c r="E189" s="133"/>
      <c r="F189" s="133"/>
      <c r="G189" s="133"/>
      <c r="H189" s="133"/>
      <c r="I189" s="133"/>
      <c r="J189" s="20" t="str">
        <f t="shared" si="74"/>
        <v/>
      </c>
      <c r="K189" s="20" t="str">
        <f t="shared" si="75"/>
        <v/>
      </c>
      <c r="L189" s="20" t="str">
        <f t="shared" si="76"/>
        <v/>
      </c>
      <c r="M189" s="20" t="str">
        <f t="shared" si="77"/>
        <v/>
      </c>
      <c r="N189" s="20" t="str">
        <f t="shared" si="78"/>
        <v/>
      </c>
      <c r="O189" s="20" t="str">
        <f t="shared" si="79"/>
        <v/>
      </c>
      <c r="P189" s="20" t="str">
        <f t="shared" si="80"/>
        <v/>
      </c>
      <c r="Q189" s="30" t="str">
        <f t="shared" si="81"/>
        <v/>
      </c>
      <c r="R189" s="30" t="str">
        <f t="shared" si="82"/>
        <v/>
      </c>
      <c r="S189" s="30" t="str">
        <f t="shared" si="83"/>
        <v/>
      </c>
      <c r="T189" s="19" t="s">
        <v>39</v>
      </c>
    </row>
    <row r="190" spans="1:20" hidden="1" x14ac:dyDescent="0.2">
      <c r="A190" s="33" t="str">
        <f t="shared" si="73"/>
        <v/>
      </c>
      <c r="B190" s="133"/>
      <c r="C190" s="133"/>
      <c r="D190" s="133"/>
      <c r="E190" s="133"/>
      <c r="F190" s="133"/>
      <c r="G190" s="133"/>
      <c r="H190" s="133"/>
      <c r="I190" s="133"/>
      <c r="J190" s="20" t="str">
        <f t="shared" si="74"/>
        <v/>
      </c>
      <c r="K190" s="20" t="str">
        <f t="shared" si="75"/>
        <v/>
      </c>
      <c r="L190" s="20" t="str">
        <f t="shared" si="76"/>
        <v/>
      </c>
      <c r="M190" s="20" t="str">
        <f t="shared" si="77"/>
        <v/>
      </c>
      <c r="N190" s="20" t="str">
        <f t="shared" si="78"/>
        <v/>
      </c>
      <c r="O190" s="20" t="str">
        <f t="shared" si="79"/>
        <v/>
      </c>
      <c r="P190" s="20" t="str">
        <f t="shared" si="80"/>
        <v/>
      </c>
      <c r="Q190" s="30" t="str">
        <f t="shared" si="81"/>
        <v/>
      </c>
      <c r="R190" s="30" t="str">
        <f t="shared" si="82"/>
        <v/>
      </c>
      <c r="S190" s="30" t="str">
        <f t="shared" si="83"/>
        <v/>
      </c>
      <c r="T190" s="19" t="s">
        <v>39</v>
      </c>
    </row>
    <row r="191" spans="1:20" hidden="1" x14ac:dyDescent="0.2">
      <c r="A191" s="33" t="str">
        <f t="shared" si="73"/>
        <v/>
      </c>
      <c r="B191" s="133"/>
      <c r="C191" s="133"/>
      <c r="D191" s="133"/>
      <c r="E191" s="133"/>
      <c r="F191" s="133"/>
      <c r="G191" s="133"/>
      <c r="H191" s="133"/>
      <c r="I191" s="133"/>
      <c r="J191" s="20" t="str">
        <f t="shared" si="74"/>
        <v/>
      </c>
      <c r="K191" s="20" t="str">
        <f t="shared" si="75"/>
        <v/>
      </c>
      <c r="L191" s="20" t="str">
        <f t="shared" si="76"/>
        <v/>
      </c>
      <c r="M191" s="20" t="str">
        <f t="shared" si="77"/>
        <v/>
      </c>
      <c r="N191" s="20" t="str">
        <f t="shared" si="78"/>
        <v/>
      </c>
      <c r="O191" s="20" t="str">
        <f t="shared" si="79"/>
        <v/>
      </c>
      <c r="P191" s="20" t="str">
        <f t="shared" si="80"/>
        <v/>
      </c>
      <c r="Q191" s="30" t="str">
        <f t="shared" si="81"/>
        <v/>
      </c>
      <c r="R191" s="30" t="str">
        <f t="shared" si="82"/>
        <v/>
      </c>
      <c r="S191" s="30" t="str">
        <f t="shared" si="83"/>
        <v/>
      </c>
      <c r="T191" s="19" t="s">
        <v>39</v>
      </c>
    </row>
    <row r="192" spans="1:20" hidden="1" x14ac:dyDescent="0.2">
      <c r="A192" s="33" t="str">
        <f t="shared" si="73"/>
        <v/>
      </c>
      <c r="B192" s="133"/>
      <c r="C192" s="133"/>
      <c r="D192" s="133"/>
      <c r="E192" s="133"/>
      <c r="F192" s="133"/>
      <c r="G192" s="133"/>
      <c r="H192" s="133"/>
      <c r="I192" s="133"/>
      <c r="J192" s="20" t="str">
        <f t="shared" si="74"/>
        <v/>
      </c>
      <c r="K192" s="20" t="str">
        <f t="shared" si="75"/>
        <v/>
      </c>
      <c r="L192" s="20" t="str">
        <f t="shared" si="76"/>
        <v/>
      </c>
      <c r="M192" s="20" t="str">
        <f t="shared" si="77"/>
        <v/>
      </c>
      <c r="N192" s="20" t="str">
        <f t="shared" si="78"/>
        <v/>
      </c>
      <c r="O192" s="20" t="str">
        <f t="shared" si="79"/>
        <v/>
      </c>
      <c r="P192" s="20" t="str">
        <f t="shared" si="80"/>
        <v/>
      </c>
      <c r="Q192" s="30" t="str">
        <f t="shared" si="81"/>
        <v/>
      </c>
      <c r="R192" s="30" t="str">
        <f t="shared" si="82"/>
        <v/>
      </c>
      <c r="S192" s="30" t="str">
        <f t="shared" si="83"/>
        <v/>
      </c>
      <c r="T192" s="19" t="s">
        <v>39</v>
      </c>
    </row>
    <row r="193" spans="1:20" hidden="1" x14ac:dyDescent="0.2">
      <c r="A193" s="33" t="str">
        <f t="shared" si="73"/>
        <v/>
      </c>
      <c r="B193" s="133"/>
      <c r="C193" s="133"/>
      <c r="D193" s="133"/>
      <c r="E193" s="133"/>
      <c r="F193" s="133"/>
      <c r="G193" s="133"/>
      <c r="H193" s="133"/>
      <c r="I193" s="133"/>
      <c r="J193" s="20" t="str">
        <f t="shared" si="74"/>
        <v/>
      </c>
      <c r="K193" s="20" t="str">
        <f t="shared" si="75"/>
        <v/>
      </c>
      <c r="L193" s="20" t="str">
        <f t="shared" si="76"/>
        <v/>
      </c>
      <c r="M193" s="20" t="str">
        <f t="shared" si="77"/>
        <v/>
      </c>
      <c r="N193" s="20" t="str">
        <f t="shared" si="78"/>
        <v/>
      </c>
      <c r="O193" s="20" t="str">
        <f t="shared" si="79"/>
        <v/>
      </c>
      <c r="P193" s="20" t="str">
        <f t="shared" si="80"/>
        <v/>
      </c>
      <c r="Q193" s="30" t="str">
        <f t="shared" si="81"/>
        <v/>
      </c>
      <c r="R193" s="30" t="str">
        <f t="shared" si="82"/>
        <v/>
      </c>
      <c r="S193" s="30" t="str">
        <f t="shared" si="83"/>
        <v/>
      </c>
      <c r="T193" s="19" t="s">
        <v>39</v>
      </c>
    </row>
    <row r="194" spans="1:20" hidden="1" x14ac:dyDescent="0.2">
      <c r="A194" s="33" t="str">
        <f t="shared" si="73"/>
        <v/>
      </c>
      <c r="B194" s="133"/>
      <c r="C194" s="133"/>
      <c r="D194" s="133"/>
      <c r="E194" s="133"/>
      <c r="F194" s="133"/>
      <c r="G194" s="133"/>
      <c r="H194" s="133"/>
      <c r="I194" s="133"/>
      <c r="J194" s="20" t="str">
        <f t="shared" si="74"/>
        <v/>
      </c>
      <c r="K194" s="20" t="str">
        <f t="shared" si="75"/>
        <v/>
      </c>
      <c r="L194" s="20" t="str">
        <f t="shared" si="76"/>
        <v/>
      </c>
      <c r="M194" s="20" t="str">
        <f t="shared" si="77"/>
        <v/>
      </c>
      <c r="N194" s="20" t="str">
        <f t="shared" si="78"/>
        <v/>
      </c>
      <c r="O194" s="20" t="str">
        <f t="shared" si="79"/>
        <v/>
      </c>
      <c r="P194" s="20" t="str">
        <f t="shared" si="80"/>
        <v/>
      </c>
      <c r="Q194" s="30" t="str">
        <f t="shared" si="81"/>
        <v/>
      </c>
      <c r="R194" s="30" t="str">
        <f t="shared" si="82"/>
        <v/>
      </c>
      <c r="S194" s="30" t="str">
        <f t="shared" si="83"/>
        <v/>
      </c>
      <c r="T194" s="19" t="s">
        <v>39</v>
      </c>
    </row>
    <row r="195" spans="1:20" hidden="1" x14ac:dyDescent="0.2">
      <c r="A195" s="33" t="str">
        <f t="shared" si="73"/>
        <v/>
      </c>
      <c r="B195" s="133"/>
      <c r="C195" s="133"/>
      <c r="D195" s="133"/>
      <c r="E195" s="133"/>
      <c r="F195" s="133"/>
      <c r="G195" s="133"/>
      <c r="H195" s="133"/>
      <c r="I195" s="133"/>
      <c r="J195" s="20" t="str">
        <f t="shared" si="74"/>
        <v/>
      </c>
      <c r="K195" s="20" t="str">
        <f t="shared" si="75"/>
        <v/>
      </c>
      <c r="L195" s="20" t="str">
        <f t="shared" si="76"/>
        <v/>
      </c>
      <c r="M195" s="20" t="str">
        <f t="shared" si="77"/>
        <v/>
      </c>
      <c r="N195" s="20" t="str">
        <f t="shared" si="78"/>
        <v/>
      </c>
      <c r="O195" s="20" t="str">
        <f t="shared" si="79"/>
        <v/>
      </c>
      <c r="P195" s="20" t="str">
        <f t="shared" si="80"/>
        <v/>
      </c>
      <c r="Q195" s="30" t="str">
        <f t="shared" si="81"/>
        <v/>
      </c>
      <c r="R195" s="30" t="str">
        <f t="shared" si="82"/>
        <v/>
      </c>
      <c r="S195" s="30" t="str">
        <f t="shared" si="83"/>
        <v/>
      </c>
      <c r="T195" s="19" t="s">
        <v>39</v>
      </c>
    </row>
    <row r="196" spans="1:20" hidden="1" x14ac:dyDescent="0.2">
      <c r="A196" s="33" t="str">
        <f t="shared" si="73"/>
        <v/>
      </c>
      <c r="B196" s="133"/>
      <c r="C196" s="133"/>
      <c r="D196" s="133"/>
      <c r="E196" s="133"/>
      <c r="F196" s="133"/>
      <c r="G196" s="133"/>
      <c r="H196" s="133"/>
      <c r="I196" s="133"/>
      <c r="J196" s="20" t="str">
        <f t="shared" si="74"/>
        <v/>
      </c>
      <c r="K196" s="20" t="str">
        <f t="shared" si="75"/>
        <v/>
      </c>
      <c r="L196" s="20" t="str">
        <f t="shared" si="76"/>
        <v/>
      </c>
      <c r="M196" s="20" t="str">
        <f t="shared" si="77"/>
        <v/>
      </c>
      <c r="N196" s="20" t="str">
        <f t="shared" si="78"/>
        <v/>
      </c>
      <c r="O196" s="20" t="str">
        <f t="shared" si="79"/>
        <v/>
      </c>
      <c r="P196" s="20" t="str">
        <f t="shared" si="80"/>
        <v/>
      </c>
      <c r="Q196" s="30" t="str">
        <f t="shared" si="81"/>
        <v/>
      </c>
      <c r="R196" s="30" t="str">
        <f t="shared" si="82"/>
        <v/>
      </c>
      <c r="S196" s="30" t="str">
        <f t="shared" si="83"/>
        <v/>
      </c>
      <c r="T196" s="19" t="s">
        <v>39</v>
      </c>
    </row>
    <row r="197" spans="1:20" hidden="1" x14ac:dyDescent="0.2">
      <c r="A197" s="22" t="s">
        <v>25</v>
      </c>
      <c r="B197" s="151"/>
      <c r="C197" s="152"/>
      <c r="D197" s="152"/>
      <c r="E197" s="152"/>
      <c r="F197" s="152"/>
      <c r="G197" s="152"/>
      <c r="H197" s="152"/>
      <c r="I197" s="153"/>
      <c r="J197" s="24">
        <f t="shared" ref="J197:P197" si="84">SUM(J180:J196)</f>
        <v>0</v>
      </c>
      <c r="K197" s="24">
        <f t="shared" si="84"/>
        <v>0</v>
      </c>
      <c r="L197" s="24">
        <f t="shared" si="84"/>
        <v>0</v>
      </c>
      <c r="M197" s="24">
        <f t="shared" si="84"/>
        <v>0</v>
      </c>
      <c r="N197" s="24">
        <f t="shared" si="84"/>
        <v>0</v>
      </c>
      <c r="O197" s="24">
        <f t="shared" si="84"/>
        <v>0</v>
      </c>
      <c r="P197" s="24">
        <f t="shared" si="84"/>
        <v>0</v>
      </c>
      <c r="Q197" s="22">
        <f>COUNTIF(Q180:Q196,"E")</f>
        <v>0</v>
      </c>
      <c r="R197" s="22">
        <f>COUNTIF(R180:R196,"C")</f>
        <v>0</v>
      </c>
      <c r="S197" s="22">
        <f>COUNTIF(S180:S196,"VP")</f>
        <v>0</v>
      </c>
      <c r="T197" s="19"/>
    </row>
    <row r="198" spans="1:20" ht="18" hidden="1" customHeight="1" x14ac:dyDescent="0.2">
      <c r="A198" s="98" t="s">
        <v>65</v>
      </c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50"/>
      <c r="O198" s="150"/>
      <c r="P198" s="150"/>
      <c r="Q198" s="150"/>
      <c r="R198" s="150"/>
      <c r="S198" s="150"/>
      <c r="T198" s="99"/>
    </row>
    <row r="199" spans="1:20" hidden="1" x14ac:dyDescent="0.2">
      <c r="A199" s="33" t="str">
        <f>IF(ISNA(INDEX($A$37:$T$105,MATCH($B199,$B$37:$B$105,0),1)),"",INDEX($A$37:$T$105,MATCH($B199,$B$37:$B$105,0),1))</f>
        <v/>
      </c>
      <c r="B199" s="133"/>
      <c r="C199" s="133"/>
      <c r="D199" s="133"/>
      <c r="E199" s="133"/>
      <c r="F199" s="133"/>
      <c r="G199" s="133"/>
      <c r="H199" s="133"/>
      <c r="I199" s="133"/>
      <c r="J199" s="20" t="str">
        <f>IF(ISNA(INDEX($A$37:$T$105,MATCH($B199,$B$37:$B$105,0),10)),"",INDEX($A$37:$T$105,MATCH($B199,$B$37:$B$105,0),10))</f>
        <v/>
      </c>
      <c r="K199" s="20" t="str">
        <f>IF(ISNA(INDEX($A$37:$T$105,MATCH($B199,$B$37:$B$105,0),11)),"",INDEX($A$37:$T$105,MATCH($B199,$B$37:$B$105,0),11))</f>
        <v/>
      </c>
      <c r="L199" s="20" t="str">
        <f>IF(ISNA(INDEX($A$37:$T$105,MATCH($B199,$B$37:$B$105,0),12)),"",INDEX($A$37:$T$105,MATCH($B199,$B$37:$B$105,0),12))</f>
        <v/>
      </c>
      <c r="M199" s="20" t="str">
        <f>IF(ISNA(INDEX($A$37:$T$105,MATCH($B199,$B$37:$B$105,0),13)),"",INDEX($A$37:$T$105,MATCH($B199,$B$37:$B$105,0),13))</f>
        <v/>
      </c>
      <c r="N199" s="20" t="str">
        <f>IF(ISNA(INDEX($A$37:$T$105,MATCH($B199,$B$37:$B$105,0),14)),"",INDEX($A$37:$T$105,MATCH($B199,$B$37:$B$105,0),14))</f>
        <v/>
      </c>
      <c r="O199" s="20" t="str">
        <f>IF(ISNA(INDEX($A$37:$T$105,MATCH($B199,$B$37:$B$105,0),15)),"",INDEX($A$37:$T$105,MATCH($B199,$B$37:$B$105,0),15))</f>
        <v/>
      </c>
      <c r="P199" s="20" t="str">
        <f>IF(ISNA(INDEX($A$37:$T$105,MATCH($B199,$B$37:$B$105,0),16)),"",INDEX($A$37:$T$105,MATCH($B199,$B$37:$B$105,0),16))</f>
        <v/>
      </c>
      <c r="Q199" s="30" t="str">
        <f>IF(ISNA(INDEX($A$37:$T$105,MATCH($B199,$B$37:$B$105,0),17)),"",INDEX($A$37:$T$105,MATCH($B199,$B$37:$B$105,0),17))</f>
        <v/>
      </c>
      <c r="R199" s="30" t="str">
        <f>IF(ISNA(INDEX($A$37:$T$105,MATCH($B199,$B$37:$B$105,0),18)),"",INDEX($A$37:$T$105,MATCH($B199,$B$37:$B$105,0),18))</f>
        <v/>
      </c>
      <c r="S199" s="30" t="str">
        <f>IF(ISNA(INDEX($A$37:$T$105,MATCH($B199,$B$37:$B$105,0),19)),"",INDEX($A$37:$T$105,MATCH($B199,$B$37:$B$105,0),19))</f>
        <v/>
      </c>
      <c r="T199" s="19" t="s">
        <v>39</v>
      </c>
    </row>
    <row r="200" spans="1:20" hidden="1" x14ac:dyDescent="0.2">
      <c r="A200" s="33" t="str">
        <f>IF(ISNA(INDEX($A$37:$T$105,MATCH($B200,$B$37:$B$105,0),1)),"",INDEX($A$37:$T$105,MATCH($B200,$B$37:$B$105,0),1))</f>
        <v/>
      </c>
      <c r="B200" s="133"/>
      <c r="C200" s="133"/>
      <c r="D200" s="133"/>
      <c r="E200" s="133"/>
      <c r="F200" s="133"/>
      <c r="G200" s="133"/>
      <c r="H200" s="133"/>
      <c r="I200" s="133"/>
      <c r="J200" s="20" t="str">
        <f>IF(ISNA(INDEX($A$37:$T$105,MATCH($B200,$B$37:$B$105,0),10)),"",INDEX($A$37:$T$105,MATCH($B200,$B$37:$B$105,0),10))</f>
        <v/>
      </c>
      <c r="K200" s="20" t="str">
        <f>IF(ISNA(INDEX($A$37:$T$105,MATCH($B200,$B$37:$B$105,0),11)),"",INDEX($A$37:$T$105,MATCH($B200,$B$37:$B$105,0),11))</f>
        <v/>
      </c>
      <c r="L200" s="20" t="str">
        <f>IF(ISNA(INDEX($A$37:$T$105,MATCH($B200,$B$37:$B$105,0),12)),"",INDEX($A$37:$T$105,MATCH($B200,$B$37:$B$105,0),12))</f>
        <v/>
      </c>
      <c r="M200" s="20" t="str">
        <f>IF(ISNA(INDEX($A$37:$T$105,MATCH($B200,$B$37:$B$105,0),13)),"",INDEX($A$37:$T$105,MATCH($B200,$B$37:$B$105,0),13))</f>
        <v/>
      </c>
      <c r="N200" s="20" t="str">
        <f>IF(ISNA(INDEX($A$37:$T$105,MATCH($B200,$B$37:$B$105,0),14)),"",INDEX($A$37:$T$105,MATCH($B200,$B$37:$B$105,0),14))</f>
        <v/>
      </c>
      <c r="O200" s="20" t="str">
        <f>IF(ISNA(INDEX($A$37:$T$105,MATCH($B200,$B$37:$B$105,0),15)),"",INDEX($A$37:$T$105,MATCH($B200,$B$37:$B$105,0),15))</f>
        <v/>
      </c>
      <c r="P200" s="20" t="str">
        <f>IF(ISNA(INDEX($A$37:$T$105,MATCH($B200,$B$37:$B$105,0),16)),"",INDEX($A$37:$T$105,MATCH($B200,$B$37:$B$105,0),16))</f>
        <v/>
      </c>
      <c r="Q200" s="30" t="str">
        <f>IF(ISNA(INDEX($A$37:$T$105,MATCH($B200,$B$37:$B$105,0),17)),"",INDEX($A$37:$T$105,MATCH($B200,$B$37:$B$105,0),17))</f>
        <v/>
      </c>
      <c r="R200" s="30" t="str">
        <f>IF(ISNA(INDEX($A$37:$T$105,MATCH($B200,$B$37:$B$105,0),18)),"",INDEX($A$37:$T$105,MATCH($B200,$B$37:$B$105,0),18))</f>
        <v/>
      </c>
      <c r="S200" s="30" t="str">
        <f>IF(ISNA(INDEX($A$37:$T$105,MATCH($B200,$B$37:$B$105,0),19)),"",INDEX($A$37:$T$105,MATCH($B200,$B$37:$B$105,0),19))</f>
        <v/>
      </c>
      <c r="T200" s="19" t="s">
        <v>39</v>
      </c>
    </row>
    <row r="201" spans="1:20" hidden="1" x14ac:dyDescent="0.2">
      <c r="A201" s="33" t="str">
        <f>IF(ISNA(INDEX($A$37:$T$105,MATCH($B201,$B$37:$B$105,0),1)),"",INDEX($A$37:$T$105,MATCH($B201,$B$37:$B$105,0),1))</f>
        <v/>
      </c>
      <c r="B201" s="133"/>
      <c r="C201" s="133"/>
      <c r="D201" s="133"/>
      <c r="E201" s="133"/>
      <c r="F201" s="133"/>
      <c r="G201" s="133"/>
      <c r="H201" s="133"/>
      <c r="I201" s="133"/>
      <c r="J201" s="20" t="str">
        <f>IF(ISNA(INDEX($A$37:$T$105,MATCH($B201,$B$37:$B$105,0),10)),"",INDEX($A$37:$T$105,MATCH($B201,$B$37:$B$105,0),10))</f>
        <v/>
      </c>
      <c r="K201" s="20" t="str">
        <f>IF(ISNA(INDEX($A$37:$T$105,MATCH($B201,$B$37:$B$105,0),11)),"",INDEX($A$37:$T$105,MATCH($B201,$B$37:$B$105,0),11))</f>
        <v/>
      </c>
      <c r="L201" s="20" t="str">
        <f>IF(ISNA(INDEX($A$37:$T$105,MATCH($B201,$B$37:$B$105,0),12)),"",INDEX($A$37:$T$105,MATCH($B201,$B$37:$B$105,0),12))</f>
        <v/>
      </c>
      <c r="M201" s="20" t="str">
        <f>IF(ISNA(INDEX($A$37:$T$105,MATCH($B201,$B$37:$B$105,0),13)),"",INDEX($A$37:$T$105,MATCH($B201,$B$37:$B$105,0),13))</f>
        <v/>
      </c>
      <c r="N201" s="20" t="str">
        <f>IF(ISNA(INDEX($A$37:$T$105,MATCH($B201,$B$37:$B$105,0),14)),"",INDEX($A$37:$T$105,MATCH($B201,$B$37:$B$105,0),14))</f>
        <v/>
      </c>
      <c r="O201" s="20" t="str">
        <f>IF(ISNA(INDEX($A$37:$T$105,MATCH($B201,$B$37:$B$105,0),15)),"",INDEX($A$37:$T$105,MATCH($B201,$B$37:$B$105,0),15))</f>
        <v/>
      </c>
      <c r="P201" s="20" t="str">
        <f>IF(ISNA(INDEX($A$37:$T$105,MATCH($B201,$B$37:$B$105,0),16)),"",INDEX($A$37:$T$105,MATCH($B201,$B$37:$B$105,0),16))</f>
        <v/>
      </c>
      <c r="Q201" s="30" t="str">
        <f>IF(ISNA(INDEX($A$37:$T$105,MATCH($B201,$B$37:$B$105,0),17)),"",INDEX($A$37:$T$105,MATCH($B201,$B$37:$B$105,0),17))</f>
        <v/>
      </c>
      <c r="R201" s="30" t="str">
        <f>IF(ISNA(INDEX($A$37:$T$105,MATCH($B201,$B$37:$B$105,0),18)),"",INDEX($A$37:$T$105,MATCH($B201,$B$37:$B$105,0),18))</f>
        <v/>
      </c>
      <c r="S201" s="30" t="str">
        <f>IF(ISNA(INDEX($A$37:$T$105,MATCH($B201,$B$37:$B$105,0),19)),"",INDEX($A$37:$T$105,MATCH($B201,$B$37:$B$105,0),19))</f>
        <v/>
      </c>
      <c r="T201" s="19" t="s">
        <v>39</v>
      </c>
    </row>
    <row r="202" spans="1:20" hidden="1" x14ac:dyDescent="0.2">
      <c r="A202" s="33" t="str">
        <f>IF(ISNA(INDEX($A$37:$T$105,MATCH($B202,$B$37:$B$105,0),1)),"",INDEX($A$37:$T$105,MATCH($B202,$B$37:$B$105,0),1))</f>
        <v/>
      </c>
      <c r="B202" s="133"/>
      <c r="C202" s="133"/>
      <c r="D202" s="133"/>
      <c r="E202" s="133"/>
      <c r="F202" s="133"/>
      <c r="G202" s="133"/>
      <c r="H202" s="133"/>
      <c r="I202" s="133"/>
      <c r="J202" s="20" t="str">
        <f>IF(ISNA(INDEX($A$37:$T$105,MATCH($B202,$B$37:$B$105,0),10)),"",INDEX($A$37:$T$105,MATCH($B202,$B$37:$B$105,0),10))</f>
        <v/>
      </c>
      <c r="K202" s="20" t="str">
        <f>IF(ISNA(INDEX($A$37:$T$105,MATCH($B202,$B$37:$B$105,0),11)),"",INDEX($A$37:$T$105,MATCH($B202,$B$37:$B$105,0),11))</f>
        <v/>
      </c>
      <c r="L202" s="20" t="str">
        <f>IF(ISNA(INDEX($A$37:$T$105,MATCH($B202,$B$37:$B$105,0),12)),"",INDEX($A$37:$T$105,MATCH($B202,$B$37:$B$105,0),12))</f>
        <v/>
      </c>
      <c r="M202" s="20" t="str">
        <f>IF(ISNA(INDEX($A$37:$T$105,MATCH($B202,$B$37:$B$105,0),13)),"",INDEX($A$37:$T$105,MATCH($B202,$B$37:$B$105,0),13))</f>
        <v/>
      </c>
      <c r="N202" s="20" t="str">
        <f>IF(ISNA(INDEX($A$37:$T$105,MATCH($B202,$B$37:$B$105,0),14)),"",INDEX($A$37:$T$105,MATCH($B202,$B$37:$B$105,0),14))</f>
        <v/>
      </c>
      <c r="O202" s="20" t="str">
        <f>IF(ISNA(INDEX($A$37:$T$105,MATCH($B202,$B$37:$B$105,0),15)),"",INDEX($A$37:$T$105,MATCH($B202,$B$37:$B$105,0),15))</f>
        <v/>
      </c>
      <c r="P202" s="20" t="str">
        <f>IF(ISNA(INDEX($A$37:$T$105,MATCH($B202,$B$37:$B$105,0),16)),"",INDEX($A$37:$T$105,MATCH($B202,$B$37:$B$105,0),16))</f>
        <v/>
      </c>
      <c r="Q202" s="30" t="str">
        <f>IF(ISNA(INDEX($A$37:$T$105,MATCH($B202,$B$37:$B$105,0),17)),"",INDEX($A$37:$T$105,MATCH($B202,$B$37:$B$105,0),17))</f>
        <v/>
      </c>
      <c r="R202" s="30" t="str">
        <f>IF(ISNA(INDEX($A$37:$T$105,MATCH($B202,$B$37:$B$105,0),18)),"",INDEX($A$37:$T$105,MATCH($B202,$B$37:$B$105,0),18))</f>
        <v/>
      </c>
      <c r="S202" s="30" t="str">
        <f>IF(ISNA(INDEX($A$37:$T$105,MATCH($B202,$B$37:$B$105,0),19)),"",INDEX($A$37:$T$105,MATCH($B202,$B$37:$B$105,0),19))</f>
        <v/>
      </c>
      <c r="T202" s="19" t="s">
        <v>39</v>
      </c>
    </row>
    <row r="203" spans="1:20" hidden="1" x14ac:dyDescent="0.2">
      <c r="A203" s="22" t="s">
        <v>25</v>
      </c>
      <c r="B203" s="134"/>
      <c r="C203" s="134"/>
      <c r="D203" s="134"/>
      <c r="E203" s="134"/>
      <c r="F203" s="134"/>
      <c r="G203" s="134"/>
      <c r="H203" s="134"/>
      <c r="I203" s="134"/>
      <c r="J203" s="24">
        <f t="shared" ref="J203:P203" si="85">SUM(J199:J202)</f>
        <v>0</v>
      </c>
      <c r="K203" s="24">
        <f t="shared" si="85"/>
        <v>0</v>
      </c>
      <c r="L203" s="24">
        <f t="shared" si="85"/>
        <v>0</v>
      </c>
      <c r="M203" s="24">
        <f t="shared" si="85"/>
        <v>0</v>
      </c>
      <c r="N203" s="24">
        <f t="shared" si="85"/>
        <v>0</v>
      </c>
      <c r="O203" s="24">
        <f t="shared" si="85"/>
        <v>0</v>
      </c>
      <c r="P203" s="24">
        <f t="shared" si="85"/>
        <v>0</v>
      </c>
      <c r="Q203" s="22">
        <f>COUNTIF(Q199:Q202,"E")</f>
        <v>0</v>
      </c>
      <c r="R203" s="22">
        <f>COUNTIF(R199:R202,"C")</f>
        <v>0</v>
      </c>
      <c r="S203" s="22">
        <f>COUNTIF(S199:S202,"VP")</f>
        <v>0</v>
      </c>
      <c r="T203" s="23"/>
    </row>
    <row r="204" spans="1:20" ht="25.5" hidden="1" customHeight="1" x14ac:dyDescent="0.2">
      <c r="A204" s="135" t="s">
        <v>74</v>
      </c>
      <c r="B204" s="136"/>
      <c r="C204" s="136"/>
      <c r="D204" s="136"/>
      <c r="E204" s="136"/>
      <c r="F204" s="136"/>
      <c r="G204" s="136"/>
      <c r="H204" s="136"/>
      <c r="I204" s="137"/>
      <c r="J204" s="24">
        <f t="shared" ref="J204:S204" si="86">SUM(J197,J203)</f>
        <v>0</v>
      </c>
      <c r="K204" s="24">
        <f t="shared" si="86"/>
        <v>0</v>
      </c>
      <c r="L204" s="24">
        <f t="shared" si="86"/>
        <v>0</v>
      </c>
      <c r="M204" s="24">
        <f t="shared" si="86"/>
        <v>0</v>
      </c>
      <c r="N204" s="24">
        <f t="shared" si="86"/>
        <v>0</v>
      </c>
      <c r="O204" s="24">
        <f t="shared" si="86"/>
        <v>0</v>
      </c>
      <c r="P204" s="24">
        <f t="shared" si="86"/>
        <v>0</v>
      </c>
      <c r="Q204" s="24">
        <f t="shared" si="86"/>
        <v>0</v>
      </c>
      <c r="R204" s="24">
        <f t="shared" si="86"/>
        <v>0</v>
      </c>
      <c r="S204" s="24">
        <f t="shared" si="86"/>
        <v>0</v>
      </c>
      <c r="T204" s="29"/>
    </row>
    <row r="205" spans="1:20" ht="13.5" hidden="1" customHeight="1" x14ac:dyDescent="0.2">
      <c r="A205" s="144" t="s">
        <v>48</v>
      </c>
      <c r="B205" s="145"/>
      <c r="C205" s="145"/>
      <c r="D205" s="145"/>
      <c r="E205" s="145"/>
      <c r="F205" s="145"/>
      <c r="G205" s="145"/>
      <c r="H205" s="145"/>
      <c r="I205" s="145"/>
      <c r="J205" s="146"/>
      <c r="K205" s="24">
        <f t="shared" ref="K205:P205" si="87">K197*14+K203*12</f>
        <v>0</v>
      </c>
      <c r="L205" s="24">
        <f t="shared" si="87"/>
        <v>0</v>
      </c>
      <c r="M205" s="24">
        <f t="shared" si="87"/>
        <v>0</v>
      </c>
      <c r="N205" s="24">
        <f t="shared" si="87"/>
        <v>0</v>
      </c>
      <c r="O205" s="24">
        <f t="shared" si="87"/>
        <v>0</v>
      </c>
      <c r="P205" s="24">
        <f t="shared" si="87"/>
        <v>0</v>
      </c>
      <c r="Q205" s="118"/>
      <c r="R205" s="119"/>
      <c r="S205" s="119"/>
      <c r="T205" s="120"/>
    </row>
    <row r="206" spans="1:20" ht="16.5" hidden="1" customHeight="1" x14ac:dyDescent="0.2">
      <c r="A206" s="147"/>
      <c r="B206" s="148"/>
      <c r="C206" s="148"/>
      <c r="D206" s="148"/>
      <c r="E206" s="148"/>
      <c r="F206" s="148"/>
      <c r="G206" s="148"/>
      <c r="H206" s="148"/>
      <c r="I206" s="148"/>
      <c r="J206" s="149"/>
      <c r="K206" s="138">
        <f>SUM(K205:M205)</f>
        <v>0</v>
      </c>
      <c r="L206" s="139"/>
      <c r="M206" s="140"/>
      <c r="N206" s="141">
        <f>SUM(N205:O205)</f>
        <v>0</v>
      </c>
      <c r="O206" s="142"/>
      <c r="P206" s="143"/>
      <c r="Q206" s="121"/>
      <c r="R206" s="122"/>
      <c r="S206" s="122"/>
      <c r="T206" s="123"/>
    </row>
    <row r="207" spans="1:20" ht="8.25" customHeight="1" x14ac:dyDescent="0.2"/>
    <row r="208" spans="1:20" x14ac:dyDescent="0.2">
      <c r="A208" s="124" t="s">
        <v>59</v>
      </c>
      <c r="B208" s="124"/>
    </row>
    <row r="209" spans="1:34" x14ac:dyDescent="0.2">
      <c r="A209" s="125" t="s">
        <v>27</v>
      </c>
      <c r="B209" s="127" t="s">
        <v>51</v>
      </c>
      <c r="C209" s="128"/>
      <c r="D209" s="128"/>
      <c r="E209" s="128"/>
      <c r="F209" s="128"/>
      <c r="G209" s="129"/>
      <c r="H209" s="127" t="s">
        <v>54</v>
      </c>
      <c r="I209" s="129"/>
      <c r="J209" s="94" t="s">
        <v>55</v>
      </c>
      <c r="K209" s="95"/>
      <c r="L209" s="95"/>
      <c r="M209" s="95"/>
      <c r="N209" s="95"/>
      <c r="O209" s="96"/>
      <c r="P209" s="127" t="s">
        <v>47</v>
      </c>
      <c r="Q209" s="129"/>
      <c r="R209" s="94" t="s">
        <v>56</v>
      </c>
      <c r="S209" s="95"/>
      <c r="T209" s="96"/>
    </row>
    <row r="210" spans="1:34" x14ac:dyDescent="0.2">
      <c r="A210" s="126"/>
      <c r="B210" s="130"/>
      <c r="C210" s="131"/>
      <c r="D210" s="131"/>
      <c r="E210" s="131"/>
      <c r="F210" s="131"/>
      <c r="G210" s="132"/>
      <c r="H210" s="130"/>
      <c r="I210" s="132"/>
      <c r="J210" s="94" t="s">
        <v>34</v>
      </c>
      <c r="K210" s="96"/>
      <c r="L210" s="94" t="s">
        <v>7</v>
      </c>
      <c r="M210" s="96"/>
      <c r="N210" s="94" t="s">
        <v>31</v>
      </c>
      <c r="O210" s="96"/>
      <c r="P210" s="130"/>
      <c r="Q210" s="132"/>
      <c r="R210" s="39" t="s">
        <v>57</v>
      </c>
      <c r="S210" s="94" t="s">
        <v>58</v>
      </c>
      <c r="T210" s="96"/>
    </row>
    <row r="211" spans="1:34" x14ac:dyDescent="0.2">
      <c r="A211" s="39">
        <v>1</v>
      </c>
      <c r="B211" s="94" t="s">
        <v>52</v>
      </c>
      <c r="C211" s="95"/>
      <c r="D211" s="95"/>
      <c r="E211" s="95"/>
      <c r="F211" s="95"/>
      <c r="G211" s="96"/>
      <c r="H211" s="104">
        <f>J211</f>
        <v>1046</v>
      </c>
      <c r="I211" s="104"/>
      <c r="J211" s="105">
        <f>SUM((N44+N53+N63)*14+(N73*12)-J212)</f>
        <v>1046</v>
      </c>
      <c r="K211" s="106"/>
      <c r="L211" s="105">
        <f>SUM((O44+O53+O63)*14+(O73*12)-L212)</f>
        <v>1782</v>
      </c>
      <c r="M211" s="106"/>
      <c r="N211" s="107">
        <f>SUM(J211:M211)</f>
        <v>2828</v>
      </c>
      <c r="O211" s="108"/>
      <c r="P211" s="109">
        <f>H211/H213</f>
        <v>0.93727598566308246</v>
      </c>
      <c r="Q211" s="110"/>
      <c r="R211" s="40">
        <f>J44+J53-R212</f>
        <v>53</v>
      </c>
      <c r="S211" s="111">
        <f>J63+J73-S212</f>
        <v>60</v>
      </c>
      <c r="T211" s="112"/>
    </row>
    <row r="212" spans="1:34" x14ac:dyDescent="0.2">
      <c r="A212" s="39">
        <v>2</v>
      </c>
      <c r="B212" s="94" t="s">
        <v>53</v>
      </c>
      <c r="C212" s="95"/>
      <c r="D212" s="95"/>
      <c r="E212" s="95"/>
      <c r="F212" s="95"/>
      <c r="G212" s="96"/>
      <c r="H212" s="104">
        <f>J212</f>
        <v>70</v>
      </c>
      <c r="I212" s="104"/>
      <c r="J212" s="113">
        <f>N103</f>
        <v>70</v>
      </c>
      <c r="K212" s="114"/>
      <c r="L212" s="113">
        <f>O103</f>
        <v>112</v>
      </c>
      <c r="M212" s="114"/>
      <c r="N212" s="115">
        <f>SUM(J212:M212)</f>
        <v>182</v>
      </c>
      <c r="O212" s="108"/>
      <c r="P212" s="109">
        <f>H212/H213</f>
        <v>6.2724014336917558E-2</v>
      </c>
      <c r="Q212" s="110"/>
      <c r="R212" s="18">
        <v>7</v>
      </c>
      <c r="S212" s="116">
        <v>0</v>
      </c>
      <c r="T212" s="117"/>
      <c r="U212" s="219" t="str">
        <f>IF(N212=P103,"Corect","Nu corespunde cu tabelul de opționale")</f>
        <v>Corect</v>
      </c>
      <c r="V212" s="220"/>
      <c r="W212" s="220"/>
      <c r="X212" s="220"/>
    </row>
    <row r="213" spans="1:34" x14ac:dyDescent="0.2">
      <c r="A213" s="94" t="s">
        <v>25</v>
      </c>
      <c r="B213" s="95"/>
      <c r="C213" s="95"/>
      <c r="D213" s="95"/>
      <c r="E213" s="95"/>
      <c r="F213" s="95"/>
      <c r="G213" s="96"/>
      <c r="H213" s="97">
        <f>SUM(H211:I212)</f>
        <v>1116</v>
      </c>
      <c r="I213" s="97"/>
      <c r="J213" s="97">
        <f>SUM(J211:K212)</f>
        <v>1116</v>
      </c>
      <c r="K213" s="97"/>
      <c r="L213" s="98">
        <f>SUM(L211:M212)</f>
        <v>1894</v>
      </c>
      <c r="M213" s="99"/>
      <c r="N213" s="98">
        <f>SUM(N211:O212)</f>
        <v>3010</v>
      </c>
      <c r="O213" s="99"/>
      <c r="P213" s="100">
        <f>SUM(P211:Q212)</f>
        <v>1</v>
      </c>
      <c r="Q213" s="101"/>
      <c r="R213" s="41">
        <f>SUM(R211:R212)</f>
        <v>60</v>
      </c>
      <c r="S213" s="102">
        <f>SUM(S211:T212)</f>
        <v>60</v>
      </c>
      <c r="T213" s="103"/>
    </row>
    <row r="215" spans="1:34" x14ac:dyDescent="0.2">
      <c r="A215" s="175" t="s">
        <v>81</v>
      </c>
      <c r="B215" s="175"/>
      <c r="C215" s="175"/>
      <c r="D215" s="175"/>
      <c r="E215" s="175"/>
      <c r="F215" s="175"/>
      <c r="G215" s="175"/>
      <c r="H215" s="175"/>
      <c r="I215" s="175"/>
      <c r="J215" s="175"/>
      <c r="K215" s="175"/>
      <c r="L215" s="175"/>
      <c r="M215" s="175"/>
      <c r="N215" s="175"/>
      <c r="O215" s="175"/>
      <c r="P215" s="175"/>
      <c r="Q215" s="175"/>
      <c r="R215" s="175"/>
      <c r="S215" s="175"/>
      <c r="T215" s="175"/>
    </row>
    <row r="216" spans="1:34" x14ac:dyDescent="0.2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</row>
    <row r="217" spans="1:34" ht="12.75" customHeight="1" x14ac:dyDescent="0.2">
      <c r="A217" s="93" t="s">
        <v>75</v>
      </c>
      <c r="B217" s="93"/>
      <c r="C217" s="93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66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</row>
    <row r="218" spans="1:34" ht="27.75" customHeight="1" x14ac:dyDescent="0.2">
      <c r="A218" s="93" t="s">
        <v>27</v>
      </c>
      <c r="B218" s="93" t="s">
        <v>26</v>
      </c>
      <c r="C218" s="93"/>
      <c r="D218" s="93"/>
      <c r="E218" s="93"/>
      <c r="F218" s="93"/>
      <c r="G218" s="93"/>
      <c r="H218" s="93"/>
      <c r="I218" s="93"/>
      <c r="J218" s="155" t="s">
        <v>40</v>
      </c>
      <c r="K218" s="155" t="s">
        <v>24</v>
      </c>
      <c r="L218" s="155"/>
      <c r="M218" s="155"/>
      <c r="N218" s="155" t="s">
        <v>41</v>
      </c>
      <c r="O218" s="216"/>
      <c r="P218" s="216"/>
      <c r="Q218" s="155" t="s">
        <v>23</v>
      </c>
      <c r="R218" s="155"/>
      <c r="S218" s="155"/>
      <c r="T218" s="155" t="s">
        <v>22</v>
      </c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</row>
    <row r="219" spans="1:34" x14ac:dyDescent="0.2">
      <c r="A219" s="93"/>
      <c r="B219" s="93"/>
      <c r="C219" s="93"/>
      <c r="D219" s="93"/>
      <c r="E219" s="93"/>
      <c r="F219" s="93"/>
      <c r="G219" s="93"/>
      <c r="H219" s="93"/>
      <c r="I219" s="93"/>
      <c r="J219" s="155"/>
      <c r="K219" s="52" t="s">
        <v>28</v>
      </c>
      <c r="L219" s="52" t="s">
        <v>29</v>
      </c>
      <c r="M219" s="52" t="s">
        <v>30</v>
      </c>
      <c r="N219" s="52" t="s">
        <v>34</v>
      </c>
      <c r="O219" s="52" t="s">
        <v>7</v>
      </c>
      <c r="P219" s="52" t="s">
        <v>31</v>
      </c>
      <c r="Q219" s="52" t="s">
        <v>32</v>
      </c>
      <c r="R219" s="52" t="s">
        <v>28</v>
      </c>
      <c r="S219" s="52" t="s">
        <v>33</v>
      </c>
      <c r="T219" s="155"/>
      <c r="U219" s="68"/>
      <c r="V219" s="68"/>
      <c r="W219" s="68"/>
      <c r="X219" s="68"/>
      <c r="Y219" s="68"/>
      <c r="Z219" s="68"/>
      <c r="AA219" s="68"/>
      <c r="AB219" s="68"/>
      <c r="AC219" s="68"/>
      <c r="AD219" s="68"/>
      <c r="AE219" s="68"/>
      <c r="AF219" s="68"/>
      <c r="AG219" s="68"/>
      <c r="AH219" s="68"/>
    </row>
    <row r="220" spans="1:34" x14ac:dyDescent="0.2">
      <c r="A220" s="233" t="s">
        <v>76</v>
      </c>
      <c r="B220" s="233"/>
      <c r="C220" s="233"/>
      <c r="D220" s="233"/>
      <c r="E220" s="233"/>
      <c r="F220" s="233"/>
      <c r="G220" s="233"/>
      <c r="H220" s="233"/>
      <c r="I220" s="233"/>
      <c r="J220" s="233"/>
      <c r="K220" s="233"/>
      <c r="L220" s="233"/>
      <c r="M220" s="233"/>
      <c r="N220" s="233"/>
      <c r="O220" s="233"/>
      <c r="P220" s="233"/>
      <c r="Q220" s="233"/>
      <c r="R220" s="233"/>
      <c r="S220" s="233"/>
      <c r="T220" s="233"/>
      <c r="U220" s="68"/>
      <c r="V220" s="68"/>
      <c r="W220" s="68"/>
      <c r="X220" s="68"/>
      <c r="Y220" s="68"/>
      <c r="Z220" s="68"/>
      <c r="AA220" s="68"/>
      <c r="AB220" s="68"/>
      <c r="AC220" s="68"/>
      <c r="AD220" s="68"/>
      <c r="AE220" s="68"/>
      <c r="AF220" s="68"/>
      <c r="AG220" s="68"/>
      <c r="AH220" s="68"/>
    </row>
    <row r="221" spans="1:34" s="46" customFormat="1" x14ac:dyDescent="0.2">
      <c r="A221" s="47" t="s">
        <v>69</v>
      </c>
      <c r="B221" s="61" t="s">
        <v>82</v>
      </c>
      <c r="C221" s="61"/>
      <c r="D221" s="61"/>
      <c r="E221" s="61"/>
      <c r="F221" s="61"/>
      <c r="G221" s="61"/>
      <c r="H221" s="61"/>
      <c r="I221" s="61"/>
      <c r="J221" s="43">
        <v>5</v>
      </c>
      <c r="K221" s="43">
        <v>2</v>
      </c>
      <c r="L221" s="43">
        <v>1</v>
      </c>
      <c r="M221" s="43">
        <v>0</v>
      </c>
      <c r="N221" s="44">
        <f>K221+L221+M221</f>
        <v>3</v>
      </c>
      <c r="O221" s="44">
        <f>P221-N221</f>
        <v>6</v>
      </c>
      <c r="P221" s="44">
        <f>ROUND(PRODUCT(J221,25)/14,0)</f>
        <v>9</v>
      </c>
      <c r="Q221" s="43" t="s">
        <v>32</v>
      </c>
      <c r="R221" s="43"/>
      <c r="S221" s="45"/>
      <c r="T221" s="45" t="s">
        <v>37</v>
      </c>
      <c r="U221" s="68"/>
      <c r="V221" s="68"/>
      <c r="W221" s="68"/>
      <c r="X221" s="68"/>
      <c r="Y221" s="68"/>
      <c r="Z221" s="68"/>
      <c r="AA221" s="68"/>
      <c r="AB221" s="68"/>
      <c r="AC221" s="68"/>
      <c r="AD221" s="68"/>
      <c r="AE221" s="68"/>
      <c r="AF221" s="68"/>
      <c r="AG221" s="68"/>
      <c r="AH221" s="68"/>
    </row>
    <row r="222" spans="1:34" x14ac:dyDescent="0.2">
      <c r="A222" s="47" t="s">
        <v>70</v>
      </c>
      <c r="B222" s="61" t="s">
        <v>83</v>
      </c>
      <c r="C222" s="61"/>
      <c r="D222" s="61"/>
      <c r="E222" s="61"/>
      <c r="F222" s="61"/>
      <c r="G222" s="61"/>
      <c r="H222" s="61"/>
      <c r="I222" s="61"/>
      <c r="J222" s="43">
        <v>5</v>
      </c>
      <c r="K222" s="43">
        <v>2</v>
      </c>
      <c r="L222" s="43">
        <v>1</v>
      </c>
      <c r="M222" s="43">
        <v>0</v>
      </c>
      <c r="N222" s="44">
        <f>K222+L222+M222</f>
        <v>3</v>
      </c>
      <c r="O222" s="44">
        <f>P222-N222</f>
        <v>6</v>
      </c>
      <c r="P222" s="44">
        <f>ROUND(PRODUCT(J222,25)/14,0)</f>
        <v>9</v>
      </c>
      <c r="Q222" s="43" t="s">
        <v>32</v>
      </c>
      <c r="R222" s="43"/>
      <c r="S222" s="45"/>
      <c r="T222" s="45" t="s">
        <v>37</v>
      </c>
      <c r="U222" s="68"/>
      <c r="V222" s="68"/>
      <c r="W222" s="68"/>
      <c r="X222" s="68"/>
      <c r="Y222" s="68"/>
      <c r="Z222" s="68"/>
      <c r="AA222" s="68"/>
      <c r="AB222" s="68"/>
      <c r="AC222" s="68"/>
      <c r="AD222" s="68"/>
      <c r="AE222" s="68"/>
      <c r="AF222" s="68"/>
      <c r="AG222" s="68"/>
      <c r="AH222" s="68"/>
    </row>
    <row r="223" spans="1:34" x14ac:dyDescent="0.2">
      <c r="A223" s="69" t="s">
        <v>77</v>
      </c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1"/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  <c r="AE223" s="68"/>
      <c r="AF223" s="68"/>
      <c r="AG223" s="68"/>
      <c r="AH223" s="68"/>
    </row>
    <row r="224" spans="1:34" ht="36" customHeight="1" x14ac:dyDescent="0.2">
      <c r="A224" s="47" t="s">
        <v>71</v>
      </c>
      <c r="B224" s="62" t="s">
        <v>96</v>
      </c>
      <c r="C224" s="63"/>
      <c r="D224" s="63"/>
      <c r="E224" s="63"/>
      <c r="F224" s="63"/>
      <c r="G224" s="63"/>
      <c r="H224" s="63"/>
      <c r="I224" s="64"/>
      <c r="J224" s="43">
        <v>5</v>
      </c>
      <c r="K224" s="43">
        <v>2</v>
      </c>
      <c r="L224" s="43">
        <v>1</v>
      </c>
      <c r="M224" s="43">
        <v>0</v>
      </c>
      <c r="N224" s="44">
        <f>K224+L224+M224</f>
        <v>3</v>
      </c>
      <c r="O224" s="44">
        <f>P224-N224</f>
        <v>6</v>
      </c>
      <c r="P224" s="44">
        <f>ROUND(PRODUCT(J224,25)/14,0)</f>
        <v>9</v>
      </c>
      <c r="Q224" s="43" t="s">
        <v>32</v>
      </c>
      <c r="R224" s="43"/>
      <c r="S224" s="45"/>
      <c r="T224" s="45" t="s">
        <v>84</v>
      </c>
      <c r="U224" s="68"/>
      <c r="V224" s="68"/>
      <c r="W224" s="68"/>
      <c r="X224" s="68"/>
      <c r="Y224" s="68"/>
      <c r="Z224" s="68"/>
      <c r="AA224" s="68"/>
      <c r="AB224" s="68"/>
      <c r="AC224" s="68"/>
      <c r="AD224" s="68"/>
      <c r="AE224" s="68"/>
      <c r="AF224" s="68"/>
      <c r="AG224" s="68"/>
      <c r="AH224" s="68"/>
    </row>
    <row r="225" spans="1:34" s="46" customFormat="1" ht="15" customHeight="1" x14ac:dyDescent="0.2">
      <c r="A225" s="47" t="s">
        <v>72</v>
      </c>
      <c r="B225" s="62" t="s">
        <v>97</v>
      </c>
      <c r="C225" s="63"/>
      <c r="D225" s="63"/>
      <c r="E225" s="63"/>
      <c r="F225" s="63"/>
      <c r="G225" s="63"/>
      <c r="H225" s="63"/>
      <c r="I225" s="64"/>
      <c r="J225" s="43">
        <v>5</v>
      </c>
      <c r="K225" s="43">
        <v>1</v>
      </c>
      <c r="L225" s="43">
        <v>2</v>
      </c>
      <c r="M225" s="43">
        <v>0</v>
      </c>
      <c r="N225" s="44">
        <f>K225+L225+M225</f>
        <v>3</v>
      </c>
      <c r="O225" s="44">
        <f>P225-N225</f>
        <v>6</v>
      </c>
      <c r="P225" s="44">
        <f>ROUND(PRODUCT(J225,25)/14,0)</f>
        <v>9</v>
      </c>
      <c r="Q225" s="43" t="s">
        <v>32</v>
      </c>
      <c r="R225" s="43"/>
      <c r="S225" s="45"/>
      <c r="T225" s="45" t="s">
        <v>85</v>
      </c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  <c r="AG225" s="68"/>
      <c r="AH225" s="68"/>
    </row>
    <row r="226" spans="1:34" x14ac:dyDescent="0.2">
      <c r="A226" s="69" t="s">
        <v>78</v>
      </c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1"/>
      <c r="U226" s="68"/>
      <c r="V226" s="68"/>
      <c r="W226" s="68"/>
      <c r="X226" s="68"/>
      <c r="Y226" s="68"/>
      <c r="Z226" s="68"/>
      <c r="AA226" s="68"/>
      <c r="AB226" s="68"/>
      <c r="AC226" s="68"/>
      <c r="AD226" s="68"/>
      <c r="AE226" s="68"/>
      <c r="AF226" s="68"/>
      <c r="AG226" s="68"/>
      <c r="AH226" s="68"/>
    </row>
    <row r="227" spans="1:34" s="46" customFormat="1" ht="29.25" customHeight="1" x14ac:dyDescent="0.2">
      <c r="A227" s="47" t="s">
        <v>87</v>
      </c>
      <c r="B227" s="62" t="s">
        <v>86</v>
      </c>
      <c r="C227" s="63"/>
      <c r="D227" s="63"/>
      <c r="E227" s="63"/>
      <c r="F227" s="63"/>
      <c r="G227" s="63"/>
      <c r="H227" s="63"/>
      <c r="I227" s="64"/>
      <c r="J227" s="43">
        <v>5</v>
      </c>
      <c r="K227" s="43">
        <v>0</v>
      </c>
      <c r="L227" s="43">
        <v>0</v>
      </c>
      <c r="M227" s="43">
        <v>3</v>
      </c>
      <c r="N227" s="44">
        <f>K227+L227+M227</f>
        <v>3</v>
      </c>
      <c r="O227" s="44">
        <f>P227-N227</f>
        <v>6</v>
      </c>
      <c r="P227" s="44">
        <f>ROUND(PRODUCT(J227,25)/14,0)</f>
        <v>9</v>
      </c>
      <c r="Q227" s="43"/>
      <c r="R227" s="43" t="s">
        <v>28</v>
      </c>
      <c r="S227" s="45"/>
      <c r="T227" s="45" t="s">
        <v>84</v>
      </c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</row>
    <row r="228" spans="1:34" ht="18" customHeight="1" x14ac:dyDescent="0.2">
      <c r="A228" s="47" t="s">
        <v>88</v>
      </c>
      <c r="B228" s="62" t="s">
        <v>98</v>
      </c>
      <c r="C228" s="63"/>
      <c r="D228" s="63"/>
      <c r="E228" s="63"/>
      <c r="F228" s="63"/>
      <c r="G228" s="63"/>
      <c r="H228" s="63"/>
      <c r="I228" s="64"/>
      <c r="J228" s="43">
        <v>5</v>
      </c>
      <c r="K228" s="43">
        <v>1</v>
      </c>
      <c r="L228" s="43">
        <v>2</v>
      </c>
      <c r="M228" s="43">
        <v>0</v>
      </c>
      <c r="N228" s="44">
        <f>K228+L228+M228</f>
        <v>3</v>
      </c>
      <c r="O228" s="44">
        <f>P228-N228</f>
        <v>6</v>
      </c>
      <c r="P228" s="44">
        <f>ROUND(PRODUCT(J228,25)/14,0)</f>
        <v>9</v>
      </c>
      <c r="Q228" s="43" t="s">
        <v>32</v>
      </c>
      <c r="R228" s="43"/>
      <c r="S228" s="45"/>
      <c r="T228" s="45" t="s">
        <v>85</v>
      </c>
      <c r="U228" s="68"/>
      <c r="V228" s="68"/>
      <c r="W228" s="68"/>
      <c r="X228" s="68"/>
      <c r="Y228" s="68"/>
      <c r="Z228" s="68"/>
      <c r="AA228" s="68"/>
      <c r="AB228" s="68"/>
      <c r="AC228" s="68"/>
      <c r="AD228" s="68"/>
      <c r="AE228" s="68"/>
      <c r="AF228" s="68"/>
      <c r="AG228" s="68"/>
      <c r="AH228" s="68"/>
    </row>
    <row r="229" spans="1:34" x14ac:dyDescent="0.2">
      <c r="A229" s="72" t="s">
        <v>79</v>
      </c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4"/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  <c r="AF229" s="68"/>
      <c r="AG229" s="68"/>
      <c r="AH229" s="68"/>
    </row>
    <row r="230" spans="1:34" ht="18.75" customHeight="1" x14ac:dyDescent="0.2">
      <c r="A230" s="47"/>
      <c r="B230" s="62" t="s">
        <v>73</v>
      </c>
      <c r="C230" s="63"/>
      <c r="D230" s="63"/>
      <c r="E230" s="63"/>
      <c r="F230" s="63"/>
      <c r="G230" s="63"/>
      <c r="H230" s="63"/>
      <c r="I230" s="64"/>
      <c r="J230" s="43">
        <v>5</v>
      </c>
      <c r="K230" s="43"/>
      <c r="L230" s="43"/>
      <c r="M230" s="43"/>
      <c r="N230" s="44"/>
      <c r="O230" s="44"/>
      <c r="P230" s="44"/>
      <c r="Q230" s="43"/>
      <c r="R230" s="43"/>
      <c r="S230" s="45"/>
      <c r="T230" s="48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</row>
    <row r="231" spans="1:34" ht="20.25" customHeight="1" x14ac:dyDescent="0.2">
      <c r="A231" s="75" t="s">
        <v>74</v>
      </c>
      <c r="B231" s="76"/>
      <c r="C231" s="76"/>
      <c r="D231" s="76"/>
      <c r="E231" s="76"/>
      <c r="F231" s="76"/>
      <c r="G231" s="76"/>
      <c r="H231" s="76"/>
      <c r="I231" s="77"/>
      <c r="J231" s="49">
        <f>SUM(J221:J222,J224:J225,J227:J228,J230)</f>
        <v>35</v>
      </c>
      <c r="K231" s="49">
        <f t="shared" ref="K231:P231" si="88">SUM(K221:K222,K224:K225,K227:K228,K230)</f>
        <v>8</v>
      </c>
      <c r="L231" s="49">
        <f t="shared" si="88"/>
        <v>7</v>
      </c>
      <c r="M231" s="49">
        <f t="shared" si="88"/>
        <v>3</v>
      </c>
      <c r="N231" s="49">
        <f t="shared" si="88"/>
        <v>18</v>
      </c>
      <c r="O231" s="49">
        <f t="shared" si="88"/>
        <v>36</v>
      </c>
      <c r="P231" s="49">
        <f t="shared" si="88"/>
        <v>54</v>
      </c>
      <c r="Q231" s="51">
        <f>COUNTIF(Q221:Q222,"E")+COUNTIF(Q224:Q225,"E")+COUNTIF(Q227:Q228,"E")+COUNTIF(Q230,"E")</f>
        <v>5</v>
      </c>
      <c r="R231" s="51">
        <f>COUNTIF(R221:R222,"C")+COUNTIF(R224:R225,"C")+COUNTIF(R227:R228,"C")+COUNTIF(R230,"C")</f>
        <v>1</v>
      </c>
      <c r="S231" s="51">
        <f>COUNTIF(S221:S222,"VP")+COUNTIF(S224:S225,"VP")+COUNTIF(S227:S228,"VP")+COUNTIF(S230,"VP")</f>
        <v>0</v>
      </c>
      <c r="T231" s="50"/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  <c r="AF231" s="68"/>
      <c r="AG231" s="68"/>
      <c r="AH231" s="68"/>
    </row>
    <row r="232" spans="1:34" ht="20.25" customHeight="1" x14ac:dyDescent="0.2">
      <c r="A232" s="78" t="s">
        <v>48</v>
      </c>
      <c r="B232" s="79"/>
      <c r="C232" s="79"/>
      <c r="D232" s="79"/>
      <c r="E232" s="79"/>
      <c r="F232" s="79"/>
      <c r="G232" s="79"/>
      <c r="H232" s="79"/>
      <c r="I232" s="79"/>
      <c r="J232" s="80"/>
      <c r="K232" s="49">
        <f>SUM(K221:K222,K224:K225,K227:K228)*14</f>
        <v>112</v>
      </c>
      <c r="L232" s="49">
        <f t="shared" ref="L232:P232" si="89">SUM(L221:L222,L224:L225,L227:L228)*14</f>
        <v>98</v>
      </c>
      <c r="M232" s="49">
        <f t="shared" si="89"/>
        <v>42</v>
      </c>
      <c r="N232" s="49">
        <f t="shared" si="89"/>
        <v>252</v>
      </c>
      <c r="O232" s="49">
        <f t="shared" si="89"/>
        <v>504</v>
      </c>
      <c r="P232" s="49">
        <f t="shared" si="89"/>
        <v>756</v>
      </c>
      <c r="Q232" s="84"/>
      <c r="R232" s="85"/>
      <c r="S232" s="85"/>
      <c r="T232" s="86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</row>
    <row r="233" spans="1:34" ht="20.25" customHeight="1" x14ac:dyDescent="0.2">
      <c r="A233" s="81"/>
      <c r="B233" s="82"/>
      <c r="C233" s="82"/>
      <c r="D233" s="82"/>
      <c r="E233" s="82"/>
      <c r="F233" s="82"/>
      <c r="G233" s="82"/>
      <c r="H233" s="82"/>
      <c r="I233" s="82"/>
      <c r="J233" s="83"/>
      <c r="K233" s="90">
        <f>SUM(K232:M232)</f>
        <v>252</v>
      </c>
      <c r="L233" s="91"/>
      <c r="M233" s="92"/>
      <c r="N233" s="90">
        <f>SUM(N232:O232)</f>
        <v>756</v>
      </c>
      <c r="O233" s="91"/>
      <c r="P233" s="92"/>
      <c r="Q233" s="87"/>
      <c r="R233" s="88"/>
      <c r="S233" s="88"/>
      <c r="T233" s="89"/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  <c r="AE233" s="68"/>
      <c r="AF233" s="68"/>
      <c r="AG233" s="68"/>
      <c r="AH233" s="68"/>
    </row>
    <row r="234" spans="1:34" x14ac:dyDescent="0.2"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  <c r="AE234" s="68"/>
      <c r="AF234" s="68"/>
      <c r="AG234" s="68"/>
      <c r="AH234" s="68"/>
    </row>
    <row r="235" spans="1:34" x14ac:dyDescent="0.2">
      <c r="A235" s="65" t="s">
        <v>89</v>
      </c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  <c r="AE235" s="68"/>
      <c r="AF235" s="68"/>
      <c r="AG235" s="68"/>
      <c r="AH235" s="68"/>
    </row>
    <row r="236" spans="1:34" x14ac:dyDescent="0.2">
      <c r="A236" s="65" t="s">
        <v>90</v>
      </c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  <c r="AG236" s="68"/>
      <c r="AH236" s="68"/>
    </row>
    <row r="237" spans="1:34" x14ac:dyDescent="0.2">
      <c r="A237" s="65" t="s">
        <v>91</v>
      </c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  <c r="AF237" s="68"/>
      <c r="AG237" s="68"/>
      <c r="AH237" s="68"/>
    </row>
    <row r="238" spans="1:34" x14ac:dyDescent="0.2"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  <c r="AF238" s="68"/>
      <c r="AG238" s="68"/>
      <c r="AH238" s="68"/>
    </row>
    <row r="239" spans="1:34" x14ac:dyDescent="0.2"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  <c r="AE239" s="68"/>
      <c r="AF239" s="68"/>
      <c r="AG239" s="68"/>
      <c r="AH239" s="68"/>
    </row>
    <row r="240" spans="1:34" x14ac:dyDescent="0.2"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  <c r="AF240" s="68"/>
      <c r="AG240" s="68"/>
      <c r="AH240" s="68"/>
    </row>
    <row r="241" spans="21:34" x14ac:dyDescent="0.2"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  <c r="AF241" s="68"/>
      <c r="AG241" s="68"/>
      <c r="AH241" s="68"/>
    </row>
    <row r="242" spans="21:34" x14ac:dyDescent="0.2"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  <c r="AE242" s="68"/>
      <c r="AF242" s="68"/>
      <c r="AG242" s="68"/>
      <c r="AH242" s="68"/>
    </row>
  </sheetData>
  <sheetProtection formatCells="0" formatRows="0" insertRows="0"/>
  <mergeCells count="331">
    <mergeCell ref="B68:I68"/>
    <mergeCell ref="B69:I69"/>
    <mergeCell ref="B70:I70"/>
    <mergeCell ref="B71:I71"/>
    <mergeCell ref="B72:I72"/>
    <mergeCell ref="B79:I79"/>
    <mergeCell ref="B49:I49"/>
    <mergeCell ref="B50:I50"/>
    <mergeCell ref="B51:I51"/>
    <mergeCell ref="B52:I52"/>
    <mergeCell ref="B59:I59"/>
    <mergeCell ref="B60:I60"/>
    <mergeCell ref="B61:I61"/>
    <mergeCell ref="B62:I62"/>
    <mergeCell ref="B53:I53"/>
    <mergeCell ref="A215:T215"/>
    <mergeCell ref="A218:A219"/>
    <mergeCell ref="B218:I219"/>
    <mergeCell ref="J218:J219"/>
    <mergeCell ref="K218:M218"/>
    <mergeCell ref="N218:P218"/>
    <mergeCell ref="Q218:S218"/>
    <mergeCell ref="T218:T219"/>
    <mergeCell ref="A220:T220"/>
    <mergeCell ref="U73:W73"/>
    <mergeCell ref="U212:X212"/>
    <mergeCell ref="U4:X4"/>
    <mergeCell ref="U5:X5"/>
    <mergeCell ref="U3:X3"/>
    <mergeCell ref="U6:X6"/>
    <mergeCell ref="U28:V28"/>
    <mergeCell ref="U29:V29"/>
    <mergeCell ref="U44:W44"/>
    <mergeCell ref="U53:W53"/>
    <mergeCell ref="U63:W63"/>
    <mergeCell ref="U9:Z12"/>
    <mergeCell ref="U15:Z17"/>
    <mergeCell ref="U20:AA23"/>
    <mergeCell ref="AA16:AB16"/>
    <mergeCell ref="A76:A77"/>
    <mergeCell ref="B73:I73"/>
    <mergeCell ref="B129:I129"/>
    <mergeCell ref="A137:J138"/>
    <mergeCell ref="Q137:T138"/>
    <mergeCell ref="B126:I126"/>
    <mergeCell ref="N138:P138"/>
    <mergeCell ref="K138:M138"/>
    <mergeCell ref="A136:I136"/>
    <mergeCell ref="B135:I135"/>
    <mergeCell ref="Q110:S110"/>
    <mergeCell ref="B114:I114"/>
    <mergeCell ref="B115:I115"/>
    <mergeCell ref="B116:I116"/>
    <mergeCell ref="B113:I113"/>
    <mergeCell ref="A112:T112"/>
    <mergeCell ref="T110:T111"/>
    <mergeCell ref="B117:I117"/>
    <mergeCell ref="B119:I119"/>
    <mergeCell ref="B120:I120"/>
    <mergeCell ref="A11:K11"/>
    <mergeCell ref="A12:K12"/>
    <mergeCell ref="A109:T109"/>
    <mergeCell ref="A108:T108"/>
    <mergeCell ref="B132:I132"/>
    <mergeCell ref="K110:M110"/>
    <mergeCell ref="N110:P110"/>
    <mergeCell ref="B134:I134"/>
    <mergeCell ref="B118:I118"/>
    <mergeCell ref="A56:T56"/>
    <mergeCell ref="J57:J58"/>
    <mergeCell ref="K57:M57"/>
    <mergeCell ref="A110:A111"/>
    <mergeCell ref="B110:I111"/>
    <mergeCell ref="J110:J111"/>
    <mergeCell ref="N57:P57"/>
    <mergeCell ref="Q57:S57"/>
    <mergeCell ref="T57:T58"/>
    <mergeCell ref="A57:A58"/>
    <mergeCell ref="B57:I58"/>
    <mergeCell ref="A75:T75"/>
    <mergeCell ref="J76:J77"/>
    <mergeCell ref="K76:M76"/>
    <mergeCell ref="N76:P76"/>
    <mergeCell ref="B26:C26"/>
    <mergeCell ref="H26:H27"/>
    <mergeCell ref="A25:G25"/>
    <mergeCell ref="G26:G27"/>
    <mergeCell ref="A13:K13"/>
    <mergeCell ref="A14:K14"/>
    <mergeCell ref="A16:K16"/>
    <mergeCell ref="B38:I39"/>
    <mergeCell ref="M17:T17"/>
    <mergeCell ref="M18:T18"/>
    <mergeCell ref="M13:T13"/>
    <mergeCell ref="M16:T16"/>
    <mergeCell ref="B41:I41"/>
    <mergeCell ref="B42:I42"/>
    <mergeCell ref="A2:K2"/>
    <mergeCell ref="A6:K6"/>
    <mergeCell ref="O5:Q5"/>
    <mergeCell ref="O6:Q6"/>
    <mergeCell ref="O3:Q3"/>
    <mergeCell ref="O4:Q4"/>
    <mergeCell ref="M4:N4"/>
    <mergeCell ref="A10:K10"/>
    <mergeCell ref="M6:N6"/>
    <mergeCell ref="A7:K7"/>
    <mergeCell ref="A8:K8"/>
    <mergeCell ref="A9:K9"/>
    <mergeCell ref="M15:T15"/>
    <mergeCell ref="R6:T6"/>
    <mergeCell ref="M8:T11"/>
    <mergeCell ref="A15:K15"/>
    <mergeCell ref="J38:J39"/>
    <mergeCell ref="A37:T37"/>
    <mergeCell ref="M25:T31"/>
    <mergeCell ref="A20:K23"/>
    <mergeCell ref="M21:T23"/>
    <mergeCell ref="I26:K26"/>
    <mergeCell ref="R4:T4"/>
    <mergeCell ref="R5:T5"/>
    <mergeCell ref="T66:T67"/>
    <mergeCell ref="B63:I63"/>
    <mergeCell ref="B66:I67"/>
    <mergeCell ref="A65:T65"/>
    <mergeCell ref="J66:J67"/>
    <mergeCell ref="K66:M66"/>
    <mergeCell ref="N66:P66"/>
    <mergeCell ref="Q66:S66"/>
    <mergeCell ref="A66:A67"/>
    <mergeCell ref="T38:T39"/>
    <mergeCell ref="N38:P38"/>
    <mergeCell ref="K38:M38"/>
    <mergeCell ref="T47:T48"/>
    <mergeCell ref="Q38:S38"/>
    <mergeCell ref="A46:T46"/>
    <mergeCell ref="J47:J48"/>
    <mergeCell ref="A47:A48"/>
    <mergeCell ref="A38:A39"/>
    <mergeCell ref="B43:I43"/>
    <mergeCell ref="B44:I44"/>
    <mergeCell ref="B47:I48"/>
    <mergeCell ref="B40:I40"/>
    <mergeCell ref="B89:I89"/>
    <mergeCell ref="A88:T88"/>
    <mergeCell ref="B82:I82"/>
    <mergeCell ref="B87:I87"/>
    <mergeCell ref="B80:I80"/>
    <mergeCell ref="B92:I92"/>
    <mergeCell ref="B97:I97"/>
    <mergeCell ref="A1:K1"/>
    <mergeCell ref="A3:K3"/>
    <mergeCell ref="K47:M47"/>
    <mergeCell ref="M19:T19"/>
    <mergeCell ref="M1:T1"/>
    <mergeCell ref="M14:T14"/>
    <mergeCell ref="A4:K5"/>
    <mergeCell ref="A35:T35"/>
    <mergeCell ref="A19:K19"/>
    <mergeCell ref="A17:K17"/>
    <mergeCell ref="M3:N3"/>
    <mergeCell ref="M5:N5"/>
    <mergeCell ref="D26:F26"/>
    <mergeCell ref="A18:K18"/>
    <mergeCell ref="N47:P47"/>
    <mergeCell ref="Q47:S47"/>
    <mergeCell ref="R3:T3"/>
    <mergeCell ref="Q76:S76"/>
    <mergeCell ref="K104:M104"/>
    <mergeCell ref="N104:P104"/>
    <mergeCell ref="Q103:T104"/>
    <mergeCell ref="A102:I102"/>
    <mergeCell ref="A103:J104"/>
    <mergeCell ref="T76:T77"/>
    <mergeCell ref="B76:I77"/>
    <mergeCell ref="B98:I98"/>
    <mergeCell ref="B99:I99"/>
    <mergeCell ref="A95:T95"/>
    <mergeCell ref="B86:I86"/>
    <mergeCell ref="B94:I94"/>
    <mergeCell ref="B100:I100"/>
    <mergeCell ref="B101:I101"/>
    <mergeCell ref="B93:I93"/>
    <mergeCell ref="A78:T78"/>
    <mergeCell ref="A81:T81"/>
    <mergeCell ref="B96:I96"/>
    <mergeCell ref="B85:I85"/>
    <mergeCell ref="B84:I84"/>
    <mergeCell ref="B83:I83"/>
    <mergeCell ref="B90:I90"/>
    <mergeCell ref="B91:I91"/>
    <mergeCell ref="B156:I156"/>
    <mergeCell ref="B121:I121"/>
    <mergeCell ref="B122:I122"/>
    <mergeCell ref="B123:I123"/>
    <mergeCell ref="B124:I124"/>
    <mergeCell ref="B125:I125"/>
    <mergeCell ref="A141:T141"/>
    <mergeCell ref="A144:T144"/>
    <mergeCell ref="B145:I145"/>
    <mergeCell ref="B127:I127"/>
    <mergeCell ref="B128:I128"/>
    <mergeCell ref="B131:I131"/>
    <mergeCell ref="A142:A143"/>
    <mergeCell ref="B142:I143"/>
    <mergeCell ref="B133:I133"/>
    <mergeCell ref="A130:T130"/>
    <mergeCell ref="J142:J143"/>
    <mergeCell ref="K142:M142"/>
    <mergeCell ref="T142:T143"/>
    <mergeCell ref="N142:P142"/>
    <mergeCell ref="B167:I167"/>
    <mergeCell ref="B168:I168"/>
    <mergeCell ref="A169:I169"/>
    <mergeCell ref="Q142:S142"/>
    <mergeCell ref="B163:I163"/>
    <mergeCell ref="B164:I164"/>
    <mergeCell ref="B149:I149"/>
    <mergeCell ref="B150:I150"/>
    <mergeCell ref="B151:I151"/>
    <mergeCell ref="B152:I152"/>
    <mergeCell ref="B160:I160"/>
    <mergeCell ref="A161:T161"/>
    <mergeCell ref="B162:I162"/>
    <mergeCell ref="B158:I158"/>
    <mergeCell ref="B159:I159"/>
    <mergeCell ref="B146:I146"/>
    <mergeCell ref="B157:I157"/>
    <mergeCell ref="B153:I153"/>
    <mergeCell ref="B165:I165"/>
    <mergeCell ref="B166:I166"/>
    <mergeCell ref="B147:I147"/>
    <mergeCell ref="B148:I148"/>
    <mergeCell ref="B154:I154"/>
    <mergeCell ref="B155:I155"/>
    <mergeCell ref="A179:T179"/>
    <mergeCell ref="B180:I180"/>
    <mergeCell ref="B181:I181"/>
    <mergeCell ref="B196:I196"/>
    <mergeCell ref="B197:I197"/>
    <mergeCell ref="A198:T198"/>
    <mergeCell ref="B182:I182"/>
    <mergeCell ref="A170:J171"/>
    <mergeCell ref="A177:A178"/>
    <mergeCell ref="A176:T176"/>
    <mergeCell ref="J177:J178"/>
    <mergeCell ref="K177:M177"/>
    <mergeCell ref="N177:P177"/>
    <mergeCell ref="Q170:T171"/>
    <mergeCell ref="K171:M171"/>
    <mergeCell ref="N171:P171"/>
    <mergeCell ref="B177:I178"/>
    <mergeCell ref="Q177:S177"/>
    <mergeCell ref="T177:T178"/>
    <mergeCell ref="B201:I201"/>
    <mergeCell ref="B202:I202"/>
    <mergeCell ref="B203:I203"/>
    <mergeCell ref="B199:I199"/>
    <mergeCell ref="A204:I204"/>
    <mergeCell ref="K206:M206"/>
    <mergeCell ref="N206:P206"/>
    <mergeCell ref="B184:I184"/>
    <mergeCell ref="B183:I183"/>
    <mergeCell ref="B200:I200"/>
    <mergeCell ref="B195:I195"/>
    <mergeCell ref="B187:I187"/>
    <mergeCell ref="B189:I189"/>
    <mergeCell ref="B190:I190"/>
    <mergeCell ref="B191:I191"/>
    <mergeCell ref="B188:I188"/>
    <mergeCell ref="B192:I192"/>
    <mergeCell ref="B193:I193"/>
    <mergeCell ref="B194:I194"/>
    <mergeCell ref="B185:I185"/>
    <mergeCell ref="B186:I186"/>
    <mergeCell ref="A205:J206"/>
    <mergeCell ref="Q205:T206"/>
    <mergeCell ref="A208:B208"/>
    <mergeCell ref="A209:A210"/>
    <mergeCell ref="B209:G210"/>
    <mergeCell ref="H209:I210"/>
    <mergeCell ref="J209:O209"/>
    <mergeCell ref="P209:Q210"/>
    <mergeCell ref="R209:T209"/>
    <mergeCell ref="J210:K210"/>
    <mergeCell ref="L210:M210"/>
    <mergeCell ref="N210:O210"/>
    <mergeCell ref="S210:T210"/>
    <mergeCell ref="A213:G213"/>
    <mergeCell ref="H213:I213"/>
    <mergeCell ref="J213:K213"/>
    <mergeCell ref="L213:M213"/>
    <mergeCell ref="N213:O213"/>
    <mergeCell ref="P213:Q213"/>
    <mergeCell ref="S213:T213"/>
    <mergeCell ref="B211:G211"/>
    <mergeCell ref="H211:I211"/>
    <mergeCell ref="J211:K211"/>
    <mergeCell ref="L211:M211"/>
    <mergeCell ref="N211:O211"/>
    <mergeCell ref="P211:Q211"/>
    <mergeCell ref="S211:T211"/>
    <mergeCell ref="B212:G212"/>
    <mergeCell ref="H212:I212"/>
    <mergeCell ref="J212:K212"/>
    <mergeCell ref="L212:M212"/>
    <mergeCell ref="N212:O212"/>
    <mergeCell ref="P212:Q212"/>
    <mergeCell ref="S212:T212"/>
    <mergeCell ref="B221:I221"/>
    <mergeCell ref="B227:I227"/>
    <mergeCell ref="A235:T235"/>
    <mergeCell ref="A236:T236"/>
    <mergeCell ref="A237:T237"/>
    <mergeCell ref="U217:AH218"/>
    <mergeCell ref="U219:AA242"/>
    <mergeCell ref="AB219:AH242"/>
    <mergeCell ref="A223:T223"/>
    <mergeCell ref="B224:I224"/>
    <mergeCell ref="A226:T226"/>
    <mergeCell ref="B228:I228"/>
    <mergeCell ref="A229:T229"/>
    <mergeCell ref="B230:I230"/>
    <mergeCell ref="A231:I231"/>
    <mergeCell ref="A232:J233"/>
    <mergeCell ref="Q232:T233"/>
    <mergeCell ref="K233:M233"/>
    <mergeCell ref="N233:P233"/>
    <mergeCell ref="B225:I225"/>
    <mergeCell ref="A217:T217"/>
    <mergeCell ref="B222:I222"/>
  </mergeCells>
  <phoneticPr fontId="6" type="noConversion"/>
  <conditionalFormatting sqref="U212 U3:U6 U28:U29">
    <cfRule type="cellIs" dxfId="23" priority="47" operator="equal">
      <formula>"E bine"</formula>
    </cfRule>
  </conditionalFormatting>
  <conditionalFormatting sqref="U212 U3:U6 U28:U29">
    <cfRule type="cellIs" dxfId="22" priority="46" operator="equal">
      <formula>"NU e bine"</formula>
    </cfRule>
  </conditionalFormatting>
  <conditionalFormatting sqref="U3:V6 U28:V29">
    <cfRule type="cellIs" dxfId="21" priority="39" operator="equal">
      <formula>"Suma trebuie să fie 52"</formula>
    </cfRule>
    <cfRule type="cellIs" dxfId="20" priority="40" operator="equal">
      <formula>"Corect"</formula>
    </cfRule>
    <cfRule type="cellIs" dxfId="19" priority="41" operator="equal">
      <formula>SUM($B$28:$J$28)</formula>
    </cfRule>
    <cfRule type="cellIs" dxfId="18" priority="42" operator="lessThan">
      <formula>"(SUM(B28:K28)=52"</formula>
    </cfRule>
    <cfRule type="cellIs" dxfId="17" priority="43" operator="equal">
      <formula>52</formula>
    </cfRule>
    <cfRule type="cellIs" dxfId="16" priority="44" operator="equal">
      <formula>$K$28</formula>
    </cfRule>
    <cfRule type="cellIs" dxfId="15" priority="45" operator="equal">
      <formula>$B$28:$K$28=52</formula>
    </cfRule>
  </conditionalFormatting>
  <conditionalFormatting sqref="U212:V212 U3:V6 U28:V29">
    <cfRule type="cellIs" dxfId="14" priority="37" operator="equal">
      <formula>"Suma trebuie să fie 52"</formula>
    </cfRule>
    <cfRule type="cellIs" dxfId="13" priority="38" operator="equal">
      <formula>"Corect"</formula>
    </cfRule>
  </conditionalFormatting>
  <conditionalFormatting sqref="U3:X6">
    <cfRule type="cellIs" dxfId="12" priority="36" operator="equal">
      <formula>"Trebuie alocate cel puțin 20 de ore pe săptămână"</formula>
    </cfRule>
  </conditionalFormatting>
  <conditionalFormatting sqref="U212:X212 U28:V29">
    <cfRule type="cellIs" dxfId="11" priority="24" operator="equal">
      <formula>"Corect"</formula>
    </cfRule>
  </conditionalFormatting>
  <conditionalFormatting sqref="U28:V28">
    <cfRule type="cellIs" dxfId="10" priority="23" operator="equal">
      <formula>"Correct"</formula>
    </cfRule>
  </conditionalFormatting>
  <conditionalFormatting sqref="U44:W44 U53:W53 U63:W63 U73:W73">
    <cfRule type="cellIs" dxfId="9" priority="20" operator="equal">
      <formula>"E trebuie să fie cel puțin egal cu C+VP"</formula>
    </cfRule>
    <cfRule type="cellIs" dxfId="8" priority="21" operator="equal">
      <formula>"Corect"</formula>
    </cfRule>
  </conditionalFormatting>
  <conditionalFormatting sqref="U212:V212">
    <cfRule type="cellIs" dxfId="7" priority="2" operator="equal">
      <formula>"Nu corespunde cu tabelul de opționale"</formula>
    </cfRule>
    <cfRule type="cellIs" dxfId="6" priority="3" operator="equal">
      <formula>"Suma trebuie să fie 52"</formula>
    </cfRule>
    <cfRule type="cellIs" dxfId="5" priority="4" operator="equal">
      <formula>"Corect"</formula>
    </cfRule>
    <cfRule type="cellIs" dxfId="4" priority="5" operator="equal">
      <formula>SUM($B$28:$J$28)</formula>
    </cfRule>
    <cfRule type="cellIs" dxfId="3" priority="6" operator="lessThan">
      <formula>"(SUM(B28:K28)=52"</formula>
    </cfRule>
    <cfRule type="cellIs" dxfId="2" priority="7" operator="equal">
      <formula>52</formula>
    </cfRule>
    <cfRule type="cellIs" dxfId="1" priority="8" operator="equal">
      <formula>$K$28</formula>
    </cfRule>
    <cfRule type="cellIs" dxfId="0" priority="9" operator="equal">
      <formula>$B$28:$K$28=52</formula>
    </cfRule>
  </conditionalFormatting>
  <dataValidations disablePrompts="1" count="6">
    <dataValidation type="list" allowBlank="1" showInputMessage="1" showErrorMessage="1" sqref="R224:R225 R68:R72 R89:R94 R49:R52 R79:R80 R40:R43 R82:R87 R59:R62 R96:R101 R227:R228 R221:R222 R230">
      <formula1>$R$39</formula1>
    </dataValidation>
    <dataValidation type="list" allowBlank="1" showInputMessage="1" showErrorMessage="1" sqref="Q224:Q225 Q68:Q72 Q89:Q94 Q49:Q52 Q79:Q80 Q40:Q43 Q82:Q87 Q59:Q62 Q96:Q101 Q227:Q228 Q221:Q222 Q230">
      <formula1>$Q$39</formula1>
    </dataValidation>
    <dataValidation type="list" allowBlank="1" showInputMessage="1" showErrorMessage="1" sqref="S224:S225 S68:S72 S59:S62 S49:S52 S82:S87 S79:S80 S89:S94 S40:S43 S96:S101 S227:S228 S221:S222 S230">
      <formula1>$S$39</formula1>
    </dataValidation>
    <dataValidation type="list" allowBlank="1" showInputMessage="1" showErrorMessage="1" sqref="T113:T128 T68:T72 T131:T134 T145:T159 T199:T202 T180:T196 T96:T101 T49:T52 T79:T80 T82:T87 T89:T94 T40:T43 T59:T62 T162:T167">
      <formula1>$O$36:$S$36</formula1>
    </dataValidation>
    <dataValidation type="list" allowBlank="1" showInputMessage="1" showErrorMessage="1" sqref="T160 T129 T197">
      <formula1>$P$36:$S$36</formula1>
    </dataValidation>
    <dataValidation type="list" allowBlank="1" showInputMessage="1" showErrorMessage="1" sqref="B113:I128 B162:I167 B199:I202 B180:I196 B145:I159 B131:I134">
      <formula1>$B$38:$B$105</formula1>
    </dataValidation>
  </dataValidations>
  <pageMargins left="0.7" right="0.7" top="0.75" bottom="0.75" header="0.3" footer="0.3"/>
  <pageSetup paperSize="9" orientation="landscape" blackAndWhite="1" r:id="rId1"/>
  <headerFooter>
    <oddHeader>&amp;C
&amp;R&amp;P</oddHeader>
    <oddFooter>&amp;LRECTOR,
Acad.Prof.univ.dr. Ioan Aurel POP&amp;CDECAN,
Prof. univ. dr. Adrian-Olimpiu PETRUȘEL&amp;R                                           DIRECTOR DE DEPARTAMENT,
Conf. univ. dr. ANDRÁS Szilárd-Károly</oddFooter>
  </headerFooter>
  <ignoredErrors>
    <ignoredError sqref="Q44" formula="1"/>
    <ignoredError sqref="K10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A436C8AF41D44994AA64A6708AB5AD" ma:contentTypeVersion="0" ma:contentTypeDescription="Create a new document." ma:contentTypeScope="" ma:versionID="1e145a0201785cf80eb881b8ccf1c55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54E7A1D-D733-4215-B5BA-4564572BE7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6A814E-E5A0-4835-ADD2-ABCD896DF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A47E3DA-5698-49A4-92EA-B6C4521E51D0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Gelu</dc:creator>
  <cp:lastModifiedBy>Windows User</cp:lastModifiedBy>
  <cp:lastPrinted>2019-01-22T08:41:04Z</cp:lastPrinted>
  <dcterms:created xsi:type="dcterms:W3CDTF">2013-06-27T08:19:59Z</dcterms:created>
  <dcterms:modified xsi:type="dcterms:W3CDTF">2019-02-08T11:28:08Z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0x010100DBA436C8AF41D44994AA64A6708AB5AD</vt:lpwstr>
  </property>
</Properties>
</file>