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AUsers\Ady\Decanat\Planuri de invatamant\Planuri de invatamant 2019-2020\Licenta\Licenta-Finale2\"/>
    </mc:Choice>
  </mc:AlternateContent>
  <xr:revisionPtr revIDLastSave="0" documentId="13_ncr:1_{C57DB2B4-DF5C-464C-97DF-D49451878A49}"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49" i="1" l="1"/>
  <c r="K149" i="1"/>
  <c r="L149" i="1"/>
  <c r="M149" i="1"/>
  <c r="N149" i="1"/>
  <c r="O149" i="1"/>
  <c r="Q149" i="1"/>
  <c r="R149" i="1"/>
  <c r="T149" i="1"/>
  <c r="J149" i="1"/>
  <c r="Q144" i="1"/>
  <c r="O144" i="1"/>
  <c r="Q143" i="1"/>
  <c r="O143" i="1"/>
  <c r="O146" i="1"/>
  <c r="Q146" i="1"/>
  <c r="P143" i="1" l="1"/>
  <c r="P149" i="1" s="1"/>
  <c r="P144" i="1"/>
  <c r="P146" i="1"/>
  <c r="J133" i="1" l="1"/>
  <c r="O112" i="1"/>
  <c r="Q112" i="1"/>
  <c r="P112" i="1" l="1"/>
  <c r="A213" i="1"/>
  <c r="J213" i="1"/>
  <c r="K213" i="1"/>
  <c r="L213" i="1"/>
  <c r="M213" i="1"/>
  <c r="N213" i="1"/>
  <c r="R213" i="1"/>
  <c r="S213" i="1"/>
  <c r="T213" i="1"/>
  <c r="U213" i="1"/>
  <c r="L134" i="1" l="1"/>
  <c r="M134" i="1"/>
  <c r="N134" i="1"/>
  <c r="K134" i="1"/>
  <c r="Q125" i="1" l="1"/>
  <c r="Q124" i="1"/>
  <c r="Q67" i="1" l="1"/>
  <c r="O67" i="1"/>
  <c r="Q80" i="1"/>
  <c r="O80" i="1"/>
  <c r="P67" i="1" l="1"/>
  <c r="P80" i="1"/>
  <c r="M288" i="1"/>
  <c r="L288" i="1"/>
  <c r="K288" i="1"/>
  <c r="T287" i="1"/>
  <c r="S287" i="1"/>
  <c r="R287" i="1"/>
  <c r="M287" i="1"/>
  <c r="L287" i="1"/>
  <c r="K287" i="1"/>
  <c r="J287" i="1"/>
  <c r="Q286" i="1"/>
  <c r="O286" i="1"/>
  <c r="Q285" i="1"/>
  <c r="O285" i="1"/>
  <c r="Q283" i="1"/>
  <c r="O283" i="1"/>
  <c r="Q282" i="1"/>
  <c r="O282" i="1"/>
  <c r="Q280" i="1"/>
  <c r="O280" i="1"/>
  <c r="Q278" i="1"/>
  <c r="O278" i="1"/>
  <c r="Q276" i="1"/>
  <c r="O276" i="1"/>
  <c r="Q274" i="1"/>
  <c r="O274" i="1"/>
  <c r="U247" i="1"/>
  <c r="T247" i="1"/>
  <c r="S247" i="1"/>
  <c r="R247" i="1"/>
  <c r="N247" i="1"/>
  <c r="M247" i="1"/>
  <c r="L247" i="1"/>
  <c r="K247" i="1"/>
  <c r="J247" i="1"/>
  <c r="A247" i="1"/>
  <c r="U244" i="1"/>
  <c r="T244" i="1"/>
  <c r="S244" i="1"/>
  <c r="R244" i="1"/>
  <c r="N244" i="1"/>
  <c r="M244" i="1"/>
  <c r="L244" i="1"/>
  <c r="K244" i="1"/>
  <c r="J244" i="1"/>
  <c r="A244" i="1"/>
  <c r="U243" i="1"/>
  <c r="T243" i="1"/>
  <c r="S243" i="1"/>
  <c r="R243" i="1"/>
  <c r="N243" i="1"/>
  <c r="M243" i="1"/>
  <c r="L243" i="1"/>
  <c r="K243" i="1"/>
  <c r="J243" i="1"/>
  <c r="A243" i="1"/>
  <c r="U242" i="1"/>
  <c r="T242" i="1"/>
  <c r="S242" i="1"/>
  <c r="R242" i="1"/>
  <c r="N242" i="1"/>
  <c r="M242" i="1"/>
  <c r="L242" i="1"/>
  <c r="K242" i="1"/>
  <c r="J242" i="1"/>
  <c r="A242" i="1"/>
  <c r="U241" i="1"/>
  <c r="T241" i="1"/>
  <c r="S241" i="1"/>
  <c r="R241" i="1"/>
  <c r="N241" i="1"/>
  <c r="M241" i="1"/>
  <c r="L241" i="1"/>
  <c r="K241" i="1"/>
  <c r="J241" i="1"/>
  <c r="A241" i="1"/>
  <c r="U226" i="1"/>
  <c r="T226" i="1"/>
  <c r="S226" i="1"/>
  <c r="R226" i="1"/>
  <c r="N226" i="1"/>
  <c r="M226" i="1"/>
  <c r="L226" i="1"/>
  <c r="K226" i="1"/>
  <c r="J226" i="1"/>
  <c r="A226" i="1"/>
  <c r="U225" i="1"/>
  <c r="T225" i="1"/>
  <c r="S225" i="1"/>
  <c r="R225" i="1"/>
  <c r="N225" i="1"/>
  <c r="M225" i="1"/>
  <c r="L225" i="1"/>
  <c r="K225" i="1"/>
  <c r="J225" i="1"/>
  <c r="A225" i="1"/>
  <c r="U224" i="1"/>
  <c r="T224" i="1"/>
  <c r="S224" i="1"/>
  <c r="R224" i="1"/>
  <c r="N224" i="1"/>
  <c r="M224" i="1"/>
  <c r="L224" i="1"/>
  <c r="K224" i="1"/>
  <c r="J224" i="1"/>
  <c r="A224" i="1"/>
  <c r="U223" i="1"/>
  <c r="T223" i="1"/>
  <c r="S223" i="1"/>
  <c r="R223" i="1"/>
  <c r="N223" i="1"/>
  <c r="M223" i="1"/>
  <c r="L223" i="1"/>
  <c r="K223" i="1"/>
  <c r="J223" i="1"/>
  <c r="A223" i="1"/>
  <c r="U220" i="1"/>
  <c r="T220" i="1"/>
  <c r="S220" i="1"/>
  <c r="R220" i="1"/>
  <c r="N220" i="1"/>
  <c r="M220" i="1"/>
  <c r="L220" i="1"/>
  <c r="K220" i="1"/>
  <c r="J220" i="1"/>
  <c r="A220" i="1"/>
  <c r="U219" i="1"/>
  <c r="T219" i="1"/>
  <c r="S219" i="1"/>
  <c r="R219" i="1"/>
  <c r="N219" i="1"/>
  <c r="M219" i="1"/>
  <c r="L219" i="1"/>
  <c r="K219" i="1"/>
  <c r="J219" i="1"/>
  <c r="A219" i="1"/>
  <c r="U218" i="1"/>
  <c r="T218" i="1"/>
  <c r="S218" i="1"/>
  <c r="R218" i="1"/>
  <c r="N218" i="1"/>
  <c r="M218" i="1"/>
  <c r="L218" i="1"/>
  <c r="K218" i="1"/>
  <c r="J218" i="1"/>
  <c r="A218" i="1"/>
  <c r="U217" i="1"/>
  <c r="T217" i="1"/>
  <c r="S217" i="1"/>
  <c r="R217" i="1"/>
  <c r="N217" i="1"/>
  <c r="M217" i="1"/>
  <c r="L217" i="1"/>
  <c r="K217" i="1"/>
  <c r="J217" i="1"/>
  <c r="A217" i="1"/>
  <c r="U216" i="1"/>
  <c r="T216" i="1"/>
  <c r="S216" i="1"/>
  <c r="R216" i="1"/>
  <c r="N216" i="1"/>
  <c r="M216" i="1"/>
  <c r="L216" i="1"/>
  <c r="K216" i="1"/>
  <c r="J216" i="1"/>
  <c r="A216" i="1"/>
  <c r="U215" i="1"/>
  <c r="T215" i="1"/>
  <c r="S215" i="1"/>
  <c r="R215" i="1"/>
  <c r="N215" i="1"/>
  <c r="M215" i="1"/>
  <c r="L215" i="1"/>
  <c r="K215" i="1"/>
  <c r="J215" i="1"/>
  <c r="A215" i="1"/>
  <c r="U214" i="1"/>
  <c r="T214" i="1"/>
  <c r="S214" i="1"/>
  <c r="R214" i="1"/>
  <c r="N214" i="1"/>
  <c r="M214" i="1"/>
  <c r="L214" i="1"/>
  <c r="K214" i="1"/>
  <c r="J214" i="1"/>
  <c r="A214" i="1"/>
  <c r="U212" i="1"/>
  <c r="T212" i="1"/>
  <c r="S212" i="1"/>
  <c r="R212" i="1"/>
  <c r="N212" i="1"/>
  <c r="M212" i="1"/>
  <c r="L212" i="1"/>
  <c r="K212" i="1"/>
  <c r="J212" i="1"/>
  <c r="A212" i="1"/>
  <c r="U211" i="1"/>
  <c r="T211" i="1"/>
  <c r="S211" i="1"/>
  <c r="R211" i="1"/>
  <c r="N211" i="1"/>
  <c r="M211" i="1"/>
  <c r="L211" i="1"/>
  <c r="K211" i="1"/>
  <c r="J211" i="1"/>
  <c r="A211" i="1"/>
  <c r="U210" i="1"/>
  <c r="T210" i="1"/>
  <c r="S210" i="1"/>
  <c r="R210" i="1"/>
  <c r="N210" i="1"/>
  <c r="M210" i="1"/>
  <c r="L210" i="1"/>
  <c r="K210" i="1"/>
  <c r="J210" i="1"/>
  <c r="A210" i="1"/>
  <c r="U209" i="1"/>
  <c r="T209" i="1"/>
  <c r="S209" i="1"/>
  <c r="R209" i="1"/>
  <c r="N209" i="1"/>
  <c r="M209" i="1"/>
  <c r="L209" i="1"/>
  <c r="K209" i="1"/>
  <c r="J209" i="1"/>
  <c r="U208" i="1"/>
  <c r="T208" i="1"/>
  <c r="S208" i="1"/>
  <c r="R208" i="1"/>
  <c r="N208" i="1"/>
  <c r="M208" i="1"/>
  <c r="L208" i="1"/>
  <c r="K208" i="1"/>
  <c r="J208" i="1"/>
  <c r="A208" i="1"/>
  <c r="U188" i="1" a="1"/>
  <c r="U188" i="1" s="1"/>
  <c r="T188" i="1" a="1"/>
  <c r="T188" i="1" s="1"/>
  <c r="T189" i="1" s="1"/>
  <c r="S188" i="1" a="1"/>
  <c r="S188" i="1" s="1"/>
  <c r="S189" i="1" s="1"/>
  <c r="R188" i="1" a="1"/>
  <c r="R188" i="1" s="1"/>
  <c r="R189" i="1" s="1"/>
  <c r="Q188" i="1" a="1"/>
  <c r="Q188" i="1" s="1"/>
  <c r="Q189" i="1" s="1"/>
  <c r="P188" i="1" a="1"/>
  <c r="P188" i="1" s="1"/>
  <c r="P189" i="1" s="1"/>
  <c r="O188" i="1" a="1"/>
  <c r="O188" i="1" s="1"/>
  <c r="O189" i="1" s="1"/>
  <c r="N188" i="1" a="1"/>
  <c r="N188" i="1" s="1"/>
  <c r="N189" i="1" s="1"/>
  <c r="M188" i="1" a="1"/>
  <c r="M188" i="1" s="1"/>
  <c r="M189" i="1" s="1"/>
  <c r="L188" i="1" a="1"/>
  <c r="L188" i="1" s="1"/>
  <c r="L189" i="1" s="1"/>
  <c r="K188" i="1" a="1"/>
  <c r="K188" i="1" s="1"/>
  <c r="K189" i="1" s="1"/>
  <c r="J188" i="1" a="1"/>
  <c r="J188" i="1" s="1"/>
  <c r="J189" i="1" s="1"/>
  <c r="A188" i="1" a="1"/>
  <c r="A188" i="1" s="1"/>
  <c r="U185" i="1"/>
  <c r="T185" i="1"/>
  <c r="S185" i="1"/>
  <c r="R185" i="1"/>
  <c r="N185" i="1"/>
  <c r="M185" i="1"/>
  <c r="L185" i="1"/>
  <c r="K185" i="1"/>
  <c r="J185" i="1"/>
  <c r="A185" i="1"/>
  <c r="U184" i="1"/>
  <c r="T184" i="1"/>
  <c r="S184" i="1"/>
  <c r="R184" i="1"/>
  <c r="N184" i="1"/>
  <c r="M184" i="1"/>
  <c r="L184" i="1"/>
  <c r="K184" i="1"/>
  <c r="J184" i="1"/>
  <c r="A184" i="1"/>
  <c r="U183" i="1"/>
  <c r="T183" i="1"/>
  <c r="S183" i="1"/>
  <c r="R183" i="1"/>
  <c r="N183" i="1"/>
  <c r="M183" i="1"/>
  <c r="L183" i="1"/>
  <c r="K183" i="1"/>
  <c r="J183" i="1"/>
  <c r="U182" i="1"/>
  <c r="T182" i="1"/>
  <c r="S182" i="1"/>
  <c r="R182" i="1"/>
  <c r="N182" i="1"/>
  <c r="M182" i="1"/>
  <c r="L182" i="1"/>
  <c r="K182" i="1"/>
  <c r="J182" i="1"/>
  <c r="A182" i="1"/>
  <c r="U181" i="1"/>
  <c r="T181" i="1"/>
  <c r="S181" i="1"/>
  <c r="R181" i="1"/>
  <c r="N181" i="1"/>
  <c r="M181" i="1"/>
  <c r="L181" i="1"/>
  <c r="K181" i="1"/>
  <c r="J181" i="1"/>
  <c r="A181" i="1"/>
  <c r="U180" i="1"/>
  <c r="T180" i="1"/>
  <c r="S180" i="1"/>
  <c r="R180" i="1"/>
  <c r="N180" i="1"/>
  <c r="M180" i="1"/>
  <c r="L180" i="1"/>
  <c r="K180" i="1"/>
  <c r="J180" i="1"/>
  <c r="A180" i="1"/>
  <c r="U179" i="1"/>
  <c r="T179" i="1"/>
  <c r="S179" i="1"/>
  <c r="R179" i="1"/>
  <c r="N179" i="1"/>
  <c r="M179" i="1"/>
  <c r="L179" i="1"/>
  <c r="K179" i="1"/>
  <c r="J179" i="1"/>
  <c r="A179" i="1"/>
  <c r="U178" i="1"/>
  <c r="T178" i="1"/>
  <c r="S178" i="1"/>
  <c r="R178" i="1"/>
  <c r="N178" i="1"/>
  <c r="M178" i="1"/>
  <c r="L178" i="1"/>
  <c r="K178" i="1"/>
  <c r="J178" i="1"/>
  <c r="A178" i="1"/>
  <c r="U177" i="1"/>
  <c r="T177" i="1"/>
  <c r="S177" i="1"/>
  <c r="R177" i="1"/>
  <c r="N177" i="1"/>
  <c r="M177" i="1"/>
  <c r="L177" i="1"/>
  <c r="K177" i="1"/>
  <c r="J177" i="1"/>
  <c r="A177" i="1"/>
  <c r="U176" i="1"/>
  <c r="T176" i="1"/>
  <c r="S176" i="1"/>
  <c r="R176" i="1"/>
  <c r="N176" i="1"/>
  <c r="M176" i="1"/>
  <c r="L176" i="1"/>
  <c r="K176" i="1"/>
  <c r="J176" i="1"/>
  <c r="A176" i="1"/>
  <c r="U175" i="1"/>
  <c r="T175" i="1"/>
  <c r="S175" i="1"/>
  <c r="R175" i="1"/>
  <c r="N175" i="1"/>
  <c r="M175" i="1"/>
  <c r="L175" i="1"/>
  <c r="K175" i="1"/>
  <c r="J175" i="1"/>
  <c r="A175" i="1"/>
  <c r="U174" i="1"/>
  <c r="T174" i="1"/>
  <c r="S174" i="1"/>
  <c r="R174" i="1"/>
  <c r="N174" i="1"/>
  <c r="M174" i="1"/>
  <c r="L174" i="1"/>
  <c r="K174" i="1"/>
  <c r="J174" i="1"/>
  <c r="A174" i="1"/>
  <c r="U173" i="1"/>
  <c r="T173" i="1"/>
  <c r="S173" i="1"/>
  <c r="R173" i="1"/>
  <c r="N173" i="1"/>
  <c r="M173" i="1"/>
  <c r="L173" i="1"/>
  <c r="K173" i="1"/>
  <c r="J173" i="1"/>
  <c r="A173" i="1"/>
  <c r="U172" i="1"/>
  <c r="T172" i="1"/>
  <c r="S172" i="1"/>
  <c r="R172" i="1"/>
  <c r="N172" i="1"/>
  <c r="M172" i="1"/>
  <c r="L172" i="1"/>
  <c r="K172" i="1"/>
  <c r="J172" i="1"/>
  <c r="A172" i="1"/>
  <c r="N150" i="1"/>
  <c r="M150" i="1"/>
  <c r="L150" i="1"/>
  <c r="K150" i="1"/>
  <c r="U149" i="1"/>
  <c r="Q148" i="1"/>
  <c r="O148" i="1"/>
  <c r="U133" i="1"/>
  <c r="T133" i="1"/>
  <c r="S133" i="1"/>
  <c r="R133" i="1"/>
  <c r="N133" i="1"/>
  <c r="M133" i="1"/>
  <c r="L133" i="1"/>
  <c r="K133" i="1"/>
  <c r="Q132" i="1"/>
  <c r="O132" i="1"/>
  <c r="Q131" i="1"/>
  <c r="O131" i="1"/>
  <c r="Q130" i="1"/>
  <c r="O130" i="1"/>
  <c r="Q128" i="1"/>
  <c r="O128" i="1"/>
  <c r="Q127" i="1"/>
  <c r="O127" i="1"/>
  <c r="O125" i="1"/>
  <c r="O124" i="1"/>
  <c r="Q122" i="1"/>
  <c r="O122" i="1"/>
  <c r="Q121" i="1"/>
  <c r="O121" i="1"/>
  <c r="Q119" i="1"/>
  <c r="O119" i="1"/>
  <c r="Q118" i="1"/>
  <c r="O118" i="1"/>
  <c r="Q116" i="1"/>
  <c r="O116" i="1"/>
  <c r="Q115" i="1"/>
  <c r="O115" i="1"/>
  <c r="Q113" i="1"/>
  <c r="O113" i="1"/>
  <c r="Q111" i="1"/>
  <c r="O111" i="1"/>
  <c r="U105" i="1"/>
  <c r="T105" i="1"/>
  <c r="S105" i="1"/>
  <c r="R105" i="1"/>
  <c r="N105" i="1"/>
  <c r="M105" i="1"/>
  <c r="L105" i="1"/>
  <c r="K105" i="1"/>
  <c r="J105" i="1"/>
  <c r="Q104" i="1"/>
  <c r="O104" i="1"/>
  <c r="O247" i="1" s="1"/>
  <c r="Q103" i="1"/>
  <c r="Q226" i="1" s="1"/>
  <c r="O103" i="1"/>
  <c r="O226" i="1" s="1"/>
  <c r="Q102" i="1"/>
  <c r="Q225" i="1" s="1"/>
  <c r="O102" i="1"/>
  <c r="O225" i="1" s="1"/>
  <c r="Q101" i="1"/>
  <c r="Q224" i="1" s="1"/>
  <c r="O101" i="1"/>
  <c r="O224" i="1" s="1"/>
  <c r="Q100" i="1"/>
  <c r="Q223" i="1" s="1"/>
  <c r="O100" i="1"/>
  <c r="O223" i="1" s="1"/>
  <c r="U95" i="1"/>
  <c r="T95" i="1"/>
  <c r="S95" i="1"/>
  <c r="R95" i="1"/>
  <c r="N95" i="1"/>
  <c r="M95" i="1"/>
  <c r="L95" i="1"/>
  <c r="K95" i="1"/>
  <c r="J95" i="1"/>
  <c r="Q94" i="1"/>
  <c r="Q220" i="1" s="1"/>
  <c r="O94" i="1"/>
  <c r="O220" i="1" s="1"/>
  <c r="Q93" i="1"/>
  <c r="O93" i="1"/>
  <c r="Q92" i="1"/>
  <c r="O92" i="1"/>
  <c r="Q91" i="1"/>
  <c r="O91" i="1"/>
  <c r="Q90" i="1"/>
  <c r="O90" i="1"/>
  <c r="Q89" i="1"/>
  <c r="Q215" i="1" s="1"/>
  <c r="O89" i="1"/>
  <c r="O215" i="1" s="1"/>
  <c r="Q88" i="1"/>
  <c r="Q214" i="1" s="1"/>
  <c r="O88" i="1"/>
  <c r="O214" i="1" s="1"/>
  <c r="U81" i="1"/>
  <c r="T81" i="1"/>
  <c r="S81" i="1"/>
  <c r="R81" i="1"/>
  <c r="N81" i="1"/>
  <c r="M81" i="1"/>
  <c r="L81" i="1"/>
  <c r="K81" i="1"/>
  <c r="J81" i="1"/>
  <c r="Q244" i="1"/>
  <c r="O244" i="1"/>
  <c r="Q79" i="1"/>
  <c r="Q213" i="1" s="1"/>
  <c r="O79" i="1"/>
  <c r="O213" i="1" s="1"/>
  <c r="Q78" i="1"/>
  <c r="Q185" i="1" s="1"/>
  <c r="O78" i="1"/>
  <c r="O185" i="1" s="1"/>
  <c r="Q77" i="1"/>
  <c r="Q184" i="1" s="1"/>
  <c r="O77" i="1"/>
  <c r="O184" i="1" s="1"/>
  <c r="Q76" i="1"/>
  <c r="O76" i="1"/>
  <c r="Q75" i="1"/>
  <c r="Q183" i="1" s="1"/>
  <c r="O75" i="1"/>
  <c r="O183" i="1" s="1"/>
  <c r="U68" i="1"/>
  <c r="T68" i="1"/>
  <c r="S68" i="1"/>
  <c r="R68" i="1"/>
  <c r="N68" i="1"/>
  <c r="M68" i="1"/>
  <c r="L68" i="1"/>
  <c r="K68" i="1"/>
  <c r="J68" i="1"/>
  <c r="Q243" i="1"/>
  <c r="O243" i="1"/>
  <c r="Q66" i="1"/>
  <c r="O66" i="1"/>
  <c r="O211" i="1" s="1"/>
  <c r="Q65" i="1"/>
  <c r="O65" i="1"/>
  <c r="Q64" i="1"/>
  <c r="O64" i="1"/>
  <c r="O209" i="1" s="1"/>
  <c r="Q63" i="1"/>
  <c r="O63" i="1"/>
  <c r="Q62" i="1"/>
  <c r="O62" i="1"/>
  <c r="U57" i="1"/>
  <c r="T57" i="1"/>
  <c r="S57" i="1"/>
  <c r="R57" i="1"/>
  <c r="N57" i="1"/>
  <c r="M57" i="1"/>
  <c r="L57" i="1"/>
  <c r="K57" i="1"/>
  <c r="J57" i="1"/>
  <c r="Q56" i="1"/>
  <c r="Q242" i="1" s="1"/>
  <c r="O56" i="1"/>
  <c r="O242" i="1" s="1"/>
  <c r="Q55" i="1"/>
  <c r="Q208" i="1" s="1"/>
  <c r="O55" i="1"/>
  <c r="O208" i="1" s="1"/>
  <c r="Q54" i="1"/>
  <c r="Q180" i="1" s="1"/>
  <c r="O54" i="1"/>
  <c r="O180" i="1" s="1"/>
  <c r="Q53" i="1"/>
  <c r="Q179" i="1" s="1"/>
  <c r="O53" i="1"/>
  <c r="O179" i="1" s="1"/>
  <c r="Q52" i="1"/>
  <c r="Q178" i="1" s="1"/>
  <c r="O52" i="1"/>
  <c r="O178" i="1" s="1"/>
  <c r="Q51" i="1"/>
  <c r="Q177" i="1" s="1"/>
  <c r="O51" i="1"/>
  <c r="O177" i="1" s="1"/>
  <c r="U46" i="1"/>
  <c r="T46" i="1"/>
  <c r="S46" i="1"/>
  <c r="R46" i="1"/>
  <c r="N46" i="1"/>
  <c r="M46" i="1"/>
  <c r="L46" i="1"/>
  <c r="K46" i="1"/>
  <c r="J46" i="1"/>
  <c r="Q45" i="1"/>
  <c r="Q241" i="1" s="1"/>
  <c r="O45" i="1"/>
  <c r="O241" i="1" s="1"/>
  <c r="Q44" i="1"/>
  <c r="Q176" i="1" s="1"/>
  <c r="O44" i="1"/>
  <c r="O176" i="1" s="1"/>
  <c r="Q43" i="1"/>
  <c r="Q175" i="1" s="1"/>
  <c r="O43" i="1"/>
  <c r="O175" i="1" s="1"/>
  <c r="Q42" i="1"/>
  <c r="Q174" i="1" s="1"/>
  <c r="O42" i="1"/>
  <c r="O174" i="1" s="1"/>
  <c r="Q41" i="1"/>
  <c r="Q173" i="1" s="1"/>
  <c r="O41" i="1"/>
  <c r="O173" i="1" s="1"/>
  <c r="Q40" i="1"/>
  <c r="O40" i="1"/>
  <c r="O172" i="1" s="1"/>
  <c r="V32" i="1"/>
  <c r="V31" i="1"/>
  <c r="V30" i="1"/>
  <c r="O181" i="1" l="1"/>
  <c r="Q216" i="1"/>
  <c r="Q218" i="1"/>
  <c r="O219" i="1"/>
  <c r="O217" i="1"/>
  <c r="Q210" i="1"/>
  <c r="K289" i="1"/>
  <c r="Q181" i="1"/>
  <c r="Q211" i="1"/>
  <c r="O212" i="1"/>
  <c r="Q219" i="1"/>
  <c r="Q217" i="1"/>
  <c r="O210" i="1"/>
  <c r="Q212" i="1"/>
  <c r="O216" i="1"/>
  <c r="O218" i="1"/>
  <c r="Q134" i="1"/>
  <c r="O134" i="1"/>
  <c r="J260" i="1" s="1"/>
  <c r="O227" i="1"/>
  <c r="Q227" i="1"/>
  <c r="O248" i="1"/>
  <c r="Q247" i="1"/>
  <c r="Q209" i="1"/>
  <c r="O182" i="1"/>
  <c r="Q182" i="1"/>
  <c r="P122" i="1"/>
  <c r="P125" i="1"/>
  <c r="P128" i="1"/>
  <c r="P131" i="1"/>
  <c r="P118" i="1"/>
  <c r="P283" i="1"/>
  <c r="P278" i="1"/>
  <c r="L221" i="1"/>
  <c r="S221" i="1"/>
  <c r="J227" i="1"/>
  <c r="N227" i="1"/>
  <c r="U227" i="1"/>
  <c r="L245" i="1"/>
  <c r="S245" i="1"/>
  <c r="L248" i="1"/>
  <c r="S248" i="1"/>
  <c r="P91" i="1"/>
  <c r="P111" i="1"/>
  <c r="P148" i="1"/>
  <c r="M245" i="1"/>
  <c r="T245" i="1"/>
  <c r="M248" i="1"/>
  <c r="T248" i="1"/>
  <c r="V46" i="1"/>
  <c r="P282" i="1"/>
  <c r="V57" i="1"/>
  <c r="P113" i="1"/>
  <c r="P116" i="1"/>
  <c r="P121" i="1"/>
  <c r="V105" i="1"/>
  <c r="K151" i="1"/>
  <c r="S259" i="1"/>
  <c r="S261" i="1" s="1"/>
  <c r="P132" i="1"/>
  <c r="K152" i="1"/>
  <c r="K186" i="1"/>
  <c r="K190" i="1" s="1"/>
  <c r="V81" i="1"/>
  <c r="P43" i="1"/>
  <c r="P175" i="1" s="1"/>
  <c r="J186" i="1"/>
  <c r="J190" i="1" s="1"/>
  <c r="N186" i="1"/>
  <c r="N190" i="1" s="1"/>
  <c r="U186" i="1"/>
  <c r="U190" i="1" s="1"/>
  <c r="K193" i="1" s="1"/>
  <c r="K221" i="1"/>
  <c r="R221" i="1"/>
  <c r="M227" i="1"/>
  <c r="T227" i="1"/>
  <c r="K245" i="1"/>
  <c r="R245" i="1"/>
  <c r="K248" i="1"/>
  <c r="R248" i="1"/>
  <c r="P65" i="1"/>
  <c r="Q46" i="1"/>
  <c r="S186" i="1"/>
  <c r="S190" i="1" s="1"/>
  <c r="M221" i="1"/>
  <c r="T221" i="1"/>
  <c r="K227" i="1"/>
  <c r="R227" i="1"/>
  <c r="O288" i="1"/>
  <c r="P280" i="1"/>
  <c r="P286" i="1"/>
  <c r="P45" i="1"/>
  <c r="P241" i="1" s="1"/>
  <c r="P51" i="1"/>
  <c r="P177" i="1" s="1"/>
  <c r="T259" i="1"/>
  <c r="T261" i="1" s="1"/>
  <c r="P76" i="1"/>
  <c r="P93" i="1"/>
  <c r="U259" i="1"/>
  <c r="U261" i="1" s="1"/>
  <c r="P101" i="1"/>
  <c r="P224" i="1" s="1"/>
  <c r="Q133" i="1"/>
  <c r="P124" i="1"/>
  <c r="L186" i="1"/>
  <c r="L190" i="1" s="1"/>
  <c r="P53" i="1"/>
  <c r="P179" i="1" s="1"/>
  <c r="V68" i="1"/>
  <c r="P78" i="1"/>
  <c r="P185" i="1" s="1"/>
  <c r="V95" i="1"/>
  <c r="P103" i="1"/>
  <c r="P226" i="1" s="1"/>
  <c r="P115" i="1"/>
  <c r="P119" i="1"/>
  <c r="P130" i="1"/>
  <c r="M186" i="1"/>
  <c r="M191" i="1" s="1"/>
  <c r="T186" i="1"/>
  <c r="T190" i="1" s="1"/>
  <c r="J221" i="1"/>
  <c r="N221" i="1"/>
  <c r="U221" i="1"/>
  <c r="L227" i="1"/>
  <c r="S227" i="1"/>
  <c r="J245" i="1"/>
  <c r="N245" i="1"/>
  <c r="U245" i="1"/>
  <c r="J248" i="1"/>
  <c r="N248" i="1"/>
  <c r="U248" i="1"/>
  <c r="Q288" i="1"/>
  <c r="P41" i="1"/>
  <c r="P173" i="1" s="1"/>
  <c r="P55" i="1"/>
  <c r="P208" i="1" s="1"/>
  <c r="P63" i="1"/>
  <c r="P79" i="1"/>
  <c r="P213" i="1" s="1"/>
  <c r="P89" i="1"/>
  <c r="P215" i="1" s="1"/>
  <c r="K136" i="1"/>
  <c r="K135" i="1"/>
  <c r="P276" i="1"/>
  <c r="P285" i="1"/>
  <c r="Q68" i="1"/>
  <c r="O81" i="1"/>
  <c r="S5" i="1" s="1"/>
  <c r="V6" i="1" s="1"/>
  <c r="Q95" i="1"/>
  <c r="O105" i="1"/>
  <c r="S6" i="1" s="1"/>
  <c r="V8" i="1" s="1"/>
  <c r="O133" i="1"/>
  <c r="Q150" i="1"/>
  <c r="O150" i="1"/>
  <c r="Q172" i="1"/>
  <c r="O57" i="1"/>
  <c r="S4" i="1" s="1"/>
  <c r="V4" i="1" s="1"/>
  <c r="P42" i="1"/>
  <c r="P174" i="1" s="1"/>
  <c r="O245" i="1"/>
  <c r="O46" i="1"/>
  <c r="P52" i="1"/>
  <c r="P178" i="1" s="1"/>
  <c r="P56" i="1"/>
  <c r="P242" i="1" s="1"/>
  <c r="P62" i="1"/>
  <c r="P66" i="1"/>
  <c r="P211" i="1" s="1"/>
  <c r="P77" i="1"/>
  <c r="P184" i="1" s="1"/>
  <c r="P244" i="1"/>
  <c r="P88" i="1"/>
  <c r="P92" i="1"/>
  <c r="P102" i="1"/>
  <c r="P225" i="1" s="1"/>
  <c r="P127" i="1"/>
  <c r="R186" i="1"/>
  <c r="R190" i="1" s="1"/>
  <c r="O68" i="1"/>
  <c r="P5" i="1" s="1"/>
  <c r="V5" i="1" s="1"/>
  <c r="Q81" i="1"/>
  <c r="O95" i="1"/>
  <c r="P6" i="1" s="1"/>
  <c r="V7" i="1" s="1"/>
  <c r="Q105" i="1"/>
  <c r="Q57" i="1"/>
  <c r="P40" i="1"/>
  <c r="P44" i="1"/>
  <c r="P176" i="1" s="1"/>
  <c r="Q245" i="1"/>
  <c r="P54" i="1"/>
  <c r="P180" i="1" s="1"/>
  <c r="P64" i="1"/>
  <c r="P243" i="1"/>
  <c r="P75" i="1"/>
  <c r="P90" i="1"/>
  <c r="P94" i="1"/>
  <c r="P220" i="1" s="1"/>
  <c r="P100" i="1"/>
  <c r="P104" i="1"/>
  <c r="Q287" i="1"/>
  <c r="O287" i="1"/>
  <c r="P274" i="1"/>
  <c r="P219" i="1" l="1"/>
  <c r="P217" i="1"/>
  <c r="O186" i="1"/>
  <c r="O190" i="1" s="1"/>
  <c r="O221" i="1"/>
  <c r="O229" i="1" s="1"/>
  <c r="Q221" i="1"/>
  <c r="Q228" i="1" s="1"/>
  <c r="P181" i="1"/>
  <c r="P218" i="1"/>
  <c r="P212" i="1"/>
  <c r="P210" i="1"/>
  <c r="P216" i="1"/>
  <c r="P134" i="1"/>
  <c r="L260" i="1" s="1"/>
  <c r="O260" i="1" s="1"/>
  <c r="V260" i="1" s="1"/>
  <c r="K137" i="1"/>
  <c r="Q248" i="1"/>
  <c r="Q250" i="1" s="1"/>
  <c r="P247" i="1"/>
  <c r="P209" i="1"/>
  <c r="P182" i="1"/>
  <c r="U228" i="1"/>
  <c r="K231" i="1" s="1"/>
  <c r="N229" i="1"/>
  <c r="J228" i="1"/>
  <c r="Q186" i="1"/>
  <c r="Q191" i="1" s="1"/>
  <c r="S228" i="1"/>
  <c r="M250" i="1"/>
  <c r="S249" i="1"/>
  <c r="L249" i="1"/>
  <c r="L229" i="1"/>
  <c r="L250" i="1"/>
  <c r="K191" i="1"/>
  <c r="T249" i="1"/>
  <c r="M249" i="1"/>
  <c r="M190" i="1"/>
  <c r="L228" i="1"/>
  <c r="R228" i="1"/>
  <c r="N191" i="1"/>
  <c r="K249" i="1"/>
  <c r="M228" i="1"/>
  <c r="K250" i="1"/>
  <c r="K228" i="1"/>
  <c r="T228" i="1"/>
  <c r="R249" i="1"/>
  <c r="K229" i="1"/>
  <c r="N250" i="1"/>
  <c r="J249" i="1"/>
  <c r="P245" i="1"/>
  <c r="M229" i="1"/>
  <c r="N249" i="1"/>
  <c r="U249" i="1"/>
  <c r="K252" i="1" s="1"/>
  <c r="L191" i="1"/>
  <c r="N228" i="1"/>
  <c r="P287" i="1"/>
  <c r="P288" i="1"/>
  <c r="O289" i="1" s="1"/>
  <c r="P223" i="1"/>
  <c r="P105" i="1"/>
  <c r="P183" i="1"/>
  <c r="P81" i="1"/>
  <c r="P150" i="1"/>
  <c r="O151" i="1" s="1"/>
  <c r="K153" i="1"/>
  <c r="P214" i="1"/>
  <c r="P95" i="1"/>
  <c r="P68" i="1"/>
  <c r="P57" i="1"/>
  <c r="J259" i="1"/>
  <c r="P4" i="1"/>
  <c r="V3" i="1" s="1"/>
  <c r="H260" i="1"/>
  <c r="P172" i="1"/>
  <c r="P46" i="1"/>
  <c r="O249" i="1"/>
  <c r="O250" i="1"/>
  <c r="P133" i="1"/>
  <c r="O191" i="1" l="1"/>
  <c r="O228" i="1"/>
  <c r="Q229" i="1"/>
  <c r="Q249" i="1"/>
  <c r="P248" i="1"/>
  <c r="P250" i="1" s="1"/>
  <c r="O251" i="1" s="1"/>
  <c r="P227" i="1"/>
  <c r="P221" i="1"/>
  <c r="V282" i="1"/>
  <c r="V284" i="1" s="1"/>
  <c r="Q190" i="1"/>
  <c r="K230" i="1"/>
  <c r="K232" i="1" s="1"/>
  <c r="O135" i="1"/>
  <c r="K192" i="1"/>
  <c r="K194" i="1" s="1"/>
  <c r="K251" i="1"/>
  <c r="K253" i="1" s="1"/>
  <c r="L259" i="1"/>
  <c r="L261" i="1" s="1"/>
  <c r="P186" i="1"/>
  <c r="J261" i="1"/>
  <c r="H259" i="1"/>
  <c r="O259" i="1"/>
  <c r="O261" i="1" s="1"/>
  <c r="P249" i="1" l="1"/>
  <c r="P229" i="1"/>
  <c r="O230" i="1" s="1"/>
  <c r="P228" i="1"/>
  <c r="V283" i="1"/>
  <c r="V285" i="1" s="1"/>
  <c r="P190" i="1"/>
  <c r="P191" i="1"/>
  <c r="O192" i="1" s="1"/>
  <c r="H261" i="1"/>
  <c r="Q260" i="1" s="1"/>
  <c r="Q259" i="1" l="1"/>
  <c r="Q2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Gelu Gherghin</author>
  </authors>
  <commentList>
    <comment ref="P4" authorId="0" shapeId="0" xr:uid="{00000000-0006-0000-0000-000001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4" authorId="0" shapeId="0" xr:uid="{00000000-0006-0000-0000-000002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P5" authorId="0" shapeId="0" xr:uid="{00000000-0006-0000-0000-000003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5" authorId="0" shapeId="0" xr:uid="{00000000-0006-0000-0000-000004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6" authorId="0" shapeId="0" xr:uid="{00000000-0006-0000-0000-000005000000}">
      <text>
        <r>
          <rPr>
            <sz val="11"/>
            <color rgb="FF000000"/>
            <rFont val="Calibri"/>
            <family val="2"/>
            <charset val="238"/>
          </rPr>
          <t>Gelu Gherghin:
Se introduce numele domeniului, conform ultimului nomenclator publicat</t>
        </r>
      </text>
    </comment>
    <comment ref="P6" authorId="0" shapeId="0" xr:uid="{00000000-0006-0000-0000-000006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6" authorId="0" shapeId="0" xr:uid="{00000000-0006-0000-0000-000007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7" authorId="0" shapeId="0" xr:uid="{00000000-0006-0000-0000-000008000000}">
      <text>
        <r>
          <rPr>
            <sz val="11"/>
            <color rgb="FF000000"/>
            <rFont val="Calibri"/>
            <family val="2"/>
            <charset val="238"/>
          </rPr>
          <t>Gelu Gherghin:
Se introduce numele programului de studiu, conform ultimului H.G. referitor la structura universităților publicat</t>
        </r>
      </text>
    </comment>
    <comment ref="A8" authorId="0" shapeId="0" xr:uid="{00000000-0006-0000-0000-000009000000}">
      <text>
        <r>
          <rPr>
            <sz val="11"/>
            <color rgb="FF000000"/>
            <rFont val="Calibri"/>
            <family val="2"/>
            <charset val="238"/>
          </rPr>
          <t>Gelu Gherghin:
Se introduce limba de predare, așa cum apare în H.G. -ul din care luați denumirea programului</t>
        </r>
      </text>
    </comment>
    <comment ref="A9" authorId="0" shapeId="0" xr:uid="{00000000-0006-0000-0000-00000A000000}">
      <text>
        <r>
          <rPr>
            <sz val="11"/>
            <color rgb="FF000000"/>
            <rFont val="Calibri"/>
            <family val="2"/>
            <charset val="238"/>
          </rPr>
          <t>Gelu Gherghin:
Se introduce titlul absolventului, conform ultimului H.G. referitor la titluri publicat</t>
        </r>
      </text>
    </comment>
    <comment ref="M14" authorId="0" shapeId="0" xr:uid="{00000000-0006-0000-0000-00000B000000}">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0" shapeId="0" xr:uid="{00000000-0006-0000-0000-00000C000000}">
      <text>
        <r>
          <rPr>
            <sz val="11"/>
            <color rgb="FF000000"/>
            <rFont val="Calibri"/>
            <family val="2"/>
            <charset val="238"/>
          </rPr>
          <t xml:space="preserve">Gelu Gherghin:
nr. credite obligatorii + nr. credite opționale trebuie să dea 180
</t>
        </r>
      </text>
    </comment>
    <comment ref="A16" authorId="0" shapeId="0" xr:uid="{00000000-0006-0000-0000-00000D000000}">
      <text>
        <r>
          <rPr>
            <sz val="11"/>
            <color rgb="FF000000"/>
            <rFont val="Calibri"/>
            <family val="2"/>
            <charset val="238"/>
          </rPr>
          <t>Gelu Gherghin:
Alegeți o singură variantă: fie 6 credite - 2 semestre, fie 12 credite - 4 semestre alocate limbilor străine. Ștergeți cealaltă variantă!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8" authorId="0" shapeId="0" xr:uid="{00000000-0006-0000-0000-00000E000000}">
      <text>
        <r>
          <rPr>
            <sz val="11"/>
            <color rgb="FF000000"/>
            <rFont val="Calibri"/>
            <family val="2"/>
            <charset val="238"/>
          </rPr>
          <t xml:space="preserve">Gelu Gherghin:
În cazul în care creditele alocate Limbii străine sunt suplimentare celor 180, rândul referitor la aceasta trebuie mutat mai jos de "Și"
</t>
        </r>
      </text>
    </comment>
    <comment ref="A20" authorId="0" shapeId="0" xr:uid="{00000000-0006-0000-0000-00000F000000}">
      <text>
        <r>
          <rPr>
            <sz val="11"/>
            <color rgb="FF000000"/>
            <rFont val="Calibri"/>
            <family val="2"/>
            <charset val="238"/>
          </rPr>
          <t>Gelu Gherghin:
Numărul de credite la examenul de licență depinde de numărul probelor.</t>
        </r>
      </text>
    </comment>
    <comment ref="M27" authorId="0" shapeId="0" xr:uid="{00000000-0006-0000-0000-000010000000}">
      <text>
        <r>
          <rPr>
            <sz val="11"/>
            <color rgb="FF000000"/>
            <rFont val="Calibri"/>
            <family val="2"/>
            <charset val="238"/>
          </rPr>
          <t>Gelu Gherghin:
Introduceți cel puțin trei denumiri de instituții europene de învățământ superior</t>
        </r>
      </text>
    </comment>
    <comment ref="O38" authorId="0" shapeId="0" xr:uid="{00000000-0006-0000-0000-000011000000}">
      <text>
        <r>
          <rPr>
            <sz val="11"/>
            <color rgb="FF000000"/>
            <rFont val="Calibri"/>
            <family val="2"/>
            <charset val="238"/>
          </rPr>
          <t>Gelu Gherghin:
În coloanele orelor alocate studiului (F, I,T) sunt formule de calcul. Nu interveniți în aceste celule, valorile se vor calcula automat.</t>
        </r>
      </text>
    </comment>
    <comment ref="R38" authorId="0" shapeId="0" xr:uid="{00000000-0006-0000-0000-000012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38" authorId="0" shapeId="0" xr:uid="{00000000-0006-0000-0000-000013000000}">
      <text>
        <r>
          <rPr>
            <sz val="11"/>
            <color rgb="FF000000"/>
            <rFont val="Calibri"/>
            <family val="2"/>
            <charset val="238"/>
          </rPr>
          <t>Gelu Gherghin:
Alegeți Tipul disciplinei din standardul specific ARACIS</t>
        </r>
      </text>
    </comment>
    <comment ref="A45" authorId="0" shapeId="0" xr:uid="{00000000-0006-0000-0000-00001400000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49" authorId="0" shapeId="0" xr:uid="{00000000-0006-0000-0000-000015000000}">
      <text>
        <r>
          <rPr>
            <sz val="11"/>
            <color rgb="FF000000"/>
            <rFont val="Calibri"/>
            <family val="2"/>
            <charset val="238"/>
          </rPr>
          <t>Gelu Gherghin:
În coloanele orelor alocate studiului (F, I,T) sunt formule de calcul. Nu interveniți în aceste celule, valorile se vor calcula automat.</t>
        </r>
      </text>
    </comment>
    <comment ref="R49" authorId="0" shapeId="0" xr:uid="{00000000-0006-0000-0000-000016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49" authorId="0" shapeId="0" xr:uid="{00000000-0006-0000-0000-000017000000}">
      <text>
        <r>
          <rPr>
            <sz val="11"/>
            <color rgb="FF000000"/>
            <rFont val="Calibri"/>
            <family val="2"/>
            <charset val="238"/>
          </rPr>
          <t>Gelu Gherghin:
Alegeți Tipul disciplinei din standardul specific ARACIS</t>
        </r>
      </text>
    </comment>
    <comment ref="A56" authorId="0" shapeId="0" xr:uid="{00000000-0006-0000-0000-00001800000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60" authorId="0" shapeId="0" xr:uid="{00000000-0006-0000-0000-000019000000}">
      <text>
        <r>
          <rPr>
            <sz val="11"/>
            <color rgb="FF000000"/>
            <rFont val="Calibri"/>
            <family val="2"/>
            <charset val="238"/>
          </rPr>
          <t>Gelu Gherghin:
În coloanele orelor alocate studiului (F, I,T) sunt formule de calcul. Nu interveniți în aceste celule, valorile se vor calcula automat.</t>
        </r>
      </text>
    </comment>
    <comment ref="R60" authorId="0" shapeId="0" xr:uid="{00000000-0006-0000-0000-00001A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60" authorId="0" shapeId="0" xr:uid="{00000000-0006-0000-0000-00001B000000}">
      <text>
        <r>
          <rPr>
            <sz val="11"/>
            <color rgb="FF000000"/>
            <rFont val="Calibri"/>
            <family val="2"/>
            <charset val="238"/>
          </rPr>
          <t>Gelu Gherghin:
Alegeți Tipul disciplinei din standardul specific ARACIS</t>
        </r>
      </text>
    </comment>
    <comment ref="A67"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69"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3" authorId="0" shapeId="0" xr:uid="{00000000-0006-0000-0000-00001E000000}">
      <text>
        <r>
          <rPr>
            <sz val="11"/>
            <color rgb="FF000000"/>
            <rFont val="Calibri"/>
            <family val="2"/>
            <charset val="238"/>
          </rPr>
          <t>Gelu Gherghin:
În coloanele orelor alocate studiului (F, I,T) sunt formule de calcul. Nu interveniți în aceste celule, valorile se vor calcula automat.</t>
        </r>
      </text>
    </comment>
    <comment ref="R73" authorId="0" shapeId="0" xr:uid="{00000000-0006-0000-0000-00001F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73" authorId="0" shapeId="0" xr:uid="{00000000-0006-0000-0000-000020000000}">
      <text>
        <r>
          <rPr>
            <sz val="11"/>
            <color rgb="FF000000"/>
            <rFont val="Calibri"/>
            <family val="2"/>
            <charset val="238"/>
          </rPr>
          <t>Gelu Gherghin:
Alegeți Tipul disciplinei din standardul specific ARACIS</t>
        </r>
      </text>
    </comment>
    <comment ref="A80"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2" authorId="1" shapeId="0" xr:uid="{00000000-0006-0000-0000-000022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6" authorId="0" shapeId="0" xr:uid="{00000000-0006-0000-0000-000023000000}">
      <text>
        <r>
          <rPr>
            <sz val="11"/>
            <color rgb="FF000000"/>
            <rFont val="Calibri"/>
            <family val="2"/>
            <charset val="238"/>
          </rPr>
          <t>Gelu Gherghin:
În coloanele orelor alocate studiului (F, I,T) sunt formule de calcul. Nu interveniți în aceste celule, valorile se vor calcula automat.</t>
        </r>
      </text>
    </comment>
    <comment ref="R86" authorId="0" shapeId="0" xr:uid="{00000000-0006-0000-0000-000024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86" authorId="0" shapeId="0" xr:uid="{00000000-0006-0000-0000-000025000000}">
      <text>
        <r>
          <rPr>
            <sz val="11"/>
            <color rgb="FF000000"/>
            <rFont val="Calibri"/>
            <family val="2"/>
            <charset val="238"/>
          </rPr>
          <t>Gelu Gherghin:
Alegeți Tipul disciplinei din standardul specific ARACIS</t>
        </r>
      </text>
    </comment>
    <comment ref="O98" authorId="0" shapeId="0" xr:uid="{00000000-0006-0000-0000-000026000000}">
      <text>
        <r>
          <rPr>
            <sz val="11"/>
            <color rgb="FF000000"/>
            <rFont val="Calibri"/>
            <family val="2"/>
            <charset val="238"/>
          </rPr>
          <t>Gelu Gherghin:
În coloanele orelor alocate studiului (F, I,T) sunt formule de calcul. Nu interveniți în aceste celule, valorile se vor calcula automat.</t>
        </r>
      </text>
    </comment>
    <comment ref="R98" authorId="0" shapeId="0" xr:uid="{00000000-0006-0000-0000-000027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98" authorId="0" shapeId="0" xr:uid="{00000000-0006-0000-0000-000028000000}">
      <text>
        <r>
          <rPr>
            <sz val="11"/>
            <color rgb="FF000000"/>
            <rFont val="Calibri"/>
            <family val="2"/>
            <charset val="238"/>
          </rPr>
          <t>Gelu Gherghin:
Alegeți Tipul disciplinei din standardul specific ARACIS</t>
        </r>
      </text>
    </comment>
    <comment ref="A107" authorId="0" shapeId="0" xr:uid="{00000000-0006-0000-0000-000029000000}">
      <text>
        <r>
          <rPr>
            <sz val="11"/>
            <color rgb="FF000000"/>
            <rFont val="Calibri"/>
            <family val="2"/>
            <charset val="238"/>
          </rPr>
          <t>Gelu Gherghin:
Pentru ca o disciplină să fie opțională, fiecare pachet trebuie să conțină cel puțin n+1 opțiuni, unde n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08" authorId="0" shapeId="0" xr:uid="{00000000-0006-0000-0000-00002A000000}">
      <text>
        <r>
          <rPr>
            <sz val="11"/>
            <color rgb="FF000000"/>
            <rFont val="Calibri"/>
            <family val="2"/>
            <charset val="238"/>
          </rPr>
          <t>Gelu Gherghin:
TOATE DISCIPLINELE DINTR-UN PACHET TREBUIE SĂ AIBĂ ACELAȘI NUMĂR DE CREDITE (încât un student să poată acumula 30  de credite/semestru,  indiferent de opțiune)</t>
        </r>
      </text>
    </comment>
    <comment ref="O108" authorId="0" shapeId="0" xr:uid="{00000000-0006-0000-0000-00002B000000}">
      <text>
        <r>
          <rPr>
            <sz val="11"/>
            <color rgb="FF000000"/>
            <rFont val="Calibri"/>
            <family val="2"/>
            <charset val="238"/>
          </rPr>
          <t>Gelu Gherghin:
În coloanele orelor alocate studiului (F, I,T) sunt formule de calcul. Nu interveniți în aceste celule, valorile se vor calcula automat.</t>
        </r>
      </text>
    </comment>
    <comment ref="R108" authorId="0" shapeId="0" xr:uid="{00000000-0006-0000-0000-00002C000000}">
      <text>
        <r>
          <rPr>
            <sz val="11"/>
            <color rgb="FF000000"/>
            <rFont val="Calibri"/>
            <family val="2"/>
            <charset val="238"/>
          </rPr>
          <t xml:space="preserve">Gelu Gherghin:
Pentru fiecare disciplină alegeți o singură formă de evaluare. </t>
        </r>
      </text>
    </comment>
    <comment ref="U108" authorId="0" shapeId="0" xr:uid="{00000000-0006-0000-0000-00002D000000}">
      <text>
        <r>
          <rPr>
            <sz val="11"/>
            <color rgb="FF000000"/>
            <rFont val="Calibri"/>
            <family val="2"/>
            <charset val="238"/>
          </rPr>
          <t xml:space="preserve">Gelu Gherghin:
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0" authorId="0" shapeId="0" xr:uid="{00000000-0006-0000-0000-00002E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4" authorId="0" shapeId="0" xr:uid="{00000000-0006-0000-0000-00002F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7" authorId="0" shapeId="0" xr:uid="{00000000-0006-0000-0000-000030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0" authorId="0" shapeId="0" xr:uid="{00000000-0006-0000-0000-000031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3" authorId="0" shapeId="0" xr:uid="{00000000-0006-0000-0000-000032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6" authorId="0" shapeId="0" xr:uid="{00000000-0006-0000-0000-000033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9" authorId="0" shapeId="0" xr:uid="{00000000-0006-0000-0000-000034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R134" authorId="0" shapeId="0" xr:uid="{00000000-0006-0000-0000-000035000000}">
      <text>
        <r>
          <rPr>
            <sz val="11"/>
            <color rgb="FF000000"/>
            <rFont val="Calibri"/>
            <family val="2"/>
            <charset val="238"/>
          </rPr>
          <t>Gelu Gherghin:
ATENȚIE!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37" authorId="0" shapeId="0" xr:uid="{00000000-0006-0000-0000-000036000000}">
      <text>
        <r>
          <rPr>
            <sz val="11"/>
            <color rgb="FF000000"/>
            <rFont val="Calibri"/>
            <family val="2"/>
            <charset val="238"/>
          </rPr>
          <t>Gelu Gherghin:
Procentul de ore fizice trebuie să se încadreze în intervalul impus de standardul ARACIS specific domeniului în care se încadrează specializarea. Dacă nu se obține o valoare între aceste limite, va trebui să introduceți opțiuni suplimentare: fie pachete suplimentare, fie posibilitatea ca studenâii să aleagă mai multe discipine din fiecare pachet.</t>
        </r>
      </text>
    </comment>
    <comment ref="A139" authorId="0" shapeId="0" xr:uid="{00000000-0006-0000-0000-000037000000}">
      <text>
        <r>
          <rPr>
            <sz val="11"/>
            <color rgb="FF000000"/>
            <rFont val="Calibri"/>
            <family val="2"/>
            <charset val="238"/>
          </rPr>
          <t>Gelu Gherghin:
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Dacă nu aveți deloc discipline facultative, ștergeți acest tabel cu totul.</t>
        </r>
      </text>
    </comment>
    <comment ref="O140" authorId="0" shapeId="0" xr:uid="{00000000-0006-0000-0000-000038000000}">
      <text>
        <r>
          <rPr>
            <sz val="11"/>
            <color rgb="FF000000"/>
            <rFont val="Calibri"/>
            <family val="2"/>
            <charset val="238"/>
          </rPr>
          <t>Gelu Gherghin:
În coloanele orelor alocate studiului (F, I,T) sunt formule de calcul. Nu interveniți în aceste celule, valorile se vor calcula automat.</t>
        </r>
      </text>
    </comment>
    <comment ref="R140" authorId="0" shapeId="0" xr:uid="{00000000-0006-0000-0000-000039000000}">
      <text>
        <r>
          <rPr>
            <sz val="11"/>
            <color rgb="FF000000"/>
            <rFont val="Calibri"/>
            <family val="2"/>
            <charset val="238"/>
          </rPr>
          <t xml:space="preserve">Gelu Gherghin:
Pentru fiecare disciplină alegeți o singură formă de evaluare. </t>
        </r>
      </text>
    </comment>
    <comment ref="U140" authorId="0" shapeId="0" xr:uid="{00000000-0006-0000-0000-00003A000000}">
      <text>
        <r>
          <rPr>
            <sz val="11"/>
            <color rgb="FF000000"/>
            <rFont val="Calibri"/>
            <family val="2"/>
            <charset val="238"/>
          </rPr>
          <t>Gelu Gherghin:
Alegeți Tipul disciplinei din standardul specific ARACIS</t>
        </r>
      </text>
    </comment>
    <comment ref="A152" authorId="0" shapeId="0" xr:uid="{00000000-0006-0000-0000-00003B000000}">
      <text>
        <r>
          <rPr>
            <sz val="11"/>
            <color rgb="FF000000"/>
            <rFont val="Calibri"/>
            <family val="2"/>
            <charset val="238"/>
          </rPr>
          <t>Gelu Gherghin:
Pentru ca procentul calculat automat să fie corect, ștergeți toate rândurile din tabel rămase necompletate.</t>
        </r>
      </text>
    </comment>
    <comment ref="B172" authorId="0" shapeId="0" xr:uid="{00000000-0006-0000-0000-00003C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193" authorId="0" shapeId="0" xr:uid="{00000000-0006-0000-0000-00003D000000}">
      <text>
        <r>
          <rPr>
            <sz val="11"/>
            <color rgb="FF000000"/>
            <rFont val="Calibri"/>
            <family val="2"/>
            <charset val="238"/>
          </rPr>
          <t>Gelu Gherghin:
Pentru ca procentul calculat automat să fie corect, ștergeți toate rândurile din tabel rămase necompletate.</t>
        </r>
      </text>
    </comment>
    <comment ref="B208" authorId="0" shapeId="0" xr:uid="{00000000-0006-0000-0000-00003E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31" authorId="0" shapeId="0" xr:uid="{00000000-0006-0000-0000-00003F000000}">
      <text>
        <r>
          <rPr>
            <sz val="11"/>
            <color rgb="FF000000"/>
            <rFont val="Calibri"/>
            <family val="2"/>
            <charset val="238"/>
          </rPr>
          <t>Gelu Gherghin:
Pentru ca procentul calculat automat să fie corect, ștergeți toate rândurile din tabel rămase necompletate.</t>
        </r>
      </text>
    </comment>
    <comment ref="B241" authorId="0" shapeId="0" xr:uid="{00000000-0006-0000-0000-000040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52" authorId="0" shapeId="0" xr:uid="{00000000-0006-0000-0000-000041000000}">
      <text>
        <r>
          <rPr>
            <sz val="11"/>
            <color rgb="FF000000"/>
            <rFont val="Calibri"/>
            <family val="2"/>
            <charset val="238"/>
          </rPr>
          <t>Gelu Gherghin:
Pentru ca procentul calculat automat să fie corect, ștergeți toate rândurile din tabel rămase necompletate.</t>
        </r>
      </text>
    </comment>
    <comment ref="S260" authorId="0" shapeId="0" xr:uid="{00000000-0006-0000-0000-000042000000}">
      <text>
        <r>
          <rPr>
            <sz val="11"/>
            <color rgb="FF000000"/>
            <rFont val="Calibri"/>
            <family val="2"/>
            <charset val="238"/>
          </rPr>
          <t>Gelu Gherghin:
Introduceți manual suma creditelor la disciplinele opționale din semestrele 1 + 2</t>
        </r>
      </text>
    </comment>
    <comment ref="T260" authorId="0" shapeId="0" xr:uid="{00000000-0006-0000-0000-000043000000}">
      <text>
        <r>
          <rPr>
            <sz val="11"/>
            <color rgb="FF000000"/>
            <rFont val="Calibri"/>
            <family val="2"/>
            <charset val="238"/>
          </rPr>
          <t>Gelu Gherghin:
Introduceți manual suma creditelor la disciplinele opționale din semestrele 3 + 4</t>
        </r>
      </text>
    </comment>
    <comment ref="U260" authorId="0" shapeId="0" xr:uid="{00000000-0006-0000-0000-000044000000}">
      <text>
        <r>
          <rPr>
            <sz val="11"/>
            <color rgb="FF000000"/>
            <rFont val="Calibri"/>
            <family val="2"/>
            <charset val="238"/>
          </rPr>
          <t>Gelu Gherghin:
Introduceți manual suma creditelor la disciplinele opționale din semestrele 5 + 6</t>
        </r>
      </text>
    </comment>
    <comment ref="A270" authorId="0" shapeId="0" xr:uid="{00000000-0006-0000-0000-000045000000}">
      <text>
        <r>
          <rPr>
            <sz val="11"/>
            <color rgb="FF000000"/>
            <rFont val="Calibri"/>
            <family val="2"/>
            <charset val="238"/>
          </rPr>
          <t>Gelu Gherghin:
Recomandăm ca tabelul cu Modulul Pedagogic să fie trecut pe o pagină separată, după Bilanțul General.</t>
        </r>
      </text>
    </comment>
    <comment ref="B280" authorId="0" shapeId="0" xr:uid="{00000000-0006-0000-0000-000046000000}">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<sst xmlns="http://schemas.openxmlformats.org/spreadsheetml/2006/main" count="655" uniqueCount="257">
  <si>
    <t xml:space="preserve">III. NUMĂRUL ORELOR PE SĂPTĂMANĂ </t>
  </si>
  <si>
    <t>UNIVERSITATEA BABEŞ-BOLYAI CLUJ-NAPOCA</t>
  </si>
  <si>
    <t>Semestrul I</t>
  </si>
  <si>
    <t>Semestrul II</t>
  </si>
  <si>
    <t>FACULTATEA DE MATEMATICĂ ȘI INFORMATICĂ</t>
  </si>
  <si>
    <t>Anul I</t>
  </si>
  <si>
    <t>Anul II</t>
  </si>
  <si>
    <t>Anul III</t>
  </si>
  <si>
    <t>ÎN TOATE TABELELE DIN ACEASTĂ MACHETĂ, TREBUIE SĂ INTRODUCEȚI  CONȚINUT NUMAI ÎN CELULELE MARCATE CU GALBEN. 
NICIO CELULĂ GALBENA NU TREBUIE SĂ RĂMÂNĂ  NECOMPLETATĂ.</t>
  </si>
  <si>
    <t>I. CERINŢE PENTRU OBŢINEREA DIPLOMEI DE LICENŢĂ</t>
  </si>
  <si>
    <t>V. MODUL DE ALEGERE A DISCIPLINELOR OPŢIONALE</t>
  </si>
  <si>
    <t>180 de credite din care:</t>
  </si>
  <si>
    <t>Și</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</si>
  <si>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</si>
  <si>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II. DESFĂŞURAREA STUDIILOR (în număr de săptămani)</t>
  </si>
  <si>
    <t>Activităţi didactice</t>
  </si>
  <si>
    <t>Sesiune de examene</t>
  </si>
  <si>
    <t>L.P comasate</t>
  </si>
  <si>
    <t>Stagii de practică</t>
  </si>
  <si>
    <t>Vacanţă</t>
  </si>
  <si>
    <t>Sem I</t>
  </si>
  <si>
    <t>Sem II</t>
  </si>
  <si>
    <t>I</t>
  </si>
  <si>
    <t>V</t>
  </si>
  <si>
    <t>R</t>
  </si>
  <si>
    <t xml:space="preserve">iarna </t>
  </si>
  <si>
    <t>prim</t>
  </si>
  <si>
    <t>vara</t>
  </si>
  <si>
    <t>VII. TABELUL DISCIPLINELOR</t>
  </si>
  <si>
    <t>DF</t>
  </si>
  <si>
    <t>DS</t>
  </si>
  <si>
    <t>DC</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</si>
  <si>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</si>
  <si>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</si>
  <si>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</si>
  <si>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</si>
  <si>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</si>
  <si>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</si>
  <si>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</si>
  <si>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</si>
  <si>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</si>
  <si>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</si>
  <si>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</si>
  <si>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</si>
  <si>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</si>
  <si>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</si>
  <si>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</si>
  <si>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</si>
  <si>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MLR0019</t>
  </si>
  <si>
    <t>Algebra 1 (Algebra liniară)</t>
  </si>
  <si>
    <t>MLR0070</t>
  </si>
  <si>
    <t>Logică matematică și teoria mulțimilor</t>
  </si>
  <si>
    <t>MLR0001</t>
  </si>
  <si>
    <t>Analiză matematică 1 (Analiza pe R)</t>
  </si>
  <si>
    <t>MLR0013</t>
  </si>
  <si>
    <t>Geometrie 1 (Geometrie analitică)</t>
  </si>
  <si>
    <t>YLU0011</t>
  </si>
  <si>
    <t>Educație fizică 1</t>
  </si>
  <si>
    <t>TOTAL</t>
  </si>
  <si>
    <t>*</t>
  </si>
  <si>
    <t>ANUL I, SEMESTRUL 2</t>
  </si>
  <si>
    <t>MLR0021</t>
  </si>
  <si>
    <t>Algebra 2 (Structuri algebrice de bază)</t>
  </si>
  <si>
    <t>MLR0071</t>
  </si>
  <si>
    <t>Analiză matematică 2 (Calcul diferențial și integral în R^n)</t>
  </si>
  <si>
    <t>MLR0015</t>
  </si>
  <si>
    <t>Geometrie 2 (Geometrie afină)</t>
  </si>
  <si>
    <t>MLR5006</t>
  </si>
  <si>
    <t>Programare orientată obiect</t>
  </si>
  <si>
    <t>YLU0012</t>
  </si>
  <si>
    <t>Educație fizică 2</t>
  </si>
  <si>
    <t>ANUL II, SEMESTRUL 3</t>
  </si>
  <si>
    <t>MLR0008</t>
  </si>
  <si>
    <t>Analiză complexă</t>
  </si>
  <si>
    <t>MLX2201</t>
  </si>
  <si>
    <t>Curs optional 1</t>
  </si>
  <si>
    <t>MLR0009</t>
  </si>
  <si>
    <t>Ecuații diferențiale</t>
  </si>
  <si>
    <t>ANUL II, SEMESTRUL 4</t>
  </si>
  <si>
    <t>MLR0027</t>
  </si>
  <si>
    <t>Analiză numerică</t>
  </si>
  <si>
    <t>MLR0025</t>
  </si>
  <si>
    <t>Mecanică teoretică</t>
  </si>
  <si>
    <t>MLX2202</t>
  </si>
  <si>
    <t>Curs opțional 2</t>
  </si>
  <si>
    <t>ANUL III, SEMESTRUL 5</t>
  </si>
  <si>
    <t>MLR0030</t>
  </si>
  <si>
    <t>Statistică matematică</t>
  </si>
  <si>
    <t>MLR0011</t>
  </si>
  <si>
    <t>Ecuații cu derivate parțiale</t>
  </si>
  <si>
    <t>MLX2203</t>
  </si>
  <si>
    <t>Curs opțional 3</t>
  </si>
  <si>
    <t>MLX2204</t>
  </si>
  <si>
    <t>Curs optional 4</t>
  </si>
  <si>
    <t>MLX2205</t>
  </si>
  <si>
    <t>ANUL III, SEMESTRUL 6</t>
  </si>
  <si>
    <t>MLR2001</t>
  </si>
  <si>
    <t>Elaborarea lucrării de licență</t>
  </si>
  <si>
    <t>MLX2206</t>
  </si>
  <si>
    <t>Curs opțional 6</t>
  </si>
  <si>
    <t>MLX2207</t>
  </si>
  <si>
    <t>Curs opțional 7</t>
  </si>
  <si>
    <t>DISCIPLINE OPȚIONALE</t>
  </si>
  <si>
    <t>PACHET OPȚIONAL 1 (An II, Semestrul 3)</t>
  </si>
  <si>
    <t>MLR0016</t>
  </si>
  <si>
    <t>MLR0044</t>
  </si>
  <si>
    <t>Aplicații ale geometriei în informatică</t>
  </si>
  <si>
    <t>PACHET OPȚIONAL 2 (An II, Semestrul 4)</t>
  </si>
  <si>
    <t>MLR0038</t>
  </si>
  <si>
    <t>Capitole speciale de ecuații diferențiale ordinare</t>
  </si>
  <si>
    <t>MLR0033</t>
  </si>
  <si>
    <t>Complemente de analiză matematică</t>
  </si>
  <si>
    <t>MLR0041</t>
  </si>
  <si>
    <t>Complemente de geometrie</t>
  </si>
  <si>
    <t>PACHET OPȚIONAL 3 (An III, Semestrul 5)</t>
  </si>
  <si>
    <t>MLR0026</t>
  </si>
  <si>
    <t>Software matematic</t>
  </si>
  <si>
    <t>MLR0024</t>
  </si>
  <si>
    <t>Astronomie</t>
  </si>
  <si>
    <t>MLR0004</t>
  </si>
  <si>
    <t>Analiză funcțională</t>
  </si>
  <si>
    <t>MLR0046</t>
  </si>
  <si>
    <t>Complemente de algebră</t>
  </si>
  <si>
    <t>PACHET OPȚIONAL 4 (An III, Semestrul 5)</t>
  </si>
  <si>
    <t>Practică de specialitate în matematică</t>
  </si>
  <si>
    <t>PACHET OPȚIONAL 6 (An III, Semestrul 6)</t>
  </si>
  <si>
    <t>MLR2006</t>
  </si>
  <si>
    <t>Istoria matematicii</t>
  </si>
  <si>
    <t>MLR7007</t>
  </si>
  <si>
    <t>Istoria informaticii</t>
  </si>
  <si>
    <t>MLR2005</t>
  </si>
  <si>
    <t>Metodologia documentării și elaborării unei lucrări științifice</t>
  </si>
  <si>
    <t xml:space="preserve">TOTAL CREDITE / ORE PE SĂPTĂMÂNĂ / EVALUĂRI / TOTAL DISCIPLINE </t>
  </si>
  <si>
    <t xml:space="preserve">TOTAL ORE FIZICE / TOTAL ORE ALOCATE STUDIULUI </t>
  </si>
  <si>
    <t>PROCENT DIN NUMĂRUL TOTAL DE DISCIPLINE</t>
  </si>
  <si>
    <t xml:space="preserve">PROCENT DIN NUMĂRUL TOTAL DE ORE FIZICE </t>
  </si>
  <si>
    <t>DISCIPLINE FACULTATIVE</t>
  </si>
  <si>
    <t>An I, Semestrul 1</t>
  </si>
  <si>
    <t>MLR0018</t>
  </si>
  <si>
    <t>Matematica de bază</t>
  </si>
  <si>
    <t>An I, Semestrul 2</t>
  </si>
  <si>
    <t>MLE2008</t>
  </si>
  <si>
    <t>Limba engleză - formare și informare academică (curs pentru începători)</t>
  </si>
  <si>
    <t>An III, Semestrul 5</t>
  </si>
  <si>
    <t>MLR2003</t>
  </si>
  <si>
    <t>Redactarea documentelor matematice în LaTeX</t>
  </si>
  <si>
    <t>PROCENT DIN NUMĂRUL TOTAL DE ORE FIZICE</t>
  </si>
  <si>
    <t xml:space="preserve">Anexă la Planul de Învățământ specializarea / programul de studiu: </t>
  </si>
  <si>
    <t>DISCIPLINE DE PREGĂTIRE FUNDAMENTALĂ (DF)</t>
  </si>
  <si>
    <t>Semestrele 1 - 5 (14 săptămâni)</t>
  </si>
  <si>
    <t>Semestrul 6 (12 săptămâni)</t>
  </si>
  <si>
    <t>DISCIPLINE DE SPECIALIATE (DS)</t>
  </si>
  <si>
    <t>Semestrul  6 (12 săptămâni)</t>
  </si>
  <si>
    <t>DISCIPLINE COMPLEMANTARE (DC)</t>
  </si>
  <si>
    <t>BILANȚ GENERAL</t>
  </si>
  <si>
    <t>DISCIPLINE</t>
  </si>
  <si>
    <t>ORE FIZICE</t>
  </si>
  <si>
    <t>ORE ALOCATE STUDIULUI</t>
  </si>
  <si>
    <t>%</t>
  </si>
  <si>
    <t>NR. DE CREDITE</t>
  </si>
  <si>
    <t>AN I</t>
  </si>
  <si>
    <t>AN II</t>
  </si>
  <si>
    <t>AN III</t>
  </si>
  <si>
    <t>OBLIGATORII</t>
  </si>
  <si>
    <t>OPȚIONALE</t>
  </si>
  <si>
    <t>MODUL PEDAGOCIC - Nivelul I: 30 de credite ECTS  + 5 credite ECTS aferente examenului de absolvire</t>
  </si>
  <si>
    <t xml:space="preserve">PROGRAM DE STUDII PSIHOPEDAGOGICE </t>
  </si>
  <si>
    <t>VDP 1101</t>
  </si>
  <si>
    <t>Psihologia educaţiei</t>
  </si>
  <si>
    <t>DPPF</t>
  </si>
  <si>
    <t>VDP 1202</t>
  </si>
  <si>
    <t>Pedagogie I: 
- Fundamentele pedagogiei 
- Teoria şi metodologia curriculumului</t>
  </si>
  <si>
    <t>An II, Semestrul 3</t>
  </si>
  <si>
    <t>VDP 2303</t>
  </si>
  <si>
    <t>Pedagogie II:
- Teoria şi metodologia instruirii 
- Teoria şi metodologia evaluării</t>
  </si>
  <si>
    <t>An II, Semestrul 4</t>
  </si>
  <si>
    <t>Chei de verificare: Planul este corect dacă adunând procentele din toate tipurile de discipline  se obține 100%</t>
  </si>
  <si>
    <t>VDP 2404</t>
  </si>
  <si>
    <t>DPDPS</t>
  </si>
  <si>
    <t>DF+DS+DC</t>
  </si>
  <si>
    <t>VDP 3505</t>
  </si>
  <si>
    <t>Instruire asistată de calculator</t>
  </si>
  <si>
    <t xml:space="preserve">Procent total discipline </t>
  </si>
  <si>
    <t>VDP 3506</t>
  </si>
  <si>
    <t>Practică pedagogică  în învăţământul preuniversitar obligatoriu (1)</t>
  </si>
  <si>
    <t>Procent total ore fizie</t>
  </si>
  <si>
    <t>An III, Semestrul 6</t>
  </si>
  <si>
    <t>VDP 3607</t>
  </si>
  <si>
    <t>Managementul clasei de elevi</t>
  </si>
  <si>
    <t>VDP 3608</t>
  </si>
  <si>
    <t>Practică pedagogică  în învăţământul preuniversitar obligatoriu (2)</t>
  </si>
  <si>
    <t xml:space="preserve">TOTAL CREDITE / ORE PE SĂPTĂMÂNĂ / EVALUĂRI </t>
  </si>
  <si>
    <t>DPPF – Discipline de pregătire psihopedagogică fundamentală (obligatorii)                                       DPDPS – Discipline de pregătire didactică şi practică de specialitate (obligatorii)</t>
  </si>
  <si>
    <r>
      <t xml:space="preserve">Domeniul: </t>
    </r>
    <r>
      <rPr>
        <b/>
        <sz val="10"/>
        <rFont val="Times New Roman"/>
        <family val="1"/>
        <charset val="238"/>
      </rPr>
      <t>Matematică</t>
    </r>
  </si>
  <si>
    <r>
      <t xml:space="preserve">Limba de predare: </t>
    </r>
    <r>
      <rPr>
        <b/>
        <sz val="10"/>
        <rFont val="Times New Roman"/>
        <family val="1"/>
        <charset val="238"/>
      </rPr>
      <t>română</t>
    </r>
  </si>
  <si>
    <r>
      <t xml:space="preserve">Durata studiilor: </t>
    </r>
    <r>
      <rPr>
        <b/>
        <sz val="10"/>
        <color rgb="FF000000"/>
        <rFont val="Times New Roman"/>
        <family val="1"/>
        <charset val="238"/>
      </rPr>
      <t>6 semestre</t>
    </r>
  </si>
  <si>
    <r>
      <t xml:space="preserve">Forma de învăţământ: </t>
    </r>
    <r>
      <rPr>
        <b/>
        <sz val="10"/>
        <color rgb="FF000000"/>
        <rFont val="Times New Roman"/>
        <family val="1"/>
        <charset val="238"/>
      </rPr>
      <t>cu frecvenţă</t>
    </r>
  </si>
  <si>
    <r>
      <t xml:space="preserve"> </t>
    </r>
    <r>
      <rPr>
        <b/>
        <sz val="10"/>
        <rFont val="Times New Roman"/>
        <family val="1"/>
        <charset val="238"/>
      </rPr>
      <t xml:space="preserve"> 20 </t>
    </r>
    <r>
      <rPr>
        <sz val="10"/>
        <rFont val="Times New Roman"/>
        <family val="1"/>
        <charset val="238"/>
      </rPr>
      <t xml:space="preserve">de credite la examenul de licenţă </t>
    </r>
  </si>
  <si>
    <r>
      <t xml:space="preserve">    </t>
    </r>
    <r>
      <rPr>
        <b/>
        <sz val="10"/>
        <color rgb="FF000000"/>
        <rFont val="Times New Roman"/>
        <family val="1"/>
        <charset val="238"/>
      </rPr>
      <t>6</t>
    </r>
    <r>
      <rPr>
        <sz val="10"/>
        <color rgb="FF000000"/>
        <rFont val="Times New Roman"/>
        <family val="1"/>
        <charset val="238"/>
      </rPr>
      <t xml:space="preserve"> credite pentru o limbă străină (2 semestre)</t>
    </r>
  </si>
  <si>
    <r>
      <t xml:space="preserve">  </t>
    </r>
    <r>
      <rPr>
        <b/>
        <sz val="10"/>
        <color rgb="FF000000"/>
        <rFont val="Times New Roman"/>
        <family val="1"/>
        <charset val="238"/>
      </rPr>
      <t xml:space="preserve">  4</t>
    </r>
    <r>
      <rPr>
        <sz val="10"/>
        <color rgb="FF000000"/>
        <rFont val="Times New Roman"/>
        <family val="1"/>
        <charset val="238"/>
      </rPr>
      <t xml:space="preserve"> credite pentru disciplina Educație fizică</t>
    </r>
  </si>
  <si>
    <t>Limba străină 1</t>
  </si>
  <si>
    <t>Limba străină 2</t>
  </si>
  <si>
    <r>
      <t xml:space="preserve">Didactica specialităţii: </t>
    </r>
    <r>
      <rPr>
        <i/>
        <sz val="10"/>
        <rFont val="Times New Roman"/>
        <family val="1"/>
        <charset val="238"/>
      </rPr>
      <t>Didactica matematicii (română)</t>
    </r>
  </si>
  <si>
    <t>Algoritmi si Programare</t>
  </si>
  <si>
    <t>Teoria probabilităților</t>
  </si>
  <si>
    <t>Structuri de date</t>
  </si>
  <si>
    <t>Analiză reală</t>
  </si>
  <si>
    <t>PACHET OPȚIONAL 7 (An III, Semestrul 6)</t>
  </si>
  <si>
    <t>VI.  UNIVERSITĂŢI EUROPENE DE REFERINŢĂ: 
Planul de învățământ urmează în proporție de 80% planurile de învățământ ale Univ. Munchen, Univ. ”Tor Vergata” Roma și Univ. Milano.</t>
  </si>
  <si>
    <r>
      <t xml:space="preserve">Specializarea/Programul de studiu: </t>
    </r>
    <r>
      <rPr>
        <b/>
        <sz val="10"/>
        <rFont val="Times New Roman"/>
        <family val="1"/>
        <charset val="238"/>
      </rPr>
      <t xml:space="preserve">Matematică </t>
    </r>
  </si>
  <si>
    <t>Geometrie 3 (Geometria diferențială a curbelor și suprafețelor)</t>
  </si>
  <si>
    <t>MLR0072</t>
  </si>
  <si>
    <t>Analiză convexă</t>
  </si>
  <si>
    <t>Modelare matematică</t>
  </si>
  <si>
    <t>MLR0057</t>
  </si>
  <si>
    <t>Matematica operațiunilor financiare</t>
  </si>
  <si>
    <t>Curs opțional 5</t>
  </si>
  <si>
    <t>MLR0062</t>
  </si>
  <si>
    <t>Metode numerice în mecanică</t>
  </si>
  <si>
    <t>MLR0022</t>
  </si>
  <si>
    <t>Teoria numerelor</t>
  </si>
  <si>
    <t>PACHET OPȚIONAL 5 (An III, Semestrul 6)</t>
  </si>
  <si>
    <t xml:space="preserve">     42 de credite la disciplinele opţionale;</t>
  </si>
  <si>
    <r>
      <rPr>
        <b/>
        <sz val="10"/>
        <rFont val="Times New Roman"/>
        <family val="1"/>
        <charset val="238"/>
      </rPr>
      <t xml:space="preserve">  </t>
    </r>
    <r>
      <rPr>
        <b/>
        <sz val="10"/>
        <color rgb="FFFF0000"/>
        <rFont val="Times New Roman"/>
        <family val="1"/>
        <charset val="238"/>
      </rPr>
      <t xml:space="preserve"> </t>
    </r>
    <r>
      <rPr>
        <b/>
        <sz val="10"/>
        <rFont val="Times New Roman"/>
        <family val="1"/>
        <charset val="238"/>
      </rPr>
      <t xml:space="preserve">138 </t>
    </r>
    <r>
      <rPr>
        <sz val="10"/>
        <rFont val="Times New Roman"/>
        <family val="1"/>
        <charset val="238"/>
      </rPr>
      <t>de credite la disciplinele obligatorii;</t>
    </r>
  </si>
  <si>
    <t>MLR0058</t>
  </si>
  <si>
    <t>Complemente de mecanică și astronomie</t>
  </si>
  <si>
    <t>MLR0037</t>
  </si>
  <si>
    <t>MLR0036</t>
  </si>
  <si>
    <t>Complemente de analiză complexă</t>
  </si>
  <si>
    <t>MLR0074</t>
  </si>
  <si>
    <t>MLR0073</t>
  </si>
  <si>
    <t>Metode numerice cu aplicații</t>
  </si>
  <si>
    <t>Sem. 3: Se alege o disciplină din pachetul opțional 1 (MLX2201)</t>
  </si>
  <si>
    <t>Sem. 4: Se alege o disciplină din pachetul opțional 2 (MLX2202)</t>
  </si>
  <si>
    <t>Sem. 5: Se alege o disciplină din pachetul opțional 3 (MLX2203)</t>
  </si>
  <si>
    <t>Sem. 5: Se alege o disciplină din pachetul opțional 4 (MLX2204)</t>
  </si>
  <si>
    <t>Sem. 6: Se alege o disciplină din pachetul opțional 5 (MLX2205)</t>
  </si>
  <si>
    <t>Sem. 6: Se alege o disciplină din pachetul opțional 6 (MLX2206)</t>
  </si>
  <si>
    <t>Sem. 6: Se alege o disciplină din pachetul opțional 7 (MLX2207)</t>
  </si>
  <si>
    <t>**</t>
  </si>
  <si>
    <t>* 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</si>
  <si>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 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</si>
  <si>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r>
      <t xml:space="preserve">Titlul absolventului: </t>
    </r>
    <r>
      <rPr>
        <b/>
        <sz val="10"/>
        <color rgb="FF000000"/>
        <rFont val="Times New Roman"/>
        <family val="1"/>
        <charset val="238"/>
      </rPr>
      <t>Licențiat în Matematică</t>
    </r>
  </si>
  <si>
    <r>
      <rPr>
        <b/>
        <sz val="10"/>
        <color rgb="FF000000"/>
        <rFont val="Times New Roman"/>
        <family val="1"/>
        <charset val="238"/>
      </rPr>
      <t>IV.EXAMENUL DE LICENŢĂ</t>
    </r>
    <r>
      <rPr>
        <sz val="10"/>
        <color rgb="FF000000"/>
        <rFont val="Times New Roman"/>
        <family val="1"/>
        <charset val="238"/>
      </rPr>
      <t xml:space="preserve"> - perioada iunie-iulie (1 săptămână)
</t>
    </r>
    <r>
      <rPr>
        <b/>
        <sz val="10"/>
        <color rgb="FF000000"/>
        <rFont val="Times New Roman"/>
        <family val="1"/>
      </rPr>
      <t>20</t>
    </r>
    <r>
      <rPr>
        <sz val="10"/>
        <color rgb="FF000000"/>
        <rFont val="Times New Roman"/>
        <family val="1"/>
        <charset val="238"/>
      </rPr>
      <t xml:space="preserve"> credite
</t>
    </r>
  </si>
  <si>
    <t>Criptografie cu cheie publica</t>
  </si>
  <si>
    <t>L</t>
  </si>
  <si>
    <t>MLE0949</t>
  </si>
  <si>
    <t>PLAN DE ÎNVĂŢĂMÂNT  valabil începând din anul universitar 2019-2020</t>
  </si>
  <si>
    <t>O singura probă și 20 de credite?</t>
  </si>
  <si>
    <t>MLR5115</t>
  </si>
  <si>
    <t>MLR5105</t>
  </si>
  <si>
    <t>MLR1027</t>
  </si>
  <si>
    <t>MLR2031</t>
  </si>
  <si>
    <t>MLR7021</t>
  </si>
  <si>
    <t>Dezvoltarea competențelor profesionale</t>
  </si>
  <si>
    <t>Nota:</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</si>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</sst>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rgb="FF000000"/>
      <name val="Calibri"/>
    </font>
    <font>
      <b/>
      <sz val="10"/>
      <color rgb="FF000000"/>
      <name val="Times New Roman"/>
      <family val="1"/>
      <charset val="238"/>
    </font>
    <font>
      <sz val="10"/>
      <color rgb="FF000000"/>
      <name val="Times New Roman"/>
      <family val="1"/>
      <charset val="238"/>
    </font>
    <font>
      <sz val="11"/>
      <name val="Calibri"/>
      <family val="2"/>
      <charset val="238"/>
    </font>
    <font>
      <sz val="10"/>
      <color rgb="FF000000"/>
      <name val="Calibri"/>
      <family val="2"/>
      <charset val="238"/>
    </font>
    <font>
      <b/>
      <sz val="11"/>
      <color rgb="FF000000"/>
      <name val="Times New Roman"/>
      <family val="1"/>
      <charset val="238"/>
    </font>
    <font>
      <sz val="10"/>
      <color rgb="FFFF0000"/>
      <name val="Times New Roman"/>
      <family val="1"/>
      <charset val="238"/>
    </font>
    <font>
      <sz val="10"/>
      <color rgb="FFFFFFFF"/>
      <name val="Times New Roman"/>
      <family val="1"/>
      <charset val="238"/>
    </font>
    <font>
      <sz val="10"/>
      <name val="Times New Roman"/>
      <family val="1"/>
      <charset val="238"/>
    </font>
    <font>
      <b/>
      <sz val="9"/>
      <color rgb="FF000000"/>
      <name val="Times New Roman"/>
      <family val="1"/>
      <charset val="238"/>
    </font>
    <font>
      <b/>
      <sz val="10"/>
      <color rgb="FFFF0000"/>
      <name val="Times New Roman"/>
      <family val="1"/>
      <charset val="238"/>
    </font>
    <font>
      <b/>
      <sz val="10"/>
      <name val="Times New Roman"/>
      <family val="1"/>
      <charset val="238"/>
    </font>
    <font>
      <sz val="10"/>
      <color rgb="FF000000"/>
      <name val="Times New Roman"/>
      <family val="1"/>
      <charset val="238"/>
    </font>
    <font>
      <b/>
      <sz val="10"/>
      <color rgb="FF000000"/>
      <name val="Times New Roman"/>
      <family val="1"/>
      <charset val="238"/>
    </font>
    <font>
      <sz val="10"/>
      <name val="Times New Roman"/>
      <family val="1"/>
      <charset val="238"/>
    </font>
    <font>
      <b/>
      <sz val="9"/>
      <color indexed="81"/>
      <name val="Tahoma"/>
      <family val="2"/>
      <charset val="238"/>
    </font>
    <font>
      <sz val="9"/>
      <color indexed="10"/>
      <name val="Tahoma"/>
      <family val="2"/>
      <charset val="238"/>
    </font>
    <font>
      <sz val="10"/>
      <color indexed="8"/>
      <name val="Times New Roman"/>
      <family val="1"/>
    </font>
    <font>
      <sz val="9"/>
      <color indexed="81"/>
      <name val="Tahoma"/>
      <family val="2"/>
      <charset val="238"/>
    </font>
    <font>
      <i/>
      <sz val="10"/>
      <name val="Times New Roman"/>
      <family val="1"/>
      <charset val="238"/>
    </font>
    <font>
      <sz val="11"/>
      <color rgb="FF000000"/>
      <name val="Calibri"/>
      <family val="2"/>
      <charset val="238"/>
    </font>
    <font>
      <sz val="10"/>
      <color indexed="8"/>
      <name val="Times New Roman"/>
      <family val="1"/>
      <charset val="238"/>
    </font>
    <font>
      <b/>
      <sz val="10"/>
      <color rgb="FF000000"/>
      <name val="Times New Roman"/>
      <family val="1"/>
    </font>
  </fonts>
  <fills count="11">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00B0F0"/>
        <bgColor rgb="FF00B0F0"/>
      </patternFill>
    </fill>
    <fill>
      <patternFill patternType="solid">
        <fgColor rgb="FFFFFF99"/>
        <bgColor rgb="FFFFFF99"/>
      </patternFill>
    </fill>
    <fill>
      <patternFill patternType="solid">
        <fgColor rgb="FFFFFF00"/>
        <bgColor rgb="FFFFFF00"/>
      </patternFill>
    </fill>
    <fill>
      <patternFill patternType="solid">
        <fgColor rgb="FFFFFFCC"/>
        <bgColor rgb="FFFFFFCC"/>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7">
    <xf numFmtId="0" fontId="0" fillId="0" borderId="0" xfId="0" applyFont="1" applyAlignment="1"/>
    <xf numFmtId="0" fontId="2"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xf>
    <xf numFmtId="0" fontId="1"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vertical="center"/>
    </xf>
    <xf numFmtId="0" fontId="2" fillId="0" borderId="17" xfId="0" applyFont="1" applyBorder="1" applyAlignment="1">
      <alignment horizontal="center" vertical="center" wrapText="1"/>
    </xf>
    <xf numFmtId="0" fontId="2" fillId="5" borderId="17"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0" fontId="4" fillId="0" borderId="0" xfId="0" applyFont="1"/>
    <xf numFmtId="0" fontId="2" fillId="0" borderId="0" xfId="0" applyFont="1" applyAlignment="1">
      <alignment wrapText="1"/>
    </xf>
    <xf numFmtId="0" fontId="1" fillId="0" borderId="17" xfId="0" applyFont="1" applyBorder="1" applyAlignment="1">
      <alignment vertical="center"/>
    </xf>
    <xf numFmtId="0" fontId="2" fillId="0" borderId="19" xfId="0" applyFont="1" applyBorder="1"/>
    <xf numFmtId="0" fontId="6" fillId="0" borderId="0" xfId="0" applyFont="1"/>
    <xf numFmtId="0" fontId="7" fillId="0" borderId="0" xfId="0" applyFont="1"/>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17" xfId="0" applyFont="1" applyBorder="1" applyAlignment="1">
      <alignment horizontal="center" vertical="center"/>
    </xf>
    <xf numFmtId="1" fontId="2" fillId="0" borderId="17" xfId="0" applyNumberFormat="1" applyFont="1" applyBorder="1" applyAlignment="1">
      <alignment horizontal="center" vertical="center"/>
    </xf>
    <xf numFmtId="2" fontId="2" fillId="5" borderId="17" xfId="0" applyNumberFormat="1"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center" vertical="center"/>
    </xf>
    <xf numFmtId="1" fontId="2" fillId="3" borderId="17" xfId="0" applyNumberFormat="1" applyFont="1" applyFill="1" applyBorder="1" applyAlignment="1">
      <alignment horizontal="center" vertical="center"/>
    </xf>
    <xf numFmtId="2" fontId="2" fillId="3" borderId="17" xfId="0" applyNumberFormat="1" applyFont="1" applyFill="1" applyBorder="1" applyAlignment="1">
      <alignment horizontal="center" vertical="center"/>
    </xf>
    <xf numFmtId="0" fontId="2" fillId="3" borderId="17" xfId="0" applyFont="1" applyFill="1" applyBorder="1" applyAlignment="1">
      <alignment horizontal="center" vertical="center" wrapText="1"/>
    </xf>
    <xf numFmtId="0" fontId="8" fillId="0" borderId="0" xfId="0" applyFont="1" applyAlignment="1">
      <alignment vertical="top" wrapText="1"/>
    </xf>
    <xf numFmtId="0" fontId="1" fillId="0" borderId="17" xfId="0" applyFont="1" applyBorder="1" applyAlignment="1">
      <alignment horizontal="center" vertical="center"/>
    </xf>
    <xf numFmtId="1" fontId="1" fillId="0" borderId="17"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5" borderId="17" xfId="0" applyFont="1" applyFill="1" applyBorder="1" applyAlignment="1">
      <alignment horizontal="center" vertical="center"/>
    </xf>
    <xf numFmtId="0" fontId="1" fillId="5" borderId="17" xfId="0" applyFont="1" applyFill="1" applyBorder="1" applyAlignment="1">
      <alignment horizontal="center" vertical="center"/>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0" fontId="2" fillId="0" borderId="0" xfId="0" applyFont="1" applyAlignment="1">
      <alignment vertical="top"/>
    </xf>
    <xf numFmtId="49" fontId="1" fillId="0" borderId="17" xfId="0" applyNumberFormat="1" applyFont="1" applyBorder="1" applyAlignment="1">
      <alignment horizontal="center" vertical="center"/>
    </xf>
    <xf numFmtId="0" fontId="2" fillId="0" borderId="17" xfId="0" applyFont="1" applyBorder="1" applyAlignment="1">
      <alignment horizontal="left" vertical="center"/>
    </xf>
    <xf numFmtId="164" fontId="2" fillId="0" borderId="17"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2" fillId="0" borderId="17" xfId="0" applyFont="1" applyBorder="1" applyAlignment="1">
      <alignment horizontal="left" vertical="center"/>
    </xf>
    <xf numFmtId="1" fontId="2" fillId="0" borderId="17"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1" fillId="0" borderId="0" xfId="0" applyFont="1" applyAlignment="1">
      <alignment horizontal="center" vertical="center" wrapText="1"/>
    </xf>
    <xf numFmtId="9" fontId="1" fillId="0" borderId="0" xfId="0" applyNumberFormat="1" applyFont="1" applyAlignment="1">
      <alignment horizontal="center" vertical="center"/>
    </xf>
    <xf numFmtId="1" fontId="2" fillId="3" borderId="17" xfId="0" applyNumberFormat="1" applyFont="1" applyFill="1" applyBorder="1" applyAlignment="1">
      <alignment horizontal="left" vertical="center"/>
    </xf>
    <xf numFmtId="1" fontId="2" fillId="3" borderId="17" xfId="0" applyNumberFormat="1" applyFont="1" applyFill="1" applyBorder="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1" fontId="1" fillId="3" borderId="17"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2" fillId="5" borderId="1" xfId="0" applyFont="1" applyFill="1" applyBorder="1" applyAlignment="1">
      <alignment horizontal="left" vertical="center"/>
    </xf>
    <xf numFmtId="0" fontId="0" fillId="0" borderId="0" xfId="0" applyFont="1" applyAlignment="1"/>
    <xf numFmtId="0" fontId="2" fillId="0" borderId="0" xfId="0" applyFont="1"/>
    <xf numFmtId="0" fontId="2" fillId="0" borderId="0" xfId="0" applyFont="1" applyAlignment="1">
      <alignment wrapText="1"/>
    </xf>
    <xf numFmtId="0" fontId="2" fillId="0" borderId="14" xfId="0" applyFont="1" applyBorder="1"/>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0" fontId="17" fillId="0" borderId="26" xfId="0" applyFont="1" applyFill="1" applyBorder="1" applyAlignment="1" applyProtection="1">
      <alignment horizontal="center"/>
      <protection locked="0"/>
    </xf>
    <xf numFmtId="0" fontId="17" fillId="0" borderId="26"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xf>
    <xf numFmtId="1" fontId="17" fillId="0" borderId="26" xfId="0" applyNumberFormat="1" applyFont="1" applyFill="1" applyBorder="1" applyAlignment="1" applyProtection="1">
      <alignment horizontal="center" vertical="center"/>
    </xf>
    <xf numFmtId="2" fontId="17" fillId="8" borderId="26" xfId="0" applyNumberFormat="1" applyFont="1" applyFill="1" applyBorder="1" applyAlignment="1" applyProtection="1">
      <alignment horizontal="center" vertical="center"/>
    </xf>
    <xf numFmtId="0" fontId="2" fillId="5" borderId="3" xfId="0" applyFont="1" applyFill="1" applyBorder="1" applyAlignment="1">
      <alignment horizontal="center" vertical="center"/>
    </xf>
    <xf numFmtId="0" fontId="0" fillId="0" borderId="0" xfId="0" applyFont="1" applyAlignment="1">
      <alignment wrapText="1"/>
    </xf>
    <xf numFmtId="0" fontId="2" fillId="0" borderId="0" xfId="0" applyFont="1"/>
    <xf numFmtId="0" fontId="8" fillId="5" borderId="17" xfId="0" applyFont="1" applyFill="1" applyBorder="1" applyAlignment="1">
      <alignment horizontal="center" vertical="center"/>
    </xf>
    <xf numFmtId="0" fontId="0" fillId="0" borderId="0" xfId="0" applyFont="1" applyAlignment="1"/>
    <xf numFmtId="0" fontId="2" fillId="0" borderId="0" xfId="0" applyFont="1" applyAlignment="1">
      <alignment vertical="center" wrapText="1"/>
    </xf>
    <xf numFmtId="0" fontId="2" fillId="0" borderId="0" xfId="0" applyFont="1"/>
    <xf numFmtId="0" fontId="0" fillId="0" borderId="0" xfId="0" applyFont="1" applyAlignment="1"/>
    <xf numFmtId="0" fontId="3" fillId="0" borderId="14" xfId="0" applyFont="1" applyBorder="1"/>
    <xf numFmtId="0" fontId="2" fillId="0" borderId="0" xfId="0" applyFont="1"/>
    <xf numFmtId="0" fontId="3" fillId="0" borderId="3" xfId="0" applyFont="1" applyBorder="1"/>
    <xf numFmtId="0" fontId="0" fillId="0" borderId="0" xfId="0" applyFont="1" applyAlignment="1"/>
    <xf numFmtId="0" fontId="2" fillId="0" borderId="0" xfId="0" applyFont="1"/>
    <xf numFmtId="0" fontId="10" fillId="9" borderId="0" xfId="0" applyFont="1" applyFill="1" applyProtection="1">
      <protection locked="0"/>
    </xf>
    <xf numFmtId="0" fontId="1" fillId="0" borderId="14" xfId="0" applyFont="1" applyBorder="1" applyAlignment="1">
      <alignment horizontal="left" vertical="center"/>
    </xf>
    <xf numFmtId="10" fontId="1" fillId="0" borderId="14" xfId="0" applyNumberFormat="1" applyFont="1" applyBorder="1" applyAlignment="1">
      <alignment horizontal="center" vertical="center"/>
    </xf>
    <xf numFmtId="0" fontId="0" fillId="0" borderId="0" xfId="0" applyFont="1" applyAlignment="1"/>
    <xf numFmtId="0" fontId="3" fillId="0" borderId="14" xfId="0" applyFont="1" applyBorder="1"/>
    <xf numFmtId="0" fontId="2" fillId="0" borderId="0" xfId="0" applyFont="1" applyAlignment="1">
      <alignment vertical="center"/>
    </xf>
    <xf numFmtId="0" fontId="2" fillId="0" borderId="0" xfId="0" applyFont="1"/>
    <xf numFmtId="1" fontId="17" fillId="0" borderId="26" xfId="0" applyNumberFormat="1" applyFont="1" applyBorder="1" applyAlignment="1" applyProtection="1">
      <alignment horizontal="center" vertical="center"/>
    </xf>
    <xf numFmtId="1" fontId="17" fillId="10" borderId="26" xfId="0" applyNumberFormat="1" applyFont="1" applyFill="1" applyBorder="1" applyAlignment="1" applyProtection="1">
      <alignment horizontal="center" vertical="center"/>
      <protection locked="0"/>
    </xf>
    <xf numFmtId="1" fontId="17" fillId="10" borderId="26" xfId="0" applyNumberFormat="1" applyFont="1" applyFill="1" applyBorder="1" applyAlignment="1" applyProtection="1">
      <alignment horizontal="center" vertical="center" wrapText="1"/>
      <protection locked="0"/>
    </xf>
    <xf numFmtId="0" fontId="17" fillId="10" borderId="26" xfId="0" applyFont="1" applyFill="1" applyBorder="1" applyAlignment="1" applyProtection="1">
      <alignment horizontal="center" vertical="center"/>
      <protection locked="0"/>
    </xf>
    <xf numFmtId="1" fontId="2" fillId="5" borderId="1" xfId="0" applyNumberFormat="1" applyFont="1" applyFill="1" applyBorder="1" applyAlignment="1">
      <alignment horizontal="left" vertical="center"/>
    </xf>
    <xf numFmtId="0" fontId="3" fillId="0" borderId="2" xfId="0" applyFont="1" applyBorder="1"/>
    <xf numFmtId="0" fontId="3" fillId="0" borderId="3" xfId="0" applyFont="1" applyBorder="1"/>
    <xf numFmtId="0" fontId="1" fillId="0" borderId="16" xfId="0" applyFont="1" applyBorder="1" applyAlignment="1">
      <alignment horizontal="center" vertical="center" wrapText="1"/>
    </xf>
    <xf numFmtId="0" fontId="3" fillId="0" borderId="18" xfId="0" applyFont="1" applyBorder="1"/>
    <xf numFmtId="0" fontId="1" fillId="0" borderId="1" xfId="0" applyFont="1" applyBorder="1" applyAlignment="1">
      <alignment horizontal="center" vertical="center" wrapText="1"/>
    </xf>
    <xf numFmtId="2" fontId="2" fillId="0" borderId="20" xfId="0" applyNumberFormat="1" applyFont="1" applyBorder="1" applyAlignment="1">
      <alignment horizontal="center" vertical="center"/>
    </xf>
    <xf numFmtId="0" fontId="3" fillId="0" borderId="19" xfId="0" applyFont="1" applyBorder="1"/>
    <xf numFmtId="0" fontId="3" fillId="0" borderId="21" xfId="0" applyFont="1" applyBorder="1"/>
    <xf numFmtId="0" fontId="3" fillId="0" borderId="22" xfId="0" applyFont="1" applyBorder="1"/>
    <xf numFmtId="0" fontId="3" fillId="0" borderId="15" xfId="0" applyFont="1" applyBorder="1"/>
    <xf numFmtId="0" fontId="3" fillId="0" borderId="23" xfId="0" applyFont="1" applyBorder="1"/>
    <xf numFmtId="0" fontId="1" fillId="0" borderId="1" xfId="0" applyFont="1" applyBorder="1" applyAlignment="1">
      <alignment horizontal="center" vertical="center"/>
    </xf>
    <xf numFmtId="0" fontId="2" fillId="5" borderId="1" xfId="0" applyFont="1" applyFill="1" applyBorder="1" applyAlignment="1">
      <alignment horizontal="left"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xf>
    <xf numFmtId="10"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xf>
    <xf numFmtId="0" fontId="3" fillId="0" borderId="2" xfId="0" applyFont="1" applyBorder="1" applyAlignment="1">
      <alignment wrapText="1"/>
    </xf>
    <xf numFmtId="0" fontId="3" fillId="0" borderId="3" xfId="0" applyFont="1" applyBorder="1" applyAlignment="1">
      <alignment wrapText="1"/>
    </xf>
    <xf numFmtId="0" fontId="1" fillId="0" borderId="20" xfId="0" applyFont="1" applyBorder="1" applyAlignment="1">
      <alignment horizontal="left" vertical="center" wrapText="1"/>
    </xf>
    <xf numFmtId="0" fontId="1" fillId="0" borderId="16" xfId="0" applyFont="1" applyBorder="1" applyAlignment="1">
      <alignment horizontal="center" vertical="center"/>
    </xf>
    <xf numFmtId="1" fontId="2" fillId="0" borderId="1" xfId="0" applyNumberFormat="1" applyFont="1" applyBorder="1" applyAlignment="1">
      <alignment horizontal="center" vertical="center"/>
    </xf>
    <xf numFmtId="0" fontId="21" fillId="0" borderId="30" xfId="0" applyFont="1" applyBorder="1" applyAlignment="1" applyProtection="1">
      <alignment horizontal="left" vertical="center" wrapText="1"/>
    </xf>
    <xf numFmtId="0" fontId="21" fillId="0" borderId="14" xfId="0" applyFont="1" applyBorder="1" applyAlignment="1" applyProtection="1">
      <alignment horizontal="left" vertical="center" wrapText="1"/>
    </xf>
    <xf numFmtId="0" fontId="1" fillId="0" borderId="20" xfId="0" applyFont="1" applyBorder="1" applyAlignment="1">
      <alignment horizontal="center" vertical="center"/>
    </xf>
    <xf numFmtId="0" fontId="11" fillId="0" borderId="0" xfId="0" applyFont="1" applyAlignment="1">
      <alignment horizontal="left" vertical="center" wrapText="1"/>
    </xf>
    <xf numFmtId="0" fontId="0" fillId="0" borderId="0" xfId="0" applyFont="1" applyAlignment="1"/>
    <xf numFmtId="0" fontId="11" fillId="0" borderId="2" xfId="0" applyFont="1" applyBorder="1" applyAlignment="1">
      <alignment horizontal="left" vertical="center" wrapText="1"/>
    </xf>
    <xf numFmtId="1" fontId="2" fillId="3" borderId="1" xfId="0" applyNumberFormat="1" applyFont="1" applyFill="1" applyBorder="1" applyAlignment="1">
      <alignment horizontal="left" vertical="center"/>
    </xf>
    <xf numFmtId="9" fontId="1" fillId="0" borderId="1" xfId="0" applyNumberFormat="1" applyFont="1" applyBorder="1" applyAlignment="1">
      <alignment horizontal="center" vertical="center"/>
    </xf>
    <xf numFmtId="9" fontId="2" fillId="0" borderId="1" xfId="0" applyNumberFormat="1" applyFont="1" applyBorder="1" applyAlignment="1">
      <alignment horizontal="center"/>
    </xf>
    <xf numFmtId="1" fontId="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0" borderId="1" xfId="0" applyNumberFormat="1" applyFont="1" applyBorder="1" applyAlignment="1">
      <alignment horizontal="center"/>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0" fontId="2"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2" fillId="7" borderId="1" xfId="0" applyFont="1" applyFill="1" applyBorder="1" applyAlignment="1">
      <alignment horizontal="center" vertical="center" wrapText="1"/>
    </xf>
    <xf numFmtId="2" fontId="2" fillId="3" borderId="20" xfId="0" applyNumberFormat="1" applyFont="1" applyFill="1" applyBorder="1" applyAlignment="1">
      <alignment horizontal="center" vertical="center"/>
    </xf>
    <xf numFmtId="0" fontId="2" fillId="0" borderId="0" xfId="0" applyFont="1"/>
    <xf numFmtId="0" fontId="1" fillId="3" borderId="2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applyAlignment="1">
      <alignment horizontal="left" vertical="center"/>
    </xf>
    <xf numFmtId="0" fontId="1" fillId="0" borderId="15" xfId="0" applyFont="1" applyBorder="1"/>
    <xf numFmtId="0" fontId="1" fillId="0" borderId="20"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center" vertical="center" wrapText="1"/>
    </xf>
    <xf numFmtId="0" fontId="2" fillId="0" borderId="25" xfId="0" applyFont="1" applyBorder="1" applyAlignment="1">
      <alignment wrapText="1"/>
    </xf>
    <xf numFmtId="1" fontId="2" fillId="3" borderId="1" xfId="0" applyNumberFormat="1" applyFont="1" applyFill="1" applyBorder="1" applyAlignment="1">
      <alignment horizontal="left" vertical="center" wrapText="1"/>
    </xf>
    <xf numFmtId="0" fontId="10" fillId="6" borderId="20" xfId="0" applyFont="1" applyFill="1" applyBorder="1" applyAlignment="1">
      <alignment horizontal="center" vertical="center" wrapText="1"/>
    </xf>
    <xf numFmtId="1" fontId="12" fillId="5" borderId="1" xfId="0" applyNumberFormat="1" applyFont="1" applyFill="1" applyBorder="1" applyAlignment="1">
      <alignment horizontal="left" vertical="center" wrapText="1"/>
    </xf>
    <xf numFmtId="0" fontId="14" fillId="0" borderId="2" xfId="0" applyFont="1" applyBorder="1"/>
    <xf numFmtId="0" fontId="14" fillId="0" borderId="3" xfId="0" applyFont="1" applyBorder="1"/>
    <xf numFmtId="0" fontId="1" fillId="0" borderId="0" xfId="0" applyFont="1" applyAlignment="1">
      <alignment horizontal="center" vertical="center"/>
    </xf>
    <xf numFmtId="1" fontId="2" fillId="5" borderId="1" xfId="0" applyNumberFormat="1" applyFont="1" applyFill="1" applyBorder="1" applyAlignment="1">
      <alignment horizontal="left" vertical="center" wrapText="1"/>
    </xf>
    <xf numFmtId="1" fontId="2" fillId="5" borderId="2" xfId="0" applyNumberFormat="1" applyFont="1" applyFill="1" applyBorder="1" applyAlignment="1">
      <alignment horizontal="left" vertical="center" wrapText="1"/>
    </xf>
    <xf numFmtId="1" fontId="2" fillId="5" borderId="3" xfId="0" applyNumberFormat="1" applyFont="1" applyFill="1" applyBorder="1" applyAlignment="1">
      <alignment horizontal="left" vertical="center" wrapText="1"/>
    </xf>
    <xf numFmtId="0" fontId="1" fillId="0" borderId="24" xfId="0" applyFont="1" applyBorder="1" applyAlignment="1">
      <alignment horizontal="center" vertical="center" wrapText="1"/>
    </xf>
    <xf numFmtId="0" fontId="17" fillId="0" borderId="27" xfId="0" applyFont="1" applyFill="1" applyBorder="1" applyAlignment="1" applyProtection="1">
      <alignment horizontal="left" vertical="center"/>
      <protection locked="0"/>
    </xf>
    <xf numFmtId="0" fontId="17" fillId="0" borderId="28" xfId="0" applyFont="1" applyFill="1" applyBorder="1" applyAlignment="1" applyProtection="1">
      <alignment horizontal="left" vertical="center"/>
      <protection locked="0"/>
    </xf>
    <xf numFmtId="0" fontId="17" fillId="0" borderId="29" xfId="0" applyFont="1" applyFill="1" applyBorder="1" applyAlignment="1" applyProtection="1">
      <alignment horizontal="left" vertical="center"/>
      <protection locked="0"/>
    </xf>
    <xf numFmtId="0" fontId="1" fillId="0" borderId="22" xfId="0" applyFont="1" applyBorder="1" applyAlignment="1">
      <alignment horizontal="center" vertical="center" wrapText="1"/>
    </xf>
    <xf numFmtId="0" fontId="2" fillId="0" borderId="0" xfId="0" applyFont="1" applyAlignment="1">
      <alignment wrapText="1"/>
    </xf>
    <xf numFmtId="0" fontId="2" fillId="5" borderId="26" xfId="0" applyFont="1" applyFill="1" applyBorder="1" applyAlignment="1">
      <alignment horizontal="left" vertical="center"/>
    </xf>
    <xf numFmtId="0" fontId="3" fillId="0" borderId="26" xfId="0" applyFont="1" applyBorder="1"/>
    <xf numFmtId="0" fontId="2" fillId="5" borderId="22" xfId="0" applyFont="1" applyFill="1" applyBorder="1" applyAlignment="1">
      <alignment horizontal="left" vertical="center"/>
    </xf>
    <xf numFmtId="0" fontId="2" fillId="0" borderId="0" xfId="0" applyFont="1" applyAlignment="1">
      <alignment vertical="top" wrapText="1"/>
    </xf>
    <xf numFmtId="0" fontId="2" fillId="3" borderId="1" xfId="0" applyFont="1" applyFill="1" applyBorder="1" applyAlignment="1">
      <alignment horizontal="left" vertical="center"/>
    </xf>
    <xf numFmtId="0" fontId="2" fillId="5" borderId="20" xfId="0" applyFont="1" applyFill="1" applyBorder="1" applyAlignment="1">
      <alignment horizontal="left" vertical="center"/>
    </xf>
    <xf numFmtId="0" fontId="2" fillId="5" borderId="1" xfId="0" applyFont="1" applyFill="1" applyBorder="1" applyAlignment="1">
      <alignment horizontal="left" vertical="top"/>
    </xf>
    <xf numFmtId="0" fontId="2" fillId="0" borderId="25" xfId="0" applyFont="1" applyBorder="1"/>
    <xf numFmtId="2" fontId="2" fillId="0" borderId="20" xfId="0" applyNumberFormat="1" applyFont="1" applyBorder="1" applyAlignment="1">
      <alignment horizontal="center" vertical="center" wrapText="1"/>
    </xf>
    <xf numFmtId="10" fontId="1" fillId="0" borderId="1" xfId="0" applyNumberFormat="1" applyFont="1" applyBorder="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3"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xf numFmtId="0" fontId="2" fillId="0" borderId="0" xfId="0" applyFont="1" applyAlignment="1">
      <alignment horizontal="left" vertical="center" wrapText="1"/>
    </xf>
    <xf numFmtId="0" fontId="2"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13" fillId="0" borderId="15" xfId="0" applyFont="1" applyBorder="1"/>
    <xf numFmtId="0" fontId="14" fillId="0" borderId="15" xfId="0" applyFont="1" applyBorder="1"/>
    <xf numFmtId="0" fontId="1" fillId="0" borderId="0" xfId="0" applyFont="1"/>
    <xf numFmtId="0" fontId="2" fillId="2" borderId="4" xfId="0" applyFont="1" applyFill="1" applyBorder="1" applyAlignment="1">
      <alignment wrapText="1"/>
    </xf>
    <xf numFmtId="0" fontId="3" fillId="0" borderId="5" xfId="0" applyFont="1" applyBorder="1"/>
    <xf numFmtId="0" fontId="3" fillId="0" borderId="6" xfId="0" applyFont="1" applyBorder="1"/>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4" borderId="7" xfId="0" applyFont="1" applyFill="1" applyBorder="1" applyAlignment="1">
      <alignment horizontal="left" vertical="top"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17" fillId="0" borderId="0" xfId="0" applyFont="1" applyAlignment="1" applyProtection="1">
      <alignment vertical="center" wrapText="1"/>
      <protection locked="0"/>
    </xf>
  </cellXfs>
  <cellStyles count="1">
    <cellStyle name="Normal" xfId="0" builtinId="0"/>
  </cellStyles>
  <dxfs count="40">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C00000"/>
          <bgColor rgb="FFC0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180975</xdr:colOff>
      <xdr:row>48</xdr:row>
      <xdr:rowOff>323850</xdr:rowOff>
    </xdr:to>
    <xdr:sp macro="" textlink="">
      <xdr:nvSpPr>
        <xdr:cNvPr id="1093" name="Rectangle 69" hidden="1">
          <a:extLst>
            <a:ext uri="{FF2B5EF4-FFF2-40B4-BE49-F238E27FC236}">
              <a16:creationId xmlns:a16="http://schemas.microsoft.com/office/drawing/2014/main" id="{00000000-0008-0000-0000-000045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48</xdr:row>
      <xdr:rowOff>323850</xdr:rowOff>
    </xdr:to>
    <xdr:sp macro="" textlink="">
      <xdr:nvSpPr>
        <xdr:cNvPr id="2" name="AutoShape 69">
          <a:extLst>
            <a:ext uri="{FF2B5EF4-FFF2-40B4-BE49-F238E27FC236}">
              <a16:creationId xmlns:a16="http://schemas.microsoft.com/office/drawing/2014/main"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3" name="AutoShape 69">
          <a:extLst>
            <a:ext uri="{FF2B5EF4-FFF2-40B4-BE49-F238E27FC236}">
              <a16:creationId xmlns:a16="http://schemas.microsoft.com/office/drawing/2014/main" id="{00000000-0008-0000-0000-000003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4" name="AutoShape 69">
          <a:extLst>
            <a:ext uri="{FF2B5EF4-FFF2-40B4-BE49-F238E27FC236}">
              <a16:creationId xmlns:a16="http://schemas.microsoft.com/office/drawing/2014/main" id="{00000000-0008-0000-0000-000004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5" name="AutoShape 69">
          <a:extLst>
            <a:ext uri="{FF2B5EF4-FFF2-40B4-BE49-F238E27FC236}">
              <a16:creationId xmlns:a16="http://schemas.microsoft.com/office/drawing/2014/main" id="{00000000-0008-0000-0000-000005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6" name="AutoShape 69">
          <a:extLst>
            <a:ext uri="{FF2B5EF4-FFF2-40B4-BE49-F238E27FC236}">
              <a16:creationId xmlns:a16="http://schemas.microsoft.com/office/drawing/2014/main" id="{00000000-0008-0000-0000-000006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7" name="AutoShape 69">
          <a:extLst>
            <a:ext uri="{FF2B5EF4-FFF2-40B4-BE49-F238E27FC236}">
              <a16:creationId xmlns:a16="http://schemas.microsoft.com/office/drawing/2014/main" id="{00000000-0008-0000-0000-000007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8" name="AutoShape 69">
          <a:extLst>
            <a:ext uri="{FF2B5EF4-FFF2-40B4-BE49-F238E27FC236}">
              <a16:creationId xmlns:a16="http://schemas.microsoft.com/office/drawing/2014/main" id="{00000000-0008-0000-0000-000008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9" name="AutoShape 69">
          <a:extLst>
            <a:ext uri="{FF2B5EF4-FFF2-40B4-BE49-F238E27FC236}">
              <a16:creationId xmlns:a16="http://schemas.microsoft.com/office/drawing/2014/main" id="{00000000-0008-0000-0000-000009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0" name="AutoShape 69">
          <a:extLst>
            <a:ext uri="{FF2B5EF4-FFF2-40B4-BE49-F238E27FC236}">
              <a16:creationId xmlns:a16="http://schemas.microsoft.com/office/drawing/2014/main" id="{00000000-0008-0000-0000-00000A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1" name="AutoShape 69">
          <a:extLst>
            <a:ext uri="{FF2B5EF4-FFF2-40B4-BE49-F238E27FC236}">
              <a16:creationId xmlns:a16="http://schemas.microsoft.com/office/drawing/2014/main" id="{00000000-0008-0000-0000-00000B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2" name="AutoShape 69">
          <a:extLst>
            <a:ext uri="{FF2B5EF4-FFF2-40B4-BE49-F238E27FC236}">
              <a16:creationId xmlns:a16="http://schemas.microsoft.com/office/drawing/2014/main" id="{00000000-0008-0000-0000-00000C000000}"/>
            </a:ext>
          </a:extLst>
        </xdr:cNvPr>
        <xdr:cNvSpPr>
          <a:spLocks noChangeArrowheads="1"/>
        </xdr:cNvSpPr>
      </xdr:nvSpPr>
      <xdr:spPr bwMode="auto">
        <a:xfrm>
          <a:off x="0" y="0"/>
          <a:ext cx="96774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3" name="AutoShape 69">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4" name="AutoShape 69">
          <a:extLst>
            <a:ext uri="{FF2B5EF4-FFF2-40B4-BE49-F238E27FC236}">
              <a16:creationId xmlns:a16="http://schemas.microsoft.com/office/drawing/2014/main" id="{00000000-0008-0000-0000-00000E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5" name="AutoShape 69">
          <a:extLst>
            <a:ext uri="{FF2B5EF4-FFF2-40B4-BE49-F238E27FC236}">
              <a16:creationId xmlns:a16="http://schemas.microsoft.com/office/drawing/2014/main" id="{00000000-0008-0000-0000-00000F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6" name="AutoShape 69">
          <a:extLst>
            <a:ext uri="{FF2B5EF4-FFF2-40B4-BE49-F238E27FC236}">
              <a16:creationId xmlns:a16="http://schemas.microsoft.com/office/drawing/2014/main" id="{00000000-0008-0000-0000-000010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7" name="AutoShape 69">
          <a:extLst>
            <a:ext uri="{FF2B5EF4-FFF2-40B4-BE49-F238E27FC236}">
              <a16:creationId xmlns:a16="http://schemas.microsoft.com/office/drawing/2014/main" id="{00000000-0008-0000-0000-000011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8" name="AutoShape 69">
          <a:extLst>
            <a:ext uri="{FF2B5EF4-FFF2-40B4-BE49-F238E27FC236}">
              <a16:creationId xmlns:a16="http://schemas.microsoft.com/office/drawing/2014/main" id="{00000000-0008-0000-0000-000012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9" name="AutoShape 69">
          <a:extLst>
            <a:ext uri="{FF2B5EF4-FFF2-40B4-BE49-F238E27FC236}">
              <a16:creationId xmlns:a16="http://schemas.microsoft.com/office/drawing/2014/main" id="{00000000-0008-0000-0000-000013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0" name="AutoShape 69">
          <a:extLst>
            <a:ext uri="{FF2B5EF4-FFF2-40B4-BE49-F238E27FC236}">
              <a16:creationId xmlns:a16="http://schemas.microsoft.com/office/drawing/2014/main" id="{00000000-0008-0000-0000-000014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1" name="AutoShape 69">
          <a:extLst>
            <a:ext uri="{FF2B5EF4-FFF2-40B4-BE49-F238E27FC236}">
              <a16:creationId xmlns:a16="http://schemas.microsoft.com/office/drawing/2014/main" id="{00000000-0008-0000-0000-000015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2" name="AutoShape 69">
          <a:extLst>
            <a:ext uri="{FF2B5EF4-FFF2-40B4-BE49-F238E27FC236}">
              <a16:creationId xmlns:a16="http://schemas.microsoft.com/office/drawing/2014/main" id="{00000000-0008-0000-0000-000016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3" name="AutoShape 69">
          <a:extLst>
            <a:ext uri="{FF2B5EF4-FFF2-40B4-BE49-F238E27FC236}">
              <a16:creationId xmlns:a16="http://schemas.microsoft.com/office/drawing/2014/main" id="{00000000-0008-0000-0000-000017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4" name="AutoShape 69">
          <a:extLst>
            <a:ext uri="{FF2B5EF4-FFF2-40B4-BE49-F238E27FC236}">
              <a16:creationId xmlns:a16="http://schemas.microsoft.com/office/drawing/2014/main" id="{00000000-0008-0000-0000-000018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5" name="AutoShape 69">
          <a:extLst>
            <a:ext uri="{FF2B5EF4-FFF2-40B4-BE49-F238E27FC236}">
              <a16:creationId xmlns:a16="http://schemas.microsoft.com/office/drawing/2014/main" id="{00000000-0008-0000-0000-000019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6" name="AutoShape 69">
          <a:extLst>
            <a:ext uri="{FF2B5EF4-FFF2-40B4-BE49-F238E27FC236}">
              <a16:creationId xmlns:a16="http://schemas.microsoft.com/office/drawing/2014/main" id="{00000000-0008-0000-0000-00001A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7" name="AutoShape 69">
          <a:extLst>
            <a:ext uri="{FF2B5EF4-FFF2-40B4-BE49-F238E27FC236}">
              <a16:creationId xmlns:a16="http://schemas.microsoft.com/office/drawing/2014/main" id="{00000000-0008-0000-0000-00001B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8" name="AutoShape 69">
          <a:extLst>
            <a:ext uri="{FF2B5EF4-FFF2-40B4-BE49-F238E27FC236}">
              <a16:creationId xmlns:a16="http://schemas.microsoft.com/office/drawing/2014/main" id="{00000000-0008-0000-0000-00001C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29" name="AutoShape 69">
          <a:extLst>
            <a:ext uri="{FF2B5EF4-FFF2-40B4-BE49-F238E27FC236}">
              <a16:creationId xmlns:a16="http://schemas.microsoft.com/office/drawing/2014/main" id="{00000000-0008-0000-0000-00001D000000}"/>
            </a:ext>
          </a:extLst>
        </xdr:cNvPr>
        <xdr:cNvSpPr>
          <a:spLocks noChangeArrowheads="1"/>
        </xdr:cNvSpPr>
      </xdr:nvSpPr>
      <xdr:spPr bwMode="auto">
        <a:xfrm>
          <a:off x="0" y="0"/>
          <a:ext cx="9578340" cy="9083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30" name="AutoShape 69">
          <a:extLst>
            <a:ext uri="{FF2B5EF4-FFF2-40B4-BE49-F238E27FC236}">
              <a16:creationId xmlns:a16="http://schemas.microsoft.com/office/drawing/2014/main" id="{00000000-0008-0000-0000-00001E000000}"/>
            </a:ext>
          </a:extLst>
        </xdr:cNvPr>
        <xdr:cNvSpPr>
          <a:spLocks noChangeArrowheads="1"/>
        </xdr:cNvSpPr>
      </xdr:nvSpPr>
      <xdr:spPr bwMode="auto">
        <a:xfrm>
          <a:off x="0" y="0"/>
          <a:ext cx="9578340" cy="9083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31" name="AutoShape 69">
          <a:extLst>
            <a:ext uri="{FF2B5EF4-FFF2-40B4-BE49-F238E27FC236}">
              <a16:creationId xmlns:a16="http://schemas.microsoft.com/office/drawing/2014/main" id="{00000000-0008-0000-0000-00001F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088" name="AutoShape 69">
          <a:extLst>
            <a:ext uri="{FF2B5EF4-FFF2-40B4-BE49-F238E27FC236}">
              <a16:creationId xmlns:a16="http://schemas.microsoft.com/office/drawing/2014/main" id="{00000000-0008-0000-0000-00004004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32" name="AutoShape 69">
          <a:extLst>
            <a:ext uri="{FF2B5EF4-FFF2-40B4-BE49-F238E27FC236}">
              <a16:creationId xmlns:a16="http://schemas.microsoft.com/office/drawing/2014/main" id="{00000000-0008-0000-0000-000020000000}"/>
            </a:ext>
          </a:extLst>
        </xdr:cNvPr>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33" name="AutoShape 69">
          <a:extLst>
            <a:ext uri="{FF2B5EF4-FFF2-40B4-BE49-F238E27FC236}">
              <a16:creationId xmlns:a16="http://schemas.microsoft.com/office/drawing/2014/main" id="{00000000-0008-0000-0000-000021000000}"/>
            </a:ext>
          </a:extLst>
        </xdr:cNvPr>
        <xdr:cNvSpPr>
          <a:spLocks noChangeArrowheads="1"/>
        </xdr:cNvSpPr>
      </xdr:nvSpPr>
      <xdr:spPr bwMode="auto">
        <a:xfrm>
          <a:off x="0" y="0"/>
          <a:ext cx="9578340" cy="91744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34" name="AutoShape 69">
          <a:extLst>
            <a:ext uri="{FF2B5EF4-FFF2-40B4-BE49-F238E27FC236}">
              <a16:creationId xmlns:a16="http://schemas.microsoft.com/office/drawing/2014/main" id="{B69F4219-BB8F-418C-A08E-7487FEB1973F}"/>
            </a:ext>
          </a:extLst>
        </xdr:cNvPr>
        <xdr:cNvSpPr>
          <a:spLocks noChangeArrowheads="1"/>
        </xdr:cNvSpPr>
      </xdr:nvSpPr>
      <xdr:spPr bwMode="auto">
        <a:xfrm>
          <a:off x="0" y="0"/>
          <a:ext cx="9578340" cy="917448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99"/>
  <sheetViews>
    <sheetView tabSelected="1" view="pageLayout" topLeftCell="A277" zoomScaleNormal="100" workbookViewId="0">
      <selection activeCell="A201" sqref="A201"/>
    </sheetView>
  </sheetViews>
  <sheetFormatPr defaultColWidth="14.44140625" defaultRowHeight="15" customHeight="1" x14ac:dyDescent="0.3"/>
  <cols>
    <col min="1" max="1" width="8.6640625" customWidth="1"/>
    <col min="2" max="2" width="7.109375" customWidth="1"/>
    <col min="3" max="3" width="7.33203125" customWidth="1"/>
    <col min="4" max="5" width="4.6640625" customWidth="1"/>
    <col min="6" max="6" width="4.5546875" customWidth="1"/>
    <col min="7" max="8" width="8.109375" customWidth="1"/>
    <col min="9" max="9" width="5.44140625" customWidth="1"/>
    <col min="10" max="10" width="7.5546875" customWidth="1"/>
    <col min="11" max="11" width="5.6640625" customWidth="1"/>
    <col min="12" max="12" width="4.88671875" customWidth="1"/>
    <col min="13" max="14" width="5.5546875" customWidth="1"/>
    <col min="15" max="15" width="5.6640625" customWidth="1"/>
    <col min="16" max="16" width="5.109375" customWidth="1"/>
    <col min="17" max="17" width="5.44140625" customWidth="1"/>
    <col min="18" max="18" width="5.5546875" customWidth="1"/>
    <col min="19" max="19" width="5" customWidth="1"/>
    <col min="20" max="20" width="4.88671875" customWidth="1"/>
    <col min="21" max="21" width="5.6640625" customWidth="1"/>
    <col min="22" max="22" width="9" customWidth="1"/>
    <col min="23" max="32" width="9.109375" customWidth="1"/>
  </cols>
  <sheetData>
    <row r="1" spans="1:32" ht="15.75" customHeight="1" x14ac:dyDescent="0.3">
      <c r="A1" s="146" t="s">
        <v>247</v>
      </c>
      <c r="B1" s="181"/>
      <c r="C1" s="181"/>
      <c r="D1" s="181"/>
      <c r="E1" s="181"/>
      <c r="F1" s="181"/>
      <c r="G1" s="181"/>
      <c r="H1" s="181"/>
      <c r="I1" s="181"/>
      <c r="J1" s="181"/>
      <c r="K1" s="181"/>
      <c r="L1" s="1"/>
      <c r="M1" s="191" t="s">
        <v>0</v>
      </c>
      <c r="N1" s="128"/>
      <c r="O1" s="128"/>
      <c r="P1" s="128"/>
      <c r="Q1" s="128"/>
      <c r="R1" s="128"/>
      <c r="S1" s="128"/>
      <c r="T1" s="128"/>
      <c r="U1" s="128"/>
      <c r="V1" s="1"/>
      <c r="W1" s="1"/>
      <c r="X1" s="1"/>
      <c r="Y1" s="1"/>
      <c r="Z1" s="1"/>
      <c r="AA1" s="1"/>
      <c r="AB1" s="1"/>
      <c r="AC1" s="1"/>
      <c r="AD1" s="1"/>
      <c r="AE1" s="1"/>
      <c r="AF1" s="1"/>
    </row>
    <row r="2" spans="1:32" ht="6.75" customHeight="1" x14ac:dyDescent="0.3">
      <c r="A2" s="197"/>
      <c r="B2" s="181"/>
      <c r="C2" s="181"/>
      <c r="D2" s="181"/>
      <c r="E2" s="181"/>
      <c r="F2" s="181"/>
      <c r="G2" s="181"/>
      <c r="H2" s="181"/>
      <c r="I2" s="181"/>
      <c r="J2" s="181"/>
      <c r="K2" s="181"/>
      <c r="L2" s="1"/>
      <c r="M2" s="1"/>
      <c r="N2" s="1"/>
      <c r="O2" s="1"/>
      <c r="P2" s="1"/>
      <c r="Q2" s="1"/>
      <c r="R2" s="1"/>
      <c r="S2" s="1"/>
      <c r="T2" s="1"/>
      <c r="U2" s="1"/>
      <c r="V2" s="1"/>
      <c r="W2" s="1"/>
      <c r="X2" s="1"/>
      <c r="Y2" s="1"/>
      <c r="Z2" s="1"/>
      <c r="AA2" s="1"/>
      <c r="AB2" s="1"/>
      <c r="AC2" s="1"/>
      <c r="AD2" s="1"/>
      <c r="AE2" s="1"/>
      <c r="AF2" s="1"/>
    </row>
    <row r="3" spans="1:32" ht="18" customHeight="1" x14ac:dyDescent="0.3">
      <c r="A3" s="196" t="s">
        <v>1</v>
      </c>
      <c r="B3" s="181"/>
      <c r="C3" s="181"/>
      <c r="D3" s="181"/>
      <c r="E3" s="181"/>
      <c r="F3" s="181"/>
      <c r="G3" s="181"/>
      <c r="H3" s="181"/>
      <c r="I3" s="181"/>
      <c r="J3" s="181"/>
      <c r="K3" s="181"/>
      <c r="L3" s="1"/>
      <c r="M3" s="150"/>
      <c r="N3" s="101"/>
      <c r="O3" s="102"/>
      <c r="P3" s="105" t="s">
        <v>2</v>
      </c>
      <c r="Q3" s="101"/>
      <c r="R3" s="102"/>
      <c r="S3" s="105" t="s">
        <v>3</v>
      </c>
      <c r="T3" s="101"/>
      <c r="U3" s="102"/>
      <c r="V3" s="192" t="str">
        <f>IF(P4&gt;=22,"Corect","Trebuie alocate cel puțin 22 de ore pe săptămână")</f>
        <v>Corect</v>
      </c>
      <c r="W3" s="193"/>
      <c r="X3" s="193"/>
      <c r="Y3" s="194"/>
      <c r="Z3" s="2"/>
      <c r="AA3" s="2"/>
      <c r="AB3" s="1"/>
      <c r="AC3" s="1"/>
      <c r="AD3" s="1"/>
      <c r="AE3" s="1"/>
      <c r="AF3" s="1"/>
    </row>
    <row r="4" spans="1:32" ht="17.25" customHeight="1" x14ac:dyDescent="0.3">
      <c r="A4" s="196" t="s">
        <v>4</v>
      </c>
      <c r="B4" s="181"/>
      <c r="C4" s="181"/>
      <c r="D4" s="181"/>
      <c r="E4" s="181"/>
      <c r="F4" s="181"/>
      <c r="G4" s="181"/>
      <c r="H4" s="181"/>
      <c r="I4" s="181"/>
      <c r="J4" s="181"/>
      <c r="K4" s="181"/>
      <c r="L4" s="1"/>
      <c r="M4" s="117" t="s">
        <v>5</v>
      </c>
      <c r="N4" s="101"/>
      <c r="O4" s="102"/>
      <c r="P4" s="179">
        <f>O46</f>
        <v>25</v>
      </c>
      <c r="Q4" s="101"/>
      <c r="R4" s="102"/>
      <c r="S4" s="179">
        <f>O57</f>
        <v>24</v>
      </c>
      <c r="T4" s="101"/>
      <c r="U4" s="102"/>
      <c r="V4" s="192" t="str">
        <f>IF(S4&gt;=22,"Corect","Trebuie alocate cel puțin 22 de ore pe săptămână")</f>
        <v>Corect</v>
      </c>
      <c r="W4" s="193"/>
      <c r="X4" s="193"/>
      <c r="Y4" s="194"/>
      <c r="Z4" s="2"/>
      <c r="AA4" s="2"/>
      <c r="AB4" s="1"/>
      <c r="AC4" s="1"/>
      <c r="AD4" s="1"/>
      <c r="AE4" s="1"/>
      <c r="AF4" s="1"/>
    </row>
    <row r="5" spans="1:32" ht="16.5" customHeight="1" x14ac:dyDescent="0.3">
      <c r="A5" s="181"/>
      <c r="B5" s="181"/>
      <c r="C5" s="181"/>
      <c r="D5" s="181"/>
      <c r="E5" s="181"/>
      <c r="F5" s="181"/>
      <c r="G5" s="181"/>
      <c r="H5" s="181"/>
      <c r="I5" s="181"/>
      <c r="J5" s="181"/>
      <c r="K5" s="181"/>
      <c r="L5" s="1"/>
      <c r="M5" s="117" t="s">
        <v>6</v>
      </c>
      <c r="N5" s="101"/>
      <c r="O5" s="102"/>
      <c r="P5" s="179">
        <f>O68</f>
        <v>24</v>
      </c>
      <c r="Q5" s="101"/>
      <c r="R5" s="102"/>
      <c r="S5" s="179">
        <f>O81</f>
        <v>25</v>
      </c>
      <c r="T5" s="101"/>
      <c r="U5" s="102"/>
      <c r="V5" s="192" t="str">
        <f>IF(P5&gt;=22,"Corect","Trebuie alocate cel puțin 22 de ore pe săptămână")</f>
        <v>Corect</v>
      </c>
      <c r="W5" s="193"/>
      <c r="X5" s="193"/>
      <c r="Y5" s="194"/>
      <c r="Z5" s="2"/>
      <c r="AA5" s="2"/>
      <c r="AB5" s="1"/>
      <c r="AC5" s="1"/>
      <c r="AD5" s="1"/>
      <c r="AE5" s="1"/>
      <c r="AF5" s="1"/>
    </row>
    <row r="6" spans="1:32" ht="15" customHeight="1" x14ac:dyDescent="0.3">
      <c r="A6" s="195" t="s">
        <v>193</v>
      </c>
      <c r="B6" s="181"/>
      <c r="C6" s="181"/>
      <c r="D6" s="181"/>
      <c r="E6" s="181"/>
      <c r="F6" s="181"/>
      <c r="G6" s="181"/>
      <c r="H6" s="181"/>
      <c r="I6" s="181"/>
      <c r="J6" s="181"/>
      <c r="K6" s="181"/>
      <c r="L6" s="1"/>
      <c r="M6" s="117" t="s">
        <v>7</v>
      </c>
      <c r="N6" s="101"/>
      <c r="O6" s="102"/>
      <c r="P6" s="179">
        <f>O95</f>
        <v>28</v>
      </c>
      <c r="Q6" s="101"/>
      <c r="R6" s="102"/>
      <c r="S6" s="179">
        <f>O105</f>
        <v>22</v>
      </c>
      <c r="T6" s="101"/>
      <c r="U6" s="102"/>
      <c r="V6" s="192" t="str">
        <f>IF(S5&gt;=22,"Corect","Trebuie alocate cel puțin 22 de ore pe săptămână")</f>
        <v>Corect</v>
      </c>
      <c r="W6" s="193"/>
      <c r="X6" s="193"/>
      <c r="Y6" s="194"/>
      <c r="Z6" s="2"/>
      <c r="AA6" s="2"/>
      <c r="AB6" s="1"/>
      <c r="AC6" s="1"/>
      <c r="AD6" s="1"/>
      <c r="AE6" s="1"/>
      <c r="AF6" s="1"/>
    </row>
    <row r="7" spans="1:32" ht="18" customHeight="1" x14ac:dyDescent="0.3">
      <c r="A7" s="188" t="s">
        <v>209</v>
      </c>
      <c r="B7" s="181"/>
      <c r="C7" s="181"/>
      <c r="D7" s="181"/>
      <c r="E7" s="181"/>
      <c r="F7" s="181"/>
      <c r="G7" s="181"/>
      <c r="H7" s="181"/>
      <c r="I7" s="181"/>
      <c r="J7" s="181"/>
      <c r="K7" s="181"/>
      <c r="L7" s="1"/>
      <c r="M7" s="1"/>
      <c r="N7" s="1"/>
      <c r="O7" s="1"/>
      <c r="P7" s="1"/>
      <c r="Q7" s="1"/>
      <c r="R7" s="1"/>
      <c r="S7" s="1"/>
      <c r="T7" s="1"/>
      <c r="U7" s="1"/>
      <c r="V7" s="192" t="str">
        <f>IF(P6&gt;=22,"Corect","Trebuie alocate cel puțin 22 de ore pe săptămână")</f>
        <v>Corect</v>
      </c>
      <c r="W7" s="193"/>
      <c r="X7" s="193"/>
      <c r="Y7" s="194"/>
      <c r="Z7" s="2"/>
      <c r="AA7" s="2"/>
      <c r="AB7" s="1"/>
      <c r="AC7" s="1"/>
      <c r="AD7" s="1"/>
      <c r="AE7" s="1"/>
      <c r="AF7" s="1"/>
    </row>
    <row r="8" spans="1:32" ht="18.75" customHeight="1" x14ac:dyDescent="0.3">
      <c r="A8" s="180" t="s">
        <v>194</v>
      </c>
      <c r="B8" s="181"/>
      <c r="C8" s="181"/>
      <c r="D8" s="181"/>
      <c r="E8" s="181"/>
      <c r="F8" s="181"/>
      <c r="G8" s="181"/>
      <c r="H8" s="181"/>
      <c r="I8" s="181"/>
      <c r="J8" s="181"/>
      <c r="K8" s="181"/>
      <c r="L8" s="1"/>
      <c r="M8" s="183" t="s">
        <v>243</v>
      </c>
      <c r="N8" s="128"/>
      <c r="O8" s="128"/>
      <c r="P8" s="128"/>
      <c r="Q8" s="128"/>
      <c r="R8" s="128"/>
      <c r="S8" s="128"/>
      <c r="T8" s="128"/>
      <c r="U8" s="128"/>
      <c r="V8" s="192" t="str">
        <f>IF(S6&gt;=22,"Corect","Trebuie alocate cel puțin 22 de ore pe săptămână")</f>
        <v>Corect</v>
      </c>
      <c r="W8" s="193"/>
      <c r="X8" s="193"/>
      <c r="Y8" s="194"/>
      <c r="Z8" s="2"/>
      <c r="AA8" s="2"/>
      <c r="AB8" s="1"/>
      <c r="AC8" s="1"/>
      <c r="AD8" s="1"/>
      <c r="AE8" s="1"/>
      <c r="AF8" s="1"/>
    </row>
    <row r="9" spans="1:32" ht="15" customHeight="1" x14ac:dyDescent="0.3">
      <c r="A9" s="186" t="s">
        <v>242</v>
      </c>
      <c r="B9" s="181"/>
      <c r="C9" s="181"/>
      <c r="D9" s="181"/>
      <c r="E9" s="181"/>
      <c r="F9" s="181"/>
      <c r="G9" s="181"/>
      <c r="H9" s="181"/>
      <c r="I9" s="181"/>
      <c r="J9" s="181"/>
      <c r="K9" s="181"/>
      <c r="L9" s="1"/>
      <c r="M9" s="128"/>
      <c r="N9" s="128"/>
      <c r="O9" s="128"/>
      <c r="P9" s="128"/>
      <c r="Q9" s="128"/>
      <c r="R9" s="128"/>
      <c r="S9" s="128"/>
      <c r="T9" s="128"/>
      <c r="U9" s="128"/>
      <c r="V9" s="89" t="s">
        <v>248</v>
      </c>
      <c r="W9" s="89"/>
      <c r="X9" s="89"/>
      <c r="Y9" s="89"/>
      <c r="Z9" s="1"/>
      <c r="AA9" s="1"/>
      <c r="AB9" s="1"/>
      <c r="AC9" s="1"/>
      <c r="AD9" s="1"/>
      <c r="AE9" s="1"/>
      <c r="AF9" s="1"/>
    </row>
    <row r="10" spans="1:32" ht="16.5" customHeight="1" x14ac:dyDescent="0.3">
      <c r="A10" s="180" t="s">
        <v>195</v>
      </c>
      <c r="B10" s="181"/>
      <c r="C10" s="181"/>
      <c r="D10" s="181"/>
      <c r="E10" s="181"/>
      <c r="F10" s="181"/>
      <c r="G10" s="181"/>
      <c r="H10" s="181"/>
      <c r="I10" s="181"/>
      <c r="J10" s="181"/>
      <c r="K10" s="181"/>
      <c r="L10" s="1"/>
      <c r="M10" s="128"/>
      <c r="N10" s="128"/>
      <c r="O10" s="128"/>
      <c r="P10" s="128"/>
      <c r="Q10" s="128"/>
      <c r="R10" s="128"/>
      <c r="S10" s="128"/>
      <c r="T10" s="128"/>
      <c r="U10" s="128"/>
      <c r="V10" s="198" t="s">
        <v>8</v>
      </c>
      <c r="W10" s="199"/>
      <c r="X10" s="199"/>
      <c r="Y10" s="200"/>
      <c r="Z10" s="5"/>
      <c r="AA10" s="5"/>
      <c r="AB10" s="1"/>
      <c r="AC10" s="1"/>
      <c r="AD10" s="1"/>
      <c r="AE10" s="1"/>
      <c r="AF10" s="1"/>
    </row>
    <row r="11" spans="1:32" ht="12.75" customHeight="1" x14ac:dyDescent="0.3">
      <c r="A11" s="180" t="s">
        <v>196</v>
      </c>
      <c r="B11" s="181"/>
      <c r="C11" s="181"/>
      <c r="D11" s="181"/>
      <c r="E11" s="181"/>
      <c r="F11" s="181"/>
      <c r="G11" s="181"/>
      <c r="H11" s="181"/>
      <c r="I11" s="181"/>
      <c r="J11" s="181"/>
      <c r="K11" s="181"/>
      <c r="L11" s="1"/>
      <c r="M11" s="128"/>
      <c r="N11" s="128"/>
      <c r="O11" s="128"/>
      <c r="P11" s="128"/>
      <c r="Q11" s="128"/>
      <c r="R11" s="128"/>
      <c r="S11" s="128"/>
      <c r="T11" s="128"/>
      <c r="U11" s="128"/>
      <c r="V11" s="201"/>
      <c r="W11" s="128"/>
      <c r="X11" s="128"/>
      <c r="Y11" s="202"/>
      <c r="Z11" s="5"/>
      <c r="AA11" s="5"/>
      <c r="AB11" s="1"/>
      <c r="AC11" s="1"/>
      <c r="AD11" s="1"/>
      <c r="AE11" s="1"/>
      <c r="AF11" s="1"/>
    </row>
    <row r="12" spans="1:32" ht="10.5" customHeight="1" x14ac:dyDescent="0.3">
      <c r="A12" s="180"/>
      <c r="B12" s="181"/>
      <c r="C12" s="181"/>
      <c r="D12" s="181"/>
      <c r="E12" s="181"/>
      <c r="F12" s="181"/>
      <c r="G12" s="181"/>
      <c r="H12" s="181"/>
      <c r="I12" s="181"/>
      <c r="J12" s="181"/>
      <c r="K12" s="181"/>
      <c r="L12" s="1"/>
      <c r="M12" s="6"/>
      <c r="N12" s="6"/>
      <c r="O12" s="6"/>
      <c r="P12" s="6"/>
      <c r="Q12" s="6"/>
      <c r="R12" s="6"/>
      <c r="S12" s="6"/>
      <c r="T12" s="1"/>
      <c r="U12" s="1"/>
      <c r="V12" s="201"/>
      <c r="W12" s="128"/>
      <c r="X12" s="128"/>
      <c r="Y12" s="202"/>
      <c r="Z12" s="5"/>
      <c r="AA12" s="5"/>
      <c r="AB12" s="1"/>
      <c r="AC12" s="1"/>
      <c r="AD12" s="1"/>
      <c r="AE12" s="1"/>
      <c r="AF12" s="1"/>
    </row>
    <row r="13" spans="1:32" ht="12.75" customHeight="1" x14ac:dyDescent="0.3">
      <c r="A13" s="185" t="s">
        <v>9</v>
      </c>
      <c r="B13" s="181"/>
      <c r="C13" s="181"/>
      <c r="D13" s="181"/>
      <c r="E13" s="181"/>
      <c r="F13" s="181"/>
      <c r="G13" s="181"/>
      <c r="H13" s="181"/>
      <c r="I13" s="181"/>
      <c r="J13" s="181"/>
      <c r="K13" s="181"/>
      <c r="L13" s="1"/>
      <c r="M13" s="184" t="s">
        <v>10</v>
      </c>
      <c r="N13" s="128"/>
      <c r="O13" s="128"/>
      <c r="P13" s="128"/>
      <c r="Q13" s="128"/>
      <c r="R13" s="128"/>
      <c r="S13" s="128"/>
      <c r="T13" s="128"/>
      <c r="U13" s="128"/>
      <c r="V13" s="201"/>
      <c r="W13" s="128"/>
      <c r="X13" s="128"/>
      <c r="Y13" s="202"/>
      <c r="Z13" s="1"/>
      <c r="AA13" s="1"/>
      <c r="AB13" s="1"/>
      <c r="AC13" s="1"/>
      <c r="AD13" s="1"/>
      <c r="AE13" s="1"/>
      <c r="AF13" s="1"/>
    </row>
    <row r="14" spans="1:32" ht="12.75" customHeight="1" x14ac:dyDescent="0.3">
      <c r="A14" s="185" t="s">
        <v>11</v>
      </c>
      <c r="B14" s="181"/>
      <c r="C14" s="181"/>
      <c r="D14" s="181"/>
      <c r="E14" s="181"/>
      <c r="F14" s="181"/>
      <c r="G14" s="181"/>
      <c r="H14" s="181"/>
      <c r="I14" s="181"/>
      <c r="J14" s="181"/>
      <c r="K14" s="181"/>
      <c r="L14" s="1"/>
      <c r="M14" s="182" t="s">
        <v>232</v>
      </c>
      <c r="N14" s="128"/>
      <c r="O14" s="128"/>
      <c r="P14" s="128"/>
      <c r="Q14" s="128"/>
      <c r="R14" s="128"/>
      <c r="S14" s="128"/>
      <c r="T14" s="128"/>
      <c r="U14" s="128"/>
      <c r="V14" s="201"/>
      <c r="W14" s="128"/>
      <c r="X14" s="128"/>
      <c r="Y14" s="202"/>
      <c r="Z14" s="1"/>
      <c r="AA14" s="1"/>
      <c r="AB14" s="1"/>
      <c r="AC14" s="1"/>
      <c r="AD14" s="1"/>
      <c r="AE14" s="1"/>
      <c r="AF14" s="1"/>
    </row>
    <row r="15" spans="1:32" ht="15" customHeight="1" x14ac:dyDescent="0.3">
      <c r="A15" s="186" t="s">
        <v>223</v>
      </c>
      <c r="B15" s="181"/>
      <c r="C15" s="181"/>
      <c r="D15" s="181"/>
      <c r="E15" s="181"/>
      <c r="F15" s="181"/>
      <c r="G15" s="181"/>
      <c r="H15" s="181"/>
      <c r="I15" s="181"/>
      <c r="J15" s="181"/>
      <c r="K15" s="181"/>
      <c r="L15" s="1"/>
      <c r="M15" s="188" t="s">
        <v>233</v>
      </c>
      <c r="N15" s="128"/>
      <c r="O15" s="128"/>
      <c r="P15" s="128"/>
      <c r="Q15" s="128"/>
      <c r="R15" s="128"/>
      <c r="S15" s="128"/>
      <c r="T15" s="128"/>
      <c r="U15" s="128"/>
      <c r="V15" s="203"/>
      <c r="W15" s="204"/>
      <c r="X15" s="204"/>
      <c r="Y15" s="205"/>
      <c r="Z15" s="2"/>
      <c r="AA15" s="2"/>
      <c r="AB15" s="1"/>
      <c r="AC15" s="1"/>
      <c r="AD15" s="1"/>
      <c r="AE15" s="1"/>
      <c r="AF15" s="1"/>
    </row>
    <row r="16" spans="1:32" ht="15" customHeight="1" x14ac:dyDescent="0.3">
      <c r="A16" s="187" t="s">
        <v>222</v>
      </c>
      <c r="B16" s="181"/>
      <c r="C16" s="181"/>
      <c r="D16" s="181"/>
      <c r="E16" s="181"/>
      <c r="F16" s="181"/>
      <c r="G16" s="181"/>
      <c r="H16" s="181"/>
      <c r="I16" s="181"/>
      <c r="J16" s="181"/>
      <c r="K16" s="181"/>
      <c r="L16" s="1"/>
      <c r="M16" s="188" t="s">
        <v>234</v>
      </c>
      <c r="N16" s="128"/>
      <c r="O16" s="128"/>
      <c r="P16" s="128"/>
      <c r="Q16" s="128"/>
      <c r="R16" s="128"/>
      <c r="S16" s="128"/>
      <c r="T16" s="128"/>
      <c r="U16" s="128"/>
      <c r="V16" s="2"/>
      <c r="W16" s="2"/>
      <c r="X16" s="2"/>
      <c r="Y16" s="2"/>
      <c r="Z16" s="2"/>
      <c r="AA16" s="2"/>
      <c r="AB16" s="1"/>
      <c r="AC16" s="1"/>
      <c r="AD16" s="1"/>
      <c r="AE16" s="1"/>
      <c r="AF16" s="1"/>
    </row>
    <row r="17" spans="1:32" ht="15" customHeight="1" x14ac:dyDescent="0.3">
      <c r="A17" s="180" t="s">
        <v>12</v>
      </c>
      <c r="B17" s="181"/>
      <c r="C17" s="181"/>
      <c r="D17" s="181"/>
      <c r="E17" s="181"/>
      <c r="F17" s="181"/>
      <c r="G17" s="181"/>
      <c r="H17" s="181"/>
      <c r="I17" s="181"/>
      <c r="J17" s="181"/>
      <c r="K17" s="181"/>
      <c r="L17" s="1"/>
      <c r="M17" s="183" t="s">
        <v>235</v>
      </c>
      <c r="N17" s="128"/>
      <c r="O17" s="128"/>
      <c r="P17" s="128"/>
      <c r="Q17" s="128"/>
      <c r="R17" s="128"/>
      <c r="S17" s="128"/>
      <c r="T17" s="128"/>
      <c r="U17" s="128"/>
      <c r="V17" s="2"/>
      <c r="W17" s="2"/>
      <c r="X17" s="2"/>
      <c r="Y17" s="2"/>
      <c r="Z17" s="2"/>
      <c r="AA17" s="2"/>
      <c r="AB17" s="1"/>
      <c r="AC17" s="1"/>
      <c r="AD17" s="1"/>
      <c r="AE17" s="1"/>
      <c r="AF17" s="1"/>
    </row>
    <row r="18" spans="1:32" ht="14.25" customHeight="1" x14ac:dyDescent="0.3">
      <c r="A18" s="180" t="s">
        <v>198</v>
      </c>
      <c r="B18" s="181"/>
      <c r="C18" s="181"/>
      <c r="D18" s="181"/>
      <c r="E18" s="181"/>
      <c r="F18" s="181"/>
      <c r="G18" s="181"/>
      <c r="H18" s="181"/>
      <c r="I18" s="181"/>
      <c r="J18" s="181"/>
      <c r="K18" s="181"/>
      <c r="L18" s="1"/>
      <c r="M18" s="183" t="s">
        <v>236</v>
      </c>
      <c r="N18" s="128"/>
      <c r="O18" s="128"/>
      <c r="P18" s="128"/>
      <c r="Q18" s="128"/>
      <c r="R18" s="128"/>
      <c r="S18" s="128"/>
      <c r="T18" s="128"/>
      <c r="U18" s="128"/>
      <c r="V18" s="2"/>
      <c r="W18" s="2"/>
      <c r="X18" s="2"/>
      <c r="Y18" s="2"/>
      <c r="Z18" s="2"/>
      <c r="AA18" s="2"/>
      <c r="AB18" s="1"/>
      <c r="AC18" s="1"/>
      <c r="AD18" s="1"/>
      <c r="AE18" s="1"/>
      <c r="AF18" s="1"/>
    </row>
    <row r="19" spans="1:32" ht="14.25" customHeight="1" x14ac:dyDescent="0.3">
      <c r="A19" s="180" t="s">
        <v>199</v>
      </c>
      <c r="B19" s="181"/>
      <c r="C19" s="181"/>
      <c r="D19" s="181"/>
      <c r="E19" s="181"/>
      <c r="F19" s="181"/>
      <c r="G19" s="181"/>
      <c r="H19" s="181"/>
      <c r="I19" s="181"/>
      <c r="J19" s="181"/>
      <c r="K19" s="181"/>
      <c r="L19" s="1"/>
      <c r="M19" s="183" t="s">
        <v>237</v>
      </c>
      <c r="N19" s="128"/>
      <c r="O19" s="128"/>
      <c r="P19" s="128"/>
      <c r="Q19" s="128"/>
      <c r="R19" s="128"/>
      <c r="S19" s="128"/>
      <c r="T19" s="128"/>
      <c r="U19" s="128"/>
      <c r="V19" s="2"/>
      <c r="W19" s="2"/>
      <c r="X19" s="2"/>
      <c r="Y19" s="2"/>
      <c r="Z19" s="2"/>
      <c r="AA19" s="2"/>
      <c r="AB19" s="1"/>
      <c r="AC19" s="1"/>
      <c r="AD19" s="1"/>
      <c r="AE19" s="1"/>
      <c r="AF19" s="1"/>
    </row>
    <row r="20" spans="1:32" ht="15" customHeight="1" x14ac:dyDescent="0.3">
      <c r="A20" s="180" t="s">
        <v>197</v>
      </c>
      <c r="B20" s="181"/>
      <c r="C20" s="181"/>
      <c r="D20" s="181"/>
      <c r="E20" s="181"/>
      <c r="F20" s="181"/>
      <c r="G20" s="181"/>
      <c r="H20" s="181"/>
      <c r="I20" s="181"/>
      <c r="J20" s="181"/>
      <c r="K20" s="181"/>
      <c r="L20" s="1"/>
      <c r="M20" s="183" t="s">
        <v>238</v>
      </c>
      <c r="N20" s="128"/>
      <c r="O20" s="128"/>
      <c r="P20" s="128"/>
      <c r="Q20" s="128"/>
      <c r="R20" s="128"/>
      <c r="S20" s="128"/>
      <c r="T20" s="128"/>
      <c r="U20" s="128"/>
      <c r="V20" s="2"/>
      <c r="W20" s="2"/>
      <c r="X20" s="2"/>
      <c r="Y20" s="2"/>
      <c r="Z20" s="2"/>
      <c r="AA20" s="2"/>
      <c r="AB20" s="1"/>
      <c r="AC20" s="1"/>
      <c r="AD20" s="1"/>
      <c r="AE20" s="1"/>
      <c r="AF20" s="1"/>
    </row>
    <row r="21" spans="1:32" ht="15.6" customHeight="1" x14ac:dyDescent="0.3">
      <c r="A21" s="94" t="s">
        <v>255</v>
      </c>
      <c r="B21" s="67"/>
      <c r="C21" s="67"/>
      <c r="D21" s="67"/>
      <c r="E21" s="67"/>
      <c r="F21" s="67"/>
      <c r="G21" s="67"/>
      <c r="H21" s="67"/>
      <c r="I21" s="67"/>
      <c r="J21" s="67"/>
      <c r="K21" s="67"/>
      <c r="L21" s="1"/>
      <c r="M21" s="182" t="s">
        <v>13</v>
      </c>
      <c r="N21" s="128"/>
      <c r="O21" s="128"/>
      <c r="P21" s="128"/>
      <c r="Q21" s="128"/>
      <c r="R21" s="128"/>
      <c r="S21" s="128"/>
      <c r="T21" s="128"/>
      <c r="U21" s="128"/>
      <c r="V21" s="2"/>
      <c r="W21" s="2"/>
      <c r="X21" s="2"/>
      <c r="Y21" s="2"/>
      <c r="Z21" s="2"/>
      <c r="AA21" s="2"/>
      <c r="AB21" s="1"/>
      <c r="AC21" s="1"/>
      <c r="AD21" s="1"/>
      <c r="AE21" s="1"/>
      <c r="AF21" s="1"/>
    </row>
    <row r="22" spans="1:32" ht="7.5" customHeight="1" x14ac:dyDescent="0.3">
      <c r="A22" s="206" t="s">
        <v>256</v>
      </c>
      <c r="B22" s="206"/>
      <c r="C22" s="206"/>
      <c r="D22" s="206"/>
      <c r="E22" s="206"/>
      <c r="F22" s="206"/>
      <c r="G22" s="206"/>
      <c r="H22" s="206"/>
      <c r="I22" s="206"/>
      <c r="J22" s="206"/>
      <c r="K22" s="206"/>
      <c r="L22" s="1"/>
      <c r="M22" s="128"/>
      <c r="N22" s="128"/>
      <c r="O22" s="128"/>
      <c r="P22" s="128"/>
      <c r="Q22" s="128"/>
      <c r="R22" s="128"/>
      <c r="S22" s="128"/>
      <c r="T22" s="128"/>
      <c r="U22" s="128"/>
      <c r="V22" s="2"/>
      <c r="W22" s="2"/>
      <c r="X22" s="2"/>
      <c r="Y22" s="2"/>
      <c r="Z22" s="2"/>
      <c r="AA22" s="2"/>
      <c r="AB22" s="1"/>
      <c r="AC22" s="1"/>
      <c r="AD22" s="1"/>
      <c r="AE22" s="1"/>
      <c r="AF22" s="1"/>
    </row>
    <row r="23" spans="1:32" ht="15" customHeight="1" x14ac:dyDescent="0.3">
      <c r="A23" s="206"/>
      <c r="B23" s="206"/>
      <c r="C23" s="206"/>
      <c r="D23" s="206"/>
      <c r="E23" s="206"/>
      <c r="F23" s="206"/>
      <c r="G23" s="206"/>
      <c r="H23" s="206"/>
      <c r="I23" s="206"/>
      <c r="J23" s="206"/>
      <c r="K23" s="206"/>
      <c r="L23" s="1"/>
      <c r="M23" s="128"/>
      <c r="N23" s="128"/>
      <c r="O23" s="128"/>
      <c r="P23" s="128"/>
      <c r="Q23" s="128"/>
      <c r="R23" s="128"/>
      <c r="S23" s="128"/>
      <c r="T23" s="128"/>
      <c r="U23" s="128"/>
      <c r="V23" s="2"/>
      <c r="W23" s="2"/>
      <c r="X23" s="2"/>
      <c r="Y23" s="2"/>
      <c r="Z23" s="2"/>
      <c r="AA23" s="2"/>
      <c r="AB23" s="1"/>
      <c r="AC23" s="1"/>
      <c r="AD23" s="1"/>
      <c r="AE23" s="1"/>
      <c r="AF23" s="1"/>
    </row>
    <row r="24" spans="1:32" ht="15" customHeight="1" x14ac:dyDescent="0.3">
      <c r="A24" s="206"/>
      <c r="B24" s="206"/>
      <c r="C24" s="206"/>
      <c r="D24" s="206"/>
      <c r="E24" s="206"/>
      <c r="F24" s="206"/>
      <c r="G24" s="206"/>
      <c r="H24" s="206"/>
      <c r="I24" s="206"/>
      <c r="J24" s="206"/>
      <c r="K24" s="206"/>
      <c r="L24" s="1"/>
      <c r="M24" s="128"/>
      <c r="N24" s="128"/>
      <c r="O24" s="128"/>
      <c r="P24" s="128"/>
      <c r="Q24" s="128"/>
      <c r="R24" s="128"/>
      <c r="S24" s="128"/>
      <c r="T24" s="128"/>
      <c r="U24" s="128"/>
      <c r="V24" s="2"/>
      <c r="W24" s="2"/>
      <c r="X24" s="2"/>
      <c r="Y24" s="2"/>
      <c r="Z24" s="2"/>
      <c r="AA24" s="2"/>
      <c r="AB24" s="1"/>
      <c r="AC24" s="1"/>
      <c r="AD24" s="1"/>
      <c r="AE24" s="1"/>
      <c r="AF24" s="1"/>
    </row>
    <row r="25" spans="1:32" ht="28.2" customHeight="1" x14ac:dyDescent="0.3">
      <c r="A25" s="206"/>
      <c r="B25" s="206"/>
      <c r="C25" s="206"/>
      <c r="D25" s="206"/>
      <c r="E25" s="206"/>
      <c r="F25" s="206"/>
      <c r="G25" s="206"/>
      <c r="H25" s="206"/>
      <c r="I25" s="206"/>
      <c r="J25" s="206"/>
      <c r="K25" s="206"/>
      <c r="L25" s="1"/>
      <c r="M25" s="128"/>
      <c r="N25" s="128"/>
      <c r="O25" s="128"/>
      <c r="P25" s="128"/>
      <c r="Q25" s="128"/>
      <c r="R25" s="128"/>
      <c r="S25" s="128"/>
      <c r="T25" s="128"/>
      <c r="U25" s="128"/>
      <c r="V25" s="2"/>
      <c r="W25" s="2"/>
      <c r="X25" s="2"/>
      <c r="Y25" s="2"/>
      <c r="Z25" s="2"/>
      <c r="AA25" s="2"/>
      <c r="AB25" s="1"/>
      <c r="AC25" s="1"/>
      <c r="AD25" s="1"/>
      <c r="AE25" s="1"/>
      <c r="AF25" s="1"/>
    </row>
    <row r="26" spans="1:32" ht="6" customHeight="1" x14ac:dyDescent="0.3">
      <c r="A26" s="68"/>
      <c r="B26" s="68"/>
      <c r="C26" s="68"/>
      <c r="D26" s="68"/>
      <c r="E26" s="68"/>
      <c r="F26" s="68"/>
      <c r="G26" s="68"/>
      <c r="H26" s="68"/>
      <c r="I26" s="68"/>
      <c r="J26" s="68"/>
      <c r="K26" s="68"/>
      <c r="L26" s="1"/>
      <c r="M26" s="3"/>
      <c r="N26" s="3"/>
      <c r="O26" s="3"/>
      <c r="P26" s="3"/>
      <c r="Q26" s="3"/>
      <c r="R26" s="3"/>
      <c r="S26" s="3"/>
      <c r="T26" s="1"/>
      <c r="U26" s="1"/>
      <c r="V26" s="2"/>
      <c r="W26" s="2"/>
      <c r="X26" s="2"/>
      <c r="Y26" s="2"/>
      <c r="Z26" s="2"/>
      <c r="AA26" s="2"/>
      <c r="AB26" s="1"/>
      <c r="AC26" s="1"/>
      <c r="AD26" s="1"/>
      <c r="AE26" s="1"/>
      <c r="AF26" s="1"/>
    </row>
    <row r="27" spans="1:32" ht="12.75" customHeight="1" x14ac:dyDescent="0.3">
      <c r="A27" s="189" t="s">
        <v>14</v>
      </c>
      <c r="B27" s="190"/>
      <c r="C27" s="190"/>
      <c r="D27" s="190"/>
      <c r="E27" s="190"/>
      <c r="F27" s="190"/>
      <c r="G27" s="190"/>
      <c r="H27" s="69"/>
      <c r="I27" s="69"/>
      <c r="J27" s="69"/>
      <c r="K27" s="69"/>
      <c r="L27" s="1"/>
      <c r="M27" s="170" t="s">
        <v>208</v>
      </c>
      <c r="N27" s="128"/>
      <c r="O27" s="128"/>
      <c r="P27" s="128"/>
      <c r="Q27" s="128"/>
      <c r="R27" s="128"/>
      <c r="S27" s="128"/>
      <c r="T27" s="128"/>
      <c r="U27" s="128"/>
      <c r="V27" s="2"/>
      <c r="W27" s="2"/>
      <c r="X27" s="2"/>
      <c r="Y27" s="2"/>
      <c r="Z27" s="2"/>
      <c r="AA27" s="2"/>
      <c r="AB27" s="1"/>
      <c r="AC27" s="1"/>
      <c r="AD27" s="1"/>
      <c r="AE27" s="1"/>
      <c r="AF27" s="1"/>
    </row>
    <row r="28" spans="1:32" ht="26.25" customHeight="1" x14ac:dyDescent="0.3">
      <c r="A28" s="8"/>
      <c r="B28" s="105" t="s">
        <v>15</v>
      </c>
      <c r="C28" s="102"/>
      <c r="D28" s="105" t="s">
        <v>16</v>
      </c>
      <c r="E28" s="101"/>
      <c r="F28" s="102"/>
      <c r="G28" s="103" t="s">
        <v>17</v>
      </c>
      <c r="H28" s="103" t="s">
        <v>18</v>
      </c>
      <c r="I28" s="105" t="s">
        <v>19</v>
      </c>
      <c r="J28" s="101"/>
      <c r="K28" s="102"/>
      <c r="L28" s="1"/>
      <c r="M28" s="128"/>
      <c r="N28" s="128"/>
      <c r="O28" s="128"/>
      <c r="P28" s="128"/>
      <c r="Q28" s="128"/>
      <c r="R28" s="128"/>
      <c r="S28" s="128"/>
      <c r="T28" s="128"/>
      <c r="U28" s="128"/>
      <c r="V28" s="1"/>
      <c r="W28" s="1"/>
      <c r="X28" s="1"/>
      <c r="Y28" s="1"/>
      <c r="Z28" s="1"/>
      <c r="AA28" s="1"/>
      <c r="AB28" s="1"/>
      <c r="AC28" s="1"/>
      <c r="AD28" s="1"/>
      <c r="AE28" s="1"/>
      <c r="AF28" s="1"/>
    </row>
    <row r="29" spans="1:32" ht="14.25" customHeight="1" x14ac:dyDescent="0.3">
      <c r="A29" s="8"/>
      <c r="B29" s="9" t="s">
        <v>20</v>
      </c>
      <c r="C29" s="9" t="s">
        <v>21</v>
      </c>
      <c r="D29" s="9" t="s">
        <v>22</v>
      </c>
      <c r="E29" s="9" t="s">
        <v>23</v>
      </c>
      <c r="F29" s="9" t="s">
        <v>24</v>
      </c>
      <c r="G29" s="104"/>
      <c r="H29" s="104"/>
      <c r="I29" s="9" t="s">
        <v>25</v>
      </c>
      <c r="J29" s="9" t="s">
        <v>26</v>
      </c>
      <c r="K29" s="9" t="s">
        <v>27</v>
      </c>
      <c r="L29" s="1"/>
      <c r="M29" s="128"/>
      <c r="N29" s="128"/>
      <c r="O29" s="128"/>
      <c r="P29" s="128"/>
      <c r="Q29" s="128"/>
      <c r="R29" s="128"/>
      <c r="S29" s="128"/>
      <c r="T29" s="128"/>
      <c r="U29" s="128"/>
      <c r="V29" s="1"/>
      <c r="W29" s="1"/>
      <c r="X29" s="1"/>
      <c r="Y29" s="1"/>
      <c r="Z29" s="1"/>
      <c r="AA29" s="1"/>
      <c r="AB29" s="1"/>
      <c r="AC29" s="1"/>
      <c r="AD29" s="1"/>
      <c r="AE29" s="1"/>
      <c r="AF29" s="1"/>
    </row>
    <row r="30" spans="1:32" ht="17.25" customHeight="1" x14ac:dyDescent="0.3">
      <c r="A30" s="10" t="s">
        <v>5</v>
      </c>
      <c r="B30" s="11">
        <v>14</v>
      </c>
      <c r="C30" s="11">
        <v>14</v>
      </c>
      <c r="D30" s="12">
        <v>3</v>
      </c>
      <c r="E30" s="12">
        <v>3</v>
      </c>
      <c r="F30" s="12">
        <v>2</v>
      </c>
      <c r="G30" s="12"/>
      <c r="H30" s="13"/>
      <c r="I30" s="12">
        <v>3</v>
      </c>
      <c r="J30" s="12">
        <v>1</v>
      </c>
      <c r="K30" s="12">
        <v>12</v>
      </c>
      <c r="L30" s="14"/>
      <c r="M30" s="128"/>
      <c r="N30" s="128"/>
      <c r="O30" s="128"/>
      <c r="P30" s="128"/>
      <c r="Q30" s="128"/>
      <c r="R30" s="128"/>
      <c r="S30" s="128"/>
      <c r="T30" s="128"/>
      <c r="U30" s="128"/>
      <c r="V30" s="166" t="str">
        <f t="shared" ref="V30:V32" si="0">IF(SUM(B30:K30)=52,"Corect","Suma trebuie să fie 52")</f>
        <v>Corect</v>
      </c>
      <c r="W30" s="128"/>
      <c r="X30" s="1"/>
      <c r="Y30" s="1"/>
      <c r="Z30" s="1"/>
      <c r="AA30" s="1"/>
      <c r="AB30" s="1"/>
      <c r="AC30" s="1"/>
      <c r="AD30" s="1"/>
      <c r="AE30" s="1"/>
      <c r="AF30" s="1"/>
    </row>
    <row r="31" spans="1:32" ht="15" customHeight="1" x14ac:dyDescent="0.3">
      <c r="A31" s="10" t="s">
        <v>6</v>
      </c>
      <c r="B31" s="11">
        <v>14</v>
      </c>
      <c r="C31" s="11">
        <v>14</v>
      </c>
      <c r="D31" s="12">
        <v>3</v>
      </c>
      <c r="E31" s="12">
        <v>3</v>
      </c>
      <c r="F31" s="12">
        <v>2</v>
      </c>
      <c r="G31" s="12"/>
      <c r="H31" s="12">
        <v>4</v>
      </c>
      <c r="I31" s="12">
        <v>3</v>
      </c>
      <c r="J31" s="12">
        <v>1</v>
      </c>
      <c r="K31" s="12">
        <v>8</v>
      </c>
      <c r="L31" s="1"/>
      <c r="M31" s="128"/>
      <c r="N31" s="128"/>
      <c r="O31" s="128"/>
      <c r="P31" s="128"/>
      <c r="Q31" s="128"/>
      <c r="R31" s="128"/>
      <c r="S31" s="128"/>
      <c r="T31" s="128"/>
      <c r="U31" s="128"/>
      <c r="V31" s="166" t="str">
        <f t="shared" si="0"/>
        <v>Corect</v>
      </c>
      <c r="W31" s="128"/>
      <c r="X31" s="1"/>
      <c r="Y31" s="1"/>
      <c r="Z31" s="1"/>
      <c r="AA31" s="1"/>
      <c r="AB31" s="1"/>
      <c r="AC31" s="1"/>
      <c r="AD31" s="1"/>
      <c r="AE31" s="1"/>
      <c r="AF31" s="1"/>
    </row>
    <row r="32" spans="1:32" ht="15.75" customHeight="1" x14ac:dyDescent="0.3">
      <c r="A32" s="16" t="s">
        <v>7</v>
      </c>
      <c r="B32" s="11">
        <v>14</v>
      </c>
      <c r="C32" s="11">
        <v>12</v>
      </c>
      <c r="D32" s="12">
        <v>3</v>
      </c>
      <c r="E32" s="12">
        <v>3</v>
      </c>
      <c r="F32" s="12">
        <v>2</v>
      </c>
      <c r="G32" s="12">
        <v>2</v>
      </c>
      <c r="H32" s="13"/>
      <c r="I32" s="12">
        <v>3</v>
      </c>
      <c r="J32" s="12">
        <v>1</v>
      </c>
      <c r="K32" s="12">
        <v>12</v>
      </c>
      <c r="L32" s="1"/>
      <c r="M32" s="128"/>
      <c r="N32" s="128"/>
      <c r="O32" s="128"/>
      <c r="P32" s="128"/>
      <c r="Q32" s="128"/>
      <c r="R32" s="128"/>
      <c r="S32" s="128"/>
      <c r="T32" s="128"/>
      <c r="U32" s="128"/>
      <c r="V32" s="166" t="str">
        <f t="shared" si="0"/>
        <v>Corect</v>
      </c>
      <c r="W32" s="128"/>
      <c r="X32" s="1"/>
      <c r="Y32" s="1"/>
      <c r="Z32" s="1"/>
      <c r="AA32" s="1"/>
      <c r="AB32" s="1"/>
      <c r="AC32" s="1"/>
      <c r="AD32" s="1"/>
      <c r="AE32" s="1"/>
      <c r="AF32" s="1"/>
    </row>
    <row r="33" spans="1:32" ht="21" customHeight="1" x14ac:dyDescent="0.3">
      <c r="A33" s="17"/>
      <c r="B33" s="17"/>
      <c r="C33" s="17"/>
      <c r="D33" s="17"/>
      <c r="E33" s="17"/>
      <c r="F33" s="17"/>
      <c r="G33" s="17"/>
      <c r="H33" s="1"/>
      <c r="I33" s="1"/>
      <c r="J33" s="1"/>
      <c r="K33" s="1"/>
      <c r="L33" s="1"/>
      <c r="M33" s="128"/>
      <c r="N33" s="128"/>
      <c r="O33" s="128"/>
      <c r="P33" s="128"/>
      <c r="Q33" s="128"/>
      <c r="R33" s="128"/>
      <c r="S33" s="128"/>
      <c r="T33" s="128"/>
      <c r="U33" s="128"/>
      <c r="V33" s="1"/>
      <c r="W33" s="1"/>
      <c r="X33" s="1"/>
      <c r="Y33" s="1"/>
      <c r="Z33" s="1"/>
      <c r="AA33" s="1"/>
      <c r="AB33" s="1"/>
      <c r="AC33" s="1"/>
      <c r="AD33" s="1"/>
      <c r="AE33" s="1"/>
      <c r="AF33" s="1"/>
    </row>
    <row r="34" spans="1:32" ht="15" customHeight="1" x14ac:dyDescent="0.3">
      <c r="A34" s="1"/>
      <c r="B34" s="6"/>
      <c r="C34" s="6"/>
      <c r="D34" s="6"/>
      <c r="E34" s="6"/>
      <c r="F34" s="6"/>
      <c r="G34" s="6"/>
      <c r="H34" s="1"/>
      <c r="I34" s="1"/>
      <c r="J34" s="1"/>
      <c r="K34" s="1"/>
      <c r="L34" s="1"/>
      <c r="M34" s="4"/>
      <c r="N34" s="4"/>
      <c r="O34" s="4"/>
      <c r="P34" s="4"/>
      <c r="Q34" s="4"/>
      <c r="R34" s="4"/>
      <c r="S34" s="4"/>
      <c r="T34" s="4"/>
      <c r="U34" s="1"/>
      <c r="V34" s="1"/>
      <c r="W34" s="1"/>
      <c r="X34" s="1"/>
      <c r="Y34" s="1"/>
      <c r="Z34" s="1"/>
      <c r="AA34" s="1"/>
      <c r="AB34" s="1"/>
      <c r="AC34" s="1"/>
      <c r="AD34" s="1"/>
      <c r="AE34" s="1"/>
      <c r="AF34" s="1"/>
    </row>
    <row r="35" spans="1:32" ht="16.5" customHeight="1" x14ac:dyDescent="0.3">
      <c r="A35" s="178" t="s">
        <v>28</v>
      </c>
      <c r="B35" s="128"/>
      <c r="C35" s="128"/>
      <c r="D35" s="128"/>
      <c r="E35" s="128"/>
      <c r="F35" s="128"/>
      <c r="G35" s="128"/>
      <c r="H35" s="128"/>
      <c r="I35" s="128"/>
      <c r="J35" s="128"/>
      <c r="K35" s="128"/>
      <c r="L35" s="128"/>
      <c r="M35" s="128"/>
      <c r="N35" s="128"/>
      <c r="O35" s="128"/>
      <c r="P35" s="128"/>
      <c r="Q35" s="128"/>
      <c r="R35" s="128"/>
      <c r="S35" s="128"/>
      <c r="T35" s="128"/>
      <c r="U35" s="128"/>
      <c r="V35" s="1"/>
      <c r="W35" s="1"/>
      <c r="X35" s="1"/>
      <c r="Y35" s="1"/>
      <c r="Z35" s="1"/>
      <c r="AA35" s="1"/>
      <c r="AB35" s="1"/>
      <c r="AC35" s="1"/>
      <c r="AD35" s="1"/>
      <c r="AE35" s="1"/>
      <c r="AF35" s="1"/>
    </row>
    <row r="36" spans="1:32" ht="3.75" hidden="1" customHeight="1" x14ac:dyDescent="0.3">
      <c r="A36" s="1"/>
      <c r="B36" s="1"/>
      <c r="C36" s="1"/>
      <c r="D36" s="1"/>
      <c r="E36" s="1"/>
      <c r="F36" s="1"/>
      <c r="G36" s="1"/>
      <c r="H36" s="1"/>
      <c r="I36" s="1"/>
      <c r="J36" s="1"/>
      <c r="K36" s="1"/>
      <c r="L36" s="1"/>
      <c r="M36" s="1"/>
      <c r="N36" s="1"/>
      <c r="O36" s="18"/>
      <c r="P36" s="19" t="s">
        <v>29</v>
      </c>
      <c r="Q36" s="19" t="s">
        <v>30</v>
      </c>
      <c r="R36" s="19" t="s">
        <v>31</v>
      </c>
      <c r="S36" s="19"/>
      <c r="T36" s="19"/>
      <c r="U36" s="19"/>
      <c r="V36" s="1"/>
      <c r="W36" s="1"/>
      <c r="X36" s="1"/>
      <c r="Y36" s="1"/>
      <c r="Z36" s="1"/>
      <c r="AA36" s="1"/>
      <c r="AB36" s="1"/>
      <c r="AC36" s="1"/>
      <c r="AD36" s="1"/>
      <c r="AE36" s="1"/>
      <c r="AF36" s="1"/>
    </row>
    <row r="37" spans="1:32" ht="17.25" customHeight="1" x14ac:dyDescent="0.3">
      <c r="A37" s="112" t="s">
        <v>32</v>
      </c>
      <c r="B37" s="101"/>
      <c r="C37" s="101"/>
      <c r="D37" s="101"/>
      <c r="E37" s="101"/>
      <c r="F37" s="101"/>
      <c r="G37" s="101"/>
      <c r="H37" s="101"/>
      <c r="I37" s="101"/>
      <c r="J37" s="101"/>
      <c r="K37" s="101"/>
      <c r="L37" s="101"/>
      <c r="M37" s="101"/>
      <c r="N37" s="101"/>
      <c r="O37" s="101"/>
      <c r="P37" s="101"/>
      <c r="Q37" s="101"/>
      <c r="R37" s="101"/>
      <c r="S37" s="101"/>
      <c r="T37" s="101"/>
      <c r="U37" s="102"/>
      <c r="V37" s="1"/>
      <c r="W37" s="1"/>
      <c r="X37" s="1"/>
      <c r="Y37" s="1"/>
      <c r="Z37" s="1"/>
      <c r="AA37" s="1"/>
      <c r="AB37" s="1"/>
      <c r="AC37" s="1"/>
      <c r="AD37" s="1"/>
      <c r="AE37" s="1"/>
      <c r="AF37" s="1"/>
    </row>
    <row r="38" spans="1:32" ht="23.25" customHeight="1" x14ac:dyDescent="0.3">
      <c r="A38" s="122" t="s">
        <v>33</v>
      </c>
      <c r="B38" s="126" t="s">
        <v>34</v>
      </c>
      <c r="C38" s="107"/>
      <c r="D38" s="107"/>
      <c r="E38" s="107"/>
      <c r="F38" s="107"/>
      <c r="G38" s="107"/>
      <c r="H38" s="107"/>
      <c r="I38" s="108"/>
      <c r="J38" s="103" t="s">
        <v>35</v>
      </c>
      <c r="K38" s="105" t="s">
        <v>36</v>
      </c>
      <c r="L38" s="101"/>
      <c r="M38" s="101"/>
      <c r="N38" s="102"/>
      <c r="O38" s="165" t="s">
        <v>37</v>
      </c>
      <c r="P38" s="110"/>
      <c r="Q38" s="111"/>
      <c r="R38" s="165" t="s">
        <v>38</v>
      </c>
      <c r="S38" s="110"/>
      <c r="T38" s="111"/>
      <c r="U38" s="161" t="s">
        <v>39</v>
      </c>
      <c r="V38" s="1"/>
      <c r="W38" s="1"/>
      <c r="X38" s="1"/>
      <c r="Y38" s="1"/>
      <c r="Z38" s="1"/>
      <c r="AA38" s="1"/>
      <c r="AB38" s="1"/>
      <c r="AC38" s="1"/>
      <c r="AD38" s="1"/>
      <c r="AE38" s="1"/>
      <c r="AF38" s="1"/>
    </row>
    <row r="39" spans="1:32" ht="13.5" customHeight="1" x14ac:dyDescent="0.3">
      <c r="A39" s="104"/>
      <c r="B39" s="109"/>
      <c r="C39" s="110"/>
      <c r="D39" s="110"/>
      <c r="E39" s="110"/>
      <c r="F39" s="110"/>
      <c r="G39" s="110"/>
      <c r="H39" s="110"/>
      <c r="I39" s="111"/>
      <c r="J39" s="104"/>
      <c r="K39" s="9" t="s">
        <v>40</v>
      </c>
      <c r="L39" s="9" t="s">
        <v>41</v>
      </c>
      <c r="M39" s="9" t="s">
        <v>245</v>
      </c>
      <c r="N39" s="9" t="s">
        <v>43</v>
      </c>
      <c r="O39" s="9" t="s">
        <v>44</v>
      </c>
      <c r="P39" s="9" t="s">
        <v>22</v>
      </c>
      <c r="Q39" s="9" t="s">
        <v>45</v>
      </c>
      <c r="R39" s="9" t="s">
        <v>46</v>
      </c>
      <c r="S39" s="9" t="s">
        <v>40</v>
      </c>
      <c r="T39" s="9" t="s">
        <v>47</v>
      </c>
      <c r="U39" s="104"/>
      <c r="V39" s="1"/>
      <c r="W39" s="1"/>
      <c r="X39" s="1"/>
      <c r="Y39" s="1"/>
      <c r="Z39" s="1"/>
      <c r="AA39" s="1"/>
      <c r="AB39" s="1"/>
      <c r="AC39" s="1"/>
      <c r="AD39" s="1"/>
      <c r="AE39" s="1"/>
      <c r="AF39" s="1"/>
    </row>
    <row r="40" spans="1:32" ht="12.75" customHeight="1" x14ac:dyDescent="0.3">
      <c r="A40" s="20" t="s">
        <v>48</v>
      </c>
      <c r="B40" s="172" t="s">
        <v>49</v>
      </c>
      <c r="C40" s="107"/>
      <c r="D40" s="107"/>
      <c r="E40" s="107"/>
      <c r="F40" s="107"/>
      <c r="G40" s="107"/>
      <c r="H40" s="107"/>
      <c r="I40" s="108"/>
      <c r="J40" s="21">
        <v>6</v>
      </c>
      <c r="K40" s="21">
        <v>2</v>
      </c>
      <c r="L40" s="21">
        <v>2</v>
      </c>
      <c r="M40" s="21">
        <v>0</v>
      </c>
      <c r="N40" s="21">
        <v>0</v>
      </c>
      <c r="O40" s="22">
        <f t="shared" ref="O40:O45" si="1">K40+L40+M40+N40</f>
        <v>4</v>
      </c>
      <c r="P40" s="23">
        <f t="shared" ref="P40:P45" si="2">Q40-O40</f>
        <v>7</v>
      </c>
      <c r="Q40" s="23">
        <f t="shared" ref="Q40:Q45" si="3">ROUND(PRODUCT(J40,25)/14,0)</f>
        <v>11</v>
      </c>
      <c r="R40" s="24" t="s">
        <v>46</v>
      </c>
      <c r="S40" s="21"/>
      <c r="T40" s="12"/>
      <c r="U40" s="21" t="s">
        <v>29</v>
      </c>
      <c r="V40" s="1"/>
      <c r="W40" s="1"/>
      <c r="X40" s="1"/>
      <c r="Y40" s="1"/>
      <c r="Z40" s="1"/>
      <c r="AA40" s="1"/>
      <c r="AB40" s="1"/>
      <c r="AC40" s="1"/>
      <c r="AD40" s="1"/>
      <c r="AE40" s="1"/>
      <c r="AF40" s="1"/>
    </row>
    <row r="41" spans="1:32" ht="13.5" customHeight="1" x14ac:dyDescent="0.3">
      <c r="A41" s="62" t="s">
        <v>50</v>
      </c>
      <c r="B41" s="167" t="s">
        <v>51</v>
      </c>
      <c r="C41" s="168"/>
      <c r="D41" s="168"/>
      <c r="E41" s="168"/>
      <c r="F41" s="168"/>
      <c r="G41" s="168"/>
      <c r="H41" s="168"/>
      <c r="I41" s="168"/>
      <c r="J41" s="76">
        <v>6</v>
      </c>
      <c r="K41" s="21">
        <v>2</v>
      </c>
      <c r="L41" s="21">
        <v>2</v>
      </c>
      <c r="M41" s="21">
        <v>0</v>
      </c>
      <c r="N41" s="21">
        <v>0</v>
      </c>
      <c r="O41" s="22">
        <f t="shared" si="1"/>
        <v>4</v>
      </c>
      <c r="P41" s="23">
        <f t="shared" si="2"/>
        <v>7</v>
      </c>
      <c r="Q41" s="23">
        <f t="shared" si="3"/>
        <v>11</v>
      </c>
      <c r="R41" s="24"/>
      <c r="S41" s="21"/>
      <c r="T41" s="12" t="s">
        <v>47</v>
      </c>
      <c r="U41" s="21" t="s">
        <v>29</v>
      </c>
      <c r="V41" s="1"/>
      <c r="W41" s="1"/>
      <c r="X41" s="1"/>
      <c r="Y41" s="1"/>
      <c r="Z41" s="1"/>
      <c r="AA41" s="1"/>
      <c r="AB41" s="1"/>
      <c r="AC41" s="1"/>
      <c r="AD41" s="1"/>
      <c r="AE41" s="1"/>
      <c r="AF41" s="1"/>
    </row>
    <row r="42" spans="1:32" ht="13.5" customHeight="1" x14ac:dyDescent="0.3">
      <c r="A42" s="62" t="s">
        <v>52</v>
      </c>
      <c r="B42" s="167" t="s">
        <v>53</v>
      </c>
      <c r="C42" s="168"/>
      <c r="D42" s="168"/>
      <c r="E42" s="168"/>
      <c r="F42" s="168"/>
      <c r="G42" s="168"/>
      <c r="H42" s="168"/>
      <c r="I42" s="168"/>
      <c r="J42" s="76">
        <v>6</v>
      </c>
      <c r="K42" s="21">
        <v>3</v>
      </c>
      <c r="L42" s="21">
        <v>2</v>
      </c>
      <c r="M42" s="21">
        <v>0</v>
      </c>
      <c r="N42" s="21">
        <v>0</v>
      </c>
      <c r="O42" s="22">
        <f t="shared" si="1"/>
        <v>5</v>
      </c>
      <c r="P42" s="23">
        <f t="shared" si="2"/>
        <v>6</v>
      </c>
      <c r="Q42" s="23">
        <f t="shared" si="3"/>
        <v>11</v>
      </c>
      <c r="R42" s="24" t="s">
        <v>46</v>
      </c>
      <c r="S42" s="21"/>
      <c r="T42" s="12"/>
      <c r="U42" s="21" t="s">
        <v>29</v>
      </c>
      <c r="V42" s="1"/>
      <c r="W42" s="1"/>
      <c r="X42" s="1"/>
      <c r="Y42" s="1"/>
      <c r="Z42" s="1"/>
      <c r="AA42" s="1"/>
      <c r="AB42" s="1"/>
      <c r="AC42" s="1"/>
      <c r="AD42" s="1"/>
      <c r="AE42" s="1"/>
      <c r="AF42" s="1"/>
    </row>
    <row r="43" spans="1:32" ht="12.75" customHeight="1" x14ac:dyDescent="0.3">
      <c r="A43" s="20" t="s">
        <v>54</v>
      </c>
      <c r="B43" s="169" t="s">
        <v>55</v>
      </c>
      <c r="C43" s="110"/>
      <c r="D43" s="110"/>
      <c r="E43" s="110"/>
      <c r="F43" s="110"/>
      <c r="G43" s="110"/>
      <c r="H43" s="110"/>
      <c r="I43" s="111"/>
      <c r="J43" s="21">
        <v>6</v>
      </c>
      <c r="K43" s="21">
        <v>2</v>
      </c>
      <c r="L43" s="21">
        <v>2</v>
      </c>
      <c r="M43" s="21">
        <v>0</v>
      </c>
      <c r="N43" s="21">
        <v>0</v>
      </c>
      <c r="O43" s="22">
        <f t="shared" si="1"/>
        <v>4</v>
      </c>
      <c r="P43" s="23">
        <f t="shared" si="2"/>
        <v>7</v>
      </c>
      <c r="Q43" s="23">
        <f t="shared" si="3"/>
        <v>11</v>
      </c>
      <c r="R43" s="24" t="s">
        <v>46</v>
      </c>
      <c r="S43" s="21"/>
      <c r="T43" s="12"/>
      <c r="U43" s="21" t="s">
        <v>29</v>
      </c>
      <c r="V43" s="1"/>
      <c r="W43" s="1"/>
      <c r="X43" s="1"/>
      <c r="Y43" s="1"/>
      <c r="Z43" s="1"/>
      <c r="AA43" s="1"/>
      <c r="AB43" s="1"/>
      <c r="AC43" s="1"/>
      <c r="AD43" s="1"/>
      <c r="AE43" s="1"/>
      <c r="AF43" s="1"/>
    </row>
    <row r="44" spans="1:32" ht="12.75" customHeight="1" x14ac:dyDescent="0.3">
      <c r="A44" s="20" t="s">
        <v>249</v>
      </c>
      <c r="B44" s="113" t="s">
        <v>203</v>
      </c>
      <c r="C44" s="101"/>
      <c r="D44" s="101"/>
      <c r="E44" s="101"/>
      <c r="F44" s="101"/>
      <c r="G44" s="101"/>
      <c r="H44" s="101"/>
      <c r="I44" s="102"/>
      <c r="J44" s="21">
        <v>6</v>
      </c>
      <c r="K44" s="21">
        <v>2</v>
      </c>
      <c r="L44" s="21">
        <v>2</v>
      </c>
      <c r="M44" s="21">
        <v>2</v>
      </c>
      <c r="N44" s="21">
        <v>0</v>
      </c>
      <c r="O44" s="22">
        <f t="shared" si="1"/>
        <v>6</v>
      </c>
      <c r="P44" s="23">
        <f t="shared" si="2"/>
        <v>5</v>
      </c>
      <c r="Q44" s="23">
        <f t="shared" si="3"/>
        <v>11</v>
      </c>
      <c r="R44" s="24"/>
      <c r="S44" s="21" t="s">
        <v>40</v>
      </c>
      <c r="T44" s="12"/>
      <c r="U44" s="21" t="s">
        <v>29</v>
      </c>
      <c r="V44" s="1"/>
      <c r="W44" s="1"/>
      <c r="X44" s="1"/>
      <c r="Y44" s="1"/>
      <c r="Z44" s="1"/>
      <c r="AA44" s="1"/>
      <c r="AB44" s="1"/>
      <c r="AC44" s="1"/>
      <c r="AD44" s="1"/>
      <c r="AE44" s="1"/>
      <c r="AF44" s="1"/>
    </row>
    <row r="45" spans="1:32" ht="12.75" customHeight="1" x14ac:dyDescent="0.3">
      <c r="A45" s="22" t="s">
        <v>56</v>
      </c>
      <c r="B45" s="171" t="s">
        <v>57</v>
      </c>
      <c r="C45" s="101"/>
      <c r="D45" s="101"/>
      <c r="E45" s="101"/>
      <c r="F45" s="101"/>
      <c r="G45" s="101"/>
      <c r="H45" s="101"/>
      <c r="I45" s="102"/>
      <c r="J45" s="25">
        <v>2</v>
      </c>
      <c r="K45" s="26">
        <v>0</v>
      </c>
      <c r="L45" s="26">
        <v>2</v>
      </c>
      <c r="M45" s="26">
        <v>0</v>
      </c>
      <c r="N45" s="26">
        <v>0</v>
      </c>
      <c r="O45" s="26">
        <f t="shared" si="1"/>
        <v>2</v>
      </c>
      <c r="P45" s="27">
        <f t="shared" si="2"/>
        <v>2</v>
      </c>
      <c r="Q45" s="27">
        <f t="shared" si="3"/>
        <v>4</v>
      </c>
      <c r="R45" s="28"/>
      <c r="S45" s="26"/>
      <c r="T45" s="29" t="s">
        <v>47</v>
      </c>
      <c r="U45" s="26" t="s">
        <v>31</v>
      </c>
      <c r="V45" s="30"/>
      <c r="W45" s="30"/>
      <c r="X45" s="30"/>
      <c r="Y45" s="30"/>
      <c r="Z45" s="30"/>
      <c r="AA45" s="1"/>
      <c r="AB45" s="1"/>
      <c r="AC45" s="1"/>
      <c r="AD45" s="1"/>
      <c r="AE45" s="1"/>
      <c r="AF45" s="1"/>
    </row>
    <row r="46" spans="1:32" ht="12.75" customHeight="1" x14ac:dyDescent="0.3">
      <c r="A46" s="31" t="s">
        <v>58</v>
      </c>
      <c r="B46" s="112"/>
      <c r="C46" s="101"/>
      <c r="D46" s="101"/>
      <c r="E46" s="101"/>
      <c r="F46" s="101"/>
      <c r="G46" s="101"/>
      <c r="H46" s="101"/>
      <c r="I46" s="102"/>
      <c r="J46" s="31">
        <f t="shared" ref="J46:Q46" si="4">SUM(J40:J45)</f>
        <v>32</v>
      </c>
      <c r="K46" s="31">
        <f t="shared" si="4"/>
        <v>11</v>
      </c>
      <c r="L46" s="31">
        <f t="shared" si="4"/>
        <v>12</v>
      </c>
      <c r="M46" s="31">
        <f t="shared" si="4"/>
        <v>2</v>
      </c>
      <c r="N46" s="31">
        <f t="shared" si="4"/>
        <v>0</v>
      </c>
      <c r="O46" s="31">
        <f t="shared" si="4"/>
        <v>25</v>
      </c>
      <c r="P46" s="32">
        <f t="shared" si="4"/>
        <v>34</v>
      </c>
      <c r="Q46" s="32">
        <f t="shared" si="4"/>
        <v>59</v>
      </c>
      <c r="R46" s="31">
        <f>COUNTIF(R40:R45,"E")</f>
        <v>3</v>
      </c>
      <c r="S46" s="31">
        <f>COUNTIF(S40:S45,"C")</f>
        <v>1</v>
      </c>
      <c r="T46" s="31">
        <f>COUNTIF(T40:T45,"VP")</f>
        <v>2</v>
      </c>
      <c r="U46" s="22">
        <f>COUNTA(U40:U45)</f>
        <v>6</v>
      </c>
      <c r="V46" s="143" t="str">
        <f>IF(R46&gt;=SUM(S46:T46),"Corect","E trebuie să fie cel puțin egal cu C+VP")</f>
        <v>Corect</v>
      </c>
      <c r="W46" s="128"/>
      <c r="X46" s="128"/>
      <c r="Y46" s="1"/>
      <c r="Z46" s="1"/>
      <c r="AA46" s="1"/>
      <c r="AB46" s="1"/>
      <c r="AC46" s="1"/>
      <c r="AD46" s="1"/>
      <c r="AE46" s="1"/>
      <c r="AF46" s="1"/>
    </row>
    <row r="47" spans="1:32" ht="14.4" x14ac:dyDescent="0.3">
      <c r="A47" s="64"/>
      <c r="B47" s="33"/>
      <c r="C47" s="33"/>
      <c r="D47" s="33"/>
      <c r="E47" s="33"/>
      <c r="F47" s="33"/>
      <c r="G47" s="33"/>
      <c r="H47" s="33"/>
      <c r="I47" s="33"/>
      <c r="J47" s="33"/>
      <c r="K47" s="33"/>
      <c r="L47" s="33"/>
      <c r="M47" s="33"/>
      <c r="N47" s="33"/>
      <c r="O47" s="33"/>
      <c r="P47" s="33"/>
      <c r="Q47" s="33"/>
      <c r="R47" s="33"/>
      <c r="S47" s="33"/>
      <c r="T47" s="33"/>
      <c r="U47" s="34"/>
      <c r="V47" s="1"/>
      <c r="W47" s="1"/>
      <c r="X47" s="1"/>
      <c r="Y47" s="1"/>
      <c r="Z47" s="1"/>
      <c r="AA47" s="1"/>
      <c r="AB47" s="1"/>
      <c r="AC47" s="1"/>
      <c r="AD47" s="1"/>
      <c r="AE47" s="1"/>
      <c r="AF47" s="1"/>
    </row>
    <row r="48" spans="1:32" ht="16.5" customHeight="1" x14ac:dyDescent="0.3">
      <c r="A48" s="112" t="s">
        <v>60</v>
      </c>
      <c r="B48" s="101"/>
      <c r="C48" s="101"/>
      <c r="D48" s="101"/>
      <c r="E48" s="101"/>
      <c r="F48" s="101"/>
      <c r="G48" s="101"/>
      <c r="H48" s="101"/>
      <c r="I48" s="101"/>
      <c r="J48" s="101"/>
      <c r="K48" s="101"/>
      <c r="L48" s="101"/>
      <c r="M48" s="101"/>
      <c r="N48" s="101"/>
      <c r="O48" s="101"/>
      <c r="P48" s="101"/>
      <c r="Q48" s="101"/>
      <c r="R48" s="101"/>
      <c r="S48" s="101"/>
      <c r="T48" s="101"/>
      <c r="U48" s="102"/>
      <c r="V48" s="1"/>
      <c r="W48" s="1"/>
      <c r="X48" s="1"/>
      <c r="Y48" s="1"/>
      <c r="Z48" s="1"/>
      <c r="AA48" s="1"/>
      <c r="AB48" s="1"/>
      <c r="AC48" s="1"/>
      <c r="AD48" s="1"/>
      <c r="AE48" s="1"/>
      <c r="AF48" s="1"/>
    </row>
    <row r="49" spans="1:32" ht="17.25" customHeight="1" x14ac:dyDescent="0.3">
      <c r="A49" s="122" t="s">
        <v>33</v>
      </c>
      <c r="B49" s="126" t="s">
        <v>34</v>
      </c>
      <c r="C49" s="107"/>
      <c r="D49" s="107"/>
      <c r="E49" s="107"/>
      <c r="F49" s="107"/>
      <c r="G49" s="107"/>
      <c r="H49" s="107"/>
      <c r="I49" s="108"/>
      <c r="J49" s="103" t="s">
        <v>35</v>
      </c>
      <c r="K49" s="105" t="s">
        <v>36</v>
      </c>
      <c r="L49" s="101"/>
      <c r="M49" s="101"/>
      <c r="N49" s="102"/>
      <c r="O49" s="165" t="s">
        <v>37</v>
      </c>
      <c r="P49" s="110"/>
      <c r="Q49" s="111"/>
      <c r="R49" s="165" t="s">
        <v>38</v>
      </c>
      <c r="S49" s="110"/>
      <c r="T49" s="111"/>
      <c r="U49" s="161" t="s">
        <v>39</v>
      </c>
      <c r="V49" s="1"/>
      <c r="W49" s="1"/>
      <c r="X49" s="1"/>
      <c r="Y49" s="1"/>
      <c r="Z49" s="1"/>
      <c r="AA49" s="1"/>
      <c r="AB49" s="1"/>
      <c r="AC49" s="1"/>
      <c r="AD49" s="1"/>
      <c r="AE49" s="1"/>
      <c r="AF49" s="1"/>
    </row>
    <row r="50" spans="1:32" ht="10.5" customHeight="1" x14ac:dyDescent="0.3">
      <c r="A50" s="104"/>
      <c r="B50" s="109"/>
      <c r="C50" s="110"/>
      <c r="D50" s="110"/>
      <c r="E50" s="110"/>
      <c r="F50" s="110"/>
      <c r="G50" s="110"/>
      <c r="H50" s="110"/>
      <c r="I50" s="111"/>
      <c r="J50" s="104"/>
      <c r="K50" s="9" t="s">
        <v>40</v>
      </c>
      <c r="L50" s="9" t="s">
        <v>41</v>
      </c>
      <c r="M50" s="9" t="s">
        <v>245</v>
      </c>
      <c r="N50" s="9" t="s">
        <v>43</v>
      </c>
      <c r="O50" s="9" t="s">
        <v>44</v>
      </c>
      <c r="P50" s="9" t="s">
        <v>22</v>
      </c>
      <c r="Q50" s="9" t="s">
        <v>45</v>
      </c>
      <c r="R50" s="9" t="s">
        <v>46</v>
      </c>
      <c r="S50" s="9" t="s">
        <v>40</v>
      </c>
      <c r="T50" s="9" t="s">
        <v>47</v>
      </c>
      <c r="U50" s="104"/>
      <c r="V50" s="1"/>
      <c r="W50" s="1"/>
      <c r="X50" s="1"/>
      <c r="Y50" s="1"/>
      <c r="Z50" s="1"/>
      <c r="AA50" s="1"/>
      <c r="AB50" s="1"/>
      <c r="AC50" s="1"/>
      <c r="AD50" s="1"/>
      <c r="AE50" s="1"/>
      <c r="AF50" s="1"/>
    </row>
    <row r="51" spans="1:32" ht="12.75" customHeight="1" x14ac:dyDescent="0.3">
      <c r="A51" s="20" t="s">
        <v>61</v>
      </c>
      <c r="B51" s="113" t="s">
        <v>62</v>
      </c>
      <c r="C51" s="101"/>
      <c r="D51" s="101"/>
      <c r="E51" s="101"/>
      <c r="F51" s="101"/>
      <c r="G51" s="101"/>
      <c r="H51" s="101"/>
      <c r="I51" s="102"/>
      <c r="J51" s="21">
        <v>6</v>
      </c>
      <c r="K51" s="21">
        <v>2</v>
      </c>
      <c r="L51" s="21">
        <v>2</v>
      </c>
      <c r="M51" s="21">
        <v>0</v>
      </c>
      <c r="N51" s="21">
        <v>0</v>
      </c>
      <c r="O51" s="22">
        <f t="shared" ref="O51:O56" si="5">K51+L51+M51+N51</f>
        <v>4</v>
      </c>
      <c r="P51" s="23">
        <f t="shared" ref="P51:P56" si="6">Q51-O51</f>
        <v>7</v>
      </c>
      <c r="Q51" s="23">
        <f t="shared" ref="Q51:Q56" si="7">ROUND(PRODUCT(J51,25)/14,0)</f>
        <v>11</v>
      </c>
      <c r="R51" s="24" t="s">
        <v>46</v>
      </c>
      <c r="S51" s="21"/>
      <c r="T51" s="12"/>
      <c r="U51" s="21" t="s">
        <v>29</v>
      </c>
      <c r="V51" s="1"/>
      <c r="W51" s="1"/>
      <c r="X51" s="1"/>
      <c r="Y51" s="1"/>
      <c r="Z51" s="1"/>
      <c r="AA51" s="1"/>
      <c r="AB51" s="1"/>
      <c r="AC51" s="1"/>
      <c r="AD51" s="1"/>
      <c r="AE51" s="1"/>
      <c r="AF51" s="1"/>
    </row>
    <row r="52" spans="1:32" ht="12.75" customHeight="1" x14ac:dyDescent="0.3">
      <c r="A52" s="20" t="s">
        <v>63</v>
      </c>
      <c r="B52" s="113" t="s">
        <v>64</v>
      </c>
      <c r="C52" s="101"/>
      <c r="D52" s="101"/>
      <c r="E52" s="101"/>
      <c r="F52" s="101"/>
      <c r="G52" s="101"/>
      <c r="H52" s="101"/>
      <c r="I52" s="102"/>
      <c r="J52" s="21">
        <v>6</v>
      </c>
      <c r="K52" s="21">
        <v>3</v>
      </c>
      <c r="L52" s="21">
        <v>3</v>
      </c>
      <c r="M52" s="21">
        <v>0</v>
      </c>
      <c r="N52" s="21">
        <v>0</v>
      </c>
      <c r="O52" s="22">
        <f t="shared" si="5"/>
        <v>6</v>
      </c>
      <c r="P52" s="23">
        <f t="shared" si="6"/>
        <v>5</v>
      </c>
      <c r="Q52" s="23">
        <f t="shared" si="7"/>
        <v>11</v>
      </c>
      <c r="R52" s="24" t="s">
        <v>46</v>
      </c>
      <c r="S52" s="21"/>
      <c r="T52" s="12"/>
      <c r="U52" s="21" t="s">
        <v>29</v>
      </c>
      <c r="V52" s="1"/>
      <c r="W52" s="1"/>
      <c r="X52" s="1"/>
      <c r="Y52" s="1"/>
      <c r="Z52" s="1"/>
      <c r="AA52" s="1"/>
      <c r="AB52" s="1"/>
      <c r="AC52" s="1"/>
      <c r="AD52" s="1"/>
      <c r="AE52" s="1"/>
      <c r="AF52" s="1"/>
    </row>
    <row r="53" spans="1:32" ht="14.4" x14ac:dyDescent="0.3">
      <c r="A53" s="20" t="s">
        <v>65</v>
      </c>
      <c r="B53" s="113" t="s">
        <v>66</v>
      </c>
      <c r="C53" s="101"/>
      <c r="D53" s="101"/>
      <c r="E53" s="101"/>
      <c r="F53" s="101"/>
      <c r="G53" s="101"/>
      <c r="H53" s="101"/>
      <c r="I53" s="102"/>
      <c r="J53" s="21">
        <v>6</v>
      </c>
      <c r="K53" s="21">
        <v>2</v>
      </c>
      <c r="L53" s="21">
        <v>2</v>
      </c>
      <c r="M53" s="21">
        <v>0</v>
      </c>
      <c r="N53" s="21">
        <v>0</v>
      </c>
      <c r="O53" s="22">
        <f t="shared" si="5"/>
        <v>4</v>
      </c>
      <c r="P53" s="23">
        <f t="shared" si="6"/>
        <v>7</v>
      </c>
      <c r="Q53" s="23">
        <f t="shared" si="7"/>
        <v>11</v>
      </c>
      <c r="R53" s="24"/>
      <c r="S53" s="21"/>
      <c r="T53" s="12" t="s">
        <v>47</v>
      </c>
      <c r="U53" s="21" t="s">
        <v>29</v>
      </c>
      <c r="V53" s="1"/>
      <c r="W53" s="1"/>
      <c r="X53" s="1"/>
      <c r="Y53" s="1"/>
      <c r="Z53" s="1"/>
      <c r="AA53" s="1"/>
      <c r="AB53" s="1"/>
      <c r="AC53" s="1"/>
      <c r="AD53" s="1"/>
      <c r="AE53" s="1"/>
      <c r="AF53" s="1"/>
    </row>
    <row r="54" spans="1:32" ht="12.75" customHeight="1" x14ac:dyDescent="0.3">
      <c r="A54" s="20" t="s">
        <v>67</v>
      </c>
      <c r="B54" s="113" t="s">
        <v>68</v>
      </c>
      <c r="C54" s="101"/>
      <c r="D54" s="101"/>
      <c r="E54" s="101"/>
      <c r="F54" s="101"/>
      <c r="G54" s="101"/>
      <c r="H54" s="101"/>
      <c r="I54" s="102"/>
      <c r="J54" s="21">
        <v>6</v>
      </c>
      <c r="K54" s="21">
        <v>2</v>
      </c>
      <c r="L54" s="21">
        <v>1</v>
      </c>
      <c r="M54" s="21">
        <v>2</v>
      </c>
      <c r="N54" s="21">
        <v>0</v>
      </c>
      <c r="O54" s="22">
        <f t="shared" si="5"/>
        <v>5</v>
      </c>
      <c r="P54" s="23">
        <f t="shared" si="6"/>
        <v>6</v>
      </c>
      <c r="Q54" s="23">
        <f t="shared" si="7"/>
        <v>11</v>
      </c>
      <c r="R54" s="24" t="s">
        <v>46</v>
      </c>
      <c r="S54" s="21"/>
      <c r="T54" s="12"/>
      <c r="U54" s="21" t="s">
        <v>29</v>
      </c>
      <c r="V54" s="1"/>
      <c r="W54" s="1"/>
      <c r="X54" s="1"/>
      <c r="Y54" s="1"/>
      <c r="Z54" s="1"/>
      <c r="AA54" s="1"/>
      <c r="AB54" s="1"/>
      <c r="AC54" s="1"/>
      <c r="AD54" s="1"/>
      <c r="AE54" s="1"/>
      <c r="AF54" s="1"/>
    </row>
    <row r="55" spans="1:32" ht="12.75" customHeight="1" x14ac:dyDescent="0.3">
      <c r="A55" s="20" t="s">
        <v>250</v>
      </c>
      <c r="B55" s="113" t="s">
        <v>205</v>
      </c>
      <c r="C55" s="101"/>
      <c r="D55" s="101"/>
      <c r="E55" s="101"/>
      <c r="F55" s="101"/>
      <c r="G55" s="101"/>
      <c r="H55" s="101"/>
      <c r="I55" s="102"/>
      <c r="J55" s="21">
        <v>6</v>
      </c>
      <c r="K55" s="21">
        <v>2</v>
      </c>
      <c r="L55" s="21">
        <v>1</v>
      </c>
      <c r="M55" s="21">
        <v>0</v>
      </c>
      <c r="N55" s="21">
        <v>0</v>
      </c>
      <c r="O55" s="22">
        <f t="shared" si="5"/>
        <v>3</v>
      </c>
      <c r="P55" s="23">
        <f t="shared" si="6"/>
        <v>8</v>
      </c>
      <c r="Q55" s="23">
        <f t="shared" si="7"/>
        <v>11</v>
      </c>
      <c r="R55" s="24"/>
      <c r="S55" s="21" t="s">
        <v>40</v>
      </c>
      <c r="T55" s="12"/>
      <c r="U55" s="21" t="s">
        <v>30</v>
      </c>
      <c r="V55" s="1"/>
      <c r="W55" s="1"/>
      <c r="X55" s="1"/>
      <c r="Y55" s="1"/>
      <c r="Z55" s="1"/>
      <c r="AA55" s="1"/>
      <c r="AB55" s="1"/>
      <c r="AC55" s="1"/>
      <c r="AD55" s="1"/>
      <c r="AE55" s="1"/>
      <c r="AF55" s="1"/>
    </row>
    <row r="56" spans="1:32" ht="12.75" customHeight="1" x14ac:dyDescent="0.3">
      <c r="A56" s="22" t="s">
        <v>69</v>
      </c>
      <c r="B56" s="177" t="s">
        <v>70</v>
      </c>
      <c r="C56" s="101"/>
      <c r="D56" s="101"/>
      <c r="E56" s="101"/>
      <c r="F56" s="101"/>
      <c r="G56" s="101"/>
      <c r="H56" s="101"/>
      <c r="I56" s="102"/>
      <c r="J56" s="35">
        <v>2</v>
      </c>
      <c r="K56" s="22">
        <v>0</v>
      </c>
      <c r="L56" s="22">
        <v>2</v>
      </c>
      <c r="M56" s="22">
        <v>0</v>
      </c>
      <c r="N56" s="22">
        <v>0</v>
      </c>
      <c r="O56" s="22">
        <f t="shared" si="5"/>
        <v>2</v>
      </c>
      <c r="P56" s="23">
        <f t="shared" si="6"/>
        <v>2</v>
      </c>
      <c r="Q56" s="23">
        <f t="shared" si="7"/>
        <v>4</v>
      </c>
      <c r="R56" s="28"/>
      <c r="S56" s="26"/>
      <c r="T56" s="29" t="s">
        <v>47</v>
      </c>
      <c r="U56" s="26" t="s">
        <v>31</v>
      </c>
      <c r="V56" s="30"/>
      <c r="W56" s="30"/>
      <c r="X56" s="30"/>
      <c r="Y56" s="30"/>
      <c r="Z56" s="30"/>
      <c r="AA56" s="1"/>
      <c r="AB56" s="1"/>
      <c r="AC56" s="1"/>
      <c r="AD56" s="1"/>
      <c r="AE56" s="1"/>
      <c r="AF56" s="1"/>
    </row>
    <row r="57" spans="1:32" ht="12.75" customHeight="1" x14ac:dyDescent="0.3">
      <c r="A57" s="31" t="s">
        <v>58</v>
      </c>
      <c r="B57" s="112"/>
      <c r="C57" s="101"/>
      <c r="D57" s="101"/>
      <c r="E57" s="101"/>
      <c r="F57" s="101"/>
      <c r="G57" s="101"/>
      <c r="H57" s="101"/>
      <c r="I57" s="102"/>
      <c r="J57" s="31">
        <f t="shared" ref="J57:Q57" si="8">SUM(J51:J56)</f>
        <v>32</v>
      </c>
      <c r="K57" s="31">
        <f t="shared" si="8"/>
        <v>11</v>
      </c>
      <c r="L57" s="31">
        <f t="shared" si="8"/>
        <v>11</v>
      </c>
      <c r="M57" s="31">
        <f t="shared" si="8"/>
        <v>2</v>
      </c>
      <c r="N57" s="31">
        <f t="shared" si="8"/>
        <v>0</v>
      </c>
      <c r="O57" s="31">
        <f t="shared" si="8"/>
        <v>24</v>
      </c>
      <c r="P57" s="32">
        <f t="shared" si="8"/>
        <v>35</v>
      </c>
      <c r="Q57" s="32">
        <f t="shared" si="8"/>
        <v>59</v>
      </c>
      <c r="R57" s="31">
        <f>COUNTIF(R51:R56,"E")</f>
        <v>3</v>
      </c>
      <c r="S57" s="31">
        <f>COUNTIF(S51:S56,"C")</f>
        <v>1</v>
      </c>
      <c r="T57" s="31">
        <f>COUNTIF(T51:T56,"VP")</f>
        <v>2</v>
      </c>
      <c r="U57" s="22">
        <f>COUNTA(U51:U56)</f>
        <v>6</v>
      </c>
      <c r="V57" s="143" t="str">
        <f>IF(R57&gt;=SUM(S57:T57),"Corect","E trebuie să fie cel puțin egal cu C+VP")</f>
        <v>Corect</v>
      </c>
      <c r="W57" s="128"/>
      <c r="X57" s="128"/>
      <c r="Y57" s="1"/>
      <c r="Z57" s="1"/>
      <c r="AA57" s="1"/>
      <c r="AB57" s="1"/>
      <c r="AC57" s="1"/>
      <c r="AD57" s="1"/>
      <c r="AE57" s="1"/>
      <c r="AF57" s="1"/>
    </row>
    <row r="58" spans="1:32" ht="9.75" customHeight="1" x14ac:dyDescent="0.3">
      <c r="A58" s="6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8" customHeight="1" x14ac:dyDescent="0.3">
      <c r="A59" s="112" t="s">
        <v>71</v>
      </c>
      <c r="B59" s="101"/>
      <c r="C59" s="101"/>
      <c r="D59" s="101"/>
      <c r="E59" s="101"/>
      <c r="F59" s="101"/>
      <c r="G59" s="101"/>
      <c r="H59" s="101"/>
      <c r="I59" s="101"/>
      <c r="J59" s="101"/>
      <c r="K59" s="101"/>
      <c r="L59" s="101"/>
      <c r="M59" s="101"/>
      <c r="N59" s="101"/>
      <c r="O59" s="101"/>
      <c r="P59" s="101"/>
      <c r="Q59" s="101"/>
      <c r="R59" s="101"/>
      <c r="S59" s="101"/>
      <c r="T59" s="101"/>
      <c r="U59" s="102"/>
      <c r="V59" s="1"/>
      <c r="W59" s="1"/>
      <c r="X59" s="1"/>
      <c r="Y59" s="1"/>
      <c r="Z59" s="1"/>
      <c r="AA59" s="1"/>
      <c r="AB59" s="1"/>
      <c r="AC59" s="1"/>
      <c r="AD59" s="1"/>
      <c r="AE59" s="1"/>
      <c r="AF59" s="1"/>
    </row>
    <row r="60" spans="1:32" ht="21.75" customHeight="1" x14ac:dyDescent="0.3">
      <c r="A60" s="122" t="s">
        <v>33</v>
      </c>
      <c r="B60" s="126" t="s">
        <v>34</v>
      </c>
      <c r="C60" s="107"/>
      <c r="D60" s="107"/>
      <c r="E60" s="107"/>
      <c r="F60" s="107"/>
      <c r="G60" s="107"/>
      <c r="H60" s="107"/>
      <c r="I60" s="108"/>
      <c r="J60" s="103" t="s">
        <v>35</v>
      </c>
      <c r="K60" s="105" t="s">
        <v>36</v>
      </c>
      <c r="L60" s="101"/>
      <c r="M60" s="101"/>
      <c r="N60" s="102"/>
      <c r="O60" s="165" t="s">
        <v>37</v>
      </c>
      <c r="P60" s="110"/>
      <c r="Q60" s="111"/>
      <c r="R60" s="165" t="s">
        <v>38</v>
      </c>
      <c r="S60" s="110"/>
      <c r="T60" s="111"/>
      <c r="U60" s="161" t="s">
        <v>39</v>
      </c>
      <c r="V60" s="1"/>
      <c r="W60" s="1"/>
      <c r="X60" s="1"/>
      <c r="Y60" s="1"/>
      <c r="Z60" s="1"/>
      <c r="AA60" s="1"/>
      <c r="AB60" s="1"/>
      <c r="AC60" s="1"/>
      <c r="AD60" s="1"/>
      <c r="AE60" s="1"/>
      <c r="AF60" s="1"/>
    </row>
    <row r="61" spans="1:32" ht="14.4" x14ac:dyDescent="0.3">
      <c r="A61" s="104"/>
      <c r="B61" s="109"/>
      <c r="C61" s="110"/>
      <c r="D61" s="110"/>
      <c r="E61" s="110"/>
      <c r="F61" s="110"/>
      <c r="G61" s="110"/>
      <c r="H61" s="110"/>
      <c r="I61" s="111"/>
      <c r="J61" s="104"/>
      <c r="K61" s="9" t="s">
        <v>40</v>
      </c>
      <c r="L61" s="9" t="s">
        <v>41</v>
      </c>
      <c r="M61" s="9" t="s">
        <v>245</v>
      </c>
      <c r="N61" s="9" t="s">
        <v>43</v>
      </c>
      <c r="O61" s="9" t="s">
        <v>44</v>
      </c>
      <c r="P61" s="9" t="s">
        <v>22</v>
      </c>
      <c r="Q61" s="9" t="s">
        <v>45</v>
      </c>
      <c r="R61" s="9" t="s">
        <v>46</v>
      </c>
      <c r="S61" s="9" t="s">
        <v>40</v>
      </c>
      <c r="T61" s="9" t="s">
        <v>47</v>
      </c>
      <c r="U61" s="104"/>
      <c r="V61" s="1"/>
      <c r="W61" s="1"/>
      <c r="X61" s="1"/>
      <c r="Y61" s="1"/>
      <c r="Z61" s="1"/>
      <c r="AA61" s="1"/>
      <c r="AB61" s="1"/>
      <c r="AC61" s="1"/>
      <c r="AD61" s="1"/>
      <c r="AE61" s="1"/>
      <c r="AF61" s="1"/>
    </row>
    <row r="62" spans="1:32" ht="12.75" customHeight="1" x14ac:dyDescent="0.3">
      <c r="A62" s="20" t="s">
        <v>76</v>
      </c>
      <c r="B62" s="113" t="s">
        <v>77</v>
      </c>
      <c r="C62" s="101"/>
      <c r="D62" s="101"/>
      <c r="E62" s="101"/>
      <c r="F62" s="101"/>
      <c r="G62" s="101"/>
      <c r="H62" s="101"/>
      <c r="I62" s="102"/>
      <c r="J62" s="36">
        <v>6</v>
      </c>
      <c r="K62" s="36">
        <v>2</v>
      </c>
      <c r="L62" s="36">
        <v>2</v>
      </c>
      <c r="M62" s="36">
        <v>1</v>
      </c>
      <c r="N62" s="36">
        <v>0</v>
      </c>
      <c r="O62" s="22">
        <f t="shared" ref="O62:O67" si="9">K62+L62+M62+N62</f>
        <v>5</v>
      </c>
      <c r="P62" s="23">
        <f t="shared" ref="P62:P67" si="10">Q62-O62</f>
        <v>6</v>
      </c>
      <c r="Q62" s="23">
        <f t="shared" ref="Q62:Q67" si="11">ROUND(PRODUCT(J62,25)/14,0)</f>
        <v>11</v>
      </c>
      <c r="R62" s="24" t="s">
        <v>46</v>
      </c>
      <c r="S62" s="21"/>
      <c r="T62" s="12"/>
      <c r="U62" s="21" t="s">
        <v>29</v>
      </c>
      <c r="V62" s="1"/>
      <c r="W62" s="1"/>
      <c r="X62" s="1"/>
      <c r="Y62" s="1"/>
      <c r="Z62" s="1"/>
      <c r="AA62" s="1"/>
      <c r="AB62" s="1"/>
      <c r="AC62" s="1"/>
      <c r="AD62" s="1"/>
      <c r="AE62" s="1"/>
      <c r="AF62" s="1"/>
    </row>
    <row r="63" spans="1:32" ht="12.75" customHeight="1" x14ac:dyDescent="0.3">
      <c r="A63" s="20" t="s">
        <v>72</v>
      </c>
      <c r="B63" s="113" t="s">
        <v>73</v>
      </c>
      <c r="C63" s="101"/>
      <c r="D63" s="101"/>
      <c r="E63" s="101"/>
      <c r="F63" s="101"/>
      <c r="G63" s="101"/>
      <c r="H63" s="101"/>
      <c r="I63" s="102"/>
      <c r="J63" s="21">
        <v>6</v>
      </c>
      <c r="K63" s="21">
        <v>2</v>
      </c>
      <c r="L63" s="21">
        <v>2</v>
      </c>
      <c r="M63" s="21">
        <v>0</v>
      </c>
      <c r="N63" s="21">
        <v>0</v>
      </c>
      <c r="O63" s="22">
        <f t="shared" si="9"/>
        <v>4</v>
      </c>
      <c r="P63" s="23">
        <f t="shared" si="10"/>
        <v>7</v>
      </c>
      <c r="Q63" s="23">
        <f t="shared" si="11"/>
        <v>11</v>
      </c>
      <c r="R63" s="24" t="s">
        <v>46</v>
      </c>
      <c r="S63" s="21"/>
      <c r="T63" s="12"/>
      <c r="U63" s="21" t="s">
        <v>29</v>
      </c>
      <c r="V63" s="1"/>
      <c r="W63" s="1"/>
      <c r="X63" s="1"/>
      <c r="Y63" s="1"/>
      <c r="Z63" s="1"/>
      <c r="AA63" s="1"/>
      <c r="AB63" s="1"/>
      <c r="AC63" s="1"/>
      <c r="AD63" s="1"/>
      <c r="AE63" s="1"/>
      <c r="AF63" s="1"/>
    </row>
    <row r="64" spans="1:32" ht="12.75" customHeight="1" x14ac:dyDescent="0.3">
      <c r="A64" s="20" t="s">
        <v>104</v>
      </c>
      <c r="B64" s="113" t="s">
        <v>210</v>
      </c>
      <c r="C64" s="101"/>
      <c r="D64" s="101"/>
      <c r="E64" s="101"/>
      <c r="F64" s="101"/>
      <c r="G64" s="101"/>
      <c r="H64" s="101"/>
      <c r="I64" s="102"/>
      <c r="J64" s="21">
        <v>6</v>
      </c>
      <c r="K64" s="21">
        <v>2</v>
      </c>
      <c r="L64" s="21">
        <v>2</v>
      </c>
      <c r="M64" s="21">
        <v>0</v>
      </c>
      <c r="N64" s="21">
        <v>0</v>
      </c>
      <c r="O64" s="22">
        <f t="shared" si="9"/>
        <v>4</v>
      </c>
      <c r="P64" s="23">
        <f t="shared" si="10"/>
        <v>7</v>
      </c>
      <c r="Q64" s="23">
        <f t="shared" si="11"/>
        <v>11</v>
      </c>
      <c r="R64" s="24" t="s">
        <v>46</v>
      </c>
      <c r="S64" s="21"/>
      <c r="T64" s="12"/>
      <c r="U64" s="21" t="s">
        <v>30</v>
      </c>
      <c r="V64" s="1"/>
      <c r="W64" s="1"/>
      <c r="X64" s="1"/>
      <c r="Y64" s="1"/>
      <c r="Z64" s="1"/>
      <c r="AA64" s="1"/>
      <c r="AB64" s="1"/>
      <c r="AC64" s="1"/>
      <c r="AD64" s="1"/>
      <c r="AE64" s="1"/>
      <c r="AF64" s="1"/>
    </row>
    <row r="65" spans="1:32" ht="12.75" customHeight="1" x14ac:dyDescent="0.3">
      <c r="A65" s="20" t="s">
        <v>115</v>
      </c>
      <c r="B65" s="113" t="s">
        <v>116</v>
      </c>
      <c r="C65" s="101"/>
      <c r="D65" s="101"/>
      <c r="E65" s="101"/>
      <c r="F65" s="101"/>
      <c r="G65" s="101"/>
      <c r="H65" s="101"/>
      <c r="I65" s="102"/>
      <c r="J65" s="21">
        <v>6</v>
      </c>
      <c r="K65" s="21">
        <v>2</v>
      </c>
      <c r="L65" s="21">
        <v>0</v>
      </c>
      <c r="M65" s="21">
        <v>2</v>
      </c>
      <c r="N65" s="21">
        <v>1</v>
      </c>
      <c r="O65" s="22">
        <f t="shared" si="9"/>
        <v>5</v>
      </c>
      <c r="P65" s="23">
        <f t="shared" si="10"/>
        <v>6</v>
      </c>
      <c r="Q65" s="23">
        <f t="shared" si="11"/>
        <v>11</v>
      </c>
      <c r="R65" s="24"/>
      <c r="S65" s="21" t="s">
        <v>40</v>
      </c>
      <c r="T65" s="12"/>
      <c r="U65" s="21" t="s">
        <v>30</v>
      </c>
      <c r="V65" s="1"/>
      <c r="W65" s="1"/>
      <c r="X65" s="1"/>
      <c r="Y65" s="1"/>
      <c r="Z65" s="1"/>
      <c r="AA65" s="1"/>
      <c r="AB65" s="1"/>
      <c r="AC65" s="1"/>
      <c r="AD65" s="1"/>
      <c r="AE65" s="1"/>
      <c r="AF65" s="1"/>
    </row>
    <row r="66" spans="1:32" ht="12.75" customHeight="1" x14ac:dyDescent="0.3">
      <c r="A66" s="20" t="s">
        <v>74</v>
      </c>
      <c r="B66" s="113" t="s">
        <v>75</v>
      </c>
      <c r="C66" s="101"/>
      <c r="D66" s="101"/>
      <c r="E66" s="101"/>
      <c r="F66" s="101"/>
      <c r="G66" s="101"/>
      <c r="H66" s="101"/>
      <c r="I66" s="102"/>
      <c r="J66" s="21">
        <v>6</v>
      </c>
      <c r="K66" s="21">
        <v>2</v>
      </c>
      <c r="L66" s="21">
        <v>2</v>
      </c>
      <c r="M66" s="21">
        <v>0</v>
      </c>
      <c r="N66" s="21">
        <v>0</v>
      </c>
      <c r="O66" s="22">
        <f t="shared" si="9"/>
        <v>4</v>
      </c>
      <c r="P66" s="23">
        <f t="shared" si="10"/>
        <v>7</v>
      </c>
      <c r="Q66" s="23">
        <f t="shared" si="11"/>
        <v>11</v>
      </c>
      <c r="R66" s="24"/>
      <c r="S66" s="21"/>
      <c r="T66" s="12" t="s">
        <v>47</v>
      </c>
      <c r="U66" s="21" t="s">
        <v>30</v>
      </c>
      <c r="V66" s="1"/>
      <c r="W66" s="1"/>
      <c r="X66" s="1"/>
      <c r="Y66" s="1"/>
      <c r="Z66" s="1"/>
      <c r="AA66" s="1"/>
      <c r="AB66" s="1"/>
      <c r="AC66" s="1"/>
      <c r="AD66" s="1"/>
      <c r="AE66" s="1"/>
      <c r="AF66" s="1"/>
    </row>
    <row r="67" spans="1:32" ht="12.75" customHeight="1" x14ac:dyDescent="0.3">
      <c r="A67" s="70" t="s">
        <v>59</v>
      </c>
      <c r="B67" s="162" t="s">
        <v>200</v>
      </c>
      <c r="C67" s="163"/>
      <c r="D67" s="163"/>
      <c r="E67" s="163"/>
      <c r="F67" s="163"/>
      <c r="G67" s="163"/>
      <c r="H67" s="163"/>
      <c r="I67" s="164"/>
      <c r="J67" s="71">
        <v>3</v>
      </c>
      <c r="K67" s="71">
        <v>0</v>
      </c>
      <c r="L67" s="71">
        <v>2</v>
      </c>
      <c r="M67" s="71">
        <v>0</v>
      </c>
      <c r="N67" s="71">
        <v>0</v>
      </c>
      <c r="O67" s="73">
        <f t="shared" si="9"/>
        <v>2</v>
      </c>
      <c r="P67" s="74">
        <f t="shared" si="10"/>
        <v>3</v>
      </c>
      <c r="Q67" s="74">
        <f t="shared" si="11"/>
        <v>5</v>
      </c>
      <c r="R67" s="75"/>
      <c r="S67" s="71" t="s">
        <v>40</v>
      </c>
      <c r="T67" s="72"/>
      <c r="U67" s="71" t="s">
        <v>31</v>
      </c>
      <c r="V67" s="1"/>
      <c r="W67" s="1"/>
      <c r="X67" s="1"/>
      <c r="Y67" s="1"/>
      <c r="Z67" s="1"/>
      <c r="AA67" s="1"/>
      <c r="AB67" s="1"/>
      <c r="AC67" s="1"/>
      <c r="AD67" s="1"/>
      <c r="AE67" s="1"/>
      <c r="AF67" s="1"/>
    </row>
    <row r="68" spans="1:32" ht="12.75" customHeight="1" x14ac:dyDescent="0.3">
      <c r="A68" s="31" t="s">
        <v>58</v>
      </c>
      <c r="B68" s="112"/>
      <c r="C68" s="101"/>
      <c r="D68" s="101"/>
      <c r="E68" s="101"/>
      <c r="F68" s="101"/>
      <c r="G68" s="101"/>
      <c r="H68" s="101"/>
      <c r="I68" s="102"/>
      <c r="J68" s="31">
        <f t="shared" ref="J68:Q68" si="12">SUM(J62:J67)</f>
        <v>33</v>
      </c>
      <c r="K68" s="31">
        <f t="shared" si="12"/>
        <v>10</v>
      </c>
      <c r="L68" s="31">
        <f t="shared" si="12"/>
        <v>10</v>
      </c>
      <c r="M68" s="31">
        <f t="shared" si="12"/>
        <v>3</v>
      </c>
      <c r="N68" s="31">
        <f t="shared" si="12"/>
        <v>1</v>
      </c>
      <c r="O68" s="31">
        <f t="shared" si="12"/>
        <v>24</v>
      </c>
      <c r="P68" s="32">
        <f t="shared" si="12"/>
        <v>36</v>
      </c>
      <c r="Q68" s="32">
        <f t="shared" si="12"/>
        <v>60</v>
      </c>
      <c r="R68" s="31">
        <f>COUNTIF(R62:R67,"E")</f>
        <v>3</v>
      </c>
      <c r="S68" s="31">
        <f>COUNTIF(S62:S67,"C")</f>
        <v>2</v>
      </c>
      <c r="T68" s="31">
        <f>COUNTIF(T62:T67,"VP")</f>
        <v>1</v>
      </c>
      <c r="U68" s="22">
        <f>COUNTA(U62:U67)</f>
        <v>6</v>
      </c>
      <c r="V68" s="174" t="str">
        <f>IF(R68&gt;=SUM(S68:T68),"Corect","E trebuie să fie cel puțin egal cu C+VP")</f>
        <v>Corect</v>
      </c>
      <c r="W68" s="128"/>
      <c r="X68" s="128"/>
      <c r="Y68" s="1"/>
      <c r="Z68" s="1"/>
      <c r="AA68" s="1"/>
      <c r="AB68" s="1"/>
      <c r="AC68" s="1"/>
      <c r="AD68" s="1"/>
      <c r="AE68" s="1"/>
      <c r="AF68" s="1"/>
    </row>
    <row r="69" spans="1:32" s="63" customFormat="1" ht="12.75" customHeight="1" x14ac:dyDescent="0.3">
      <c r="A69" s="124" t="s">
        <v>240</v>
      </c>
      <c r="B69" s="124"/>
      <c r="C69" s="124"/>
      <c r="D69" s="124"/>
      <c r="E69" s="124"/>
      <c r="F69" s="124"/>
      <c r="G69" s="124"/>
      <c r="H69" s="124"/>
      <c r="I69" s="124"/>
      <c r="J69" s="124"/>
      <c r="K69" s="124"/>
      <c r="L69" s="124"/>
      <c r="M69" s="124"/>
      <c r="N69" s="124"/>
      <c r="O69" s="124"/>
      <c r="P69" s="124"/>
      <c r="Q69" s="124"/>
      <c r="R69" s="124"/>
      <c r="S69" s="124"/>
      <c r="T69" s="124"/>
      <c r="U69" s="124"/>
      <c r="V69" s="66"/>
      <c r="Y69" s="64"/>
      <c r="Z69" s="64"/>
      <c r="AA69" s="64"/>
      <c r="AB69" s="64"/>
      <c r="AC69" s="64"/>
      <c r="AD69" s="64"/>
      <c r="AE69" s="64"/>
      <c r="AF69" s="64"/>
    </row>
    <row r="70" spans="1:32" s="63" customFormat="1" ht="12.75" customHeight="1" x14ac:dyDescent="0.3">
      <c r="A70" s="125"/>
      <c r="B70" s="125"/>
      <c r="C70" s="125"/>
      <c r="D70" s="125"/>
      <c r="E70" s="125"/>
      <c r="F70" s="125"/>
      <c r="G70" s="125"/>
      <c r="H70" s="125"/>
      <c r="I70" s="125"/>
      <c r="J70" s="125"/>
      <c r="K70" s="125"/>
      <c r="L70" s="125"/>
      <c r="M70" s="125"/>
      <c r="N70" s="125"/>
      <c r="O70" s="125"/>
      <c r="P70" s="125"/>
      <c r="Q70" s="125"/>
      <c r="R70" s="125"/>
      <c r="S70" s="125"/>
      <c r="T70" s="125"/>
      <c r="U70" s="125"/>
      <c r="V70" s="66"/>
      <c r="Y70" s="64"/>
      <c r="Z70" s="64"/>
      <c r="AA70" s="64"/>
      <c r="AB70" s="64"/>
      <c r="AC70" s="64"/>
      <c r="AD70" s="64"/>
      <c r="AE70" s="64"/>
      <c r="AF70" s="64"/>
    </row>
    <row r="71" spans="1:32" ht="11.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8.75" customHeight="1" x14ac:dyDescent="0.3">
      <c r="A72" s="112" t="s">
        <v>78</v>
      </c>
      <c r="B72" s="101"/>
      <c r="C72" s="101"/>
      <c r="D72" s="101"/>
      <c r="E72" s="101"/>
      <c r="F72" s="101"/>
      <c r="G72" s="101"/>
      <c r="H72" s="101"/>
      <c r="I72" s="101"/>
      <c r="J72" s="101"/>
      <c r="K72" s="101"/>
      <c r="L72" s="101"/>
      <c r="M72" s="101"/>
      <c r="N72" s="101"/>
      <c r="O72" s="101"/>
      <c r="P72" s="101"/>
      <c r="Q72" s="101"/>
      <c r="R72" s="101"/>
      <c r="S72" s="101"/>
      <c r="T72" s="101"/>
      <c r="U72" s="102"/>
      <c r="V72" s="1"/>
      <c r="W72" s="1"/>
      <c r="X72" s="1"/>
      <c r="Y72" s="1"/>
      <c r="Z72" s="1"/>
      <c r="AA72" s="1"/>
      <c r="AB72" s="1"/>
      <c r="AC72" s="1"/>
      <c r="AD72" s="1"/>
      <c r="AE72" s="1"/>
      <c r="AF72" s="1"/>
    </row>
    <row r="73" spans="1:32" ht="18" customHeight="1" x14ac:dyDescent="0.3">
      <c r="A73" s="122" t="s">
        <v>33</v>
      </c>
      <c r="B73" s="126" t="s">
        <v>34</v>
      </c>
      <c r="C73" s="107"/>
      <c r="D73" s="107"/>
      <c r="E73" s="107"/>
      <c r="F73" s="107"/>
      <c r="G73" s="107"/>
      <c r="H73" s="107"/>
      <c r="I73" s="108"/>
      <c r="J73" s="103" t="s">
        <v>35</v>
      </c>
      <c r="K73" s="105" t="s">
        <v>36</v>
      </c>
      <c r="L73" s="101"/>
      <c r="M73" s="101"/>
      <c r="N73" s="102"/>
      <c r="O73" s="165" t="s">
        <v>37</v>
      </c>
      <c r="P73" s="110"/>
      <c r="Q73" s="111"/>
      <c r="R73" s="165" t="s">
        <v>38</v>
      </c>
      <c r="S73" s="110"/>
      <c r="T73" s="111"/>
      <c r="U73" s="161" t="s">
        <v>39</v>
      </c>
      <c r="V73" s="1"/>
      <c r="W73" s="1"/>
      <c r="X73" s="1"/>
      <c r="Y73" s="1"/>
      <c r="Z73" s="1"/>
      <c r="AA73" s="1"/>
      <c r="AB73" s="1"/>
      <c r="AC73" s="1"/>
      <c r="AD73" s="1"/>
      <c r="AE73" s="1"/>
      <c r="AF73" s="1"/>
    </row>
    <row r="74" spans="1:32" ht="15" customHeight="1" x14ac:dyDescent="0.3">
      <c r="A74" s="104"/>
      <c r="B74" s="109"/>
      <c r="C74" s="110"/>
      <c r="D74" s="110"/>
      <c r="E74" s="110"/>
      <c r="F74" s="110"/>
      <c r="G74" s="110"/>
      <c r="H74" s="110"/>
      <c r="I74" s="111"/>
      <c r="J74" s="104"/>
      <c r="K74" s="9" t="s">
        <v>40</v>
      </c>
      <c r="L74" s="9" t="s">
        <v>41</v>
      </c>
      <c r="M74" s="9" t="s">
        <v>245</v>
      </c>
      <c r="N74" s="9" t="s">
        <v>43</v>
      </c>
      <c r="O74" s="9" t="s">
        <v>44</v>
      </c>
      <c r="P74" s="9" t="s">
        <v>22</v>
      </c>
      <c r="Q74" s="9" t="s">
        <v>45</v>
      </c>
      <c r="R74" s="9" t="s">
        <v>46</v>
      </c>
      <c r="S74" s="9" t="s">
        <v>40</v>
      </c>
      <c r="T74" s="9" t="s">
        <v>47</v>
      </c>
      <c r="U74" s="104"/>
      <c r="V74" s="1"/>
      <c r="W74" s="1"/>
      <c r="X74" s="1"/>
      <c r="Y74" s="1"/>
      <c r="Z74" s="1"/>
      <c r="AA74" s="1"/>
      <c r="AB74" s="1"/>
      <c r="AC74" s="1"/>
      <c r="AD74" s="1"/>
      <c r="AE74" s="1"/>
      <c r="AF74" s="1"/>
    </row>
    <row r="75" spans="1:32" ht="12.75" customHeight="1" x14ac:dyDescent="0.3">
      <c r="A75" s="20" t="s">
        <v>229</v>
      </c>
      <c r="B75" s="113" t="s">
        <v>206</v>
      </c>
      <c r="C75" s="101"/>
      <c r="D75" s="101"/>
      <c r="E75" s="101"/>
      <c r="F75" s="101"/>
      <c r="G75" s="101"/>
      <c r="H75" s="101"/>
      <c r="I75" s="102"/>
      <c r="J75" s="21">
        <v>5</v>
      </c>
      <c r="K75" s="21">
        <v>2</v>
      </c>
      <c r="L75" s="21">
        <v>2</v>
      </c>
      <c r="M75" s="21">
        <v>0</v>
      </c>
      <c r="N75" s="21">
        <v>0</v>
      </c>
      <c r="O75" s="22">
        <f t="shared" ref="O75:O80" si="13">K75+L75+M75+N75</f>
        <v>4</v>
      </c>
      <c r="P75" s="23">
        <f t="shared" ref="P75:P80" si="14">Q75-O75</f>
        <v>5</v>
      </c>
      <c r="Q75" s="23">
        <f t="shared" ref="Q75:Q80" si="15">ROUND(PRODUCT(J75,25)/14,0)</f>
        <v>9</v>
      </c>
      <c r="R75" s="24" t="s">
        <v>46</v>
      </c>
      <c r="S75" s="21"/>
      <c r="T75" s="12"/>
      <c r="U75" s="21" t="s">
        <v>29</v>
      </c>
      <c r="V75" s="1"/>
      <c r="W75" s="1"/>
      <c r="X75" s="1"/>
      <c r="Y75" s="1"/>
      <c r="Z75" s="1"/>
      <c r="AA75" s="1"/>
      <c r="AB75" s="1"/>
      <c r="AC75" s="1"/>
      <c r="AD75" s="1"/>
      <c r="AE75" s="1"/>
      <c r="AF75" s="1"/>
    </row>
    <row r="76" spans="1:32" ht="12.75" customHeight="1" x14ac:dyDescent="0.3">
      <c r="A76" s="20" t="s">
        <v>79</v>
      </c>
      <c r="B76" s="113" t="s">
        <v>80</v>
      </c>
      <c r="C76" s="101"/>
      <c r="D76" s="101"/>
      <c r="E76" s="101"/>
      <c r="F76" s="101"/>
      <c r="G76" s="101"/>
      <c r="H76" s="101"/>
      <c r="I76" s="102"/>
      <c r="J76" s="21">
        <v>6</v>
      </c>
      <c r="K76" s="21">
        <v>2</v>
      </c>
      <c r="L76" s="21">
        <v>1</v>
      </c>
      <c r="M76" s="21">
        <v>2</v>
      </c>
      <c r="N76" s="21">
        <v>0</v>
      </c>
      <c r="O76" s="22">
        <f t="shared" si="13"/>
        <v>5</v>
      </c>
      <c r="P76" s="23">
        <f t="shared" si="14"/>
        <v>6</v>
      </c>
      <c r="Q76" s="23">
        <f t="shared" si="15"/>
        <v>11</v>
      </c>
      <c r="R76" s="24" t="s">
        <v>46</v>
      </c>
      <c r="S76" s="21"/>
      <c r="T76" s="12"/>
      <c r="U76" s="21" t="s">
        <v>30</v>
      </c>
      <c r="V76" s="1"/>
      <c r="W76" s="1"/>
      <c r="X76" s="1"/>
      <c r="Y76" s="1"/>
      <c r="Z76" s="1"/>
      <c r="AA76" s="1"/>
      <c r="AB76" s="1"/>
      <c r="AC76" s="1"/>
      <c r="AD76" s="1"/>
      <c r="AE76" s="1"/>
      <c r="AF76" s="1"/>
    </row>
    <row r="77" spans="1:32" ht="12.75" customHeight="1" x14ac:dyDescent="0.3">
      <c r="A77" s="20" t="s">
        <v>81</v>
      </c>
      <c r="B77" s="113" t="s">
        <v>82</v>
      </c>
      <c r="C77" s="101"/>
      <c r="D77" s="101"/>
      <c r="E77" s="101"/>
      <c r="F77" s="101"/>
      <c r="G77" s="101"/>
      <c r="H77" s="101"/>
      <c r="I77" s="102"/>
      <c r="J77" s="21">
        <v>6</v>
      </c>
      <c r="K77" s="21">
        <v>2</v>
      </c>
      <c r="L77" s="21">
        <v>2</v>
      </c>
      <c r="M77" s="21">
        <v>1</v>
      </c>
      <c r="N77" s="21">
        <v>0</v>
      </c>
      <c r="O77" s="22">
        <f t="shared" si="13"/>
        <v>5</v>
      </c>
      <c r="P77" s="23">
        <f t="shared" si="14"/>
        <v>6</v>
      </c>
      <c r="Q77" s="23">
        <f t="shared" si="15"/>
        <v>11</v>
      </c>
      <c r="R77" s="24" t="s">
        <v>46</v>
      </c>
      <c r="S77" s="21"/>
      <c r="T77" s="12"/>
      <c r="U77" s="21" t="s">
        <v>29</v>
      </c>
      <c r="V77" s="1"/>
      <c r="W77" s="1"/>
      <c r="X77" s="1"/>
      <c r="Y77" s="1"/>
      <c r="Z77" s="1"/>
      <c r="AA77" s="1"/>
      <c r="AB77" s="1"/>
      <c r="AC77" s="1"/>
      <c r="AD77" s="1"/>
      <c r="AE77" s="1"/>
      <c r="AF77" s="1"/>
    </row>
    <row r="78" spans="1:32" ht="12.75" customHeight="1" x14ac:dyDescent="0.3">
      <c r="A78" s="20" t="s">
        <v>251</v>
      </c>
      <c r="B78" s="113" t="s">
        <v>204</v>
      </c>
      <c r="C78" s="101"/>
      <c r="D78" s="101"/>
      <c r="E78" s="101"/>
      <c r="F78" s="101"/>
      <c r="G78" s="101"/>
      <c r="H78" s="101"/>
      <c r="I78" s="102"/>
      <c r="J78" s="21">
        <v>6</v>
      </c>
      <c r="K78" s="21">
        <v>2</v>
      </c>
      <c r="L78" s="21">
        <v>2</v>
      </c>
      <c r="M78" s="21">
        <v>0</v>
      </c>
      <c r="N78" s="21">
        <v>0</v>
      </c>
      <c r="O78" s="22">
        <f t="shared" si="13"/>
        <v>4</v>
      </c>
      <c r="P78" s="23">
        <f t="shared" si="14"/>
        <v>7</v>
      </c>
      <c r="Q78" s="23">
        <f t="shared" si="15"/>
        <v>11</v>
      </c>
      <c r="R78" s="24" t="s">
        <v>46</v>
      </c>
      <c r="S78" s="21"/>
      <c r="T78" s="12"/>
      <c r="U78" s="21" t="s">
        <v>29</v>
      </c>
      <c r="V78" s="1"/>
      <c r="W78" s="1"/>
      <c r="X78" s="1"/>
      <c r="Y78" s="1"/>
      <c r="Z78" s="1"/>
      <c r="AA78" s="1"/>
      <c r="AB78" s="1"/>
      <c r="AC78" s="1"/>
      <c r="AD78" s="1"/>
      <c r="AE78" s="1"/>
      <c r="AF78" s="1"/>
    </row>
    <row r="79" spans="1:32" ht="12.75" customHeight="1" x14ac:dyDescent="0.3">
      <c r="A79" s="20" t="s">
        <v>83</v>
      </c>
      <c r="B79" s="113" t="s">
        <v>84</v>
      </c>
      <c r="C79" s="101"/>
      <c r="D79" s="101"/>
      <c r="E79" s="101"/>
      <c r="F79" s="101"/>
      <c r="G79" s="101"/>
      <c r="H79" s="101"/>
      <c r="I79" s="102"/>
      <c r="J79" s="21">
        <v>7</v>
      </c>
      <c r="K79" s="21">
        <v>2</v>
      </c>
      <c r="L79" s="21">
        <v>2</v>
      </c>
      <c r="M79" s="21">
        <v>0</v>
      </c>
      <c r="N79" s="21">
        <v>1</v>
      </c>
      <c r="O79" s="22">
        <f t="shared" si="13"/>
        <v>5</v>
      </c>
      <c r="P79" s="23">
        <f t="shared" si="14"/>
        <v>8</v>
      </c>
      <c r="Q79" s="23">
        <f t="shared" si="15"/>
        <v>13</v>
      </c>
      <c r="R79" s="24"/>
      <c r="S79" s="21"/>
      <c r="T79" s="12" t="s">
        <v>47</v>
      </c>
      <c r="U79" s="36" t="s">
        <v>30</v>
      </c>
      <c r="V79" s="1"/>
      <c r="W79" s="1"/>
      <c r="X79" s="1"/>
      <c r="Y79" s="1"/>
      <c r="Z79" s="1"/>
      <c r="AA79" s="1"/>
      <c r="AB79" s="1"/>
      <c r="AC79" s="1"/>
      <c r="AD79" s="1"/>
      <c r="AE79" s="1"/>
      <c r="AF79" s="1"/>
    </row>
    <row r="80" spans="1:32" ht="12.75" customHeight="1" x14ac:dyDescent="0.3">
      <c r="A80" s="70" t="s">
        <v>239</v>
      </c>
      <c r="B80" s="162" t="s">
        <v>201</v>
      </c>
      <c r="C80" s="163"/>
      <c r="D80" s="163"/>
      <c r="E80" s="163"/>
      <c r="F80" s="163"/>
      <c r="G80" s="163"/>
      <c r="H80" s="163"/>
      <c r="I80" s="164"/>
      <c r="J80" s="71">
        <v>3</v>
      </c>
      <c r="K80" s="71">
        <v>0</v>
      </c>
      <c r="L80" s="71">
        <v>2</v>
      </c>
      <c r="M80" s="71">
        <v>0</v>
      </c>
      <c r="N80" s="71">
        <v>0</v>
      </c>
      <c r="O80" s="73">
        <f t="shared" si="13"/>
        <v>2</v>
      </c>
      <c r="P80" s="74">
        <f t="shared" si="14"/>
        <v>3</v>
      </c>
      <c r="Q80" s="74">
        <f t="shared" si="15"/>
        <v>5</v>
      </c>
      <c r="R80" s="75"/>
      <c r="S80" s="71" t="s">
        <v>40</v>
      </c>
      <c r="T80" s="72"/>
      <c r="U80" s="71" t="s">
        <v>31</v>
      </c>
      <c r="V80" s="1"/>
      <c r="W80" s="1"/>
      <c r="X80" s="1"/>
      <c r="Y80" s="1"/>
      <c r="Z80" s="1"/>
      <c r="AA80" s="1"/>
      <c r="AB80" s="1"/>
      <c r="AC80" s="1"/>
      <c r="AD80" s="1"/>
      <c r="AE80" s="1"/>
      <c r="AF80" s="1"/>
    </row>
    <row r="81" spans="1:32" ht="12.75" customHeight="1" x14ac:dyDescent="0.3">
      <c r="A81" s="31" t="s">
        <v>58</v>
      </c>
      <c r="B81" s="112"/>
      <c r="C81" s="101"/>
      <c r="D81" s="101"/>
      <c r="E81" s="101"/>
      <c r="F81" s="101"/>
      <c r="G81" s="101"/>
      <c r="H81" s="101"/>
      <c r="I81" s="102"/>
      <c r="J81" s="31">
        <f t="shared" ref="J81:Q81" si="16">SUM(J75:J80)</f>
        <v>33</v>
      </c>
      <c r="K81" s="31">
        <f t="shared" si="16"/>
        <v>10</v>
      </c>
      <c r="L81" s="31">
        <f t="shared" si="16"/>
        <v>11</v>
      </c>
      <c r="M81" s="31">
        <f t="shared" si="16"/>
        <v>3</v>
      </c>
      <c r="N81" s="31">
        <f t="shared" si="16"/>
        <v>1</v>
      </c>
      <c r="O81" s="31">
        <f t="shared" si="16"/>
        <v>25</v>
      </c>
      <c r="P81" s="32">
        <f t="shared" si="16"/>
        <v>35</v>
      </c>
      <c r="Q81" s="32">
        <f t="shared" si="16"/>
        <v>60</v>
      </c>
      <c r="R81" s="31">
        <f>COUNTIF(R75:R80,"E")</f>
        <v>4</v>
      </c>
      <c r="S81" s="31">
        <f>COUNTIF(S75:S80,"C")</f>
        <v>1</v>
      </c>
      <c r="T81" s="31">
        <f>COUNTIF(T75:T80,"VP")</f>
        <v>1</v>
      </c>
      <c r="U81" s="22">
        <f>COUNTA(U75:U80)</f>
        <v>6</v>
      </c>
      <c r="V81" s="174" t="str">
        <f>IF(R81&gt;=SUM(S81:T81),"Corect","E trebuie să fie cel puțin egal cu C+VP")</f>
        <v>Corect</v>
      </c>
      <c r="W81" s="128"/>
      <c r="X81" s="128"/>
      <c r="Y81" s="1"/>
      <c r="Z81" s="1"/>
      <c r="AA81" s="1"/>
      <c r="AB81" s="1"/>
      <c r="AC81" s="1"/>
      <c r="AD81" s="1"/>
      <c r="AE81" s="1"/>
      <c r="AF81" s="1"/>
    </row>
    <row r="82" spans="1:32" ht="9" customHeight="1" x14ac:dyDescent="0.3">
      <c r="A82" s="124" t="s">
        <v>241</v>
      </c>
      <c r="B82" s="124"/>
      <c r="C82" s="124"/>
      <c r="D82" s="124"/>
      <c r="E82" s="124"/>
      <c r="F82" s="124"/>
      <c r="G82" s="124"/>
      <c r="H82" s="124"/>
      <c r="I82" s="124"/>
      <c r="J82" s="124"/>
      <c r="K82" s="124"/>
      <c r="L82" s="124"/>
      <c r="M82" s="124"/>
      <c r="N82" s="124"/>
      <c r="O82" s="124"/>
      <c r="P82" s="124"/>
      <c r="Q82" s="124"/>
      <c r="R82" s="124"/>
      <c r="S82" s="124"/>
      <c r="T82" s="124"/>
      <c r="U82" s="124"/>
      <c r="V82" s="1"/>
      <c r="W82" s="1"/>
      <c r="X82" s="1"/>
      <c r="Y82" s="1"/>
      <c r="Z82" s="1"/>
      <c r="AA82" s="1"/>
      <c r="AB82" s="1"/>
      <c r="AC82" s="1"/>
      <c r="AD82" s="1"/>
      <c r="AE82" s="1"/>
      <c r="AF82" s="1"/>
    </row>
    <row r="83" spans="1:32" ht="15.75" customHeight="1" x14ac:dyDescent="0.3">
      <c r="A83" s="125"/>
      <c r="B83" s="125"/>
      <c r="C83" s="125"/>
      <c r="D83" s="125"/>
      <c r="E83" s="125"/>
      <c r="F83" s="125"/>
      <c r="G83" s="125"/>
      <c r="H83" s="125"/>
      <c r="I83" s="125"/>
      <c r="J83" s="125"/>
      <c r="K83" s="125"/>
      <c r="L83" s="125"/>
      <c r="M83" s="125"/>
      <c r="N83" s="125"/>
      <c r="O83" s="125"/>
      <c r="P83" s="125"/>
      <c r="Q83" s="125"/>
      <c r="R83" s="125"/>
      <c r="S83" s="125"/>
      <c r="T83" s="125"/>
      <c r="U83" s="125"/>
      <c r="V83" s="1"/>
      <c r="W83" s="1"/>
      <c r="X83" s="1"/>
      <c r="Y83" s="1"/>
      <c r="Z83" s="1"/>
      <c r="AA83" s="1"/>
      <c r="AB83" s="1"/>
      <c r="AC83" s="1"/>
      <c r="AD83" s="1"/>
      <c r="AE83" s="1"/>
      <c r="AF83" s="1"/>
    </row>
    <row r="84" spans="1:32" ht="9.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8" customHeight="1" x14ac:dyDescent="0.3">
      <c r="A85" s="112" t="s">
        <v>85</v>
      </c>
      <c r="B85" s="101"/>
      <c r="C85" s="101"/>
      <c r="D85" s="101"/>
      <c r="E85" s="101"/>
      <c r="F85" s="101"/>
      <c r="G85" s="101"/>
      <c r="H85" s="101"/>
      <c r="I85" s="101"/>
      <c r="J85" s="101"/>
      <c r="K85" s="101"/>
      <c r="L85" s="101"/>
      <c r="M85" s="101"/>
      <c r="N85" s="101"/>
      <c r="O85" s="101"/>
      <c r="P85" s="101"/>
      <c r="Q85" s="101"/>
      <c r="R85" s="101"/>
      <c r="S85" s="101"/>
      <c r="T85" s="101"/>
      <c r="U85" s="102"/>
      <c r="V85" s="1"/>
      <c r="W85" s="1"/>
      <c r="X85" s="1"/>
      <c r="Y85" s="1"/>
      <c r="Z85" s="1"/>
      <c r="AA85" s="1"/>
      <c r="AB85" s="1"/>
      <c r="AC85" s="1"/>
      <c r="AD85" s="1"/>
      <c r="AE85" s="1"/>
      <c r="AF85" s="1"/>
    </row>
    <row r="86" spans="1:32" ht="21" customHeight="1" x14ac:dyDescent="0.3">
      <c r="A86" s="122" t="s">
        <v>33</v>
      </c>
      <c r="B86" s="126" t="s">
        <v>34</v>
      </c>
      <c r="C86" s="107"/>
      <c r="D86" s="107"/>
      <c r="E86" s="107"/>
      <c r="F86" s="107"/>
      <c r="G86" s="107"/>
      <c r="H86" s="107"/>
      <c r="I86" s="108"/>
      <c r="J86" s="103" t="s">
        <v>35</v>
      </c>
      <c r="K86" s="105" t="s">
        <v>36</v>
      </c>
      <c r="L86" s="101"/>
      <c r="M86" s="101"/>
      <c r="N86" s="102"/>
      <c r="O86" s="165" t="s">
        <v>37</v>
      </c>
      <c r="P86" s="110"/>
      <c r="Q86" s="111"/>
      <c r="R86" s="165" t="s">
        <v>38</v>
      </c>
      <c r="S86" s="110"/>
      <c r="T86" s="111"/>
      <c r="U86" s="161" t="s">
        <v>39</v>
      </c>
      <c r="V86" s="1"/>
      <c r="W86" s="1"/>
      <c r="X86" s="1"/>
      <c r="Y86" s="1"/>
      <c r="Z86" s="1"/>
      <c r="AA86" s="1"/>
      <c r="AB86" s="1"/>
      <c r="AC86" s="1"/>
      <c r="AD86" s="1"/>
      <c r="AE86" s="1"/>
      <c r="AF86" s="1"/>
    </row>
    <row r="87" spans="1:32" ht="12.75" customHeight="1" x14ac:dyDescent="0.3">
      <c r="A87" s="104"/>
      <c r="B87" s="109"/>
      <c r="C87" s="110"/>
      <c r="D87" s="110"/>
      <c r="E87" s="110"/>
      <c r="F87" s="110"/>
      <c r="G87" s="110"/>
      <c r="H87" s="110"/>
      <c r="I87" s="111"/>
      <c r="J87" s="104"/>
      <c r="K87" s="9" t="s">
        <v>40</v>
      </c>
      <c r="L87" s="9" t="s">
        <v>41</v>
      </c>
      <c r="M87" s="9" t="s">
        <v>245</v>
      </c>
      <c r="N87" s="9" t="s">
        <v>43</v>
      </c>
      <c r="O87" s="9" t="s">
        <v>44</v>
      </c>
      <c r="P87" s="9" t="s">
        <v>22</v>
      </c>
      <c r="Q87" s="9" t="s">
        <v>45</v>
      </c>
      <c r="R87" s="9" t="s">
        <v>46</v>
      </c>
      <c r="S87" s="9" t="s">
        <v>40</v>
      </c>
      <c r="T87" s="9" t="s">
        <v>47</v>
      </c>
      <c r="U87" s="104"/>
      <c r="V87" s="1"/>
      <c r="W87" s="1"/>
      <c r="X87" s="1"/>
      <c r="Y87" s="1"/>
      <c r="Z87" s="1"/>
      <c r="AA87" s="1"/>
      <c r="AB87" s="1"/>
      <c r="AC87" s="1"/>
      <c r="AD87" s="1"/>
      <c r="AE87" s="1"/>
      <c r="AF87" s="1"/>
    </row>
    <row r="88" spans="1:32" ht="12.75" customHeight="1" x14ac:dyDescent="0.3">
      <c r="A88" s="20" t="s">
        <v>86</v>
      </c>
      <c r="B88" s="113" t="s">
        <v>87</v>
      </c>
      <c r="C88" s="101"/>
      <c r="D88" s="101"/>
      <c r="E88" s="101"/>
      <c r="F88" s="101"/>
      <c r="G88" s="101"/>
      <c r="H88" s="101"/>
      <c r="I88" s="102"/>
      <c r="J88" s="21">
        <v>5</v>
      </c>
      <c r="K88" s="21">
        <v>2</v>
      </c>
      <c r="L88" s="21">
        <v>2</v>
      </c>
      <c r="M88" s="21">
        <v>1</v>
      </c>
      <c r="N88" s="21">
        <v>0</v>
      </c>
      <c r="O88" s="22">
        <f t="shared" ref="O88:O94" si="17">K88+L88+M88+N88</f>
        <v>5</v>
      </c>
      <c r="P88" s="23">
        <f t="shared" ref="P88:P94" si="18">Q88-O88</f>
        <v>4</v>
      </c>
      <c r="Q88" s="23">
        <f t="shared" ref="Q88:Q94" si="19">ROUND(PRODUCT(J88,25)/14,0)</f>
        <v>9</v>
      </c>
      <c r="R88" s="24" t="s">
        <v>46</v>
      </c>
      <c r="S88" s="21"/>
      <c r="T88" s="12"/>
      <c r="U88" s="21" t="s">
        <v>30</v>
      </c>
      <c r="V88" s="1"/>
      <c r="W88" s="1"/>
      <c r="X88" s="1"/>
      <c r="Y88" s="1"/>
      <c r="Z88" s="1"/>
      <c r="AA88" s="1"/>
      <c r="AB88" s="1"/>
      <c r="AC88" s="1"/>
      <c r="AD88" s="1"/>
      <c r="AE88" s="1"/>
      <c r="AF88" s="1"/>
    </row>
    <row r="89" spans="1:32" ht="12.75" customHeight="1" x14ac:dyDescent="0.3">
      <c r="A89" s="20" t="s">
        <v>119</v>
      </c>
      <c r="B89" s="113" t="s">
        <v>120</v>
      </c>
      <c r="C89" s="101"/>
      <c r="D89" s="101"/>
      <c r="E89" s="101"/>
      <c r="F89" s="101"/>
      <c r="G89" s="101"/>
      <c r="H89" s="101"/>
      <c r="I89" s="102"/>
      <c r="J89" s="21">
        <v>3</v>
      </c>
      <c r="K89" s="21">
        <v>2</v>
      </c>
      <c r="L89" s="21">
        <v>2</v>
      </c>
      <c r="M89" s="21">
        <v>0</v>
      </c>
      <c r="N89" s="21">
        <v>1</v>
      </c>
      <c r="O89" s="22">
        <f t="shared" si="17"/>
        <v>5</v>
      </c>
      <c r="P89" s="23">
        <f t="shared" si="18"/>
        <v>0</v>
      </c>
      <c r="Q89" s="23">
        <f t="shared" si="19"/>
        <v>5</v>
      </c>
      <c r="R89" s="24" t="s">
        <v>46</v>
      </c>
      <c r="S89" s="21"/>
      <c r="T89" s="12"/>
      <c r="U89" s="21" t="s">
        <v>30</v>
      </c>
      <c r="V89" s="1"/>
      <c r="W89" s="1"/>
      <c r="X89" s="1"/>
      <c r="Y89" s="1"/>
      <c r="Z89" s="1"/>
      <c r="AA89" s="1"/>
      <c r="AB89" s="1"/>
      <c r="AC89" s="1"/>
      <c r="AD89" s="1"/>
      <c r="AE89" s="1"/>
      <c r="AF89" s="1"/>
    </row>
    <row r="90" spans="1:32" ht="12.75" customHeight="1" x14ac:dyDescent="0.3">
      <c r="A90" s="20" t="s">
        <v>117</v>
      </c>
      <c r="B90" s="113" t="s">
        <v>118</v>
      </c>
      <c r="C90" s="101"/>
      <c r="D90" s="101"/>
      <c r="E90" s="101"/>
      <c r="F90" s="101"/>
      <c r="G90" s="101"/>
      <c r="H90" s="101"/>
      <c r="I90" s="102"/>
      <c r="J90" s="21">
        <v>3</v>
      </c>
      <c r="K90" s="21">
        <v>2</v>
      </c>
      <c r="L90" s="21">
        <v>1</v>
      </c>
      <c r="M90" s="21">
        <v>1</v>
      </c>
      <c r="N90" s="21">
        <v>1</v>
      </c>
      <c r="O90" s="22">
        <f t="shared" si="17"/>
        <v>5</v>
      </c>
      <c r="P90" s="23">
        <f t="shared" si="18"/>
        <v>0</v>
      </c>
      <c r="Q90" s="23">
        <f t="shared" si="19"/>
        <v>5</v>
      </c>
      <c r="R90" s="24"/>
      <c r="S90" s="21" t="s">
        <v>40</v>
      </c>
      <c r="T90" s="12"/>
      <c r="U90" s="21" t="s">
        <v>30</v>
      </c>
      <c r="V90" s="1"/>
      <c r="W90" s="1"/>
      <c r="X90" s="1"/>
      <c r="Y90" s="1"/>
      <c r="Z90" s="1"/>
      <c r="AA90" s="1"/>
      <c r="AB90" s="1"/>
      <c r="AC90" s="1"/>
      <c r="AD90" s="1"/>
      <c r="AE90" s="1"/>
      <c r="AF90" s="1"/>
    </row>
    <row r="91" spans="1:32" ht="12.75" customHeight="1" x14ac:dyDescent="0.3">
      <c r="A91" s="20" t="s">
        <v>88</v>
      </c>
      <c r="B91" s="173" t="s">
        <v>89</v>
      </c>
      <c r="C91" s="101"/>
      <c r="D91" s="101"/>
      <c r="E91" s="101"/>
      <c r="F91" s="101"/>
      <c r="G91" s="101"/>
      <c r="H91" s="101"/>
      <c r="I91" s="102"/>
      <c r="J91" s="21">
        <v>4</v>
      </c>
      <c r="K91" s="21">
        <v>2</v>
      </c>
      <c r="L91" s="21">
        <v>2</v>
      </c>
      <c r="M91" s="21">
        <v>0</v>
      </c>
      <c r="N91" s="21">
        <v>0</v>
      </c>
      <c r="O91" s="22">
        <f t="shared" si="17"/>
        <v>4</v>
      </c>
      <c r="P91" s="23">
        <f t="shared" si="18"/>
        <v>3</v>
      </c>
      <c r="Q91" s="23">
        <f t="shared" si="19"/>
        <v>7</v>
      </c>
      <c r="R91" s="24" t="s">
        <v>46</v>
      </c>
      <c r="S91" s="21"/>
      <c r="T91" s="12"/>
      <c r="U91" s="21" t="s">
        <v>30</v>
      </c>
      <c r="V91" s="1"/>
      <c r="W91" s="1"/>
      <c r="X91" s="1"/>
      <c r="Y91" s="1"/>
      <c r="Z91" s="1"/>
      <c r="AA91" s="1"/>
      <c r="AB91" s="1"/>
      <c r="AC91" s="1"/>
      <c r="AD91" s="1"/>
      <c r="AE91" s="1"/>
      <c r="AF91" s="1"/>
    </row>
    <row r="92" spans="1:32" ht="12.75" customHeight="1" x14ac:dyDescent="0.3">
      <c r="A92" s="20" t="s">
        <v>90</v>
      </c>
      <c r="B92" s="113" t="s">
        <v>91</v>
      </c>
      <c r="C92" s="101"/>
      <c r="D92" s="101"/>
      <c r="E92" s="101"/>
      <c r="F92" s="101"/>
      <c r="G92" s="101"/>
      <c r="H92" s="101"/>
      <c r="I92" s="102"/>
      <c r="J92" s="21">
        <v>6</v>
      </c>
      <c r="K92" s="21">
        <v>2</v>
      </c>
      <c r="L92" s="21">
        <v>2</v>
      </c>
      <c r="M92" s="21">
        <v>0</v>
      </c>
      <c r="N92" s="21">
        <v>0</v>
      </c>
      <c r="O92" s="22">
        <f t="shared" si="17"/>
        <v>4</v>
      </c>
      <c r="P92" s="23">
        <f t="shared" si="18"/>
        <v>7</v>
      </c>
      <c r="Q92" s="23">
        <f t="shared" si="19"/>
        <v>11</v>
      </c>
      <c r="R92" s="24" t="s">
        <v>46</v>
      </c>
      <c r="S92" s="21"/>
      <c r="T92" s="12"/>
      <c r="U92" s="21" t="s">
        <v>30</v>
      </c>
      <c r="V92" s="1"/>
      <c r="W92" s="1"/>
      <c r="X92" s="1"/>
      <c r="Y92" s="1"/>
      <c r="Z92" s="1"/>
      <c r="AA92" s="1"/>
      <c r="AB92" s="1"/>
      <c r="AC92" s="1"/>
      <c r="AD92" s="1"/>
      <c r="AE92" s="1"/>
      <c r="AF92" s="1"/>
    </row>
    <row r="93" spans="1:32" ht="12.75" customHeight="1" x14ac:dyDescent="0.3">
      <c r="A93" s="20" t="s">
        <v>92</v>
      </c>
      <c r="B93" s="113" t="s">
        <v>93</v>
      </c>
      <c r="C93" s="101"/>
      <c r="D93" s="101"/>
      <c r="E93" s="101"/>
      <c r="F93" s="101"/>
      <c r="G93" s="101"/>
      <c r="H93" s="101"/>
      <c r="I93" s="102"/>
      <c r="J93" s="21">
        <v>6</v>
      </c>
      <c r="K93" s="21">
        <v>2</v>
      </c>
      <c r="L93" s="21">
        <v>0</v>
      </c>
      <c r="M93" s="21">
        <v>1</v>
      </c>
      <c r="N93" s="21">
        <v>1</v>
      </c>
      <c r="O93" s="22">
        <f t="shared" si="17"/>
        <v>4</v>
      </c>
      <c r="P93" s="23">
        <f t="shared" si="18"/>
        <v>7</v>
      </c>
      <c r="Q93" s="23">
        <f t="shared" si="19"/>
        <v>11</v>
      </c>
      <c r="R93" s="24"/>
      <c r="S93" s="21"/>
      <c r="T93" s="12" t="s">
        <v>47</v>
      </c>
      <c r="U93" s="21" t="s">
        <v>30</v>
      </c>
      <c r="V93" s="1"/>
      <c r="W93" s="1"/>
      <c r="X93" s="1"/>
      <c r="Y93" s="1"/>
      <c r="Z93" s="1"/>
      <c r="AA93" s="1"/>
      <c r="AB93" s="1"/>
      <c r="AC93" s="1"/>
      <c r="AD93" s="1"/>
      <c r="AE93" s="1"/>
      <c r="AF93" s="1"/>
    </row>
    <row r="94" spans="1:32" ht="12.75" customHeight="1" x14ac:dyDescent="0.3">
      <c r="A94" s="20" t="s">
        <v>252</v>
      </c>
      <c r="B94" s="113" t="s">
        <v>124</v>
      </c>
      <c r="C94" s="101"/>
      <c r="D94" s="101"/>
      <c r="E94" s="101"/>
      <c r="F94" s="101"/>
      <c r="G94" s="101"/>
      <c r="H94" s="101"/>
      <c r="I94" s="102"/>
      <c r="J94" s="21">
        <v>3</v>
      </c>
      <c r="K94" s="21">
        <v>0</v>
      </c>
      <c r="L94" s="21">
        <v>0</v>
      </c>
      <c r="M94" s="21">
        <v>1</v>
      </c>
      <c r="N94" s="21">
        <v>0</v>
      </c>
      <c r="O94" s="22">
        <f t="shared" si="17"/>
        <v>1</v>
      </c>
      <c r="P94" s="23">
        <f t="shared" si="18"/>
        <v>4</v>
      </c>
      <c r="Q94" s="23">
        <f t="shared" si="19"/>
        <v>5</v>
      </c>
      <c r="R94" s="24"/>
      <c r="S94" s="21" t="s">
        <v>40</v>
      </c>
      <c r="T94" s="12"/>
      <c r="U94" s="21" t="s">
        <v>30</v>
      </c>
      <c r="V94" s="1"/>
      <c r="W94" s="1"/>
      <c r="X94" s="1"/>
      <c r="Y94" s="1"/>
      <c r="Z94" s="1"/>
      <c r="AA94" s="1"/>
      <c r="AB94" s="1"/>
      <c r="AC94" s="1"/>
      <c r="AD94" s="1"/>
      <c r="AE94" s="1"/>
      <c r="AF94" s="1"/>
    </row>
    <row r="95" spans="1:32" ht="12.75" customHeight="1" x14ac:dyDescent="0.3">
      <c r="A95" s="31" t="s">
        <v>58</v>
      </c>
      <c r="B95" s="112"/>
      <c r="C95" s="101"/>
      <c r="D95" s="101"/>
      <c r="E95" s="101"/>
      <c r="F95" s="101"/>
      <c r="G95" s="101"/>
      <c r="H95" s="101"/>
      <c r="I95" s="102"/>
      <c r="J95" s="31">
        <f t="shared" ref="J95:Q95" si="20">SUM(J88:J94)</f>
        <v>30</v>
      </c>
      <c r="K95" s="31">
        <f t="shared" si="20"/>
        <v>12</v>
      </c>
      <c r="L95" s="31">
        <f t="shared" si="20"/>
        <v>9</v>
      </c>
      <c r="M95" s="31">
        <f t="shared" si="20"/>
        <v>4</v>
      </c>
      <c r="N95" s="31">
        <f t="shared" si="20"/>
        <v>3</v>
      </c>
      <c r="O95" s="31">
        <f t="shared" si="20"/>
        <v>28</v>
      </c>
      <c r="P95" s="32">
        <f t="shared" si="20"/>
        <v>25</v>
      </c>
      <c r="Q95" s="32">
        <f t="shared" si="20"/>
        <v>53</v>
      </c>
      <c r="R95" s="31">
        <f>COUNTIF(R88:R94,"E")</f>
        <v>4</v>
      </c>
      <c r="S95" s="31">
        <f>COUNTIF(S88:S94,"C")</f>
        <v>2</v>
      </c>
      <c r="T95" s="31">
        <f>COUNTIF(T88:T94,"VP")</f>
        <v>1</v>
      </c>
      <c r="U95" s="22">
        <f>COUNTA(U88:U94)</f>
        <v>7</v>
      </c>
      <c r="V95" s="174" t="str">
        <f>IF(R95&gt;=SUM(S95:T95),"Corect","E trebuie să fie cel puțin egal cu C+VP")</f>
        <v>Corect</v>
      </c>
      <c r="W95" s="128"/>
      <c r="X95" s="128"/>
      <c r="Y95" s="1"/>
      <c r="Z95" s="1"/>
      <c r="AA95" s="1"/>
      <c r="AB95" s="1"/>
      <c r="AC95" s="1"/>
      <c r="AD95" s="1"/>
      <c r="AE95" s="1"/>
      <c r="AF95" s="1"/>
    </row>
    <row r="96" spans="1:32"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9.5" customHeight="1" x14ac:dyDescent="0.3">
      <c r="A97" s="112" t="s">
        <v>95</v>
      </c>
      <c r="B97" s="101"/>
      <c r="C97" s="101"/>
      <c r="D97" s="101"/>
      <c r="E97" s="101"/>
      <c r="F97" s="101"/>
      <c r="G97" s="101"/>
      <c r="H97" s="101"/>
      <c r="I97" s="101"/>
      <c r="J97" s="101"/>
      <c r="K97" s="101"/>
      <c r="L97" s="101"/>
      <c r="M97" s="101"/>
      <c r="N97" s="101"/>
      <c r="O97" s="101"/>
      <c r="P97" s="101"/>
      <c r="Q97" s="101"/>
      <c r="R97" s="101"/>
      <c r="S97" s="101"/>
      <c r="T97" s="101"/>
      <c r="U97" s="102"/>
      <c r="V97" s="1"/>
      <c r="W97" s="1"/>
      <c r="X97" s="1"/>
      <c r="Y97" s="1"/>
      <c r="Z97" s="1"/>
      <c r="AA97" s="1"/>
      <c r="AB97" s="1"/>
      <c r="AC97" s="1"/>
      <c r="AD97" s="1"/>
      <c r="AE97" s="1"/>
      <c r="AF97" s="1"/>
    </row>
    <row r="98" spans="1:32" ht="21" customHeight="1" x14ac:dyDescent="0.3">
      <c r="A98" s="122" t="s">
        <v>33</v>
      </c>
      <c r="B98" s="126" t="s">
        <v>34</v>
      </c>
      <c r="C98" s="107"/>
      <c r="D98" s="107"/>
      <c r="E98" s="107"/>
      <c r="F98" s="107"/>
      <c r="G98" s="107"/>
      <c r="H98" s="107"/>
      <c r="I98" s="108"/>
      <c r="J98" s="103" t="s">
        <v>35</v>
      </c>
      <c r="K98" s="105" t="s">
        <v>36</v>
      </c>
      <c r="L98" s="101"/>
      <c r="M98" s="101"/>
      <c r="N98" s="102"/>
      <c r="O98" s="165" t="s">
        <v>37</v>
      </c>
      <c r="P98" s="110"/>
      <c r="Q98" s="111"/>
      <c r="R98" s="165" t="s">
        <v>38</v>
      </c>
      <c r="S98" s="110"/>
      <c r="T98" s="111"/>
      <c r="U98" s="161" t="s">
        <v>39</v>
      </c>
      <c r="V98" s="1"/>
      <c r="W98" s="1"/>
      <c r="X98" s="1"/>
      <c r="Y98" s="1"/>
      <c r="Z98" s="1"/>
      <c r="AA98" s="1"/>
      <c r="AB98" s="1"/>
      <c r="AC98" s="1"/>
      <c r="AD98" s="1"/>
      <c r="AE98" s="1"/>
      <c r="AF98" s="1"/>
    </row>
    <row r="99" spans="1:32" ht="12.75" customHeight="1" x14ac:dyDescent="0.3">
      <c r="A99" s="104"/>
      <c r="B99" s="109"/>
      <c r="C99" s="110"/>
      <c r="D99" s="110"/>
      <c r="E99" s="110"/>
      <c r="F99" s="110"/>
      <c r="G99" s="110"/>
      <c r="H99" s="110"/>
      <c r="I99" s="111"/>
      <c r="J99" s="104"/>
      <c r="K99" s="9" t="s">
        <v>40</v>
      </c>
      <c r="L99" s="9" t="s">
        <v>41</v>
      </c>
      <c r="M99" s="9" t="s">
        <v>245</v>
      </c>
      <c r="N99" s="9" t="s">
        <v>43</v>
      </c>
      <c r="O99" s="9" t="s">
        <v>44</v>
      </c>
      <c r="P99" s="9" t="s">
        <v>22</v>
      </c>
      <c r="Q99" s="9" t="s">
        <v>45</v>
      </c>
      <c r="R99" s="9" t="s">
        <v>46</v>
      </c>
      <c r="S99" s="9" t="s">
        <v>40</v>
      </c>
      <c r="T99" s="9" t="s">
        <v>47</v>
      </c>
      <c r="U99" s="104"/>
      <c r="V99" s="1"/>
      <c r="W99" s="1"/>
      <c r="X99" s="1"/>
      <c r="Y99" s="1"/>
      <c r="Z99" s="1"/>
      <c r="AA99" s="1"/>
      <c r="AB99" s="1"/>
      <c r="AC99" s="1"/>
      <c r="AD99" s="1"/>
      <c r="AE99" s="1"/>
      <c r="AF99" s="1"/>
    </row>
    <row r="100" spans="1:32" ht="12.75" customHeight="1" x14ac:dyDescent="0.3">
      <c r="A100" s="20" t="s">
        <v>219</v>
      </c>
      <c r="B100" s="113" t="s">
        <v>220</v>
      </c>
      <c r="C100" s="101"/>
      <c r="D100" s="101"/>
      <c r="E100" s="101"/>
      <c r="F100" s="101"/>
      <c r="G100" s="101"/>
      <c r="H100" s="101"/>
      <c r="I100" s="102"/>
      <c r="J100" s="21">
        <v>6</v>
      </c>
      <c r="K100" s="21">
        <v>2</v>
      </c>
      <c r="L100" s="21">
        <v>2</v>
      </c>
      <c r="M100" s="21">
        <v>0</v>
      </c>
      <c r="N100" s="21">
        <v>0</v>
      </c>
      <c r="O100" s="22">
        <f t="shared" ref="O100:O104" si="21">K100+L100+M100+N100</f>
        <v>4</v>
      </c>
      <c r="P100" s="23">
        <f t="shared" ref="P100:P104" si="22">Q100-O100</f>
        <v>9</v>
      </c>
      <c r="Q100" s="23">
        <f t="shared" ref="Q100:Q104" si="23">ROUND(PRODUCT(J100,25)/12,0)</f>
        <v>13</v>
      </c>
      <c r="R100" s="24" t="s">
        <v>46</v>
      </c>
      <c r="S100" s="21"/>
      <c r="T100" s="12"/>
      <c r="U100" s="21" t="s">
        <v>30</v>
      </c>
      <c r="V100" s="1"/>
      <c r="W100" s="1"/>
      <c r="X100" s="1"/>
      <c r="Y100" s="1"/>
      <c r="Z100" s="1"/>
      <c r="AA100" s="1"/>
      <c r="AB100" s="1"/>
      <c r="AC100" s="1"/>
      <c r="AD100" s="1"/>
      <c r="AE100" s="1"/>
      <c r="AF100" s="1"/>
    </row>
    <row r="101" spans="1:32" ht="12.75" customHeight="1" x14ac:dyDescent="0.3">
      <c r="A101" s="20" t="s">
        <v>96</v>
      </c>
      <c r="B101" s="113" t="s">
        <v>97</v>
      </c>
      <c r="C101" s="101"/>
      <c r="D101" s="101"/>
      <c r="E101" s="101"/>
      <c r="F101" s="101"/>
      <c r="G101" s="101"/>
      <c r="H101" s="101"/>
      <c r="I101" s="102"/>
      <c r="J101" s="21">
        <v>6</v>
      </c>
      <c r="K101" s="21">
        <v>0</v>
      </c>
      <c r="L101" s="21">
        <v>0</v>
      </c>
      <c r="M101" s="21">
        <v>0</v>
      </c>
      <c r="N101" s="21">
        <v>4</v>
      </c>
      <c r="O101" s="22">
        <f t="shared" si="21"/>
        <v>4</v>
      </c>
      <c r="P101" s="23">
        <f t="shared" si="22"/>
        <v>9</v>
      </c>
      <c r="Q101" s="23">
        <f t="shared" si="23"/>
        <v>13</v>
      </c>
      <c r="R101" s="24"/>
      <c r="S101" s="21" t="s">
        <v>40</v>
      </c>
      <c r="T101" s="12"/>
      <c r="U101" s="21" t="s">
        <v>30</v>
      </c>
      <c r="V101" s="1"/>
      <c r="W101" s="1"/>
      <c r="X101" s="1"/>
      <c r="Y101" s="1"/>
      <c r="Z101" s="1"/>
      <c r="AA101" s="1"/>
      <c r="AB101" s="1"/>
      <c r="AC101" s="1"/>
      <c r="AD101" s="1"/>
      <c r="AE101" s="1"/>
      <c r="AF101" s="1"/>
    </row>
    <row r="102" spans="1:32" ht="12.75" customHeight="1" x14ac:dyDescent="0.3">
      <c r="A102" s="20" t="s">
        <v>94</v>
      </c>
      <c r="B102" s="113" t="s">
        <v>216</v>
      </c>
      <c r="C102" s="101"/>
      <c r="D102" s="101"/>
      <c r="E102" s="101"/>
      <c r="F102" s="101"/>
      <c r="G102" s="101"/>
      <c r="H102" s="101"/>
      <c r="I102" s="102"/>
      <c r="J102" s="21">
        <v>6</v>
      </c>
      <c r="K102" s="21">
        <v>2</v>
      </c>
      <c r="L102" s="21">
        <v>1</v>
      </c>
      <c r="M102" s="21">
        <v>1</v>
      </c>
      <c r="N102" s="21">
        <v>1</v>
      </c>
      <c r="O102" s="22">
        <f t="shared" si="21"/>
        <v>5</v>
      </c>
      <c r="P102" s="23">
        <f t="shared" si="22"/>
        <v>8</v>
      </c>
      <c r="Q102" s="23">
        <f t="shared" si="23"/>
        <v>13</v>
      </c>
      <c r="R102" s="24" t="s">
        <v>46</v>
      </c>
      <c r="S102" s="21"/>
      <c r="T102" s="12"/>
      <c r="U102" s="21" t="s">
        <v>30</v>
      </c>
      <c r="V102" s="1"/>
      <c r="W102" s="1"/>
      <c r="X102" s="1"/>
      <c r="Y102" s="1"/>
      <c r="Z102" s="1"/>
      <c r="AA102" s="1"/>
      <c r="AB102" s="1"/>
      <c r="AC102" s="1"/>
      <c r="AD102" s="1"/>
      <c r="AE102" s="1"/>
      <c r="AF102" s="1"/>
    </row>
    <row r="103" spans="1:32" ht="12.75" customHeight="1" x14ac:dyDescent="0.3">
      <c r="A103" s="20" t="s">
        <v>98</v>
      </c>
      <c r="B103" s="113" t="s">
        <v>99</v>
      </c>
      <c r="C103" s="101"/>
      <c r="D103" s="101"/>
      <c r="E103" s="101"/>
      <c r="F103" s="101"/>
      <c r="G103" s="101"/>
      <c r="H103" s="101"/>
      <c r="I103" s="102"/>
      <c r="J103" s="21">
        <v>6</v>
      </c>
      <c r="K103" s="21">
        <v>2</v>
      </c>
      <c r="L103" s="21">
        <v>2</v>
      </c>
      <c r="M103" s="21">
        <v>0</v>
      </c>
      <c r="N103" s="21">
        <v>1</v>
      </c>
      <c r="O103" s="22">
        <f t="shared" si="21"/>
        <v>5</v>
      </c>
      <c r="P103" s="23">
        <f t="shared" si="22"/>
        <v>8</v>
      </c>
      <c r="Q103" s="23">
        <f t="shared" si="23"/>
        <v>13</v>
      </c>
      <c r="R103" s="24" t="s">
        <v>46</v>
      </c>
      <c r="S103" s="21"/>
      <c r="T103" s="12"/>
      <c r="U103" s="21" t="s">
        <v>30</v>
      </c>
      <c r="V103" s="1"/>
      <c r="W103" s="1"/>
      <c r="X103" s="1"/>
      <c r="Y103" s="1"/>
      <c r="Z103" s="1"/>
      <c r="AA103" s="1"/>
      <c r="AB103" s="1"/>
      <c r="AC103" s="1"/>
      <c r="AD103" s="1"/>
      <c r="AE103" s="1"/>
      <c r="AF103" s="1"/>
    </row>
    <row r="104" spans="1:32" ht="12.75" customHeight="1" x14ac:dyDescent="0.3">
      <c r="A104" s="20" t="s">
        <v>100</v>
      </c>
      <c r="B104" s="113" t="s">
        <v>101</v>
      </c>
      <c r="C104" s="101"/>
      <c r="D104" s="101"/>
      <c r="E104" s="101"/>
      <c r="F104" s="101"/>
      <c r="G104" s="101"/>
      <c r="H104" s="101"/>
      <c r="I104" s="102"/>
      <c r="J104" s="21">
        <v>6</v>
      </c>
      <c r="K104" s="21">
        <v>2</v>
      </c>
      <c r="L104" s="21">
        <v>0</v>
      </c>
      <c r="M104" s="21">
        <v>0</v>
      </c>
      <c r="N104" s="21">
        <v>2</v>
      </c>
      <c r="O104" s="22">
        <f t="shared" si="21"/>
        <v>4</v>
      </c>
      <c r="P104" s="23">
        <f t="shared" si="22"/>
        <v>9</v>
      </c>
      <c r="Q104" s="23">
        <f t="shared" si="23"/>
        <v>13</v>
      </c>
      <c r="R104" s="24"/>
      <c r="S104" s="21" t="s">
        <v>40</v>
      </c>
      <c r="T104" s="12"/>
      <c r="U104" s="21" t="s">
        <v>31</v>
      </c>
      <c r="V104" s="1"/>
      <c r="W104" s="1"/>
      <c r="X104" s="1"/>
      <c r="Y104" s="1"/>
      <c r="Z104" s="1"/>
      <c r="AA104" s="1"/>
      <c r="AB104" s="1"/>
      <c r="AC104" s="1"/>
      <c r="AD104" s="1"/>
      <c r="AE104" s="1"/>
      <c r="AF104" s="1"/>
    </row>
    <row r="105" spans="1:32" ht="12.75" customHeight="1" x14ac:dyDescent="0.3">
      <c r="A105" s="31" t="s">
        <v>58</v>
      </c>
      <c r="B105" s="112"/>
      <c r="C105" s="101"/>
      <c r="D105" s="101"/>
      <c r="E105" s="101"/>
      <c r="F105" s="101"/>
      <c r="G105" s="101"/>
      <c r="H105" s="101"/>
      <c r="I105" s="102"/>
      <c r="J105" s="31">
        <f t="shared" ref="J105:Q105" si="24">SUM(J100:J104)</f>
        <v>30</v>
      </c>
      <c r="K105" s="31">
        <f t="shared" si="24"/>
        <v>8</v>
      </c>
      <c r="L105" s="31">
        <f t="shared" si="24"/>
        <v>5</v>
      </c>
      <c r="M105" s="31">
        <f t="shared" si="24"/>
        <v>1</v>
      </c>
      <c r="N105" s="31">
        <f t="shared" si="24"/>
        <v>8</v>
      </c>
      <c r="O105" s="31">
        <f t="shared" si="24"/>
        <v>22</v>
      </c>
      <c r="P105" s="32">
        <f t="shared" si="24"/>
        <v>43</v>
      </c>
      <c r="Q105" s="32">
        <f t="shared" si="24"/>
        <v>65</v>
      </c>
      <c r="R105" s="31">
        <f>COUNTIF(R100:R104,"E")</f>
        <v>3</v>
      </c>
      <c r="S105" s="31">
        <f>COUNTIF(S100:S104,"C")</f>
        <v>2</v>
      </c>
      <c r="T105" s="31">
        <f>COUNTIF(T100:T104,"VP")</f>
        <v>0</v>
      </c>
      <c r="U105" s="22">
        <f>COUNTA(U100:U104)</f>
        <v>5</v>
      </c>
      <c r="V105" s="174" t="str">
        <f>IF(R105&gt;=SUM(S105:T105),"Corect","E trebuie să fie cel puțin egal cu C+VP")</f>
        <v>Corect</v>
      </c>
      <c r="W105" s="128"/>
      <c r="X105" s="128"/>
      <c r="Y105" s="1"/>
      <c r="Z105" s="1"/>
      <c r="AA105" s="1"/>
      <c r="AB105" s="1"/>
      <c r="AC105" s="1"/>
      <c r="AD105" s="1"/>
      <c r="AE105" s="1"/>
      <c r="AF105" s="1"/>
    </row>
    <row r="106" spans="1:32"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9.5" customHeight="1" x14ac:dyDescent="0.3">
      <c r="A107" s="112" t="s">
        <v>102</v>
      </c>
      <c r="B107" s="101"/>
      <c r="C107" s="101"/>
      <c r="D107" s="101"/>
      <c r="E107" s="101"/>
      <c r="F107" s="101"/>
      <c r="G107" s="101"/>
      <c r="H107" s="101"/>
      <c r="I107" s="101"/>
      <c r="J107" s="101"/>
      <c r="K107" s="101"/>
      <c r="L107" s="101"/>
      <c r="M107" s="101"/>
      <c r="N107" s="101"/>
      <c r="O107" s="101"/>
      <c r="P107" s="101"/>
      <c r="Q107" s="101"/>
      <c r="R107" s="101"/>
      <c r="S107" s="101"/>
      <c r="T107" s="101"/>
      <c r="U107" s="102"/>
      <c r="V107" s="6"/>
      <c r="W107" s="6"/>
      <c r="X107" s="6"/>
      <c r="Y107" s="6"/>
      <c r="Z107" s="6"/>
      <c r="AA107" s="1"/>
      <c r="AB107" s="1"/>
      <c r="AC107" s="1"/>
      <c r="AD107" s="1"/>
      <c r="AE107" s="1"/>
      <c r="AF107" s="1"/>
    </row>
    <row r="108" spans="1:32" ht="24.75" customHeight="1" x14ac:dyDescent="0.3">
      <c r="A108" s="122" t="s">
        <v>33</v>
      </c>
      <c r="B108" s="126" t="s">
        <v>34</v>
      </c>
      <c r="C108" s="107"/>
      <c r="D108" s="107"/>
      <c r="E108" s="107"/>
      <c r="F108" s="107"/>
      <c r="G108" s="107"/>
      <c r="H108" s="107"/>
      <c r="I108" s="108"/>
      <c r="J108" s="103" t="s">
        <v>35</v>
      </c>
      <c r="K108" s="105" t="s">
        <v>36</v>
      </c>
      <c r="L108" s="101"/>
      <c r="M108" s="101"/>
      <c r="N108" s="102"/>
      <c r="O108" s="105" t="s">
        <v>37</v>
      </c>
      <c r="P108" s="101"/>
      <c r="Q108" s="102"/>
      <c r="R108" s="105" t="s">
        <v>38</v>
      </c>
      <c r="S108" s="101"/>
      <c r="T108" s="102"/>
      <c r="U108" s="103" t="s">
        <v>39</v>
      </c>
      <c r="V108" s="6"/>
      <c r="W108" s="6"/>
      <c r="X108" s="6"/>
      <c r="Y108" s="6"/>
      <c r="Z108" s="6"/>
      <c r="AA108" s="1"/>
      <c r="AB108" s="1"/>
      <c r="AC108" s="1"/>
      <c r="AD108" s="1"/>
      <c r="AE108" s="1"/>
      <c r="AF108" s="1"/>
    </row>
    <row r="109" spans="1:32" ht="15.75" customHeight="1" x14ac:dyDescent="0.3">
      <c r="A109" s="104"/>
      <c r="B109" s="109"/>
      <c r="C109" s="110"/>
      <c r="D109" s="110"/>
      <c r="E109" s="110"/>
      <c r="F109" s="110"/>
      <c r="G109" s="110"/>
      <c r="H109" s="110"/>
      <c r="I109" s="111"/>
      <c r="J109" s="104"/>
      <c r="K109" s="9" t="s">
        <v>40</v>
      </c>
      <c r="L109" s="9" t="s">
        <v>41</v>
      </c>
      <c r="M109" s="9" t="s">
        <v>245</v>
      </c>
      <c r="N109" s="9" t="s">
        <v>43</v>
      </c>
      <c r="O109" s="9" t="s">
        <v>44</v>
      </c>
      <c r="P109" s="9" t="s">
        <v>22</v>
      </c>
      <c r="Q109" s="9" t="s">
        <v>45</v>
      </c>
      <c r="R109" s="9" t="s">
        <v>46</v>
      </c>
      <c r="S109" s="9" t="s">
        <v>40</v>
      </c>
      <c r="T109" s="9" t="s">
        <v>47</v>
      </c>
      <c r="U109" s="104"/>
      <c r="V109" s="6"/>
      <c r="W109" s="6"/>
      <c r="X109" s="6"/>
      <c r="Y109" s="6"/>
      <c r="Z109" s="6"/>
      <c r="AA109" s="1"/>
      <c r="AB109" s="1"/>
      <c r="AC109" s="1"/>
      <c r="AD109" s="1"/>
      <c r="AE109" s="1"/>
      <c r="AF109" s="1"/>
    </row>
    <row r="110" spans="1:32" ht="15.75" customHeight="1" x14ac:dyDescent="0.3">
      <c r="A110" s="37" t="s">
        <v>74</v>
      </c>
      <c r="B110" s="112" t="s">
        <v>103</v>
      </c>
      <c r="C110" s="101"/>
      <c r="D110" s="101"/>
      <c r="E110" s="101"/>
      <c r="F110" s="101"/>
      <c r="G110" s="101"/>
      <c r="H110" s="101"/>
      <c r="I110" s="101"/>
      <c r="J110" s="101"/>
      <c r="K110" s="101"/>
      <c r="L110" s="101"/>
      <c r="M110" s="101"/>
      <c r="N110" s="101"/>
      <c r="O110" s="101"/>
      <c r="P110" s="101"/>
      <c r="Q110" s="101"/>
      <c r="R110" s="101"/>
      <c r="S110" s="101"/>
      <c r="T110" s="101"/>
      <c r="U110" s="102"/>
      <c r="V110" s="6"/>
      <c r="W110" s="6"/>
      <c r="X110" s="6"/>
      <c r="Y110" s="6"/>
      <c r="Z110" s="6"/>
      <c r="AA110" s="1"/>
      <c r="AB110" s="1"/>
      <c r="AC110" s="1"/>
      <c r="AD110" s="1"/>
      <c r="AE110" s="1"/>
      <c r="AF110" s="1"/>
    </row>
    <row r="111" spans="1:32" ht="12.75" customHeight="1" x14ac:dyDescent="0.3">
      <c r="A111" s="38" t="s">
        <v>211</v>
      </c>
      <c r="B111" s="100" t="s">
        <v>212</v>
      </c>
      <c r="C111" s="101"/>
      <c r="D111" s="101"/>
      <c r="E111" s="101"/>
      <c r="F111" s="101"/>
      <c r="G111" s="101"/>
      <c r="H111" s="101"/>
      <c r="I111" s="102"/>
      <c r="J111" s="39">
        <v>6</v>
      </c>
      <c r="K111" s="39">
        <v>2</v>
      </c>
      <c r="L111" s="39">
        <v>2</v>
      </c>
      <c r="M111" s="39">
        <v>0</v>
      </c>
      <c r="N111" s="39">
        <v>0</v>
      </c>
      <c r="O111" s="23">
        <f t="shared" ref="O111:O113" si="25">K111+L111+M111+N111</f>
        <v>4</v>
      </c>
      <c r="P111" s="23">
        <f t="shared" ref="P111:P113" si="26">Q111-O111</f>
        <v>7</v>
      </c>
      <c r="Q111" s="23">
        <f t="shared" ref="Q111:Q113" si="27">ROUND(PRODUCT(J111,25)/14,0)</f>
        <v>11</v>
      </c>
      <c r="R111" s="39"/>
      <c r="S111" s="39"/>
      <c r="T111" s="40" t="s">
        <v>47</v>
      </c>
      <c r="U111" s="21" t="s">
        <v>30</v>
      </c>
      <c r="V111" s="6"/>
      <c r="W111" s="6"/>
      <c r="X111" s="6"/>
      <c r="Y111" s="6"/>
      <c r="Z111" s="6"/>
      <c r="AA111" s="1"/>
      <c r="AB111" s="1"/>
      <c r="AC111" s="1"/>
      <c r="AD111" s="1"/>
      <c r="AE111" s="1"/>
      <c r="AF111" s="1"/>
    </row>
    <row r="112" spans="1:32" s="80" customFormat="1" ht="12.75" customHeight="1" x14ac:dyDescent="0.3">
      <c r="A112" s="41" t="s">
        <v>246</v>
      </c>
      <c r="B112" s="100" t="s">
        <v>244</v>
      </c>
      <c r="C112" s="101"/>
      <c r="D112" s="101"/>
      <c r="E112" s="101"/>
      <c r="F112" s="101"/>
      <c r="G112" s="101"/>
      <c r="H112" s="101"/>
      <c r="I112" s="102"/>
      <c r="J112" s="42">
        <v>6</v>
      </c>
      <c r="K112" s="42">
        <v>2</v>
      </c>
      <c r="L112" s="42">
        <v>0</v>
      </c>
      <c r="M112" s="42">
        <v>2</v>
      </c>
      <c r="N112" s="42">
        <v>0</v>
      </c>
      <c r="O112" s="50">
        <f t="shared" ref="O112" si="28">K112+L112+M112+N112</f>
        <v>4</v>
      </c>
      <c r="P112" s="50">
        <f t="shared" ref="P112" si="29">Q112-O112</f>
        <v>7</v>
      </c>
      <c r="Q112" s="50">
        <f t="shared" ref="Q112" si="30">ROUND(PRODUCT(J112,25)/14,0)</f>
        <v>11</v>
      </c>
      <c r="R112" s="42"/>
      <c r="S112" s="42"/>
      <c r="T112" s="43" t="s">
        <v>47</v>
      </c>
      <c r="U112" s="36" t="s">
        <v>30</v>
      </c>
      <c r="V112" s="81"/>
      <c r="W112" s="81"/>
      <c r="X112" s="81"/>
      <c r="Y112" s="81"/>
      <c r="Z112" s="81"/>
      <c r="AA112" s="82"/>
      <c r="AB112" s="82"/>
      <c r="AC112" s="82"/>
      <c r="AD112" s="82"/>
      <c r="AE112" s="82"/>
      <c r="AF112" s="82"/>
    </row>
    <row r="113" spans="1:32" ht="12.75" customHeight="1" x14ac:dyDescent="0.3">
      <c r="A113" s="41" t="s">
        <v>105</v>
      </c>
      <c r="B113" s="100" t="s">
        <v>106</v>
      </c>
      <c r="C113" s="101"/>
      <c r="D113" s="101"/>
      <c r="E113" s="101"/>
      <c r="F113" s="101"/>
      <c r="G113" s="101"/>
      <c r="H113" s="101"/>
      <c r="I113" s="102"/>
      <c r="J113" s="42">
        <v>6</v>
      </c>
      <c r="K113" s="42">
        <v>2</v>
      </c>
      <c r="L113" s="39">
        <v>0</v>
      </c>
      <c r="M113" s="42">
        <v>2</v>
      </c>
      <c r="N113" s="39">
        <v>0</v>
      </c>
      <c r="O113" s="23">
        <f t="shared" si="25"/>
        <v>4</v>
      </c>
      <c r="P113" s="23">
        <f t="shared" si="26"/>
        <v>7</v>
      </c>
      <c r="Q113" s="23">
        <f t="shared" si="27"/>
        <v>11</v>
      </c>
      <c r="R113" s="39"/>
      <c r="S113" s="39"/>
      <c r="T113" s="43" t="s">
        <v>47</v>
      </c>
      <c r="U113" s="36" t="s">
        <v>30</v>
      </c>
      <c r="V113" s="1"/>
      <c r="W113" s="1"/>
      <c r="X113" s="1"/>
      <c r="Y113" s="1"/>
      <c r="Z113" s="1"/>
      <c r="AA113" s="1"/>
      <c r="AB113" s="1"/>
      <c r="AC113" s="1"/>
      <c r="AD113" s="1"/>
      <c r="AE113" s="1"/>
      <c r="AF113" s="1"/>
    </row>
    <row r="114" spans="1:32" ht="15.75" customHeight="1" x14ac:dyDescent="0.3">
      <c r="A114" s="37" t="s">
        <v>83</v>
      </c>
      <c r="B114" s="118" t="s">
        <v>107</v>
      </c>
      <c r="C114" s="101"/>
      <c r="D114" s="101"/>
      <c r="E114" s="101"/>
      <c r="F114" s="101"/>
      <c r="G114" s="101"/>
      <c r="H114" s="101"/>
      <c r="I114" s="101"/>
      <c r="J114" s="101"/>
      <c r="K114" s="101"/>
      <c r="L114" s="101"/>
      <c r="M114" s="101"/>
      <c r="N114" s="101"/>
      <c r="O114" s="101"/>
      <c r="P114" s="101"/>
      <c r="Q114" s="101"/>
      <c r="R114" s="101"/>
      <c r="S114" s="101"/>
      <c r="T114" s="101"/>
      <c r="U114" s="102"/>
      <c r="V114" s="2"/>
      <c r="W114" s="2"/>
      <c r="X114" s="2"/>
      <c r="Y114" s="2"/>
      <c r="Z114" s="2"/>
      <c r="AA114" s="1"/>
      <c r="AB114" s="1"/>
      <c r="AC114" s="1"/>
      <c r="AD114" s="1"/>
      <c r="AE114" s="1"/>
      <c r="AF114" s="1"/>
    </row>
    <row r="115" spans="1:32" ht="12.75" customHeight="1" x14ac:dyDescent="0.3">
      <c r="A115" s="38" t="s">
        <v>108</v>
      </c>
      <c r="B115" s="100" t="s">
        <v>109</v>
      </c>
      <c r="C115" s="101"/>
      <c r="D115" s="101"/>
      <c r="E115" s="101"/>
      <c r="F115" s="101"/>
      <c r="G115" s="101"/>
      <c r="H115" s="101"/>
      <c r="I115" s="102"/>
      <c r="J115" s="39">
        <v>7</v>
      </c>
      <c r="K115" s="39">
        <v>2</v>
      </c>
      <c r="L115" s="39">
        <v>2</v>
      </c>
      <c r="M115" s="39">
        <v>0</v>
      </c>
      <c r="N115" s="39">
        <v>1</v>
      </c>
      <c r="O115" s="23">
        <f t="shared" ref="O115:O116" si="31">K115+L115+M115+N115</f>
        <v>5</v>
      </c>
      <c r="P115" s="23">
        <f t="shared" ref="P115:P116" si="32">Q115-O115</f>
        <v>8</v>
      </c>
      <c r="Q115" s="23">
        <f t="shared" ref="Q115:Q116" si="33">ROUND(PRODUCT(J115,25)/14,0)</f>
        <v>13</v>
      </c>
      <c r="R115" s="39"/>
      <c r="S115" s="39"/>
      <c r="T115" s="40" t="s">
        <v>47</v>
      </c>
      <c r="U115" s="21" t="s">
        <v>30</v>
      </c>
      <c r="V115" s="2"/>
      <c r="W115" s="2"/>
      <c r="X115" s="2"/>
      <c r="Y115" s="2"/>
      <c r="Z115" s="2"/>
      <c r="AA115" s="1"/>
      <c r="AB115" s="1"/>
      <c r="AC115" s="1"/>
      <c r="AD115" s="1"/>
      <c r="AE115" s="1"/>
      <c r="AF115" s="1"/>
    </row>
    <row r="116" spans="1:32" ht="12.75" customHeight="1" x14ac:dyDescent="0.3">
      <c r="A116" s="38" t="s">
        <v>226</v>
      </c>
      <c r="B116" s="100" t="s">
        <v>213</v>
      </c>
      <c r="C116" s="101"/>
      <c r="D116" s="101"/>
      <c r="E116" s="101"/>
      <c r="F116" s="101"/>
      <c r="G116" s="101"/>
      <c r="H116" s="101"/>
      <c r="I116" s="102"/>
      <c r="J116" s="39">
        <v>7</v>
      </c>
      <c r="K116" s="39">
        <v>2</v>
      </c>
      <c r="L116" s="39">
        <v>2</v>
      </c>
      <c r="M116" s="39">
        <v>0</v>
      </c>
      <c r="N116" s="39">
        <v>1</v>
      </c>
      <c r="O116" s="23">
        <f t="shared" si="31"/>
        <v>5</v>
      </c>
      <c r="P116" s="23">
        <f t="shared" si="32"/>
        <v>8</v>
      </c>
      <c r="Q116" s="23">
        <f t="shared" si="33"/>
        <v>13</v>
      </c>
      <c r="R116" s="39"/>
      <c r="S116" s="39"/>
      <c r="T116" s="40" t="s">
        <v>47</v>
      </c>
      <c r="U116" s="21" t="s">
        <v>30</v>
      </c>
      <c r="V116" s="2"/>
      <c r="W116" s="2"/>
      <c r="X116" s="2"/>
      <c r="Y116" s="2"/>
      <c r="Z116" s="2"/>
      <c r="AA116" s="1"/>
      <c r="AB116" s="1"/>
      <c r="AC116" s="1"/>
      <c r="AD116" s="1"/>
      <c r="AE116" s="1"/>
      <c r="AF116" s="1"/>
    </row>
    <row r="117" spans="1:32" ht="15" customHeight="1" x14ac:dyDescent="0.3">
      <c r="A117" s="37" t="s">
        <v>90</v>
      </c>
      <c r="B117" s="118" t="s">
        <v>114</v>
      </c>
      <c r="C117" s="101"/>
      <c r="D117" s="101"/>
      <c r="E117" s="101"/>
      <c r="F117" s="101"/>
      <c r="G117" s="101"/>
      <c r="H117" s="101"/>
      <c r="I117" s="101"/>
      <c r="J117" s="101"/>
      <c r="K117" s="101"/>
      <c r="L117" s="101"/>
      <c r="M117" s="101"/>
      <c r="N117" s="101"/>
      <c r="O117" s="101"/>
      <c r="P117" s="101"/>
      <c r="Q117" s="101"/>
      <c r="R117" s="101"/>
      <c r="S117" s="101"/>
      <c r="T117" s="101"/>
      <c r="U117" s="102"/>
      <c r="V117" s="2"/>
      <c r="W117" s="2"/>
      <c r="X117" s="2"/>
      <c r="Y117" s="2"/>
      <c r="Z117" s="2"/>
      <c r="AA117" s="1"/>
      <c r="AB117" s="1"/>
      <c r="AC117" s="1"/>
      <c r="AD117" s="1"/>
      <c r="AE117" s="1"/>
      <c r="AF117" s="1"/>
    </row>
    <row r="118" spans="1:32" ht="12.75" customHeight="1" x14ac:dyDescent="0.3">
      <c r="A118" s="38" t="s">
        <v>214</v>
      </c>
      <c r="B118" s="100" t="s">
        <v>215</v>
      </c>
      <c r="C118" s="101"/>
      <c r="D118" s="101"/>
      <c r="E118" s="101"/>
      <c r="F118" s="101"/>
      <c r="G118" s="101"/>
      <c r="H118" s="101"/>
      <c r="I118" s="102"/>
      <c r="J118" s="39">
        <v>6</v>
      </c>
      <c r="K118" s="39">
        <v>2</v>
      </c>
      <c r="L118" s="39">
        <v>2</v>
      </c>
      <c r="M118" s="39">
        <v>0</v>
      </c>
      <c r="N118" s="39">
        <v>0</v>
      </c>
      <c r="O118" s="23">
        <f t="shared" ref="O118:O119" si="34">K118+L118+M118+N118</f>
        <v>4</v>
      </c>
      <c r="P118" s="23">
        <f t="shared" ref="P118:P119" si="35">Q118-O118</f>
        <v>7</v>
      </c>
      <c r="Q118" s="23">
        <f t="shared" ref="Q118:Q119" si="36">ROUND(PRODUCT(J118,25)/14,0)</f>
        <v>11</v>
      </c>
      <c r="R118" s="39" t="s">
        <v>46</v>
      </c>
      <c r="S118" s="39"/>
      <c r="T118" s="40"/>
      <c r="U118" s="21" t="s">
        <v>30</v>
      </c>
      <c r="V118" s="2"/>
      <c r="W118" s="2"/>
      <c r="X118" s="2"/>
      <c r="Y118" s="2"/>
      <c r="Z118" s="2"/>
      <c r="AA118" s="1"/>
      <c r="AB118" s="1"/>
      <c r="AC118" s="1"/>
      <c r="AD118" s="1"/>
      <c r="AE118" s="1"/>
      <c r="AF118" s="1"/>
    </row>
    <row r="119" spans="1:32" ht="12.75" customHeight="1" x14ac:dyDescent="0.3">
      <c r="A119" s="38" t="s">
        <v>121</v>
      </c>
      <c r="B119" s="100" t="s">
        <v>122</v>
      </c>
      <c r="C119" s="101"/>
      <c r="D119" s="101"/>
      <c r="E119" s="101"/>
      <c r="F119" s="101"/>
      <c r="G119" s="101"/>
      <c r="H119" s="101"/>
      <c r="I119" s="102"/>
      <c r="J119" s="39">
        <v>6</v>
      </c>
      <c r="K119" s="39">
        <v>2</v>
      </c>
      <c r="L119" s="39">
        <v>2</v>
      </c>
      <c r="M119" s="39">
        <v>0</v>
      </c>
      <c r="N119" s="39">
        <v>0</v>
      </c>
      <c r="O119" s="23">
        <f t="shared" si="34"/>
        <v>4</v>
      </c>
      <c r="P119" s="23">
        <f t="shared" si="35"/>
        <v>7</v>
      </c>
      <c r="Q119" s="23">
        <f t="shared" si="36"/>
        <v>11</v>
      </c>
      <c r="R119" s="39" t="s">
        <v>46</v>
      </c>
      <c r="S119" s="39"/>
      <c r="T119" s="40"/>
      <c r="U119" s="21" t="s">
        <v>30</v>
      </c>
      <c r="V119" s="1"/>
      <c r="W119" s="1"/>
      <c r="X119" s="1"/>
      <c r="Y119" s="1"/>
      <c r="Z119" s="1"/>
      <c r="AA119" s="1"/>
      <c r="AB119" s="1"/>
      <c r="AC119" s="1"/>
      <c r="AD119" s="1"/>
      <c r="AE119" s="1"/>
      <c r="AF119" s="1"/>
    </row>
    <row r="120" spans="1:32" ht="15" customHeight="1" x14ac:dyDescent="0.3">
      <c r="A120" s="37" t="s">
        <v>92</v>
      </c>
      <c r="B120" s="118" t="s">
        <v>123</v>
      </c>
      <c r="C120" s="101"/>
      <c r="D120" s="101"/>
      <c r="E120" s="101"/>
      <c r="F120" s="101"/>
      <c r="G120" s="101"/>
      <c r="H120" s="101"/>
      <c r="I120" s="101"/>
      <c r="J120" s="101"/>
      <c r="K120" s="101"/>
      <c r="L120" s="101"/>
      <c r="M120" s="101"/>
      <c r="N120" s="101"/>
      <c r="O120" s="101"/>
      <c r="P120" s="101"/>
      <c r="Q120" s="101"/>
      <c r="R120" s="101"/>
      <c r="S120" s="101"/>
      <c r="T120" s="101"/>
      <c r="U120" s="102"/>
      <c r="V120" s="2"/>
      <c r="W120" s="44"/>
      <c r="X120" s="44"/>
      <c r="Y120" s="44"/>
      <c r="Z120" s="44"/>
      <c r="AA120" s="1"/>
      <c r="AB120" s="1"/>
      <c r="AC120" s="1"/>
      <c r="AD120" s="1"/>
      <c r="AE120" s="1"/>
      <c r="AF120" s="1"/>
    </row>
    <row r="121" spans="1:32" ht="12.75" customHeight="1" x14ac:dyDescent="0.3">
      <c r="A121" s="38" t="s">
        <v>230</v>
      </c>
      <c r="B121" s="100" t="s">
        <v>231</v>
      </c>
      <c r="C121" s="101"/>
      <c r="D121" s="101"/>
      <c r="E121" s="101"/>
      <c r="F121" s="101"/>
      <c r="G121" s="101"/>
      <c r="H121" s="101"/>
      <c r="I121" s="102"/>
      <c r="J121" s="39">
        <v>6</v>
      </c>
      <c r="K121" s="39">
        <v>2</v>
      </c>
      <c r="L121" s="39">
        <v>0</v>
      </c>
      <c r="M121" s="39">
        <v>1</v>
      </c>
      <c r="N121" s="39">
        <v>1</v>
      </c>
      <c r="O121" s="23">
        <f t="shared" ref="O121:O122" si="37">K121+L121+M121+N121</f>
        <v>4</v>
      </c>
      <c r="P121" s="23">
        <f t="shared" ref="P121:P122" si="38">Q121-O121</f>
        <v>7</v>
      </c>
      <c r="Q121" s="23">
        <f t="shared" ref="Q121:Q122" si="39">ROUND(PRODUCT(J121,25)/14,0)</f>
        <v>11</v>
      </c>
      <c r="R121" s="39"/>
      <c r="S121" s="39"/>
      <c r="T121" s="40" t="s">
        <v>47</v>
      </c>
      <c r="U121" s="21" t="s">
        <v>30</v>
      </c>
      <c r="V121" s="44"/>
      <c r="W121" s="44"/>
      <c r="X121" s="44"/>
      <c r="Y121" s="44"/>
      <c r="Z121" s="44"/>
      <c r="AA121" s="1"/>
      <c r="AB121" s="1"/>
      <c r="AC121" s="1"/>
      <c r="AD121" s="1"/>
      <c r="AE121" s="1"/>
      <c r="AF121" s="1"/>
    </row>
    <row r="122" spans="1:32" ht="15" customHeight="1" x14ac:dyDescent="0.3">
      <c r="A122" s="38" t="s">
        <v>217</v>
      </c>
      <c r="B122" s="100" t="s">
        <v>218</v>
      </c>
      <c r="C122" s="101"/>
      <c r="D122" s="101"/>
      <c r="E122" s="101"/>
      <c r="F122" s="101"/>
      <c r="G122" s="101"/>
      <c r="H122" s="101"/>
      <c r="I122" s="102"/>
      <c r="J122" s="39">
        <v>6</v>
      </c>
      <c r="K122" s="39">
        <v>2</v>
      </c>
      <c r="L122" s="39">
        <v>0</v>
      </c>
      <c r="M122" s="39">
        <v>1</v>
      </c>
      <c r="N122" s="39">
        <v>1</v>
      </c>
      <c r="O122" s="23">
        <f t="shared" si="37"/>
        <v>4</v>
      </c>
      <c r="P122" s="23">
        <f t="shared" si="38"/>
        <v>7</v>
      </c>
      <c r="Q122" s="23">
        <f t="shared" si="39"/>
        <v>11</v>
      </c>
      <c r="R122" s="39"/>
      <c r="S122" s="39"/>
      <c r="T122" s="40" t="s">
        <v>47</v>
      </c>
      <c r="U122" s="21" t="s">
        <v>30</v>
      </c>
      <c r="V122" s="7"/>
      <c r="W122" s="7"/>
      <c r="X122" s="7"/>
      <c r="Y122" s="7"/>
      <c r="Z122" s="7"/>
      <c r="AA122" s="1"/>
      <c r="AB122" s="1"/>
      <c r="AC122" s="1"/>
      <c r="AD122" s="1"/>
      <c r="AE122" s="1"/>
      <c r="AF122" s="1"/>
    </row>
    <row r="123" spans="1:32" ht="15" customHeight="1" x14ac:dyDescent="0.3">
      <c r="A123" s="37" t="s">
        <v>94</v>
      </c>
      <c r="B123" s="118" t="s">
        <v>221</v>
      </c>
      <c r="C123" s="101"/>
      <c r="D123" s="101"/>
      <c r="E123" s="101"/>
      <c r="F123" s="101"/>
      <c r="G123" s="101"/>
      <c r="H123" s="101"/>
      <c r="I123" s="101"/>
      <c r="J123" s="101"/>
      <c r="K123" s="101"/>
      <c r="L123" s="101"/>
      <c r="M123" s="101"/>
      <c r="N123" s="101"/>
      <c r="O123" s="101"/>
      <c r="P123" s="101"/>
      <c r="Q123" s="101"/>
      <c r="R123" s="101"/>
      <c r="S123" s="101"/>
      <c r="T123" s="101"/>
      <c r="U123" s="102"/>
      <c r="V123" s="7"/>
      <c r="W123" s="7"/>
      <c r="X123" s="7"/>
      <c r="Y123" s="7"/>
      <c r="Z123" s="7"/>
      <c r="AA123" s="1"/>
      <c r="AB123" s="1"/>
      <c r="AC123" s="1"/>
      <c r="AD123" s="1"/>
      <c r="AE123" s="1"/>
      <c r="AF123" s="1"/>
    </row>
    <row r="124" spans="1:32" ht="12.75" customHeight="1" x14ac:dyDescent="0.3">
      <c r="A124" s="38" t="s">
        <v>224</v>
      </c>
      <c r="B124" s="100" t="s">
        <v>225</v>
      </c>
      <c r="C124" s="101"/>
      <c r="D124" s="101"/>
      <c r="E124" s="101"/>
      <c r="F124" s="101"/>
      <c r="G124" s="101"/>
      <c r="H124" s="101"/>
      <c r="I124" s="102"/>
      <c r="J124" s="39">
        <v>6</v>
      </c>
      <c r="K124" s="39">
        <v>2</v>
      </c>
      <c r="L124" s="39">
        <v>1</v>
      </c>
      <c r="M124" s="39">
        <v>1</v>
      </c>
      <c r="N124" s="39">
        <v>1</v>
      </c>
      <c r="O124" s="23">
        <f t="shared" ref="O124:O125" si="40">K124+L124+M124+N124</f>
        <v>5</v>
      </c>
      <c r="P124" s="23">
        <f t="shared" ref="P124:P125" si="41">Q124-O124</f>
        <v>8</v>
      </c>
      <c r="Q124" s="23">
        <f>ROUND(PRODUCT(J124,25)/12,0)</f>
        <v>13</v>
      </c>
      <c r="R124" s="39" t="s">
        <v>46</v>
      </c>
      <c r="S124" s="39"/>
      <c r="T124" s="40"/>
      <c r="U124" s="21" t="s">
        <v>30</v>
      </c>
      <c r="V124" s="7"/>
      <c r="W124" s="7"/>
      <c r="X124" s="7"/>
      <c r="Y124" s="7"/>
      <c r="Z124" s="7"/>
      <c r="AA124" s="1"/>
      <c r="AB124" s="1"/>
      <c r="AC124" s="1"/>
      <c r="AD124" s="1"/>
      <c r="AE124" s="1"/>
      <c r="AF124" s="1"/>
    </row>
    <row r="125" spans="1:32" ht="12.75" customHeight="1" x14ac:dyDescent="0.3">
      <c r="A125" s="41" t="s">
        <v>112</v>
      </c>
      <c r="B125" s="100" t="s">
        <v>113</v>
      </c>
      <c r="C125" s="101"/>
      <c r="D125" s="101"/>
      <c r="E125" s="101"/>
      <c r="F125" s="101"/>
      <c r="G125" s="101"/>
      <c r="H125" s="101"/>
      <c r="I125" s="102"/>
      <c r="J125" s="39">
        <v>6</v>
      </c>
      <c r="K125" s="39">
        <v>2</v>
      </c>
      <c r="L125" s="39">
        <v>1</v>
      </c>
      <c r="M125" s="39">
        <v>1</v>
      </c>
      <c r="N125" s="39">
        <v>1</v>
      </c>
      <c r="O125" s="23">
        <f t="shared" si="40"/>
        <v>5</v>
      </c>
      <c r="P125" s="23">
        <f t="shared" si="41"/>
        <v>8</v>
      </c>
      <c r="Q125" s="23">
        <f>ROUND(PRODUCT(J125,25)/12,0)</f>
        <v>13</v>
      </c>
      <c r="R125" s="39" t="s">
        <v>46</v>
      </c>
      <c r="S125" s="39"/>
      <c r="T125" s="40"/>
      <c r="U125" s="21" t="s">
        <v>30</v>
      </c>
      <c r="V125" s="7"/>
      <c r="W125" s="7"/>
      <c r="X125" s="7"/>
      <c r="Y125" s="7"/>
      <c r="Z125" s="7"/>
      <c r="AA125" s="1"/>
      <c r="AB125" s="1"/>
      <c r="AC125" s="1"/>
      <c r="AD125" s="1"/>
      <c r="AE125" s="1"/>
      <c r="AF125" s="1"/>
    </row>
    <row r="126" spans="1:32" ht="18" customHeight="1" x14ac:dyDescent="0.3">
      <c r="A126" s="37" t="s">
        <v>98</v>
      </c>
      <c r="B126" s="118" t="s">
        <v>125</v>
      </c>
      <c r="C126" s="101"/>
      <c r="D126" s="101"/>
      <c r="E126" s="101"/>
      <c r="F126" s="101"/>
      <c r="G126" s="101"/>
      <c r="H126" s="101"/>
      <c r="I126" s="101"/>
      <c r="J126" s="101"/>
      <c r="K126" s="101"/>
      <c r="L126" s="101"/>
      <c r="M126" s="101"/>
      <c r="N126" s="101"/>
      <c r="O126" s="101"/>
      <c r="P126" s="101"/>
      <c r="Q126" s="101"/>
      <c r="R126" s="101"/>
      <c r="S126" s="101"/>
      <c r="T126" s="101"/>
      <c r="U126" s="102"/>
      <c r="V126" s="7"/>
      <c r="W126" s="7"/>
      <c r="X126" s="7"/>
      <c r="Y126" s="7"/>
      <c r="Z126" s="7"/>
      <c r="AA126" s="1"/>
      <c r="AB126" s="1"/>
      <c r="AC126" s="1"/>
      <c r="AD126" s="1"/>
      <c r="AE126" s="1"/>
      <c r="AF126" s="1"/>
    </row>
    <row r="127" spans="1:32" ht="12.75" customHeight="1" x14ac:dyDescent="0.3">
      <c r="A127" s="38" t="s">
        <v>227</v>
      </c>
      <c r="B127" s="100" t="s">
        <v>228</v>
      </c>
      <c r="C127" s="101"/>
      <c r="D127" s="101"/>
      <c r="E127" s="101"/>
      <c r="F127" s="101"/>
      <c r="G127" s="101"/>
      <c r="H127" s="101"/>
      <c r="I127" s="102"/>
      <c r="J127" s="39">
        <v>6</v>
      </c>
      <c r="K127" s="39">
        <v>2</v>
      </c>
      <c r="L127" s="39">
        <v>2</v>
      </c>
      <c r="M127" s="39">
        <v>0</v>
      </c>
      <c r="N127" s="39">
        <v>1</v>
      </c>
      <c r="O127" s="23">
        <f t="shared" ref="O127:O128" si="42">K127+L127+M127+N127</f>
        <v>5</v>
      </c>
      <c r="P127" s="23">
        <f t="shared" ref="P127:P128" si="43">Q127-O127</f>
        <v>8</v>
      </c>
      <c r="Q127" s="23">
        <f t="shared" ref="Q127:Q128" si="44">ROUND(PRODUCT(J127,25)/12,0)</f>
        <v>13</v>
      </c>
      <c r="R127" s="39" t="s">
        <v>46</v>
      </c>
      <c r="S127" s="39"/>
      <c r="T127" s="40"/>
      <c r="U127" s="21" t="s">
        <v>30</v>
      </c>
      <c r="V127" s="7"/>
      <c r="W127" s="7"/>
      <c r="X127" s="7"/>
      <c r="Y127" s="7"/>
      <c r="Z127" s="7"/>
      <c r="AA127" s="1"/>
      <c r="AB127" s="1"/>
      <c r="AC127" s="1"/>
      <c r="AD127" s="1"/>
      <c r="AE127" s="1"/>
      <c r="AF127" s="1"/>
    </row>
    <row r="128" spans="1:32" ht="12.75" customHeight="1" x14ac:dyDescent="0.3">
      <c r="A128" s="41" t="s">
        <v>110</v>
      </c>
      <c r="B128" s="100" t="s">
        <v>111</v>
      </c>
      <c r="C128" s="101"/>
      <c r="D128" s="101"/>
      <c r="E128" s="101"/>
      <c r="F128" s="101"/>
      <c r="G128" s="101"/>
      <c r="H128" s="101"/>
      <c r="I128" s="102"/>
      <c r="J128" s="42">
        <v>6</v>
      </c>
      <c r="K128" s="42">
        <v>2</v>
      </c>
      <c r="L128" s="42">
        <v>2</v>
      </c>
      <c r="M128" s="42">
        <v>0</v>
      </c>
      <c r="N128" s="42">
        <v>1</v>
      </c>
      <c r="O128" s="23">
        <f t="shared" si="42"/>
        <v>5</v>
      </c>
      <c r="P128" s="23">
        <f t="shared" si="43"/>
        <v>8</v>
      </c>
      <c r="Q128" s="23">
        <f t="shared" si="44"/>
        <v>13</v>
      </c>
      <c r="R128" s="39" t="s">
        <v>46</v>
      </c>
      <c r="S128" s="39"/>
      <c r="T128" s="40"/>
      <c r="U128" s="21" t="s">
        <v>30</v>
      </c>
      <c r="V128" s="7"/>
      <c r="W128" s="7"/>
      <c r="X128" s="7"/>
      <c r="Y128" s="7"/>
      <c r="Z128" s="7"/>
      <c r="AA128" s="1"/>
      <c r="AB128" s="1"/>
      <c r="AC128" s="1"/>
      <c r="AD128" s="1"/>
      <c r="AE128" s="1"/>
      <c r="AF128" s="1"/>
    </row>
    <row r="129" spans="1:32" ht="15.75" customHeight="1" x14ac:dyDescent="0.3">
      <c r="A129" s="37" t="s">
        <v>100</v>
      </c>
      <c r="B129" s="118" t="s">
        <v>207</v>
      </c>
      <c r="C129" s="101"/>
      <c r="D129" s="101"/>
      <c r="E129" s="101"/>
      <c r="F129" s="101"/>
      <c r="G129" s="101"/>
      <c r="H129" s="101"/>
      <c r="I129" s="101"/>
      <c r="J129" s="101"/>
      <c r="K129" s="101"/>
      <c r="L129" s="101"/>
      <c r="M129" s="101"/>
      <c r="N129" s="101"/>
      <c r="O129" s="101"/>
      <c r="P129" s="101"/>
      <c r="Q129" s="101"/>
      <c r="R129" s="101"/>
      <c r="S129" s="101"/>
      <c r="T129" s="101"/>
      <c r="U129" s="102"/>
      <c r="V129" s="7"/>
      <c r="W129" s="7"/>
      <c r="X129" s="7"/>
      <c r="Y129" s="7"/>
      <c r="Z129" s="7"/>
      <c r="AA129" s="1"/>
      <c r="AB129" s="1"/>
      <c r="AC129" s="1"/>
      <c r="AD129" s="1"/>
      <c r="AE129" s="1"/>
      <c r="AF129" s="1"/>
    </row>
    <row r="130" spans="1:32" ht="12.75" customHeight="1" x14ac:dyDescent="0.3">
      <c r="A130" s="38" t="s">
        <v>126</v>
      </c>
      <c r="B130" s="100" t="s">
        <v>127</v>
      </c>
      <c r="C130" s="101"/>
      <c r="D130" s="101"/>
      <c r="E130" s="101"/>
      <c r="F130" s="101"/>
      <c r="G130" s="101"/>
      <c r="H130" s="101"/>
      <c r="I130" s="102"/>
      <c r="J130" s="39">
        <v>6</v>
      </c>
      <c r="K130" s="39">
        <v>2</v>
      </c>
      <c r="L130" s="39">
        <v>0</v>
      </c>
      <c r="M130" s="39">
        <v>0</v>
      </c>
      <c r="N130" s="39">
        <v>2</v>
      </c>
      <c r="O130" s="23">
        <f t="shared" ref="O130:O132" si="45">K130+L130+M130+N130</f>
        <v>4</v>
      </c>
      <c r="P130" s="23">
        <f t="shared" ref="P130:P132" si="46">Q130-O130</f>
        <v>9</v>
      </c>
      <c r="Q130" s="23">
        <f t="shared" ref="Q130:Q132" si="47">ROUND(PRODUCT(J130,25)/12,0)</f>
        <v>13</v>
      </c>
      <c r="R130" s="39"/>
      <c r="S130" s="39" t="s">
        <v>40</v>
      </c>
      <c r="T130" s="40"/>
      <c r="U130" s="21" t="s">
        <v>31</v>
      </c>
      <c r="V130" s="7"/>
      <c r="W130" s="7"/>
      <c r="X130" s="7"/>
      <c r="Y130" s="7"/>
      <c r="Z130" s="7"/>
      <c r="AA130" s="1"/>
      <c r="AB130" s="1"/>
      <c r="AC130" s="1"/>
      <c r="AD130" s="1"/>
      <c r="AE130" s="1"/>
      <c r="AF130" s="1"/>
    </row>
    <row r="131" spans="1:32" ht="12.75" customHeight="1" x14ac:dyDescent="0.3">
      <c r="A131" s="38" t="s">
        <v>128</v>
      </c>
      <c r="B131" s="100" t="s">
        <v>129</v>
      </c>
      <c r="C131" s="101"/>
      <c r="D131" s="101"/>
      <c r="E131" s="101"/>
      <c r="F131" s="101"/>
      <c r="G131" s="101"/>
      <c r="H131" s="101"/>
      <c r="I131" s="102"/>
      <c r="J131" s="39">
        <v>6</v>
      </c>
      <c r="K131" s="39">
        <v>2</v>
      </c>
      <c r="L131" s="39">
        <v>0</v>
      </c>
      <c r="M131" s="39">
        <v>0</v>
      </c>
      <c r="N131" s="39">
        <v>2</v>
      </c>
      <c r="O131" s="23">
        <f t="shared" si="45"/>
        <v>4</v>
      </c>
      <c r="P131" s="23">
        <f t="shared" si="46"/>
        <v>9</v>
      </c>
      <c r="Q131" s="23">
        <f t="shared" si="47"/>
        <v>13</v>
      </c>
      <c r="R131" s="39"/>
      <c r="S131" s="39" t="s">
        <v>40</v>
      </c>
      <c r="T131" s="40"/>
      <c r="U131" s="21" t="s">
        <v>31</v>
      </c>
      <c r="V131" s="7"/>
      <c r="W131" s="7"/>
      <c r="X131" s="7"/>
      <c r="Y131" s="7"/>
      <c r="Z131" s="7"/>
      <c r="AA131" s="1"/>
      <c r="AB131" s="1"/>
      <c r="AC131" s="1"/>
      <c r="AD131" s="1"/>
      <c r="AE131" s="1"/>
      <c r="AF131" s="1"/>
    </row>
    <row r="132" spans="1:32" ht="12.75" customHeight="1" x14ac:dyDescent="0.3">
      <c r="A132" s="38" t="s">
        <v>130</v>
      </c>
      <c r="B132" s="100" t="s">
        <v>131</v>
      </c>
      <c r="C132" s="101"/>
      <c r="D132" s="101"/>
      <c r="E132" s="101"/>
      <c r="F132" s="101"/>
      <c r="G132" s="101"/>
      <c r="H132" s="101"/>
      <c r="I132" s="102"/>
      <c r="J132" s="39">
        <v>6</v>
      </c>
      <c r="K132" s="39">
        <v>2</v>
      </c>
      <c r="L132" s="39">
        <v>0</v>
      </c>
      <c r="M132" s="39">
        <v>0</v>
      </c>
      <c r="N132" s="39">
        <v>2</v>
      </c>
      <c r="O132" s="23">
        <f t="shared" si="45"/>
        <v>4</v>
      </c>
      <c r="P132" s="23">
        <f t="shared" si="46"/>
        <v>9</v>
      </c>
      <c r="Q132" s="23">
        <f t="shared" si="47"/>
        <v>13</v>
      </c>
      <c r="R132" s="39"/>
      <c r="S132" s="39" t="s">
        <v>40</v>
      </c>
      <c r="T132" s="40"/>
      <c r="U132" s="21" t="s">
        <v>31</v>
      </c>
      <c r="V132" s="7"/>
      <c r="W132" s="7"/>
      <c r="X132" s="7"/>
      <c r="Y132" s="7"/>
      <c r="Z132" s="7"/>
      <c r="AA132" s="1"/>
      <c r="AB132" s="1"/>
      <c r="AC132" s="1"/>
      <c r="AD132" s="1"/>
      <c r="AE132" s="1"/>
      <c r="AF132" s="1"/>
    </row>
    <row r="133" spans="1:32" ht="27" customHeight="1" x14ac:dyDescent="0.3">
      <c r="A133" s="114" t="s">
        <v>132</v>
      </c>
      <c r="B133" s="101"/>
      <c r="C133" s="101"/>
      <c r="D133" s="101"/>
      <c r="E133" s="101"/>
      <c r="F133" s="101"/>
      <c r="G133" s="101"/>
      <c r="H133" s="101"/>
      <c r="I133" s="102"/>
      <c r="J133" s="32">
        <f>SUM(J111,J115,J118,J121,J124,J127,J130)</f>
        <v>43</v>
      </c>
      <c r="K133" s="32">
        <f t="shared" ref="K133:Q133" si="48">SUM(K111,K115,K118,K121,K124,K127,K130)</f>
        <v>14</v>
      </c>
      <c r="L133" s="32">
        <f t="shared" si="48"/>
        <v>9</v>
      </c>
      <c r="M133" s="32">
        <f t="shared" si="48"/>
        <v>2</v>
      </c>
      <c r="N133" s="32">
        <f t="shared" si="48"/>
        <v>6</v>
      </c>
      <c r="O133" s="32">
        <f t="shared" si="48"/>
        <v>31</v>
      </c>
      <c r="P133" s="32">
        <f t="shared" si="48"/>
        <v>54</v>
      </c>
      <c r="Q133" s="32">
        <f t="shared" si="48"/>
        <v>85</v>
      </c>
      <c r="R133" s="32">
        <f>COUNTIF(R111,"E")+COUNTIF(R115,"E")+COUNTIF(R118,"E")+COUNTIF(R121,"E")+COUNTIF(R124,"E")+COUNTIF(R127,"E")+COUNTIF(R130,"E")</f>
        <v>3</v>
      </c>
      <c r="S133" s="45">
        <f>COUNTIF(S111,"C")+COUNTIF(S115,"C")+COUNTIF(S118,"C")+COUNTIF(S121,"C")+COUNTIF(S124,"C")+COUNTIF(S127,"C")+COUNTIF(S130,"C")</f>
        <v>1</v>
      </c>
      <c r="T133" s="45">
        <f>COUNTIF(T111,"VP")+COUNTIF(T115,"VP")+COUNTIF(T118,"VP")+COUNTIF(T121,"VP")+COUNTIF(T124,"VP")+COUNTIF(T127,"VP")+COUNTIF(T130,"VP")</f>
        <v>3</v>
      </c>
      <c r="U133" s="32">
        <f>COUNTA(U111,U115,U118,U121,U124,U127, U130)</f>
        <v>7</v>
      </c>
      <c r="V133" s="7"/>
      <c r="W133" s="7"/>
      <c r="X133" s="7"/>
      <c r="Y133" s="7"/>
      <c r="Z133" s="7"/>
      <c r="AA133" s="1"/>
      <c r="AB133" s="1"/>
      <c r="AC133" s="1"/>
      <c r="AD133" s="1"/>
      <c r="AE133" s="1"/>
      <c r="AF133" s="1"/>
    </row>
    <row r="134" spans="1:32" ht="21" customHeight="1" x14ac:dyDescent="0.3">
      <c r="A134" s="121" t="s">
        <v>133</v>
      </c>
      <c r="B134" s="107"/>
      <c r="C134" s="107"/>
      <c r="D134" s="107"/>
      <c r="E134" s="107"/>
      <c r="F134" s="107"/>
      <c r="G134" s="107"/>
      <c r="H134" s="107"/>
      <c r="I134" s="107"/>
      <c r="J134" s="108"/>
      <c r="K134" s="32">
        <f t="shared" ref="K134:Q134" si="49">SUM(K111,K115,K118,K121)*14+(K124+K127+K130)*12</f>
        <v>184</v>
      </c>
      <c r="L134" s="32">
        <f t="shared" si="49"/>
        <v>120</v>
      </c>
      <c r="M134" s="32">
        <f t="shared" si="49"/>
        <v>26</v>
      </c>
      <c r="N134" s="32">
        <f t="shared" si="49"/>
        <v>76</v>
      </c>
      <c r="O134" s="32">
        <f t="shared" si="49"/>
        <v>406</v>
      </c>
      <c r="P134" s="32">
        <f t="shared" si="49"/>
        <v>706</v>
      </c>
      <c r="Q134" s="32">
        <f t="shared" si="49"/>
        <v>1112</v>
      </c>
      <c r="R134" s="175"/>
      <c r="S134" s="107"/>
      <c r="T134" s="107"/>
      <c r="U134" s="108"/>
      <c r="V134" s="1"/>
      <c r="W134" s="1"/>
      <c r="X134" s="1"/>
      <c r="Y134" s="1"/>
      <c r="Z134" s="1"/>
      <c r="AA134" s="1"/>
      <c r="AB134" s="1"/>
      <c r="AC134" s="1"/>
      <c r="AD134" s="1"/>
      <c r="AE134" s="1"/>
      <c r="AF134" s="1"/>
    </row>
    <row r="135" spans="1:32" ht="16.5" customHeight="1" x14ac:dyDescent="0.3">
      <c r="A135" s="109"/>
      <c r="B135" s="110"/>
      <c r="C135" s="110"/>
      <c r="D135" s="110"/>
      <c r="E135" s="110"/>
      <c r="F135" s="110"/>
      <c r="G135" s="110"/>
      <c r="H135" s="110"/>
      <c r="I135" s="110"/>
      <c r="J135" s="111"/>
      <c r="K135" s="118">
        <f>SUM(K134:N134)</f>
        <v>406</v>
      </c>
      <c r="L135" s="101"/>
      <c r="M135" s="101"/>
      <c r="N135" s="102"/>
      <c r="O135" s="118">
        <f>SUM(O134:P134)</f>
        <v>1112</v>
      </c>
      <c r="P135" s="101"/>
      <c r="Q135" s="102"/>
      <c r="R135" s="109"/>
      <c r="S135" s="110"/>
      <c r="T135" s="110"/>
      <c r="U135" s="111"/>
      <c r="V135" s="1"/>
      <c r="W135" s="1"/>
      <c r="X135" s="1"/>
      <c r="Y135" s="1"/>
      <c r="Z135" s="1"/>
      <c r="AA135" s="1"/>
      <c r="AB135" s="1"/>
      <c r="AC135" s="1"/>
      <c r="AD135" s="1"/>
      <c r="AE135" s="1"/>
      <c r="AF135" s="1"/>
    </row>
    <row r="136" spans="1:32" ht="24" customHeight="1" x14ac:dyDescent="0.3">
      <c r="A136" s="117" t="s">
        <v>134</v>
      </c>
      <c r="B136" s="101"/>
      <c r="C136" s="101"/>
      <c r="D136" s="101"/>
      <c r="E136" s="101"/>
      <c r="F136" s="101"/>
      <c r="G136" s="101"/>
      <c r="H136" s="101"/>
      <c r="I136" s="101"/>
      <c r="J136" s="102"/>
      <c r="K136" s="116">
        <f>U133/SUM(U46,U57,U68,U81,U95,U105)</f>
        <v>0.19444444444444445</v>
      </c>
      <c r="L136" s="101"/>
      <c r="M136" s="101"/>
      <c r="N136" s="101"/>
      <c r="O136" s="101"/>
      <c r="P136" s="101"/>
      <c r="Q136" s="101"/>
      <c r="R136" s="101"/>
      <c r="S136" s="101"/>
      <c r="T136" s="101"/>
      <c r="U136" s="102"/>
      <c r="V136" s="1"/>
      <c r="W136" s="1"/>
      <c r="X136" s="1"/>
      <c r="Y136" s="1"/>
      <c r="Z136" s="1"/>
      <c r="AA136" s="1"/>
      <c r="AB136" s="1"/>
      <c r="AC136" s="1"/>
      <c r="AD136" s="1"/>
      <c r="AE136" s="1"/>
      <c r="AF136" s="1"/>
    </row>
    <row r="137" spans="1:32" ht="24" customHeight="1" x14ac:dyDescent="0.3">
      <c r="A137" s="176" t="s">
        <v>135</v>
      </c>
      <c r="B137" s="101"/>
      <c r="C137" s="101"/>
      <c r="D137" s="101"/>
      <c r="E137" s="101"/>
      <c r="F137" s="101"/>
      <c r="G137" s="101"/>
      <c r="H137" s="101"/>
      <c r="I137" s="101"/>
      <c r="J137" s="102"/>
      <c r="K137" s="116">
        <f>K135/(SUM(O46,O57,O68,O81,O95)*14+O105*12)</f>
        <v>0.20019723865877712</v>
      </c>
      <c r="L137" s="101"/>
      <c r="M137" s="101"/>
      <c r="N137" s="101"/>
      <c r="O137" s="101"/>
      <c r="P137" s="101"/>
      <c r="Q137" s="101"/>
      <c r="R137" s="101"/>
      <c r="S137" s="101"/>
      <c r="T137" s="101"/>
      <c r="U137" s="102"/>
      <c r="V137" s="1"/>
      <c r="W137" s="1"/>
      <c r="X137" s="1"/>
      <c r="Y137" s="1"/>
      <c r="Z137" s="1"/>
      <c r="AA137" s="1"/>
      <c r="AB137" s="1"/>
      <c r="AC137" s="1"/>
      <c r="AD137" s="1"/>
      <c r="AE137" s="1"/>
      <c r="AF137" s="1"/>
    </row>
    <row r="138" spans="1:32" ht="9.75" customHeight="1" x14ac:dyDescent="0.3">
      <c r="A138" s="1"/>
      <c r="B138" s="4"/>
      <c r="C138" s="4"/>
      <c r="D138" s="4"/>
      <c r="E138" s="4"/>
      <c r="F138" s="4"/>
      <c r="G138" s="4"/>
      <c r="H138" s="1"/>
      <c r="I138" s="1"/>
      <c r="J138" s="1"/>
      <c r="K138" s="1"/>
      <c r="L138" s="1"/>
      <c r="M138" s="4"/>
      <c r="N138" s="4"/>
      <c r="O138" s="4"/>
      <c r="P138" s="4"/>
      <c r="Q138" s="4"/>
      <c r="R138" s="4"/>
      <c r="S138" s="4"/>
      <c r="T138" s="4"/>
      <c r="U138" s="1"/>
      <c r="V138" s="1"/>
      <c r="W138" s="1"/>
      <c r="X138" s="1"/>
      <c r="Y138" s="1"/>
      <c r="Z138" s="1"/>
      <c r="AA138" s="1"/>
      <c r="AB138" s="1"/>
      <c r="AC138" s="1"/>
      <c r="AD138" s="1"/>
      <c r="AE138" s="1"/>
      <c r="AF138" s="1"/>
    </row>
    <row r="139" spans="1:32" ht="19.5" customHeight="1" x14ac:dyDescent="0.3">
      <c r="A139" s="112" t="s">
        <v>136</v>
      </c>
      <c r="B139" s="101"/>
      <c r="C139" s="101"/>
      <c r="D139" s="101"/>
      <c r="E139" s="101"/>
      <c r="F139" s="101"/>
      <c r="G139" s="101"/>
      <c r="H139" s="101"/>
      <c r="I139" s="101"/>
      <c r="J139" s="101"/>
      <c r="K139" s="101"/>
      <c r="L139" s="101"/>
      <c r="M139" s="101"/>
      <c r="N139" s="101"/>
      <c r="O139" s="101"/>
      <c r="P139" s="101"/>
      <c r="Q139" s="101"/>
      <c r="R139" s="101"/>
      <c r="S139" s="101"/>
      <c r="T139" s="101"/>
      <c r="U139" s="102"/>
      <c r="V139" s="1"/>
      <c r="W139" s="1"/>
      <c r="X139" s="1"/>
      <c r="Y139" s="1"/>
      <c r="Z139" s="1"/>
      <c r="AA139" s="1"/>
      <c r="AB139" s="1"/>
      <c r="AC139" s="1"/>
      <c r="AD139" s="1"/>
      <c r="AE139" s="1"/>
      <c r="AF139" s="1"/>
    </row>
    <row r="140" spans="1:32" ht="22.5" customHeight="1" x14ac:dyDescent="0.3">
      <c r="A140" s="122" t="s">
        <v>33</v>
      </c>
      <c r="B140" s="126" t="s">
        <v>34</v>
      </c>
      <c r="C140" s="107"/>
      <c r="D140" s="107"/>
      <c r="E140" s="107"/>
      <c r="F140" s="107"/>
      <c r="G140" s="107"/>
      <c r="H140" s="107"/>
      <c r="I140" s="108"/>
      <c r="J140" s="103" t="s">
        <v>35</v>
      </c>
      <c r="K140" s="105" t="s">
        <v>36</v>
      </c>
      <c r="L140" s="101"/>
      <c r="M140" s="101"/>
      <c r="N140" s="102"/>
      <c r="O140" s="105" t="s">
        <v>37</v>
      </c>
      <c r="P140" s="101"/>
      <c r="Q140" s="102"/>
      <c r="R140" s="105" t="s">
        <v>38</v>
      </c>
      <c r="S140" s="101"/>
      <c r="T140" s="102"/>
      <c r="U140" s="103" t="s">
        <v>39</v>
      </c>
      <c r="V140" s="1"/>
      <c r="W140" s="1"/>
      <c r="X140" s="1"/>
      <c r="Y140" s="1"/>
      <c r="Z140" s="1"/>
      <c r="AA140" s="1"/>
      <c r="AB140" s="1"/>
      <c r="AC140" s="1"/>
      <c r="AD140" s="1"/>
      <c r="AE140" s="1"/>
      <c r="AF140" s="1"/>
    </row>
    <row r="141" spans="1:32" ht="16.5" customHeight="1" x14ac:dyDescent="0.3">
      <c r="A141" s="104"/>
      <c r="B141" s="109"/>
      <c r="C141" s="110"/>
      <c r="D141" s="110"/>
      <c r="E141" s="110"/>
      <c r="F141" s="110"/>
      <c r="G141" s="110"/>
      <c r="H141" s="110"/>
      <c r="I141" s="111"/>
      <c r="J141" s="104"/>
      <c r="K141" s="9" t="s">
        <v>40</v>
      </c>
      <c r="L141" s="9" t="s">
        <v>41</v>
      </c>
      <c r="M141" s="9" t="s">
        <v>245</v>
      </c>
      <c r="N141" s="9" t="s">
        <v>43</v>
      </c>
      <c r="O141" s="9" t="s">
        <v>44</v>
      </c>
      <c r="P141" s="9" t="s">
        <v>22</v>
      </c>
      <c r="Q141" s="9" t="s">
        <v>45</v>
      </c>
      <c r="R141" s="9" t="s">
        <v>46</v>
      </c>
      <c r="S141" s="9" t="s">
        <v>40</v>
      </c>
      <c r="T141" s="9" t="s">
        <v>47</v>
      </c>
      <c r="U141" s="104"/>
      <c r="V141" s="1"/>
      <c r="W141" s="1"/>
      <c r="X141" s="1"/>
      <c r="Y141" s="1"/>
      <c r="Z141" s="1"/>
      <c r="AA141" s="1"/>
      <c r="AB141" s="1"/>
      <c r="AC141" s="1"/>
      <c r="AD141" s="1"/>
      <c r="AE141" s="1"/>
      <c r="AF141" s="1"/>
    </row>
    <row r="142" spans="1:32" ht="16.5" customHeight="1" x14ac:dyDescent="0.3">
      <c r="A142" s="112" t="s">
        <v>137</v>
      </c>
      <c r="B142" s="101"/>
      <c r="C142" s="101"/>
      <c r="D142" s="101"/>
      <c r="E142" s="101"/>
      <c r="F142" s="101"/>
      <c r="G142" s="101"/>
      <c r="H142" s="101"/>
      <c r="I142" s="101"/>
      <c r="J142" s="101"/>
      <c r="K142" s="101"/>
      <c r="L142" s="101"/>
      <c r="M142" s="101"/>
      <c r="N142" s="101"/>
      <c r="O142" s="101"/>
      <c r="P142" s="101"/>
      <c r="Q142" s="101"/>
      <c r="R142" s="101"/>
      <c r="S142" s="101"/>
      <c r="T142" s="101"/>
      <c r="U142" s="102"/>
      <c r="V142" s="1"/>
      <c r="W142" s="1"/>
      <c r="X142" s="1"/>
      <c r="Y142" s="1"/>
      <c r="Z142" s="1"/>
      <c r="AA142" s="1"/>
      <c r="AB142" s="1"/>
      <c r="AC142" s="1"/>
      <c r="AD142" s="1"/>
      <c r="AE142" s="1"/>
      <c r="AF142" s="1"/>
    </row>
    <row r="143" spans="1:32" s="87" customFormat="1" ht="16.5" customHeight="1" x14ac:dyDescent="0.3">
      <c r="A143" s="41" t="s">
        <v>138</v>
      </c>
      <c r="B143" s="100" t="s">
        <v>139</v>
      </c>
      <c r="C143" s="101"/>
      <c r="D143" s="101"/>
      <c r="E143" s="101"/>
      <c r="F143" s="101"/>
      <c r="G143" s="101"/>
      <c r="H143" s="101"/>
      <c r="I143" s="102"/>
      <c r="J143" s="42">
        <v>3</v>
      </c>
      <c r="K143" s="42">
        <v>0</v>
      </c>
      <c r="L143" s="42">
        <v>2</v>
      </c>
      <c r="M143" s="42">
        <v>0</v>
      </c>
      <c r="N143" s="42">
        <v>0</v>
      </c>
      <c r="O143" s="50">
        <f t="shared" ref="O143:O144" si="50">K143+L143+M143+N143</f>
        <v>2</v>
      </c>
      <c r="P143" s="50">
        <f t="shared" ref="P143" si="51">Q143-O143</f>
        <v>3</v>
      </c>
      <c r="Q143" s="50">
        <f t="shared" ref="Q143" si="52">ROUND(PRODUCT(J143,25)/14,0)</f>
        <v>5</v>
      </c>
      <c r="R143" s="42"/>
      <c r="S143" s="42" t="s">
        <v>40</v>
      </c>
      <c r="T143" s="43"/>
      <c r="U143" s="86"/>
      <c r="V143" s="88"/>
      <c r="W143" s="88"/>
      <c r="X143" s="88"/>
      <c r="Y143" s="88"/>
      <c r="Z143" s="88"/>
      <c r="AA143" s="88"/>
      <c r="AB143" s="88"/>
      <c r="AC143" s="88"/>
      <c r="AD143" s="88"/>
      <c r="AE143" s="88"/>
      <c r="AF143" s="88"/>
    </row>
    <row r="144" spans="1:32" ht="17.25" customHeight="1" x14ac:dyDescent="0.3">
      <c r="A144" s="41" t="s">
        <v>253</v>
      </c>
      <c r="B144" s="158" t="s">
        <v>254</v>
      </c>
      <c r="C144" s="119"/>
      <c r="D144" s="119"/>
      <c r="E144" s="119"/>
      <c r="F144" s="119"/>
      <c r="G144" s="119"/>
      <c r="H144" s="119"/>
      <c r="I144" s="120"/>
      <c r="J144" s="42">
        <v>3</v>
      </c>
      <c r="K144" s="42">
        <v>1</v>
      </c>
      <c r="L144" s="42">
        <v>0</v>
      </c>
      <c r="M144" s="42">
        <v>0</v>
      </c>
      <c r="N144" s="42">
        <v>0</v>
      </c>
      <c r="O144" s="96">
        <f t="shared" si="50"/>
        <v>1</v>
      </c>
      <c r="P144" s="96">
        <f>Q144-O144</f>
        <v>4</v>
      </c>
      <c r="Q144" s="96">
        <f>ROUND(PRODUCT(J144,25)/14,0)</f>
        <v>5</v>
      </c>
      <c r="R144" s="97"/>
      <c r="S144" s="97" t="s">
        <v>40</v>
      </c>
      <c r="T144" s="98"/>
      <c r="U144" s="99" t="s">
        <v>31</v>
      </c>
      <c r="V144" s="1"/>
      <c r="W144" s="1"/>
      <c r="X144" s="1"/>
      <c r="Y144" s="1"/>
      <c r="Z144" s="1"/>
      <c r="AA144" s="1"/>
      <c r="AB144" s="1"/>
      <c r="AC144" s="1"/>
      <c r="AD144" s="1"/>
      <c r="AE144" s="1"/>
      <c r="AF144" s="1"/>
    </row>
    <row r="145" spans="1:32" ht="12.75" customHeight="1" x14ac:dyDescent="0.3">
      <c r="A145" s="118" t="s">
        <v>140</v>
      </c>
      <c r="B145" s="101"/>
      <c r="C145" s="101"/>
      <c r="D145" s="101"/>
      <c r="E145" s="101"/>
      <c r="F145" s="101"/>
      <c r="G145" s="101"/>
      <c r="H145" s="101"/>
      <c r="I145" s="101"/>
      <c r="J145" s="101"/>
      <c r="K145" s="101"/>
      <c r="L145" s="101"/>
      <c r="M145" s="101"/>
      <c r="N145" s="101"/>
      <c r="O145" s="101"/>
      <c r="P145" s="101"/>
      <c r="Q145" s="101"/>
      <c r="R145" s="101"/>
      <c r="S145" s="101"/>
      <c r="T145" s="101"/>
      <c r="U145" s="102"/>
      <c r="V145" s="2"/>
      <c r="W145" s="2"/>
      <c r="X145" s="2"/>
      <c r="Y145" s="2"/>
      <c r="Z145" s="2"/>
      <c r="AA145" s="2"/>
      <c r="AB145" s="1"/>
      <c r="AC145" s="1"/>
      <c r="AD145" s="1"/>
      <c r="AE145" s="1"/>
      <c r="AF145" s="1"/>
    </row>
    <row r="146" spans="1:32" ht="32.25" customHeight="1" x14ac:dyDescent="0.3">
      <c r="A146" s="38" t="s">
        <v>141</v>
      </c>
      <c r="B146" s="158" t="s">
        <v>142</v>
      </c>
      <c r="C146" s="159"/>
      <c r="D146" s="159"/>
      <c r="E146" s="159"/>
      <c r="F146" s="159"/>
      <c r="G146" s="159"/>
      <c r="H146" s="159"/>
      <c r="I146" s="160"/>
      <c r="J146" s="39">
        <v>3</v>
      </c>
      <c r="K146" s="39">
        <v>0</v>
      </c>
      <c r="L146" s="39">
        <v>2</v>
      </c>
      <c r="M146" s="39">
        <v>0</v>
      </c>
      <c r="N146" s="39">
        <v>1</v>
      </c>
      <c r="O146" s="23">
        <f t="shared" ref="O146" si="53">K146+L146+M146+N146</f>
        <v>3</v>
      </c>
      <c r="P146" s="23">
        <f t="shared" ref="P146" si="54">Q146-O146</f>
        <v>2</v>
      </c>
      <c r="Q146" s="23">
        <f t="shared" ref="Q146" si="55">ROUND(PRODUCT(J146,25)/14,0)</f>
        <v>5</v>
      </c>
      <c r="R146" s="39"/>
      <c r="S146" s="39" t="s">
        <v>40</v>
      </c>
      <c r="T146" s="40"/>
      <c r="U146" s="21" t="s">
        <v>31</v>
      </c>
      <c r="V146" s="2"/>
      <c r="W146" s="2"/>
      <c r="X146" s="2"/>
      <c r="Y146" s="2"/>
      <c r="Z146" s="2"/>
      <c r="AA146" s="2"/>
      <c r="AB146" s="1"/>
      <c r="AC146" s="1"/>
      <c r="AD146" s="1"/>
      <c r="AE146" s="1"/>
      <c r="AF146" s="1"/>
    </row>
    <row r="147" spans="1:32" ht="12.75" customHeight="1" x14ac:dyDescent="0.3">
      <c r="A147" s="118" t="s">
        <v>143</v>
      </c>
      <c r="B147" s="101"/>
      <c r="C147" s="101"/>
      <c r="D147" s="101"/>
      <c r="E147" s="101"/>
      <c r="F147" s="101"/>
      <c r="G147" s="101"/>
      <c r="H147" s="101"/>
      <c r="I147" s="101"/>
      <c r="J147" s="101"/>
      <c r="K147" s="101"/>
      <c r="L147" s="101"/>
      <c r="M147" s="101"/>
      <c r="N147" s="101"/>
      <c r="O147" s="101"/>
      <c r="P147" s="101"/>
      <c r="Q147" s="101"/>
      <c r="R147" s="101"/>
      <c r="S147" s="101"/>
      <c r="T147" s="101"/>
      <c r="U147" s="102"/>
      <c r="V147" s="1"/>
      <c r="W147" s="1"/>
      <c r="X147" s="1"/>
      <c r="Y147" s="1"/>
      <c r="Z147" s="1"/>
      <c r="AA147" s="1"/>
      <c r="AB147" s="1"/>
      <c r="AC147" s="1"/>
      <c r="AD147" s="1"/>
      <c r="AE147" s="1"/>
      <c r="AF147" s="1"/>
    </row>
    <row r="148" spans="1:32" ht="15.75" customHeight="1" x14ac:dyDescent="0.3">
      <c r="A148" s="38" t="s">
        <v>144</v>
      </c>
      <c r="B148" s="100" t="s">
        <v>145</v>
      </c>
      <c r="C148" s="101"/>
      <c r="D148" s="101"/>
      <c r="E148" s="101"/>
      <c r="F148" s="101"/>
      <c r="G148" s="101"/>
      <c r="H148" s="101"/>
      <c r="I148" s="102"/>
      <c r="J148" s="39">
        <v>3</v>
      </c>
      <c r="K148" s="39">
        <v>1</v>
      </c>
      <c r="L148" s="39">
        <v>0</v>
      </c>
      <c r="M148" s="39">
        <v>1</v>
      </c>
      <c r="N148" s="39">
        <v>0</v>
      </c>
      <c r="O148" s="23">
        <f>K148+L148+M148+N148</f>
        <v>2</v>
      </c>
      <c r="P148" s="23">
        <f>Q148-O148</f>
        <v>3</v>
      </c>
      <c r="Q148" s="23">
        <f>ROUND(PRODUCT(J148,25)/14,0)</f>
        <v>5</v>
      </c>
      <c r="R148" s="39"/>
      <c r="S148" s="39" t="s">
        <v>40</v>
      </c>
      <c r="T148" s="40"/>
      <c r="U148" s="21" t="s">
        <v>31</v>
      </c>
      <c r="V148" s="1"/>
      <c r="W148" s="1"/>
      <c r="X148" s="1"/>
      <c r="Y148" s="1"/>
      <c r="Z148" s="1"/>
      <c r="AA148" s="1"/>
      <c r="AB148" s="1"/>
      <c r="AC148" s="1"/>
      <c r="AD148" s="1"/>
      <c r="AE148" s="1"/>
      <c r="AF148" s="1"/>
    </row>
    <row r="149" spans="1:32" ht="30" customHeight="1" x14ac:dyDescent="0.3">
      <c r="A149" s="114" t="s">
        <v>132</v>
      </c>
      <c r="B149" s="101"/>
      <c r="C149" s="101"/>
      <c r="D149" s="101"/>
      <c r="E149" s="101"/>
      <c r="F149" s="101"/>
      <c r="G149" s="101"/>
      <c r="H149" s="101"/>
      <c r="I149" s="102"/>
      <c r="J149" s="32">
        <f>SUM(J143,J144:J144,J146:J146,J148)</f>
        <v>12</v>
      </c>
      <c r="K149" s="32">
        <f t="shared" ref="K149:Q149" si="56">SUM(K143,K144:K144,K146:K146,K148)</f>
        <v>2</v>
      </c>
      <c r="L149" s="32">
        <f t="shared" si="56"/>
        <v>4</v>
      </c>
      <c r="M149" s="32">
        <f t="shared" si="56"/>
        <v>1</v>
      </c>
      <c r="N149" s="32">
        <f t="shared" si="56"/>
        <v>1</v>
      </c>
      <c r="O149" s="32">
        <f t="shared" si="56"/>
        <v>8</v>
      </c>
      <c r="P149" s="32">
        <f t="shared" si="56"/>
        <v>12</v>
      </c>
      <c r="Q149" s="32">
        <f t="shared" si="56"/>
        <v>20</v>
      </c>
      <c r="R149" s="32">
        <f>COUNTIF(R144:R144,"E")+COUNTIF(R146:R146,"E")+COUNTIF(R148,"E")</f>
        <v>0</v>
      </c>
      <c r="S149" s="32">
        <f>COUNTIF(S143:S144,"C")+COUNTIF(S146:S146,"C")+COUNTIF(S148,"C")</f>
        <v>4</v>
      </c>
      <c r="T149" s="32">
        <f>COUNTIF(T144:T144,"VP")+COUNTIF(T146:T146,"VP")+COUNTIF(T148,"VP")</f>
        <v>0</v>
      </c>
      <c r="U149" s="32">
        <f>COUNTA(U144:U144,U146:U146,U148)</f>
        <v>3</v>
      </c>
      <c r="V149" s="1"/>
      <c r="W149" s="1"/>
      <c r="X149" s="1"/>
      <c r="Y149" s="1"/>
      <c r="Z149" s="1"/>
      <c r="AA149" s="1"/>
      <c r="AB149" s="1"/>
      <c r="AC149" s="1"/>
      <c r="AD149" s="1"/>
      <c r="AE149" s="1"/>
      <c r="AF149" s="1"/>
    </row>
    <row r="150" spans="1:32" ht="16.5" customHeight="1" x14ac:dyDescent="0.3">
      <c r="A150" s="121" t="s">
        <v>133</v>
      </c>
      <c r="B150" s="107"/>
      <c r="C150" s="107"/>
      <c r="D150" s="107"/>
      <c r="E150" s="107"/>
      <c r="F150" s="107"/>
      <c r="G150" s="107"/>
      <c r="H150" s="107"/>
      <c r="I150" s="107"/>
      <c r="J150" s="108"/>
      <c r="K150" s="32">
        <f t="shared" ref="K150:Q150" si="57">SUM(K144:K144,K146:K146,K148)*14</f>
        <v>28</v>
      </c>
      <c r="L150" s="32">
        <f t="shared" si="57"/>
        <v>28</v>
      </c>
      <c r="M150" s="32">
        <f t="shared" si="57"/>
        <v>14</v>
      </c>
      <c r="N150" s="32">
        <f t="shared" si="57"/>
        <v>14</v>
      </c>
      <c r="O150" s="32">
        <f t="shared" si="57"/>
        <v>84</v>
      </c>
      <c r="P150" s="32">
        <f t="shared" si="57"/>
        <v>126</v>
      </c>
      <c r="Q150" s="32">
        <f t="shared" si="57"/>
        <v>210</v>
      </c>
      <c r="R150" s="106"/>
      <c r="S150" s="107"/>
      <c r="T150" s="107"/>
      <c r="U150" s="108"/>
      <c r="V150" s="1"/>
      <c r="W150" s="1"/>
      <c r="X150" s="1"/>
      <c r="Y150" s="1"/>
      <c r="Z150" s="1"/>
      <c r="AA150" s="1"/>
      <c r="AB150" s="1"/>
      <c r="AC150" s="1"/>
      <c r="AD150" s="1"/>
      <c r="AE150" s="1"/>
      <c r="AF150" s="1"/>
    </row>
    <row r="151" spans="1:32" ht="15" customHeight="1" x14ac:dyDescent="0.3">
      <c r="A151" s="109"/>
      <c r="B151" s="110"/>
      <c r="C151" s="110"/>
      <c r="D151" s="110"/>
      <c r="E151" s="110"/>
      <c r="F151" s="110"/>
      <c r="G151" s="110"/>
      <c r="H151" s="110"/>
      <c r="I151" s="110"/>
      <c r="J151" s="111"/>
      <c r="K151" s="118">
        <f>SUM(K150:N150)</f>
        <v>84</v>
      </c>
      <c r="L151" s="101"/>
      <c r="M151" s="101"/>
      <c r="N151" s="102"/>
      <c r="O151" s="118">
        <f>SUM(O150:P150)</f>
        <v>210</v>
      </c>
      <c r="P151" s="101"/>
      <c r="Q151" s="102"/>
      <c r="R151" s="109"/>
      <c r="S151" s="110"/>
      <c r="T151" s="110"/>
      <c r="U151" s="111"/>
      <c r="V151" s="1"/>
      <c r="W151" s="1"/>
      <c r="X151" s="1"/>
      <c r="Y151" s="1"/>
      <c r="Z151" s="1"/>
      <c r="AA151" s="1"/>
      <c r="AB151" s="1"/>
      <c r="AC151" s="1"/>
      <c r="AD151" s="1"/>
      <c r="AE151" s="1"/>
      <c r="AF151" s="1"/>
    </row>
    <row r="152" spans="1:32" ht="21.75" customHeight="1" x14ac:dyDescent="0.3">
      <c r="A152" s="117" t="s">
        <v>134</v>
      </c>
      <c r="B152" s="101"/>
      <c r="C152" s="101"/>
      <c r="D152" s="101"/>
      <c r="E152" s="101"/>
      <c r="F152" s="101"/>
      <c r="G152" s="101"/>
      <c r="H152" s="101"/>
      <c r="I152" s="101"/>
      <c r="J152" s="102"/>
      <c r="K152" s="116">
        <f>U149/SUM(U46,U57,U68,U81,U95,U105)</f>
        <v>8.3333333333333329E-2</v>
      </c>
      <c r="L152" s="101"/>
      <c r="M152" s="101"/>
      <c r="N152" s="101"/>
      <c r="O152" s="101"/>
      <c r="P152" s="101"/>
      <c r="Q152" s="101"/>
      <c r="R152" s="101"/>
      <c r="S152" s="101"/>
      <c r="T152" s="101"/>
      <c r="U152" s="102"/>
      <c r="V152" s="1"/>
      <c r="W152" s="1"/>
      <c r="X152" s="1"/>
      <c r="Y152" s="1"/>
      <c r="Z152" s="1"/>
      <c r="AA152" s="1"/>
      <c r="AB152" s="1"/>
      <c r="AC152" s="1"/>
      <c r="AD152" s="1"/>
      <c r="AE152" s="1"/>
      <c r="AF152" s="1"/>
    </row>
    <row r="153" spans="1:32" ht="18.75" customHeight="1" x14ac:dyDescent="0.3">
      <c r="A153" s="115" t="s">
        <v>146</v>
      </c>
      <c r="B153" s="101"/>
      <c r="C153" s="101"/>
      <c r="D153" s="101"/>
      <c r="E153" s="101"/>
      <c r="F153" s="101"/>
      <c r="G153" s="101"/>
      <c r="H153" s="101"/>
      <c r="I153" s="101"/>
      <c r="J153" s="102"/>
      <c r="K153" s="116">
        <f>K151/(SUM(O46,O57,O68,O81,O95)*14+O105*12)</f>
        <v>4.142011834319527E-2</v>
      </c>
      <c r="L153" s="101"/>
      <c r="M153" s="101"/>
      <c r="N153" s="101"/>
      <c r="O153" s="101"/>
      <c r="P153" s="101"/>
      <c r="Q153" s="101"/>
      <c r="R153" s="101"/>
      <c r="S153" s="101"/>
      <c r="T153" s="101"/>
      <c r="U153" s="102"/>
      <c r="V153" s="1"/>
      <c r="W153" s="1"/>
      <c r="X153" s="1"/>
      <c r="Y153" s="1"/>
      <c r="Z153" s="1"/>
      <c r="AA153" s="1"/>
      <c r="AB153" s="1"/>
      <c r="AC153" s="1"/>
      <c r="AD153" s="1"/>
      <c r="AE153" s="1"/>
      <c r="AF153" s="1"/>
    </row>
    <row r="154" spans="1:32" s="83" customFormat="1" ht="14.4" x14ac:dyDescent="0.3">
      <c r="A154" s="90"/>
      <c r="B154" s="84"/>
      <c r="C154" s="84"/>
      <c r="D154" s="84"/>
      <c r="E154" s="84"/>
      <c r="F154" s="84"/>
      <c r="G154" s="84"/>
      <c r="H154" s="84"/>
      <c r="I154" s="84"/>
      <c r="J154" s="84"/>
      <c r="K154" s="91"/>
      <c r="L154" s="84"/>
      <c r="M154" s="84"/>
      <c r="N154" s="84"/>
      <c r="O154" s="84"/>
      <c r="P154" s="84"/>
      <c r="Q154" s="84"/>
      <c r="R154" s="84"/>
      <c r="S154" s="84"/>
      <c r="T154" s="84"/>
      <c r="U154" s="84"/>
      <c r="V154" s="85"/>
      <c r="W154" s="85"/>
      <c r="X154" s="85"/>
      <c r="Y154" s="85"/>
      <c r="Z154" s="85"/>
      <c r="AA154" s="85"/>
      <c r="AB154" s="85"/>
      <c r="AC154" s="85"/>
      <c r="AD154" s="85"/>
      <c r="AE154" s="85"/>
      <c r="AF154" s="85"/>
    </row>
    <row r="155" spans="1:32" s="83" customFormat="1" ht="14.4" x14ac:dyDescent="0.3">
      <c r="A155" s="90"/>
      <c r="B155" s="84"/>
      <c r="C155" s="84"/>
      <c r="D155" s="84"/>
      <c r="E155" s="84"/>
      <c r="F155" s="84"/>
      <c r="G155" s="84"/>
      <c r="H155" s="84"/>
      <c r="I155" s="84"/>
      <c r="J155" s="84"/>
      <c r="K155" s="91"/>
      <c r="L155" s="84"/>
      <c r="M155" s="84"/>
      <c r="N155" s="84"/>
      <c r="O155" s="84"/>
      <c r="P155" s="84"/>
      <c r="Q155" s="84"/>
      <c r="R155" s="84"/>
      <c r="S155" s="84"/>
      <c r="T155" s="84"/>
      <c r="U155" s="84"/>
      <c r="V155" s="85"/>
      <c r="W155" s="85"/>
      <c r="X155" s="85"/>
      <c r="Y155" s="85"/>
      <c r="Z155" s="85"/>
      <c r="AA155" s="85"/>
      <c r="AB155" s="85"/>
      <c r="AC155" s="85"/>
      <c r="AD155" s="85"/>
      <c r="AE155" s="85"/>
      <c r="AF155" s="85"/>
    </row>
    <row r="156" spans="1:32" s="83" customFormat="1" ht="14.4" x14ac:dyDescent="0.3">
      <c r="A156" s="90"/>
      <c r="B156" s="84"/>
      <c r="C156" s="84"/>
      <c r="D156" s="84"/>
      <c r="E156" s="84"/>
      <c r="F156" s="84"/>
      <c r="G156" s="84"/>
      <c r="H156" s="84"/>
      <c r="I156" s="84"/>
      <c r="J156" s="84"/>
      <c r="K156" s="91"/>
      <c r="L156" s="84"/>
      <c r="M156" s="84"/>
      <c r="N156" s="84"/>
      <c r="O156" s="84"/>
      <c r="P156" s="84"/>
      <c r="Q156" s="84"/>
      <c r="R156" s="84"/>
      <c r="S156" s="84"/>
      <c r="T156" s="84"/>
      <c r="U156" s="84"/>
      <c r="V156" s="85"/>
      <c r="W156" s="85"/>
      <c r="X156" s="85"/>
      <c r="Y156" s="85"/>
      <c r="Z156" s="85"/>
      <c r="AA156" s="85"/>
      <c r="AB156" s="85"/>
      <c r="AC156" s="85"/>
      <c r="AD156" s="85"/>
      <c r="AE156" s="85"/>
      <c r="AF156" s="85"/>
    </row>
    <row r="157" spans="1:32" s="83" customFormat="1" ht="14.4" x14ac:dyDescent="0.3">
      <c r="A157" s="90"/>
      <c r="B157" s="84"/>
      <c r="C157" s="84"/>
      <c r="D157" s="84"/>
      <c r="E157" s="84"/>
      <c r="F157" s="84"/>
      <c r="G157" s="84"/>
      <c r="H157" s="84"/>
      <c r="I157" s="84"/>
      <c r="J157" s="84"/>
      <c r="K157" s="91"/>
      <c r="L157" s="84"/>
      <c r="M157" s="84"/>
      <c r="N157" s="84"/>
      <c r="O157" s="84"/>
      <c r="P157" s="84"/>
      <c r="Q157" s="84"/>
      <c r="R157" s="84"/>
      <c r="S157" s="84"/>
      <c r="T157" s="84"/>
      <c r="U157" s="84"/>
      <c r="V157" s="85"/>
      <c r="W157" s="85"/>
      <c r="X157" s="85"/>
      <c r="Y157" s="85"/>
      <c r="Z157" s="85"/>
      <c r="AA157" s="85"/>
      <c r="AB157" s="85"/>
      <c r="AC157" s="85"/>
      <c r="AD157" s="85"/>
      <c r="AE157" s="85"/>
      <c r="AF157" s="85"/>
    </row>
    <row r="158" spans="1:32" s="83" customFormat="1" ht="14.4" x14ac:dyDescent="0.3">
      <c r="A158" s="90"/>
      <c r="B158" s="84"/>
      <c r="C158" s="84"/>
      <c r="D158" s="84"/>
      <c r="E158" s="84"/>
      <c r="F158" s="84"/>
      <c r="G158" s="84"/>
      <c r="H158" s="84"/>
      <c r="I158" s="84"/>
      <c r="J158" s="84"/>
      <c r="K158" s="91"/>
      <c r="L158" s="84"/>
      <c r="M158" s="84"/>
      <c r="N158" s="84"/>
      <c r="O158" s="84"/>
      <c r="P158" s="84"/>
      <c r="Q158" s="84"/>
      <c r="R158" s="84"/>
      <c r="S158" s="84"/>
      <c r="T158" s="84"/>
      <c r="U158" s="84"/>
      <c r="V158" s="85"/>
      <c r="W158" s="85"/>
      <c r="X158" s="85"/>
      <c r="Y158" s="85"/>
      <c r="Z158" s="85"/>
      <c r="AA158" s="85"/>
      <c r="AB158" s="85"/>
      <c r="AC158" s="85"/>
      <c r="AD158" s="85"/>
      <c r="AE158" s="85"/>
      <c r="AF158" s="85"/>
    </row>
    <row r="159" spans="1:32" s="83" customFormat="1" ht="14.4" x14ac:dyDescent="0.3">
      <c r="A159" s="90"/>
      <c r="B159" s="84"/>
      <c r="C159" s="84"/>
      <c r="D159" s="84"/>
      <c r="E159" s="84"/>
      <c r="F159" s="84"/>
      <c r="G159" s="84"/>
      <c r="H159" s="84"/>
      <c r="I159" s="84"/>
      <c r="J159" s="84"/>
      <c r="K159" s="91"/>
      <c r="L159" s="84"/>
      <c r="M159" s="84"/>
      <c r="N159" s="84"/>
      <c r="O159" s="84"/>
      <c r="P159" s="84"/>
      <c r="Q159" s="84"/>
      <c r="R159" s="84"/>
      <c r="S159" s="84"/>
      <c r="T159" s="84"/>
      <c r="U159" s="84"/>
      <c r="V159" s="85"/>
      <c r="W159" s="85"/>
      <c r="X159" s="85"/>
      <c r="Y159" s="85"/>
      <c r="Z159" s="85"/>
      <c r="AA159" s="85"/>
      <c r="AB159" s="85"/>
      <c r="AC159" s="85"/>
      <c r="AD159" s="85"/>
      <c r="AE159" s="85"/>
      <c r="AF159" s="85"/>
    </row>
    <row r="160" spans="1:32" s="83" customFormat="1" ht="14.4" x14ac:dyDescent="0.3">
      <c r="A160" s="90"/>
      <c r="B160" s="84"/>
      <c r="C160" s="84"/>
      <c r="D160" s="84"/>
      <c r="E160" s="84"/>
      <c r="F160" s="84"/>
      <c r="G160" s="84"/>
      <c r="H160" s="84"/>
      <c r="I160" s="84"/>
      <c r="J160" s="84"/>
      <c r="K160" s="91"/>
      <c r="L160" s="84"/>
      <c r="M160" s="84"/>
      <c r="N160" s="84"/>
      <c r="O160" s="84"/>
      <c r="P160" s="84"/>
      <c r="Q160" s="84"/>
      <c r="R160" s="84"/>
      <c r="S160" s="84"/>
      <c r="T160" s="84"/>
      <c r="U160" s="84"/>
      <c r="V160" s="85"/>
      <c r="W160" s="85"/>
      <c r="X160" s="85"/>
      <c r="Y160" s="85"/>
      <c r="Z160" s="85"/>
      <c r="AA160" s="85"/>
      <c r="AB160" s="85"/>
      <c r="AC160" s="85"/>
      <c r="AD160" s="85"/>
      <c r="AE160" s="85"/>
      <c r="AF160" s="85"/>
    </row>
    <row r="161" spans="1:32" s="83" customFormat="1" ht="14.4" x14ac:dyDescent="0.3">
      <c r="A161" s="90"/>
      <c r="B161" s="84"/>
      <c r="C161" s="84"/>
      <c r="D161" s="84"/>
      <c r="E161" s="84"/>
      <c r="F161" s="84"/>
      <c r="G161" s="84"/>
      <c r="H161" s="84"/>
      <c r="I161" s="84"/>
      <c r="J161" s="84"/>
      <c r="K161" s="91"/>
      <c r="L161" s="84"/>
      <c r="M161" s="84"/>
      <c r="N161" s="84"/>
      <c r="O161" s="84"/>
      <c r="P161" s="84"/>
      <c r="Q161" s="84"/>
      <c r="R161" s="84"/>
      <c r="S161" s="84"/>
      <c r="T161" s="84"/>
      <c r="U161" s="84"/>
      <c r="V161" s="85"/>
      <c r="W161" s="85"/>
      <c r="X161" s="85"/>
      <c r="Y161" s="85"/>
      <c r="Z161" s="85"/>
      <c r="AA161" s="85"/>
      <c r="AB161" s="85"/>
      <c r="AC161" s="85"/>
      <c r="AD161" s="85"/>
      <c r="AE161" s="85"/>
      <c r="AF161" s="85"/>
    </row>
    <row r="162" spans="1:32" s="83" customFormat="1" ht="14.4" x14ac:dyDescent="0.3">
      <c r="A162" s="90"/>
      <c r="B162" s="84"/>
      <c r="C162" s="84"/>
      <c r="D162" s="84"/>
      <c r="E162" s="84"/>
      <c r="F162" s="84"/>
      <c r="G162" s="84"/>
      <c r="H162" s="84"/>
      <c r="I162" s="84"/>
      <c r="J162" s="84"/>
      <c r="K162" s="91"/>
      <c r="L162" s="84"/>
      <c r="M162" s="84"/>
      <c r="N162" s="84"/>
      <c r="O162" s="84"/>
      <c r="P162" s="84"/>
      <c r="Q162" s="84"/>
      <c r="R162" s="84"/>
      <c r="S162" s="84"/>
      <c r="T162" s="84"/>
      <c r="U162" s="84"/>
      <c r="V162" s="85"/>
      <c r="W162" s="85"/>
      <c r="X162" s="85"/>
      <c r="Y162" s="85"/>
      <c r="Z162" s="85"/>
      <c r="AA162" s="85"/>
      <c r="AB162" s="85"/>
      <c r="AC162" s="85"/>
      <c r="AD162" s="85"/>
      <c r="AE162" s="85"/>
      <c r="AF162" s="85"/>
    </row>
    <row r="163" spans="1:32" s="83" customFormat="1" ht="14.4" x14ac:dyDescent="0.3">
      <c r="A163" s="90"/>
      <c r="B163" s="84"/>
      <c r="C163" s="84"/>
      <c r="D163" s="84"/>
      <c r="E163" s="84"/>
      <c r="F163" s="84"/>
      <c r="G163" s="84"/>
      <c r="H163" s="84"/>
      <c r="I163" s="84"/>
      <c r="J163" s="84"/>
      <c r="K163" s="91"/>
      <c r="L163" s="84"/>
      <c r="M163" s="84"/>
      <c r="N163" s="84"/>
      <c r="O163" s="84"/>
      <c r="P163" s="84"/>
      <c r="Q163" s="84"/>
      <c r="R163" s="84"/>
      <c r="S163" s="84"/>
      <c r="T163" s="84"/>
      <c r="U163" s="84"/>
      <c r="V163" s="85"/>
      <c r="W163" s="85"/>
      <c r="X163" s="85"/>
      <c r="Y163" s="85"/>
      <c r="Z163" s="85"/>
      <c r="AA163" s="85"/>
      <c r="AB163" s="85"/>
      <c r="AC163" s="85"/>
      <c r="AD163" s="85"/>
      <c r="AE163" s="85"/>
      <c r="AF163" s="85"/>
    </row>
    <row r="164" spans="1:32" s="83" customFormat="1" ht="14.4" x14ac:dyDescent="0.3">
      <c r="A164" s="90"/>
      <c r="B164" s="84"/>
      <c r="C164" s="84"/>
      <c r="D164" s="84"/>
      <c r="E164" s="84"/>
      <c r="F164" s="84"/>
      <c r="G164" s="84"/>
      <c r="H164" s="84"/>
      <c r="I164" s="84"/>
      <c r="J164" s="84"/>
      <c r="K164" s="91"/>
      <c r="L164" s="84"/>
      <c r="M164" s="84"/>
      <c r="N164" s="84"/>
      <c r="O164" s="84"/>
      <c r="P164" s="84"/>
      <c r="Q164" s="84"/>
      <c r="R164" s="84"/>
      <c r="S164" s="84"/>
      <c r="T164" s="84"/>
      <c r="U164" s="84"/>
      <c r="V164" s="85"/>
      <c r="W164" s="85"/>
      <c r="X164" s="85"/>
      <c r="Y164" s="85"/>
      <c r="Z164" s="85"/>
      <c r="AA164" s="85"/>
      <c r="AB164" s="85"/>
      <c r="AC164" s="85"/>
      <c r="AD164" s="85"/>
      <c r="AE164" s="85"/>
      <c r="AF164" s="85"/>
    </row>
    <row r="165" spans="1:32" s="83" customFormat="1" ht="14.4" x14ac:dyDescent="0.3">
      <c r="A165" s="90"/>
      <c r="B165" s="84"/>
      <c r="C165" s="84"/>
      <c r="D165" s="84"/>
      <c r="E165" s="84"/>
      <c r="F165" s="84"/>
      <c r="G165" s="84"/>
      <c r="H165" s="84"/>
      <c r="I165" s="84"/>
      <c r="J165" s="84"/>
      <c r="K165" s="91"/>
      <c r="L165" s="84"/>
      <c r="M165" s="84"/>
      <c r="N165" s="84"/>
      <c r="O165" s="84"/>
      <c r="P165" s="84"/>
      <c r="Q165" s="84"/>
      <c r="R165" s="84"/>
      <c r="S165" s="84"/>
      <c r="T165" s="84"/>
      <c r="U165" s="84"/>
      <c r="V165" s="85"/>
      <c r="W165" s="85"/>
      <c r="X165" s="85"/>
      <c r="Y165" s="85"/>
      <c r="Z165" s="85"/>
      <c r="AA165" s="85"/>
      <c r="AB165" s="85"/>
      <c r="AC165" s="85"/>
      <c r="AD165" s="85"/>
      <c r="AE165" s="85"/>
      <c r="AF165" s="85"/>
    </row>
    <row r="166" spans="1:32" s="83" customFormat="1" ht="14.4" x14ac:dyDescent="0.3">
      <c r="A166" s="90"/>
      <c r="B166" s="84"/>
      <c r="C166" s="84"/>
      <c r="D166" s="84"/>
      <c r="E166" s="84"/>
      <c r="F166" s="84"/>
      <c r="G166" s="84"/>
      <c r="H166" s="84"/>
      <c r="I166" s="84"/>
      <c r="J166" s="84"/>
      <c r="K166" s="91"/>
      <c r="L166" s="84"/>
      <c r="M166" s="84"/>
      <c r="N166" s="84"/>
      <c r="O166" s="84"/>
      <c r="P166" s="84"/>
      <c r="Q166" s="84"/>
      <c r="R166" s="84"/>
      <c r="S166" s="84"/>
      <c r="T166" s="84"/>
      <c r="U166" s="84"/>
      <c r="V166" s="85"/>
      <c r="W166" s="85"/>
      <c r="X166" s="85"/>
      <c r="Y166" s="85"/>
      <c r="Z166" s="85"/>
      <c r="AA166" s="85"/>
      <c r="AB166" s="85"/>
      <c r="AC166" s="85"/>
      <c r="AD166" s="85"/>
      <c r="AE166" s="85"/>
      <c r="AF166" s="85"/>
    </row>
    <row r="167" spans="1:32" ht="24" customHeight="1" x14ac:dyDescent="0.3">
      <c r="A167" s="157" t="s">
        <v>147</v>
      </c>
      <c r="B167" s="128"/>
      <c r="C167" s="128"/>
      <c r="D167" s="128"/>
      <c r="E167" s="128"/>
      <c r="F167" s="128"/>
      <c r="G167" s="128"/>
      <c r="H167" s="128"/>
      <c r="I167" s="128"/>
      <c r="J167" s="128"/>
      <c r="K167" s="128"/>
      <c r="L167" s="128"/>
      <c r="M167" s="128"/>
      <c r="N167" s="128"/>
      <c r="O167" s="128"/>
      <c r="P167" s="128"/>
      <c r="Q167" s="128"/>
      <c r="R167" s="128"/>
      <c r="S167" s="128"/>
      <c r="T167" s="128"/>
      <c r="U167" s="128"/>
      <c r="V167" s="1"/>
      <c r="W167" s="1"/>
      <c r="X167" s="1"/>
      <c r="Y167" s="1"/>
      <c r="Z167" s="1"/>
      <c r="AA167" s="1"/>
      <c r="AB167" s="1"/>
      <c r="AC167" s="1"/>
      <c r="AD167" s="1"/>
      <c r="AE167" s="1"/>
      <c r="AF167" s="1"/>
    </row>
    <row r="168" spans="1:32" ht="16.5" customHeight="1" x14ac:dyDescent="0.3">
      <c r="A168" s="112" t="s">
        <v>148</v>
      </c>
      <c r="B168" s="101"/>
      <c r="C168" s="101"/>
      <c r="D168" s="101"/>
      <c r="E168" s="101"/>
      <c r="F168" s="101"/>
      <c r="G168" s="101"/>
      <c r="H168" s="101"/>
      <c r="I168" s="101"/>
      <c r="J168" s="101"/>
      <c r="K168" s="101"/>
      <c r="L168" s="101"/>
      <c r="M168" s="101"/>
      <c r="N168" s="101"/>
      <c r="O168" s="101"/>
      <c r="P168" s="101"/>
      <c r="Q168" s="101"/>
      <c r="R168" s="101"/>
      <c r="S168" s="101"/>
      <c r="T168" s="101"/>
      <c r="U168" s="102"/>
      <c r="V168" s="1"/>
      <c r="W168" s="1"/>
      <c r="X168" s="1"/>
      <c r="Y168" s="1"/>
      <c r="Z168" s="1"/>
      <c r="AA168" s="1"/>
      <c r="AB168" s="1"/>
      <c r="AC168" s="1"/>
      <c r="AD168" s="1"/>
      <c r="AE168" s="1"/>
      <c r="AF168" s="1"/>
    </row>
    <row r="169" spans="1:32" ht="27.75" customHeight="1" x14ac:dyDescent="0.3">
      <c r="A169" s="122" t="s">
        <v>33</v>
      </c>
      <c r="B169" s="126" t="s">
        <v>34</v>
      </c>
      <c r="C169" s="107"/>
      <c r="D169" s="107"/>
      <c r="E169" s="107"/>
      <c r="F169" s="107"/>
      <c r="G169" s="107"/>
      <c r="H169" s="107"/>
      <c r="I169" s="108"/>
      <c r="J169" s="103" t="s">
        <v>35</v>
      </c>
      <c r="K169" s="105" t="s">
        <v>36</v>
      </c>
      <c r="L169" s="101"/>
      <c r="M169" s="101"/>
      <c r="N169" s="102"/>
      <c r="O169" s="105" t="s">
        <v>37</v>
      </c>
      <c r="P169" s="101"/>
      <c r="Q169" s="102"/>
      <c r="R169" s="105" t="s">
        <v>38</v>
      </c>
      <c r="S169" s="101"/>
      <c r="T169" s="102"/>
      <c r="U169" s="103" t="s">
        <v>39</v>
      </c>
      <c r="V169" s="1"/>
      <c r="W169" s="1"/>
      <c r="X169" s="1"/>
      <c r="Y169" s="1"/>
      <c r="Z169" s="1"/>
      <c r="AA169" s="1"/>
      <c r="AB169" s="1"/>
      <c r="AC169" s="1"/>
      <c r="AD169" s="1"/>
      <c r="AE169" s="1"/>
      <c r="AF169" s="1"/>
    </row>
    <row r="170" spans="1:32" ht="12.75" customHeight="1" x14ac:dyDescent="0.3">
      <c r="A170" s="104"/>
      <c r="B170" s="109"/>
      <c r="C170" s="110"/>
      <c r="D170" s="110"/>
      <c r="E170" s="110"/>
      <c r="F170" s="110"/>
      <c r="G170" s="110"/>
      <c r="H170" s="110"/>
      <c r="I170" s="111"/>
      <c r="J170" s="104"/>
      <c r="K170" s="9" t="s">
        <v>40</v>
      </c>
      <c r="L170" s="9" t="s">
        <v>41</v>
      </c>
      <c r="M170" s="9" t="s">
        <v>245</v>
      </c>
      <c r="N170" s="9" t="s">
        <v>43</v>
      </c>
      <c r="O170" s="9" t="s">
        <v>44</v>
      </c>
      <c r="P170" s="9" t="s">
        <v>22</v>
      </c>
      <c r="Q170" s="9" t="s">
        <v>45</v>
      </c>
      <c r="R170" s="9" t="s">
        <v>46</v>
      </c>
      <c r="S170" s="9" t="s">
        <v>40</v>
      </c>
      <c r="T170" s="9" t="s">
        <v>47</v>
      </c>
      <c r="U170" s="104"/>
      <c r="V170" s="1"/>
      <c r="W170" s="1"/>
      <c r="X170" s="1"/>
      <c r="Y170" s="1"/>
      <c r="Z170" s="1"/>
      <c r="AA170" s="1"/>
      <c r="AB170" s="1"/>
      <c r="AC170" s="1"/>
      <c r="AD170" s="1"/>
      <c r="AE170" s="1"/>
      <c r="AF170" s="1"/>
    </row>
    <row r="171" spans="1:32" ht="17.25" customHeight="1" x14ac:dyDescent="0.3">
      <c r="A171" s="112" t="s">
        <v>149</v>
      </c>
      <c r="B171" s="101"/>
      <c r="C171" s="101"/>
      <c r="D171" s="101"/>
      <c r="E171" s="101"/>
      <c r="F171" s="101"/>
      <c r="G171" s="101"/>
      <c r="H171" s="101"/>
      <c r="I171" s="101"/>
      <c r="J171" s="101"/>
      <c r="K171" s="101"/>
      <c r="L171" s="101"/>
      <c r="M171" s="101"/>
      <c r="N171" s="101"/>
      <c r="O171" s="101"/>
      <c r="P171" s="101"/>
      <c r="Q171" s="101"/>
      <c r="R171" s="101"/>
      <c r="S171" s="101"/>
      <c r="T171" s="101"/>
      <c r="U171" s="102"/>
      <c r="V171" s="1"/>
      <c r="W171" s="1"/>
      <c r="X171" s="1"/>
      <c r="Y171" s="1"/>
      <c r="Z171" s="1"/>
      <c r="AA171" s="1"/>
      <c r="AB171" s="1"/>
      <c r="AC171" s="1"/>
      <c r="AD171" s="1"/>
      <c r="AE171" s="1"/>
      <c r="AF171" s="1"/>
    </row>
    <row r="172" spans="1:32" ht="12.75" customHeight="1" x14ac:dyDescent="0.3">
      <c r="A172" s="46" t="str">
        <f t="shared" ref="A172:A182" si="58">IF(ISNA(INDEX($A$37:$U$151,MATCH($B172,$B$37:$B$151,0),1)),"",INDEX($A$37:$U$151,MATCH($B172,$B$37:$B$151,0),1))</f>
        <v>MLR0019</v>
      </c>
      <c r="B172" s="113" t="s">
        <v>49</v>
      </c>
      <c r="C172" s="101"/>
      <c r="D172" s="101"/>
      <c r="E172" s="101"/>
      <c r="F172" s="101"/>
      <c r="G172" s="101"/>
      <c r="H172" s="101"/>
      <c r="I172" s="102"/>
      <c r="J172" s="23">
        <f t="shared" ref="J172:J185" si="59">IF(ISNA(INDEX($A$37:$U$151,MATCH($B172,$B$37:$B$151,0),10)),"",INDEX($A$37:$U$151,MATCH($B172,$B$37:$B$151,0),10))</f>
        <v>6</v>
      </c>
      <c r="K172" s="23">
        <f t="shared" ref="K172:K185" si="60">IF(ISNA(INDEX($A$37:$U$151,MATCH($B172,$B$37:$B$151,0),11)),"",INDEX($A$37:$U$151,MATCH($B172,$B$37:$B$151,0),11))</f>
        <v>2</v>
      </c>
      <c r="L172" s="23">
        <f t="shared" ref="L172:L185" si="61">IF(ISNA(INDEX($A$37:$U$151,MATCH($B172,$B$37:$B$151,0),12)),"",INDEX($A$37:$U$151,MATCH($B172,$B$37:$B$151,0),12))</f>
        <v>2</v>
      </c>
      <c r="M172" s="23">
        <f t="shared" ref="M172:M185" si="62">IF(ISNA(INDEX($A$37:$U$151,MATCH($B172,$B$37:$B$151,0),13)),"",INDEX($A$37:$U$151,MATCH($B172,$B$37:$B$151,0),13))</f>
        <v>0</v>
      </c>
      <c r="N172" s="23">
        <f t="shared" ref="N172:N185" si="63">IF(ISNA(INDEX($A$37:$U$151,MATCH($B172,$B$37:$B$151,0),14)),"",INDEX($A$37:$U$151,MATCH($B172,$B$37:$B$151,0),14))</f>
        <v>0</v>
      </c>
      <c r="O172" s="23">
        <f t="shared" ref="O172:O185" si="64">IF(ISNA(INDEX($A$37:$U$151,MATCH($B172,$B$37:$B$151,0),15)),"",INDEX($A$37:$U$151,MATCH($B172,$B$37:$B$151,0),15))</f>
        <v>4</v>
      </c>
      <c r="P172" s="23">
        <f t="shared" ref="P172:P185" si="65">IF(ISNA(INDEX($A$37:$U$151,MATCH($B172,$B$37:$B$151,0),16)),"",INDEX($A$37:$U$151,MATCH($B172,$B$37:$B$151,0),16))</f>
        <v>7</v>
      </c>
      <c r="Q172" s="23">
        <f t="shared" ref="Q172:Q185" si="66">IF(ISNA(INDEX($A$37:$U$151,MATCH($B172,$B$37:$B$151,0),17)),"",INDEX($A$37:$U$151,MATCH($B172,$B$37:$B$151,0),17))</f>
        <v>11</v>
      </c>
      <c r="R172" s="47" t="str">
        <f t="shared" ref="R172:R185" si="67">IF(ISNA(INDEX($A$37:$U$151,MATCH($B172,$B$37:$B$151,0),18)),"",INDEX($A$37:$U$151,MATCH($B172,$B$37:$B$151,0),18))</f>
        <v>E</v>
      </c>
      <c r="S172" s="47">
        <f t="shared" ref="S172:S185" si="68">IF(ISNA(INDEX($A$37:$U$151,MATCH($B172,$B$37:$B$151,0),19)),"",INDEX($A$37:$U$151,MATCH($B172,$B$37:$B$151,0),19))</f>
        <v>0</v>
      </c>
      <c r="T172" s="47">
        <f t="shared" ref="T172:T185" si="69">IF(ISNA(INDEX($A$37:$U$151,MATCH($B172,$B$37:$B$151,0),20)),"",INDEX($A$37:$U$151,MATCH($B172,$B$37:$B$151,0),20))</f>
        <v>0</v>
      </c>
      <c r="U172" s="47" t="str">
        <f t="shared" ref="U172:U185" si="70">IF(ISNA(INDEX($A$37:$U$151,MATCH($B172,$B$37:$B$151,0),21)),"",INDEX($A$37:$U$151,MATCH($B172,$B$37:$B$151,0),21))</f>
        <v>DF</v>
      </c>
      <c r="V172" s="1"/>
      <c r="W172" s="1"/>
      <c r="X172" s="1"/>
      <c r="Y172" s="1"/>
      <c r="Z172" s="1"/>
      <c r="AA172" s="1"/>
      <c r="AB172" s="1"/>
      <c r="AC172" s="1"/>
      <c r="AD172" s="1"/>
      <c r="AE172" s="1"/>
      <c r="AF172" s="1"/>
    </row>
    <row r="173" spans="1:32" ht="15" customHeight="1" x14ac:dyDescent="0.3">
      <c r="A173" s="46" t="str">
        <f t="shared" si="58"/>
        <v>MLR0070</v>
      </c>
      <c r="B173" s="113" t="s">
        <v>51</v>
      </c>
      <c r="C173" s="101"/>
      <c r="D173" s="101"/>
      <c r="E173" s="101"/>
      <c r="F173" s="101"/>
      <c r="G173" s="101"/>
      <c r="H173" s="101"/>
      <c r="I173" s="102"/>
      <c r="J173" s="23">
        <f t="shared" si="59"/>
        <v>6</v>
      </c>
      <c r="K173" s="23">
        <f t="shared" si="60"/>
        <v>2</v>
      </c>
      <c r="L173" s="23">
        <f t="shared" si="61"/>
        <v>2</v>
      </c>
      <c r="M173" s="23">
        <f t="shared" si="62"/>
        <v>0</v>
      </c>
      <c r="N173" s="23">
        <f t="shared" si="63"/>
        <v>0</v>
      </c>
      <c r="O173" s="23">
        <f t="shared" si="64"/>
        <v>4</v>
      </c>
      <c r="P173" s="23">
        <f t="shared" si="65"/>
        <v>7</v>
      </c>
      <c r="Q173" s="23">
        <f t="shared" si="66"/>
        <v>11</v>
      </c>
      <c r="R173" s="47">
        <f t="shared" si="67"/>
        <v>0</v>
      </c>
      <c r="S173" s="47">
        <f t="shared" si="68"/>
        <v>0</v>
      </c>
      <c r="T173" s="47" t="str">
        <f t="shared" si="69"/>
        <v>VP</v>
      </c>
      <c r="U173" s="47" t="str">
        <f t="shared" si="70"/>
        <v>DF</v>
      </c>
      <c r="V173" s="2"/>
      <c r="W173" s="2"/>
      <c r="X173" s="2"/>
      <c r="Y173" s="2"/>
      <c r="Z173" s="2"/>
      <c r="AA173" s="2"/>
      <c r="AB173" s="1"/>
      <c r="AC173" s="1"/>
      <c r="AD173" s="1"/>
      <c r="AE173" s="1"/>
      <c r="AF173" s="1"/>
    </row>
    <row r="174" spans="1:32" ht="12.75" customHeight="1" x14ac:dyDescent="0.3">
      <c r="A174" s="46" t="str">
        <f t="shared" si="58"/>
        <v>MLR0001</v>
      </c>
      <c r="B174" s="113" t="s">
        <v>53</v>
      </c>
      <c r="C174" s="101"/>
      <c r="D174" s="101"/>
      <c r="E174" s="101"/>
      <c r="F174" s="101"/>
      <c r="G174" s="101"/>
      <c r="H174" s="101"/>
      <c r="I174" s="102"/>
      <c r="J174" s="23">
        <f t="shared" si="59"/>
        <v>6</v>
      </c>
      <c r="K174" s="23">
        <f t="shared" si="60"/>
        <v>3</v>
      </c>
      <c r="L174" s="23">
        <f t="shared" si="61"/>
        <v>2</v>
      </c>
      <c r="M174" s="23">
        <f t="shared" si="62"/>
        <v>0</v>
      </c>
      <c r="N174" s="23">
        <f t="shared" si="63"/>
        <v>0</v>
      </c>
      <c r="O174" s="23">
        <f t="shared" si="64"/>
        <v>5</v>
      </c>
      <c r="P174" s="23">
        <f t="shared" si="65"/>
        <v>6</v>
      </c>
      <c r="Q174" s="23">
        <f t="shared" si="66"/>
        <v>11</v>
      </c>
      <c r="R174" s="47" t="str">
        <f t="shared" si="67"/>
        <v>E</v>
      </c>
      <c r="S174" s="47">
        <f t="shared" si="68"/>
        <v>0</v>
      </c>
      <c r="T174" s="47">
        <f t="shared" si="69"/>
        <v>0</v>
      </c>
      <c r="U174" s="47" t="str">
        <f t="shared" si="70"/>
        <v>DF</v>
      </c>
      <c r="V174" s="2"/>
      <c r="W174" s="2"/>
      <c r="X174" s="2"/>
      <c r="Y174" s="2"/>
      <c r="Z174" s="2"/>
      <c r="AA174" s="2"/>
      <c r="AB174" s="1"/>
      <c r="AC174" s="1"/>
      <c r="AD174" s="1"/>
      <c r="AE174" s="1"/>
      <c r="AF174" s="1"/>
    </row>
    <row r="175" spans="1:32" ht="12.75" customHeight="1" x14ac:dyDescent="0.3">
      <c r="A175" s="46" t="str">
        <f t="shared" si="58"/>
        <v>MLR0013</v>
      </c>
      <c r="B175" s="113" t="s">
        <v>55</v>
      </c>
      <c r="C175" s="101"/>
      <c r="D175" s="101"/>
      <c r="E175" s="101"/>
      <c r="F175" s="101"/>
      <c r="G175" s="101"/>
      <c r="H175" s="101"/>
      <c r="I175" s="102"/>
      <c r="J175" s="23">
        <f t="shared" si="59"/>
        <v>6</v>
      </c>
      <c r="K175" s="23">
        <f t="shared" si="60"/>
        <v>2</v>
      </c>
      <c r="L175" s="23">
        <f t="shared" si="61"/>
        <v>2</v>
      </c>
      <c r="M175" s="23">
        <f t="shared" si="62"/>
        <v>0</v>
      </c>
      <c r="N175" s="23">
        <f t="shared" si="63"/>
        <v>0</v>
      </c>
      <c r="O175" s="23">
        <f t="shared" si="64"/>
        <v>4</v>
      </c>
      <c r="P175" s="23">
        <f t="shared" si="65"/>
        <v>7</v>
      </c>
      <c r="Q175" s="23">
        <f t="shared" si="66"/>
        <v>11</v>
      </c>
      <c r="R175" s="47" t="str">
        <f t="shared" si="67"/>
        <v>E</v>
      </c>
      <c r="S175" s="47">
        <f t="shared" si="68"/>
        <v>0</v>
      </c>
      <c r="T175" s="47">
        <f t="shared" si="69"/>
        <v>0</v>
      </c>
      <c r="U175" s="47" t="str">
        <f t="shared" si="70"/>
        <v>DF</v>
      </c>
      <c r="V175" s="2"/>
      <c r="W175" s="2"/>
      <c r="X175" s="2"/>
      <c r="Y175" s="2"/>
      <c r="Z175" s="2"/>
      <c r="AA175" s="2"/>
      <c r="AB175" s="1"/>
      <c r="AC175" s="1"/>
      <c r="AD175" s="1"/>
      <c r="AE175" s="1"/>
      <c r="AF175" s="1"/>
    </row>
    <row r="176" spans="1:32" ht="12.75" customHeight="1" x14ac:dyDescent="0.3">
      <c r="A176" s="46" t="str">
        <f t="shared" si="58"/>
        <v>MLR5115</v>
      </c>
      <c r="B176" s="113" t="s">
        <v>203</v>
      </c>
      <c r="C176" s="101"/>
      <c r="D176" s="101"/>
      <c r="E176" s="101"/>
      <c r="F176" s="101"/>
      <c r="G176" s="101"/>
      <c r="H176" s="101"/>
      <c r="I176" s="102"/>
      <c r="J176" s="23">
        <f t="shared" si="59"/>
        <v>6</v>
      </c>
      <c r="K176" s="23">
        <f t="shared" si="60"/>
        <v>2</v>
      </c>
      <c r="L176" s="23">
        <f t="shared" si="61"/>
        <v>2</v>
      </c>
      <c r="M176" s="23">
        <f t="shared" si="62"/>
        <v>2</v>
      </c>
      <c r="N176" s="23">
        <f t="shared" si="63"/>
        <v>0</v>
      </c>
      <c r="O176" s="23">
        <f t="shared" si="64"/>
        <v>6</v>
      </c>
      <c r="P176" s="23">
        <f t="shared" si="65"/>
        <v>5</v>
      </c>
      <c r="Q176" s="23">
        <f t="shared" si="66"/>
        <v>11</v>
      </c>
      <c r="R176" s="47">
        <f t="shared" si="67"/>
        <v>0</v>
      </c>
      <c r="S176" s="47" t="str">
        <f t="shared" si="68"/>
        <v>C</v>
      </c>
      <c r="T176" s="47">
        <f t="shared" si="69"/>
        <v>0</v>
      </c>
      <c r="U176" s="47" t="str">
        <f t="shared" si="70"/>
        <v>DF</v>
      </c>
      <c r="V176" s="2"/>
      <c r="W176" s="2"/>
      <c r="X176" s="2"/>
      <c r="Y176" s="2"/>
      <c r="Z176" s="2"/>
      <c r="AA176" s="2"/>
      <c r="AB176" s="1"/>
      <c r="AC176" s="1"/>
      <c r="AD176" s="1"/>
      <c r="AE176" s="1"/>
      <c r="AF176" s="1"/>
    </row>
    <row r="177" spans="1:32" ht="12.75" customHeight="1" x14ac:dyDescent="0.3">
      <c r="A177" s="46" t="str">
        <f t="shared" si="58"/>
        <v>MLR0021</v>
      </c>
      <c r="B177" s="113" t="s">
        <v>62</v>
      </c>
      <c r="C177" s="101"/>
      <c r="D177" s="101"/>
      <c r="E177" s="101"/>
      <c r="F177" s="101"/>
      <c r="G177" s="101"/>
      <c r="H177" s="101"/>
      <c r="I177" s="102"/>
      <c r="J177" s="23">
        <f t="shared" si="59"/>
        <v>6</v>
      </c>
      <c r="K177" s="23">
        <f t="shared" si="60"/>
        <v>2</v>
      </c>
      <c r="L177" s="23">
        <f t="shared" si="61"/>
        <v>2</v>
      </c>
      <c r="M177" s="23">
        <f t="shared" si="62"/>
        <v>0</v>
      </c>
      <c r="N177" s="23">
        <f t="shared" si="63"/>
        <v>0</v>
      </c>
      <c r="O177" s="23">
        <f t="shared" si="64"/>
        <v>4</v>
      </c>
      <c r="P177" s="23">
        <f t="shared" si="65"/>
        <v>7</v>
      </c>
      <c r="Q177" s="23">
        <f t="shared" si="66"/>
        <v>11</v>
      </c>
      <c r="R177" s="47" t="str">
        <f t="shared" si="67"/>
        <v>E</v>
      </c>
      <c r="S177" s="47">
        <f t="shared" si="68"/>
        <v>0</v>
      </c>
      <c r="T177" s="47">
        <f t="shared" si="69"/>
        <v>0</v>
      </c>
      <c r="U177" s="47" t="str">
        <f t="shared" si="70"/>
        <v>DF</v>
      </c>
      <c r="V177" s="2"/>
      <c r="W177" s="2"/>
      <c r="X177" s="2"/>
      <c r="Y177" s="2"/>
      <c r="Z177" s="2"/>
      <c r="AA177" s="2"/>
      <c r="AB177" s="1"/>
      <c r="AC177" s="1"/>
      <c r="AD177" s="1"/>
      <c r="AE177" s="1"/>
      <c r="AF177" s="1"/>
    </row>
    <row r="178" spans="1:32" ht="12.75" customHeight="1" x14ac:dyDescent="0.3">
      <c r="A178" s="46" t="str">
        <f t="shared" si="58"/>
        <v>MLR0071</v>
      </c>
      <c r="B178" s="113" t="s">
        <v>64</v>
      </c>
      <c r="C178" s="101"/>
      <c r="D178" s="101"/>
      <c r="E178" s="101"/>
      <c r="F178" s="101"/>
      <c r="G178" s="101"/>
      <c r="H178" s="101"/>
      <c r="I178" s="102"/>
      <c r="J178" s="23">
        <f t="shared" si="59"/>
        <v>6</v>
      </c>
      <c r="K178" s="23">
        <f t="shared" si="60"/>
        <v>3</v>
      </c>
      <c r="L178" s="23">
        <f t="shared" si="61"/>
        <v>3</v>
      </c>
      <c r="M178" s="23">
        <f t="shared" si="62"/>
        <v>0</v>
      </c>
      <c r="N178" s="23">
        <f t="shared" si="63"/>
        <v>0</v>
      </c>
      <c r="O178" s="23">
        <f t="shared" si="64"/>
        <v>6</v>
      </c>
      <c r="P178" s="23">
        <f t="shared" si="65"/>
        <v>5</v>
      </c>
      <c r="Q178" s="23">
        <f t="shared" si="66"/>
        <v>11</v>
      </c>
      <c r="R178" s="47" t="str">
        <f t="shared" si="67"/>
        <v>E</v>
      </c>
      <c r="S178" s="47">
        <f t="shared" si="68"/>
        <v>0</v>
      </c>
      <c r="T178" s="47">
        <f t="shared" si="69"/>
        <v>0</v>
      </c>
      <c r="U178" s="47" t="str">
        <f t="shared" si="70"/>
        <v>DF</v>
      </c>
      <c r="V178" s="2"/>
      <c r="W178" s="2"/>
      <c r="X178" s="2"/>
      <c r="Y178" s="2"/>
      <c r="Z178" s="2"/>
      <c r="AA178" s="2"/>
      <c r="AB178" s="1"/>
      <c r="AC178" s="1"/>
      <c r="AD178" s="1"/>
      <c r="AE178" s="1"/>
      <c r="AF178" s="1"/>
    </row>
    <row r="179" spans="1:32" ht="12.75" customHeight="1" x14ac:dyDescent="0.3">
      <c r="A179" s="46" t="str">
        <f t="shared" si="58"/>
        <v>MLR0015</v>
      </c>
      <c r="B179" s="113" t="s">
        <v>66</v>
      </c>
      <c r="C179" s="101"/>
      <c r="D179" s="101"/>
      <c r="E179" s="101"/>
      <c r="F179" s="101"/>
      <c r="G179" s="101"/>
      <c r="H179" s="101"/>
      <c r="I179" s="102"/>
      <c r="J179" s="23">
        <f t="shared" si="59"/>
        <v>6</v>
      </c>
      <c r="K179" s="23">
        <f t="shared" si="60"/>
        <v>2</v>
      </c>
      <c r="L179" s="23">
        <f t="shared" si="61"/>
        <v>2</v>
      </c>
      <c r="M179" s="23">
        <f t="shared" si="62"/>
        <v>0</v>
      </c>
      <c r="N179" s="23">
        <f t="shared" si="63"/>
        <v>0</v>
      </c>
      <c r="O179" s="23">
        <f t="shared" si="64"/>
        <v>4</v>
      </c>
      <c r="P179" s="23">
        <f t="shared" si="65"/>
        <v>7</v>
      </c>
      <c r="Q179" s="23">
        <f t="shared" si="66"/>
        <v>11</v>
      </c>
      <c r="R179" s="47">
        <f t="shared" si="67"/>
        <v>0</v>
      </c>
      <c r="S179" s="47">
        <f t="shared" si="68"/>
        <v>0</v>
      </c>
      <c r="T179" s="47" t="str">
        <f t="shared" si="69"/>
        <v>VP</v>
      </c>
      <c r="U179" s="47" t="str">
        <f t="shared" si="70"/>
        <v>DF</v>
      </c>
      <c r="V179" s="2"/>
      <c r="W179" s="2"/>
      <c r="X179" s="2"/>
      <c r="Y179" s="2"/>
      <c r="Z179" s="2"/>
      <c r="AA179" s="2"/>
      <c r="AB179" s="1"/>
      <c r="AC179" s="1"/>
      <c r="AD179" s="1"/>
      <c r="AE179" s="1"/>
      <c r="AF179" s="1"/>
    </row>
    <row r="180" spans="1:32" ht="12.75" customHeight="1" x14ac:dyDescent="0.3">
      <c r="A180" s="46" t="str">
        <f t="shared" si="58"/>
        <v>MLR5006</v>
      </c>
      <c r="B180" s="113" t="s">
        <v>68</v>
      </c>
      <c r="C180" s="101"/>
      <c r="D180" s="101"/>
      <c r="E180" s="101"/>
      <c r="F180" s="101"/>
      <c r="G180" s="101"/>
      <c r="H180" s="101"/>
      <c r="I180" s="102"/>
      <c r="J180" s="23">
        <f t="shared" si="59"/>
        <v>6</v>
      </c>
      <c r="K180" s="23">
        <f t="shared" si="60"/>
        <v>2</v>
      </c>
      <c r="L180" s="23">
        <f t="shared" si="61"/>
        <v>1</v>
      </c>
      <c r="M180" s="23">
        <f t="shared" si="62"/>
        <v>2</v>
      </c>
      <c r="N180" s="23">
        <f t="shared" si="63"/>
        <v>0</v>
      </c>
      <c r="O180" s="23">
        <f t="shared" si="64"/>
        <v>5</v>
      </c>
      <c r="P180" s="23">
        <f t="shared" si="65"/>
        <v>6</v>
      </c>
      <c r="Q180" s="23">
        <f t="shared" si="66"/>
        <v>11</v>
      </c>
      <c r="R180" s="47" t="str">
        <f t="shared" si="67"/>
        <v>E</v>
      </c>
      <c r="S180" s="47">
        <f t="shared" si="68"/>
        <v>0</v>
      </c>
      <c r="T180" s="47">
        <f t="shared" si="69"/>
        <v>0</v>
      </c>
      <c r="U180" s="47" t="str">
        <f t="shared" si="70"/>
        <v>DF</v>
      </c>
      <c r="V180" s="2"/>
      <c r="W180" s="2"/>
      <c r="X180" s="2"/>
      <c r="Y180" s="2"/>
      <c r="Z180" s="2"/>
      <c r="AA180" s="2"/>
      <c r="AB180" s="1"/>
      <c r="AC180" s="1"/>
      <c r="AD180" s="1"/>
      <c r="AE180" s="1"/>
      <c r="AF180" s="1"/>
    </row>
    <row r="181" spans="1:32" ht="12.75" customHeight="1" x14ac:dyDescent="0.3">
      <c r="A181" s="46" t="str">
        <f t="shared" si="58"/>
        <v>MLR0009</v>
      </c>
      <c r="B181" s="113" t="s">
        <v>77</v>
      </c>
      <c r="C181" s="101"/>
      <c r="D181" s="101"/>
      <c r="E181" s="101"/>
      <c r="F181" s="101"/>
      <c r="G181" s="101"/>
      <c r="H181" s="101"/>
      <c r="I181" s="102"/>
      <c r="J181" s="23">
        <f t="shared" si="59"/>
        <v>6</v>
      </c>
      <c r="K181" s="23">
        <f t="shared" si="60"/>
        <v>2</v>
      </c>
      <c r="L181" s="23">
        <f t="shared" si="61"/>
        <v>2</v>
      </c>
      <c r="M181" s="23">
        <f t="shared" si="62"/>
        <v>1</v>
      </c>
      <c r="N181" s="23">
        <f t="shared" si="63"/>
        <v>0</v>
      </c>
      <c r="O181" s="23">
        <f t="shared" si="64"/>
        <v>5</v>
      </c>
      <c r="P181" s="23">
        <f t="shared" si="65"/>
        <v>6</v>
      </c>
      <c r="Q181" s="23">
        <f t="shared" si="66"/>
        <v>11</v>
      </c>
      <c r="R181" s="47" t="str">
        <f t="shared" si="67"/>
        <v>E</v>
      </c>
      <c r="S181" s="47">
        <f t="shared" si="68"/>
        <v>0</v>
      </c>
      <c r="T181" s="47">
        <f t="shared" si="69"/>
        <v>0</v>
      </c>
      <c r="U181" s="47" t="str">
        <f t="shared" si="70"/>
        <v>DF</v>
      </c>
      <c r="V181" s="2"/>
      <c r="W181" s="2"/>
      <c r="X181" s="2"/>
      <c r="Y181" s="2"/>
      <c r="Z181" s="2"/>
      <c r="AA181" s="2"/>
      <c r="AB181" s="1"/>
      <c r="AC181" s="1"/>
      <c r="AD181" s="1"/>
      <c r="AE181" s="1"/>
      <c r="AF181" s="1"/>
    </row>
    <row r="182" spans="1:32" ht="12.75" customHeight="1" x14ac:dyDescent="0.3">
      <c r="A182" s="46" t="str">
        <f t="shared" si="58"/>
        <v>MLR0008</v>
      </c>
      <c r="B182" s="113" t="s">
        <v>73</v>
      </c>
      <c r="C182" s="101"/>
      <c r="D182" s="101"/>
      <c r="E182" s="101"/>
      <c r="F182" s="101"/>
      <c r="G182" s="101"/>
      <c r="H182" s="101"/>
      <c r="I182" s="102"/>
      <c r="J182" s="23">
        <f t="shared" si="59"/>
        <v>6</v>
      </c>
      <c r="K182" s="23">
        <f t="shared" si="60"/>
        <v>2</v>
      </c>
      <c r="L182" s="23">
        <f t="shared" si="61"/>
        <v>2</v>
      </c>
      <c r="M182" s="23">
        <f t="shared" si="62"/>
        <v>0</v>
      </c>
      <c r="N182" s="23">
        <f t="shared" si="63"/>
        <v>0</v>
      </c>
      <c r="O182" s="23">
        <f t="shared" si="64"/>
        <v>4</v>
      </c>
      <c r="P182" s="23">
        <f t="shared" si="65"/>
        <v>7</v>
      </c>
      <c r="Q182" s="23">
        <f t="shared" si="66"/>
        <v>11</v>
      </c>
      <c r="R182" s="47" t="str">
        <f t="shared" si="67"/>
        <v>E</v>
      </c>
      <c r="S182" s="47">
        <f t="shared" si="68"/>
        <v>0</v>
      </c>
      <c r="T182" s="47">
        <f t="shared" si="69"/>
        <v>0</v>
      </c>
      <c r="U182" s="47" t="str">
        <f t="shared" si="70"/>
        <v>DF</v>
      </c>
      <c r="V182" s="2"/>
      <c r="W182" s="2"/>
      <c r="X182" s="2"/>
      <c r="Y182" s="2"/>
      <c r="Z182" s="2"/>
      <c r="AA182" s="2"/>
      <c r="AB182" s="1"/>
      <c r="AC182" s="1"/>
      <c r="AD182" s="1"/>
      <c r="AE182" s="1"/>
      <c r="AF182" s="1"/>
    </row>
    <row r="183" spans="1:32" ht="12.75" customHeight="1" x14ac:dyDescent="0.3">
      <c r="A183" s="46" t="s">
        <v>229</v>
      </c>
      <c r="B183" s="113" t="s">
        <v>206</v>
      </c>
      <c r="C183" s="101"/>
      <c r="D183" s="101"/>
      <c r="E183" s="101"/>
      <c r="F183" s="101"/>
      <c r="G183" s="101"/>
      <c r="H183" s="101"/>
      <c r="I183" s="102"/>
      <c r="J183" s="23">
        <f t="shared" si="59"/>
        <v>5</v>
      </c>
      <c r="K183" s="23">
        <f t="shared" si="60"/>
        <v>2</v>
      </c>
      <c r="L183" s="23">
        <f t="shared" si="61"/>
        <v>2</v>
      </c>
      <c r="M183" s="23">
        <f t="shared" si="62"/>
        <v>0</v>
      </c>
      <c r="N183" s="23">
        <f t="shared" si="63"/>
        <v>0</v>
      </c>
      <c r="O183" s="23">
        <f t="shared" si="64"/>
        <v>4</v>
      </c>
      <c r="P183" s="23">
        <f t="shared" si="65"/>
        <v>5</v>
      </c>
      <c r="Q183" s="23">
        <f t="shared" si="66"/>
        <v>9</v>
      </c>
      <c r="R183" s="47" t="str">
        <f t="shared" si="67"/>
        <v>E</v>
      </c>
      <c r="S183" s="47">
        <f t="shared" si="68"/>
        <v>0</v>
      </c>
      <c r="T183" s="47">
        <f t="shared" si="69"/>
        <v>0</v>
      </c>
      <c r="U183" s="47" t="str">
        <f t="shared" si="70"/>
        <v>DF</v>
      </c>
      <c r="V183" s="2"/>
      <c r="W183" s="2"/>
      <c r="X183" s="2"/>
      <c r="Y183" s="2"/>
      <c r="Z183" s="2"/>
      <c r="AA183" s="2"/>
      <c r="AB183" s="1"/>
      <c r="AC183" s="1"/>
      <c r="AD183" s="1"/>
      <c r="AE183" s="1"/>
      <c r="AF183" s="1"/>
    </row>
    <row r="184" spans="1:32" ht="12.75" customHeight="1" x14ac:dyDescent="0.3">
      <c r="A184" s="46" t="str">
        <f>IF(ISNA(INDEX($A$37:$U$151,MATCH($B184,$B$37:$B$151,0),1)),"",INDEX($A$37:$U$151,MATCH($B184,$B$37:$B$151,0),1))</f>
        <v>MLR0025</v>
      </c>
      <c r="B184" s="113" t="s">
        <v>82</v>
      </c>
      <c r="C184" s="101"/>
      <c r="D184" s="101"/>
      <c r="E184" s="101"/>
      <c r="F184" s="101"/>
      <c r="G184" s="101"/>
      <c r="H184" s="101"/>
      <c r="I184" s="102"/>
      <c r="J184" s="23">
        <f t="shared" si="59"/>
        <v>6</v>
      </c>
      <c r="K184" s="23">
        <f t="shared" si="60"/>
        <v>2</v>
      </c>
      <c r="L184" s="23">
        <f t="shared" si="61"/>
        <v>2</v>
      </c>
      <c r="M184" s="23">
        <f t="shared" si="62"/>
        <v>1</v>
      </c>
      <c r="N184" s="23">
        <f t="shared" si="63"/>
        <v>0</v>
      </c>
      <c r="O184" s="23">
        <f t="shared" si="64"/>
        <v>5</v>
      </c>
      <c r="P184" s="23">
        <f t="shared" si="65"/>
        <v>6</v>
      </c>
      <c r="Q184" s="23">
        <f t="shared" si="66"/>
        <v>11</v>
      </c>
      <c r="R184" s="47" t="str">
        <f t="shared" si="67"/>
        <v>E</v>
      </c>
      <c r="S184" s="47">
        <f t="shared" si="68"/>
        <v>0</v>
      </c>
      <c r="T184" s="47">
        <f t="shared" si="69"/>
        <v>0</v>
      </c>
      <c r="U184" s="47" t="str">
        <f t="shared" si="70"/>
        <v>DF</v>
      </c>
      <c r="V184" s="2"/>
      <c r="W184" s="2"/>
      <c r="X184" s="2"/>
      <c r="Y184" s="2"/>
      <c r="Z184" s="2"/>
      <c r="AA184" s="2"/>
      <c r="AB184" s="1"/>
      <c r="AC184" s="1"/>
      <c r="AD184" s="1"/>
      <c r="AE184" s="1"/>
      <c r="AF184" s="1"/>
    </row>
    <row r="185" spans="1:32" ht="12.75" customHeight="1" x14ac:dyDescent="0.3">
      <c r="A185" s="46" t="str">
        <f>IF(ISNA(INDEX($A$37:$U$151,MATCH($B185,$B$37:$B$151,0),1)),"",INDEX($A$37:$U$151,MATCH($B185,$B$37:$B$151,0),1))</f>
        <v>MLR1027</v>
      </c>
      <c r="B185" s="113" t="s">
        <v>204</v>
      </c>
      <c r="C185" s="101"/>
      <c r="D185" s="101"/>
      <c r="E185" s="101"/>
      <c r="F185" s="101"/>
      <c r="G185" s="101"/>
      <c r="H185" s="101"/>
      <c r="I185" s="102"/>
      <c r="J185" s="23">
        <f t="shared" si="59"/>
        <v>6</v>
      </c>
      <c r="K185" s="23">
        <f t="shared" si="60"/>
        <v>2</v>
      </c>
      <c r="L185" s="23">
        <f t="shared" si="61"/>
        <v>2</v>
      </c>
      <c r="M185" s="23">
        <f t="shared" si="62"/>
        <v>0</v>
      </c>
      <c r="N185" s="23">
        <f t="shared" si="63"/>
        <v>0</v>
      </c>
      <c r="O185" s="23">
        <f t="shared" si="64"/>
        <v>4</v>
      </c>
      <c r="P185" s="23">
        <f t="shared" si="65"/>
        <v>7</v>
      </c>
      <c r="Q185" s="23">
        <f t="shared" si="66"/>
        <v>11</v>
      </c>
      <c r="R185" s="47" t="str">
        <f t="shared" si="67"/>
        <v>E</v>
      </c>
      <c r="S185" s="47">
        <f t="shared" si="68"/>
        <v>0</v>
      </c>
      <c r="T185" s="47">
        <f t="shared" si="69"/>
        <v>0</v>
      </c>
      <c r="U185" s="47" t="str">
        <f t="shared" si="70"/>
        <v>DF</v>
      </c>
      <c r="V185" s="2"/>
      <c r="W185" s="2"/>
      <c r="X185" s="2"/>
      <c r="Y185" s="2"/>
      <c r="Z185" s="2"/>
      <c r="AA185" s="2"/>
      <c r="AB185" s="1"/>
      <c r="AC185" s="1"/>
      <c r="AD185" s="1"/>
      <c r="AE185" s="1"/>
      <c r="AF185" s="1"/>
    </row>
    <row r="186" spans="1:32" ht="12.75" hidden="1" customHeight="1" x14ac:dyDescent="0.3">
      <c r="A186" s="31" t="s">
        <v>58</v>
      </c>
      <c r="B186" s="149"/>
      <c r="C186" s="101"/>
      <c r="D186" s="101"/>
      <c r="E186" s="101"/>
      <c r="F186" s="101"/>
      <c r="G186" s="101"/>
      <c r="H186" s="101"/>
      <c r="I186" s="102"/>
      <c r="J186" s="32">
        <f>IF(ISNA(SUM(J172:J185)),"",SUM(J172:J185))</f>
        <v>83</v>
      </c>
      <c r="K186" s="32">
        <f t="shared" ref="K186:Q186" si="71">SUM(K172:K185)</f>
        <v>30</v>
      </c>
      <c r="L186" s="32">
        <f t="shared" si="71"/>
        <v>28</v>
      </c>
      <c r="M186" s="32">
        <f t="shared" si="71"/>
        <v>6</v>
      </c>
      <c r="N186" s="32">
        <f t="shared" si="71"/>
        <v>0</v>
      </c>
      <c r="O186" s="32">
        <f t="shared" si="71"/>
        <v>64</v>
      </c>
      <c r="P186" s="32">
        <f t="shared" si="71"/>
        <v>88</v>
      </c>
      <c r="Q186" s="32">
        <f t="shared" si="71"/>
        <v>152</v>
      </c>
      <c r="R186" s="31">
        <f>COUNTIF(R172:R185,"E")</f>
        <v>11</v>
      </c>
      <c r="S186" s="31">
        <f>COUNTIF(S172:S185,"C")</f>
        <v>1</v>
      </c>
      <c r="T186" s="31">
        <f>COUNTIF(T172:T185,"VP")</f>
        <v>2</v>
      </c>
      <c r="U186" s="22">
        <f>COUNTA(U172:U185)</f>
        <v>14</v>
      </c>
      <c r="V186" s="1"/>
      <c r="W186" s="1"/>
      <c r="X186" s="1"/>
      <c r="Y186" s="1"/>
      <c r="Z186" s="1"/>
      <c r="AA186" s="1"/>
      <c r="AB186" s="1"/>
      <c r="AC186" s="1"/>
      <c r="AD186" s="1"/>
      <c r="AE186" s="1"/>
      <c r="AF186" s="1"/>
    </row>
    <row r="187" spans="1:32" ht="17.25" hidden="1" customHeight="1" x14ac:dyDescent="0.3">
      <c r="A187" s="112" t="s">
        <v>150</v>
      </c>
      <c r="B187" s="101"/>
      <c r="C187" s="101"/>
      <c r="D187" s="101"/>
      <c r="E187" s="101"/>
      <c r="F187" s="101"/>
      <c r="G187" s="101"/>
      <c r="H187" s="101"/>
      <c r="I187" s="101"/>
      <c r="J187" s="101"/>
      <c r="K187" s="101"/>
      <c r="L187" s="101"/>
      <c r="M187" s="101"/>
      <c r="N187" s="101"/>
      <c r="O187" s="101"/>
      <c r="P187" s="101"/>
      <c r="Q187" s="101"/>
      <c r="R187" s="101"/>
      <c r="S187" s="101"/>
      <c r="T187" s="101"/>
      <c r="U187" s="102"/>
      <c r="V187" s="1"/>
      <c r="W187" s="1"/>
      <c r="X187" s="1"/>
      <c r="Y187" s="1"/>
      <c r="Z187" s="1"/>
      <c r="AA187" s="1"/>
      <c r="AB187" s="1"/>
      <c r="AC187" s="1"/>
      <c r="AD187" s="1"/>
      <c r="AE187" s="1"/>
      <c r="AF187" s="1"/>
    </row>
    <row r="188" spans="1:32" ht="12.75" hidden="1" customHeight="1" x14ac:dyDescent="0.3">
      <c r="A188" s="46" t="str">
        <f t="array" ref="A188">IF(ISNA(INDEX($A$37:$U$151,MATCH($B188,$B$37:$B$151,0),1)),"",INDEX($A$37:$U$151,MATCH($B188,$B$37:$B$151,0),1))</f>
        <v/>
      </c>
      <c r="B188" s="113"/>
      <c r="C188" s="101"/>
      <c r="D188" s="101"/>
      <c r="E188" s="101"/>
      <c r="F188" s="101"/>
      <c r="G188" s="101"/>
      <c r="H188" s="101"/>
      <c r="I188" s="102"/>
      <c r="J188" s="23" t="str">
        <f t="array" ref="J188">IF(ISNA(INDEX($A$37:$U$151,MATCH($B188,$B$37:$B$151,0),10)),"",INDEX($A$37:$U$151,MATCH($B188,$B$37:$B$151,0),10))</f>
        <v/>
      </c>
      <c r="K188" s="23" t="str">
        <f t="array" ref="K188">IF(ISNA(INDEX($A$37:$U$151,MATCH($B188,$B$37:$B$151,0),11)),"",INDEX($A$37:$U$151,MATCH($B188,$B$37:$B$151,0),11))</f>
        <v/>
      </c>
      <c r="L188" s="23" t="str">
        <f t="array" ref="L188">IF(ISNA(INDEX($A$37:$U$151,MATCH($B188,$B$37:$B$151,0),12)),"",INDEX($A$37:$U$151,MATCH($B188,$B$37:$B$151,0),12))</f>
        <v/>
      </c>
      <c r="M188" s="23" t="str">
        <f t="array" ref="M188">IF(ISNA(INDEX($A$37:$U$151,MATCH($B188,$B$37:$B$151,0),13)),"",INDEX($A$37:$U$151,MATCH($B188,$B$37:$B$151,0),13))</f>
        <v/>
      </c>
      <c r="N188" s="23" t="str">
        <f t="array" ref="N188">IF(ISNA(INDEX($A$37:$U$151,MATCH($B188,$B$37:$B$151,0),14)),"",INDEX($A$37:$U$151,MATCH($B188,$B$37:$B$151,0),14))</f>
        <v/>
      </c>
      <c r="O188" s="23" t="str">
        <f t="array" ref="O188">IF(ISNA(INDEX($A$37:$U$151,MATCH($B188,$B$37:$B$151,0),15)),"",INDEX($A$37:$U$151,MATCH($B188,$B$37:$B$151,0),15))</f>
        <v/>
      </c>
      <c r="P188" s="23" t="str">
        <f t="array" ref="P188">IF(ISNA(INDEX($A$37:$U$151,MATCH($B188,$B$37:$B$151,0),16)),"",INDEX($A$37:$U$151,MATCH($B188,$B$37:$B$151,0),16))</f>
        <v/>
      </c>
      <c r="Q188" s="23" t="str">
        <f t="array" ref="Q188">IF(ISNA(INDEX($A$37:$U$151,MATCH($B188,$B$37:$B$151,0),17)),"",INDEX($A$37:$U$151,MATCH($B188,$B$37:$B$151,0),17))</f>
        <v/>
      </c>
      <c r="R188" s="47" t="str">
        <f t="array" ref="R188">IF(ISNA(INDEX($A$37:$U$151,MATCH($B188,$B$37:$B$151,0),18)),"",INDEX($A$37:$U$151,MATCH($B188,$B$37:$B$151,0),18))</f>
        <v/>
      </c>
      <c r="S188" s="47" t="str">
        <f t="array" ref="S188">IF(ISNA(INDEX($A$37:$U$151,MATCH($B188,$B$37:$B$151,0),19)),"",INDEX($A$37:$U$151,MATCH($B188,$B$37:$B$151,0),19))</f>
        <v/>
      </c>
      <c r="T188" s="47" t="str">
        <f t="array" ref="T188">IF(ISNA(INDEX($A$37:$U$151,MATCH($B188,$B$37:$B$151,0),20)),"",INDEX($A$37:$U$151,MATCH($B188,$B$37:$B$151,0),20))</f>
        <v/>
      </c>
      <c r="U188" s="47" t="str">
        <f t="array" ref="U188">IF(ISNA(INDEX($A$37:$U$151,MATCH($B188,$B$37:$B$151,0),21)),"",INDEX($A$37:$U$151,MATCH($B188,$B$37:$B$151,0),21))</f>
        <v/>
      </c>
      <c r="V188" s="1"/>
      <c r="W188" s="1"/>
      <c r="X188" s="1"/>
      <c r="Y188" s="1"/>
      <c r="Z188" s="1"/>
      <c r="AA188" s="1"/>
      <c r="AB188" s="1"/>
      <c r="AC188" s="1"/>
      <c r="AD188" s="1"/>
      <c r="AE188" s="1"/>
      <c r="AF188" s="1"/>
    </row>
    <row r="189" spans="1:32" ht="12.75" hidden="1" customHeight="1" x14ac:dyDescent="0.3">
      <c r="A189" s="31" t="s">
        <v>58</v>
      </c>
      <c r="B189" s="112"/>
      <c r="C189" s="101"/>
      <c r="D189" s="101"/>
      <c r="E189" s="101"/>
      <c r="F189" s="101"/>
      <c r="G189" s="101"/>
      <c r="H189" s="101"/>
      <c r="I189" s="102"/>
      <c r="J189" s="32">
        <f t="shared" ref="J189:Q189" si="72">SUM(J188)</f>
        <v>0</v>
      </c>
      <c r="K189" s="32">
        <f t="shared" si="72"/>
        <v>0</v>
      </c>
      <c r="L189" s="32">
        <f t="shared" si="72"/>
        <v>0</v>
      </c>
      <c r="M189" s="32">
        <f t="shared" si="72"/>
        <v>0</v>
      </c>
      <c r="N189" s="32">
        <f t="shared" si="72"/>
        <v>0</v>
      </c>
      <c r="O189" s="32">
        <f t="shared" si="72"/>
        <v>0</v>
      </c>
      <c r="P189" s="32">
        <f t="shared" si="72"/>
        <v>0</v>
      </c>
      <c r="Q189" s="32">
        <f t="shared" si="72"/>
        <v>0</v>
      </c>
      <c r="R189" s="31">
        <f>COUNTIF(R188,"E")</f>
        <v>0</v>
      </c>
      <c r="S189" s="31">
        <f>COUNTIF(S188,"C")</f>
        <v>0</v>
      </c>
      <c r="T189" s="31">
        <f>COUNTIF(T188,"VP")</f>
        <v>0</v>
      </c>
      <c r="U189" s="22">
        <v>0</v>
      </c>
      <c r="V189" s="1"/>
      <c r="W189" s="1"/>
      <c r="X189" s="1"/>
      <c r="Y189" s="1"/>
      <c r="Z189" s="1"/>
      <c r="AA189" s="1"/>
      <c r="AB189" s="1"/>
      <c r="AC189" s="1"/>
      <c r="AD189" s="1"/>
      <c r="AE189" s="1"/>
      <c r="AF189" s="1"/>
    </row>
    <row r="190" spans="1:32" ht="27" customHeight="1" x14ac:dyDescent="0.3">
      <c r="A190" s="114" t="s">
        <v>132</v>
      </c>
      <c r="B190" s="101"/>
      <c r="C190" s="101"/>
      <c r="D190" s="101"/>
      <c r="E190" s="101"/>
      <c r="F190" s="101"/>
      <c r="G190" s="101"/>
      <c r="H190" s="101"/>
      <c r="I190" s="102"/>
      <c r="J190" s="32">
        <f t="shared" ref="J190:U190" si="73">SUM(J186,J189)</f>
        <v>83</v>
      </c>
      <c r="K190" s="32">
        <f t="shared" si="73"/>
        <v>30</v>
      </c>
      <c r="L190" s="32">
        <f t="shared" si="73"/>
        <v>28</v>
      </c>
      <c r="M190" s="32">
        <f t="shared" si="73"/>
        <v>6</v>
      </c>
      <c r="N190" s="32">
        <f t="shared" si="73"/>
        <v>0</v>
      </c>
      <c r="O190" s="32">
        <f t="shared" si="73"/>
        <v>64</v>
      </c>
      <c r="P190" s="32">
        <f t="shared" si="73"/>
        <v>88</v>
      </c>
      <c r="Q190" s="32">
        <f t="shared" si="73"/>
        <v>152</v>
      </c>
      <c r="R190" s="32">
        <f t="shared" si="73"/>
        <v>11</v>
      </c>
      <c r="S190" s="32">
        <f t="shared" si="73"/>
        <v>1</v>
      </c>
      <c r="T190" s="32">
        <f t="shared" si="73"/>
        <v>2</v>
      </c>
      <c r="U190" s="48">
        <f t="shared" si="73"/>
        <v>14</v>
      </c>
      <c r="V190" s="1"/>
      <c r="W190" s="1"/>
      <c r="X190" s="1"/>
      <c r="Y190" s="1"/>
      <c r="Z190" s="1"/>
      <c r="AA190" s="1"/>
      <c r="AB190" s="1"/>
      <c r="AC190" s="1"/>
      <c r="AD190" s="1"/>
      <c r="AE190" s="1"/>
      <c r="AF190" s="1"/>
    </row>
    <row r="191" spans="1:32" ht="16.5" customHeight="1" x14ac:dyDescent="0.3">
      <c r="A191" s="121" t="s">
        <v>133</v>
      </c>
      <c r="B191" s="107"/>
      <c r="C191" s="107"/>
      <c r="D191" s="107"/>
      <c r="E191" s="107"/>
      <c r="F191" s="107"/>
      <c r="G191" s="107"/>
      <c r="H191" s="107"/>
      <c r="I191" s="107"/>
      <c r="J191" s="108"/>
      <c r="K191" s="32">
        <f t="shared" ref="K191:Q191" si="74">K186*14+K189*12</f>
        <v>420</v>
      </c>
      <c r="L191" s="32">
        <f t="shared" si="74"/>
        <v>392</v>
      </c>
      <c r="M191" s="32">
        <f t="shared" si="74"/>
        <v>84</v>
      </c>
      <c r="N191" s="32">
        <f t="shared" si="74"/>
        <v>0</v>
      </c>
      <c r="O191" s="32">
        <f t="shared" si="74"/>
        <v>896</v>
      </c>
      <c r="P191" s="32">
        <f t="shared" si="74"/>
        <v>1232</v>
      </c>
      <c r="Q191" s="32">
        <f t="shared" si="74"/>
        <v>2128</v>
      </c>
      <c r="R191" s="106"/>
      <c r="S191" s="107"/>
      <c r="T191" s="107"/>
      <c r="U191" s="108"/>
      <c r="V191" s="1"/>
      <c r="W191" s="1"/>
      <c r="X191" s="1"/>
      <c r="Y191" s="1"/>
      <c r="Z191" s="1"/>
      <c r="AA191" s="1"/>
      <c r="AB191" s="1"/>
      <c r="AC191" s="1"/>
      <c r="AD191" s="1"/>
      <c r="AE191" s="1"/>
      <c r="AF191" s="1"/>
    </row>
    <row r="192" spans="1:32" ht="15.75" customHeight="1" x14ac:dyDescent="0.3">
      <c r="A192" s="109"/>
      <c r="B192" s="110"/>
      <c r="C192" s="110"/>
      <c r="D192" s="110"/>
      <c r="E192" s="110"/>
      <c r="F192" s="110"/>
      <c r="G192" s="110"/>
      <c r="H192" s="110"/>
      <c r="I192" s="110"/>
      <c r="J192" s="111"/>
      <c r="K192" s="118">
        <f>SUM(K191:N191)</f>
        <v>896</v>
      </c>
      <c r="L192" s="101"/>
      <c r="M192" s="101"/>
      <c r="N192" s="102"/>
      <c r="O192" s="118">
        <f>SUM(O191:P191)</f>
        <v>2128</v>
      </c>
      <c r="P192" s="101"/>
      <c r="Q192" s="102"/>
      <c r="R192" s="109"/>
      <c r="S192" s="110"/>
      <c r="T192" s="110"/>
      <c r="U192" s="111"/>
      <c r="V192" s="1"/>
      <c r="W192" s="1"/>
      <c r="X192" s="1"/>
      <c r="Y192" s="1"/>
      <c r="Z192" s="1"/>
      <c r="AA192" s="1"/>
      <c r="AB192" s="1"/>
      <c r="AC192" s="1"/>
      <c r="AD192" s="1"/>
      <c r="AE192" s="1"/>
      <c r="AF192" s="1"/>
    </row>
    <row r="193" spans="1:32" ht="24" customHeight="1" x14ac:dyDescent="0.3">
      <c r="A193" s="117" t="s">
        <v>134</v>
      </c>
      <c r="B193" s="101"/>
      <c r="C193" s="101"/>
      <c r="D193" s="101"/>
      <c r="E193" s="101"/>
      <c r="F193" s="101"/>
      <c r="G193" s="101"/>
      <c r="H193" s="101"/>
      <c r="I193" s="101"/>
      <c r="J193" s="102"/>
      <c r="K193" s="116">
        <f>U190/SUM(U46,U57,U68,U81,U95,U105)</f>
        <v>0.3888888888888889</v>
      </c>
      <c r="L193" s="101"/>
      <c r="M193" s="101"/>
      <c r="N193" s="101"/>
      <c r="O193" s="101"/>
      <c r="P193" s="101"/>
      <c r="Q193" s="101"/>
      <c r="R193" s="101"/>
      <c r="S193" s="101"/>
      <c r="T193" s="101"/>
      <c r="U193" s="102"/>
      <c r="V193" s="1"/>
      <c r="W193" s="1"/>
      <c r="X193" s="1"/>
      <c r="Y193" s="1"/>
      <c r="Z193" s="1"/>
      <c r="AA193" s="1"/>
      <c r="AB193" s="1"/>
      <c r="AC193" s="1"/>
      <c r="AD193" s="1"/>
      <c r="AE193" s="1"/>
      <c r="AF193" s="1"/>
    </row>
    <row r="194" spans="1:32" ht="25.5" customHeight="1" x14ac:dyDescent="0.3">
      <c r="A194" s="115" t="s">
        <v>146</v>
      </c>
      <c r="B194" s="101"/>
      <c r="C194" s="101"/>
      <c r="D194" s="101"/>
      <c r="E194" s="101"/>
      <c r="F194" s="101"/>
      <c r="G194" s="101"/>
      <c r="H194" s="101"/>
      <c r="I194" s="101"/>
      <c r="J194" s="102"/>
      <c r="K194" s="116">
        <f>K192/(SUM(O46,O57,O68,O81,O95)*14+O105*12)</f>
        <v>0.44181459566074949</v>
      </c>
      <c r="L194" s="101"/>
      <c r="M194" s="101"/>
      <c r="N194" s="101"/>
      <c r="O194" s="101"/>
      <c r="P194" s="101"/>
      <c r="Q194" s="101"/>
      <c r="R194" s="101"/>
      <c r="S194" s="101"/>
      <c r="T194" s="101"/>
      <c r="U194" s="102"/>
      <c r="V194" s="1"/>
      <c r="W194" s="1"/>
      <c r="X194" s="1"/>
      <c r="Y194" s="1"/>
      <c r="Z194" s="1"/>
      <c r="AA194" s="1"/>
      <c r="AB194" s="1"/>
      <c r="AC194" s="1"/>
      <c r="AD194" s="1"/>
      <c r="AE194" s="1"/>
      <c r="AF194" s="1"/>
    </row>
    <row r="195" spans="1:32" s="83" customFormat="1" ht="14.4" x14ac:dyDescent="0.3">
      <c r="A195" s="90"/>
      <c r="B195" s="84"/>
      <c r="C195" s="84"/>
      <c r="D195" s="84"/>
      <c r="E195" s="84"/>
      <c r="F195" s="84"/>
      <c r="G195" s="84"/>
      <c r="H195" s="84"/>
      <c r="I195" s="84"/>
      <c r="J195" s="84"/>
      <c r="K195" s="91"/>
      <c r="L195" s="84"/>
      <c r="M195" s="84"/>
      <c r="N195" s="84"/>
      <c r="O195" s="84"/>
      <c r="P195" s="84"/>
      <c r="Q195" s="84"/>
      <c r="R195" s="84"/>
      <c r="S195" s="84"/>
      <c r="T195" s="84"/>
      <c r="U195" s="84"/>
      <c r="V195" s="85"/>
      <c r="W195" s="85"/>
      <c r="X195" s="85"/>
      <c r="Y195" s="85"/>
      <c r="Z195" s="85"/>
      <c r="AA195" s="85"/>
      <c r="AB195" s="85"/>
      <c r="AC195" s="85"/>
      <c r="AD195" s="85"/>
      <c r="AE195" s="85"/>
      <c r="AF195" s="85"/>
    </row>
    <row r="196" spans="1:32" s="83" customFormat="1" ht="14.4" x14ac:dyDescent="0.3">
      <c r="A196" s="90"/>
      <c r="B196" s="84"/>
      <c r="C196" s="84"/>
      <c r="D196" s="84"/>
      <c r="E196" s="84"/>
      <c r="F196" s="84"/>
      <c r="G196" s="84"/>
      <c r="H196" s="84"/>
      <c r="I196" s="84"/>
      <c r="J196" s="84"/>
      <c r="K196" s="91"/>
      <c r="L196" s="84"/>
      <c r="M196" s="84"/>
      <c r="N196" s="84"/>
      <c r="O196" s="84"/>
      <c r="P196" s="84"/>
      <c r="Q196" s="84"/>
      <c r="R196" s="84"/>
      <c r="S196" s="84"/>
      <c r="T196" s="84"/>
      <c r="U196" s="84"/>
      <c r="V196" s="85"/>
      <c r="W196" s="85"/>
      <c r="X196" s="85"/>
      <c r="Y196" s="85"/>
      <c r="Z196" s="85"/>
      <c r="AA196" s="85"/>
      <c r="AB196" s="85"/>
      <c r="AC196" s="85"/>
      <c r="AD196" s="85"/>
      <c r="AE196" s="85"/>
      <c r="AF196" s="85"/>
    </row>
    <row r="197" spans="1:32" s="83" customFormat="1" ht="14.4" x14ac:dyDescent="0.3">
      <c r="A197" s="90"/>
      <c r="B197" s="84"/>
      <c r="C197" s="84"/>
      <c r="D197" s="84"/>
      <c r="E197" s="84"/>
      <c r="F197" s="84"/>
      <c r="G197" s="84"/>
      <c r="H197" s="84"/>
      <c r="I197" s="84"/>
      <c r="J197" s="84"/>
      <c r="K197" s="91"/>
      <c r="L197" s="84"/>
      <c r="M197" s="84"/>
      <c r="N197" s="84"/>
      <c r="O197" s="84"/>
      <c r="P197" s="84"/>
      <c r="Q197" s="84"/>
      <c r="R197" s="84"/>
      <c r="S197" s="84"/>
      <c r="T197" s="84"/>
      <c r="U197" s="84"/>
      <c r="V197" s="85"/>
      <c r="W197" s="85"/>
      <c r="X197" s="85"/>
      <c r="Y197" s="85"/>
      <c r="Z197" s="85"/>
      <c r="AA197" s="85"/>
      <c r="AB197" s="85"/>
      <c r="AC197" s="85"/>
      <c r="AD197" s="85"/>
      <c r="AE197" s="85"/>
      <c r="AF197" s="85"/>
    </row>
    <row r="198" spans="1:32" s="83" customFormat="1" ht="14.4" x14ac:dyDescent="0.3">
      <c r="A198" s="90"/>
      <c r="B198" s="84"/>
      <c r="C198" s="84"/>
      <c r="D198" s="84"/>
      <c r="E198" s="84"/>
      <c r="F198" s="84"/>
      <c r="G198" s="84"/>
      <c r="H198" s="84"/>
      <c r="I198" s="84"/>
      <c r="J198" s="84"/>
      <c r="K198" s="91"/>
      <c r="L198" s="84"/>
      <c r="M198" s="84"/>
      <c r="N198" s="84"/>
      <c r="O198" s="84"/>
      <c r="P198" s="84"/>
      <c r="Q198" s="84"/>
      <c r="R198" s="84"/>
      <c r="S198" s="84"/>
      <c r="T198" s="84"/>
      <c r="U198" s="84"/>
      <c r="V198" s="85"/>
      <c r="W198" s="85"/>
      <c r="X198" s="85"/>
      <c r="Y198" s="85"/>
      <c r="Z198" s="85"/>
      <c r="AA198" s="85"/>
      <c r="AB198" s="85"/>
      <c r="AC198" s="85"/>
      <c r="AD198" s="85"/>
      <c r="AE198" s="85"/>
      <c r="AF198" s="85"/>
    </row>
    <row r="199" spans="1:32" s="83" customFormat="1" ht="14.4" x14ac:dyDescent="0.3">
      <c r="A199" s="90"/>
      <c r="B199" s="84"/>
      <c r="C199" s="84"/>
      <c r="D199" s="84"/>
      <c r="E199" s="84"/>
      <c r="F199" s="84"/>
      <c r="G199" s="84"/>
      <c r="H199" s="84"/>
      <c r="I199" s="84"/>
      <c r="J199" s="84"/>
      <c r="K199" s="91"/>
      <c r="L199" s="84"/>
      <c r="M199" s="84"/>
      <c r="N199" s="84"/>
      <c r="O199" s="84"/>
      <c r="P199" s="84"/>
      <c r="Q199" s="84"/>
      <c r="R199" s="84"/>
      <c r="S199" s="84"/>
      <c r="T199" s="84"/>
      <c r="U199" s="84"/>
      <c r="V199" s="85"/>
      <c r="W199" s="85"/>
      <c r="X199" s="85"/>
      <c r="Y199" s="85"/>
      <c r="Z199" s="85"/>
      <c r="AA199" s="85"/>
      <c r="AB199" s="85"/>
      <c r="AC199" s="85"/>
      <c r="AD199" s="85"/>
      <c r="AE199" s="85"/>
      <c r="AF199" s="85"/>
    </row>
    <row r="200" spans="1:32" s="83" customFormat="1" ht="14.4" x14ac:dyDescent="0.3">
      <c r="A200" s="90"/>
      <c r="B200" s="84"/>
      <c r="C200" s="84"/>
      <c r="D200" s="84"/>
      <c r="E200" s="84"/>
      <c r="F200" s="84"/>
      <c r="G200" s="84"/>
      <c r="H200" s="84"/>
      <c r="I200" s="84"/>
      <c r="J200" s="84"/>
      <c r="K200" s="91"/>
      <c r="L200" s="84"/>
      <c r="M200" s="84"/>
      <c r="N200" s="84"/>
      <c r="O200" s="84"/>
      <c r="P200" s="84"/>
      <c r="Q200" s="84"/>
      <c r="R200" s="84"/>
      <c r="S200" s="84"/>
      <c r="T200" s="84"/>
      <c r="U200" s="84"/>
      <c r="V200" s="85"/>
      <c r="W200" s="85"/>
      <c r="X200" s="85"/>
      <c r="Y200" s="85"/>
      <c r="Z200" s="85"/>
      <c r="AA200" s="85"/>
      <c r="AB200" s="85"/>
      <c r="AC200" s="85"/>
      <c r="AD200" s="85"/>
      <c r="AE200" s="85"/>
      <c r="AF200" s="85"/>
    </row>
    <row r="201" spans="1:32" s="92" customFormat="1" ht="14.4" x14ac:dyDescent="0.3">
      <c r="A201" s="90"/>
      <c r="B201" s="93"/>
      <c r="C201" s="93"/>
      <c r="D201" s="93"/>
      <c r="E201" s="93"/>
      <c r="F201" s="93"/>
      <c r="G201" s="93"/>
      <c r="H201" s="93"/>
      <c r="I201" s="93"/>
      <c r="J201" s="93"/>
      <c r="K201" s="91"/>
      <c r="L201" s="93"/>
      <c r="M201" s="93"/>
      <c r="N201" s="93"/>
      <c r="O201" s="93"/>
      <c r="P201" s="93"/>
      <c r="Q201" s="93"/>
      <c r="R201" s="93"/>
      <c r="S201" s="93"/>
      <c r="T201" s="93"/>
      <c r="U201" s="93"/>
      <c r="V201" s="95"/>
      <c r="W201" s="95"/>
      <c r="X201" s="95"/>
      <c r="Y201" s="95"/>
      <c r="Z201" s="95"/>
      <c r="AA201" s="95"/>
      <c r="AB201" s="95"/>
      <c r="AC201" s="95"/>
      <c r="AD201" s="95"/>
      <c r="AE201" s="95"/>
      <c r="AF201" s="95"/>
    </row>
    <row r="202" spans="1:32" s="92" customFormat="1" ht="14.4" x14ac:dyDescent="0.3">
      <c r="A202" s="90"/>
      <c r="B202" s="93"/>
      <c r="C202" s="93"/>
      <c r="D202" s="93"/>
      <c r="E202" s="93"/>
      <c r="F202" s="93"/>
      <c r="G202" s="93"/>
      <c r="H202" s="93"/>
      <c r="I202" s="93"/>
      <c r="J202" s="93"/>
      <c r="K202" s="91"/>
      <c r="L202" s="93"/>
      <c r="M202" s="93"/>
      <c r="N202" s="93"/>
      <c r="O202" s="93"/>
      <c r="P202" s="93"/>
      <c r="Q202" s="93"/>
      <c r="R202" s="93"/>
      <c r="S202" s="93"/>
      <c r="T202" s="93"/>
      <c r="U202" s="93"/>
      <c r="V202" s="95"/>
      <c r="W202" s="95"/>
      <c r="X202" s="95"/>
      <c r="Y202" s="95"/>
      <c r="Z202" s="95"/>
      <c r="AA202" s="95"/>
      <c r="AB202" s="95"/>
      <c r="AC202" s="95"/>
      <c r="AD202" s="95"/>
      <c r="AE202" s="95"/>
      <c r="AF202" s="95"/>
    </row>
    <row r="203" spans="1:32"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s="77" customFormat="1" ht="23.25" customHeight="1" x14ac:dyDescent="0.3">
      <c r="A204" s="105" t="s">
        <v>151</v>
      </c>
      <c r="B204" s="119"/>
      <c r="C204" s="119"/>
      <c r="D204" s="119"/>
      <c r="E204" s="119"/>
      <c r="F204" s="119"/>
      <c r="G204" s="119"/>
      <c r="H204" s="119"/>
      <c r="I204" s="119"/>
      <c r="J204" s="119"/>
      <c r="K204" s="119"/>
      <c r="L204" s="119"/>
      <c r="M204" s="119"/>
      <c r="N204" s="119"/>
      <c r="O204" s="119"/>
      <c r="P204" s="119"/>
      <c r="Q204" s="119"/>
      <c r="R204" s="119"/>
      <c r="S204" s="119"/>
      <c r="T204" s="119"/>
      <c r="U204" s="120"/>
      <c r="V204" s="65"/>
      <c r="W204" s="65"/>
      <c r="X204" s="65"/>
      <c r="Y204" s="65"/>
      <c r="Z204" s="65"/>
      <c r="AA204" s="65"/>
      <c r="AB204" s="65"/>
      <c r="AC204" s="65"/>
      <c r="AD204" s="65"/>
      <c r="AE204" s="65"/>
      <c r="AF204" s="65"/>
    </row>
    <row r="205" spans="1:32" ht="26.25" customHeight="1" x14ac:dyDescent="0.3">
      <c r="A205" s="122" t="s">
        <v>33</v>
      </c>
      <c r="B205" s="126" t="s">
        <v>34</v>
      </c>
      <c r="C205" s="107"/>
      <c r="D205" s="107"/>
      <c r="E205" s="107"/>
      <c r="F205" s="107"/>
      <c r="G205" s="107"/>
      <c r="H205" s="107"/>
      <c r="I205" s="108"/>
      <c r="J205" s="103" t="s">
        <v>35</v>
      </c>
      <c r="K205" s="105" t="s">
        <v>36</v>
      </c>
      <c r="L205" s="101"/>
      <c r="M205" s="101"/>
      <c r="N205" s="102"/>
      <c r="O205" s="105" t="s">
        <v>37</v>
      </c>
      <c r="P205" s="101"/>
      <c r="Q205" s="102"/>
      <c r="R205" s="105" t="s">
        <v>38</v>
      </c>
      <c r="S205" s="101"/>
      <c r="T205" s="102"/>
      <c r="U205" s="103" t="s">
        <v>39</v>
      </c>
      <c r="V205" s="1"/>
      <c r="W205" s="1"/>
      <c r="X205" s="1"/>
      <c r="Y205" s="1"/>
      <c r="Z205" s="1"/>
      <c r="AA205" s="1"/>
      <c r="AB205" s="1"/>
      <c r="AC205" s="1"/>
      <c r="AD205" s="1"/>
      <c r="AE205" s="1"/>
      <c r="AF205" s="1"/>
    </row>
    <row r="206" spans="1:32" ht="17.25" customHeight="1" x14ac:dyDescent="0.3">
      <c r="A206" s="104"/>
      <c r="B206" s="109"/>
      <c r="C206" s="110"/>
      <c r="D206" s="110"/>
      <c r="E206" s="110"/>
      <c r="F206" s="110"/>
      <c r="G206" s="110"/>
      <c r="H206" s="110"/>
      <c r="I206" s="111"/>
      <c r="J206" s="104"/>
      <c r="K206" s="9" t="s">
        <v>40</v>
      </c>
      <c r="L206" s="9" t="s">
        <v>41</v>
      </c>
      <c r="M206" s="9" t="s">
        <v>245</v>
      </c>
      <c r="N206" s="9" t="s">
        <v>43</v>
      </c>
      <c r="O206" s="9" t="s">
        <v>44</v>
      </c>
      <c r="P206" s="9" t="s">
        <v>22</v>
      </c>
      <c r="Q206" s="9" t="s">
        <v>45</v>
      </c>
      <c r="R206" s="9" t="s">
        <v>46</v>
      </c>
      <c r="S206" s="9" t="s">
        <v>40</v>
      </c>
      <c r="T206" s="9" t="s">
        <v>47</v>
      </c>
      <c r="U206" s="104"/>
      <c r="V206" s="1"/>
      <c r="W206" s="1"/>
      <c r="X206" s="1"/>
      <c r="Y206" s="1"/>
      <c r="Z206" s="1"/>
      <c r="AA206" s="1"/>
      <c r="AB206" s="1"/>
      <c r="AC206" s="1"/>
      <c r="AD206" s="1"/>
      <c r="AE206" s="1"/>
      <c r="AF206" s="1"/>
    </row>
    <row r="207" spans="1:32" ht="12.75" customHeight="1" x14ac:dyDescent="0.3">
      <c r="A207" s="112" t="s">
        <v>149</v>
      </c>
      <c r="B207" s="101"/>
      <c r="C207" s="101"/>
      <c r="D207" s="101"/>
      <c r="E207" s="101"/>
      <c r="F207" s="101"/>
      <c r="G207" s="101"/>
      <c r="H207" s="101"/>
      <c r="I207" s="101"/>
      <c r="J207" s="101"/>
      <c r="K207" s="101"/>
      <c r="L207" s="101"/>
      <c r="M207" s="101"/>
      <c r="N207" s="101"/>
      <c r="O207" s="101"/>
      <c r="P207" s="101"/>
      <c r="Q207" s="101"/>
      <c r="R207" s="101"/>
      <c r="S207" s="101"/>
      <c r="T207" s="101"/>
      <c r="U207" s="102"/>
      <c r="V207" s="1"/>
      <c r="W207" s="1"/>
      <c r="X207" s="1"/>
      <c r="Y207" s="1"/>
      <c r="Z207" s="1"/>
      <c r="AA207" s="1"/>
      <c r="AB207" s="1"/>
      <c r="AC207" s="1"/>
      <c r="AD207" s="1"/>
      <c r="AE207" s="1"/>
      <c r="AF207" s="1"/>
    </row>
    <row r="208" spans="1:32" ht="12.75" customHeight="1" x14ac:dyDescent="0.3">
      <c r="A208" s="46" t="str">
        <f>IF(ISNA(INDEX($A$37:$U$151,MATCH($B208,$B$37:$B$151,0),1)),"",INDEX($A$37:$U$151,MATCH($B208,$B$37:$B$151,0),1))</f>
        <v>MLR5105</v>
      </c>
      <c r="B208" s="113" t="s">
        <v>205</v>
      </c>
      <c r="C208" s="101"/>
      <c r="D208" s="101"/>
      <c r="E208" s="101"/>
      <c r="F208" s="101"/>
      <c r="G208" s="101"/>
      <c r="H208" s="101"/>
      <c r="I208" s="102"/>
      <c r="J208" s="23">
        <f t="shared" ref="J208:J220" si="75">IF(ISNA(INDEX($A$37:$U$151,MATCH($B208,$B$37:$B$151,0),10)),"",INDEX($A$37:$U$151,MATCH($B208,$B$37:$B$151,0),10))</f>
        <v>6</v>
      </c>
      <c r="K208" s="23">
        <f t="shared" ref="K208:K220" si="76">IF(ISNA(INDEX($A$37:$U$151,MATCH($B208,$B$37:$B$151,0),11)),"",INDEX($A$37:$U$151,MATCH($B208,$B$37:$B$151,0),11))</f>
        <v>2</v>
      </c>
      <c r="L208" s="23">
        <f t="shared" ref="L208:L220" si="77">IF(ISNA(INDEX($A$37:$U$151,MATCH($B208,$B$37:$B$151,0),12)),"",INDEX($A$37:$U$151,MATCH($B208,$B$37:$B$151,0),12))</f>
        <v>1</v>
      </c>
      <c r="M208" s="23">
        <f t="shared" ref="M208:M220" si="78">IF(ISNA(INDEX($A$37:$U$151,MATCH($B208,$B$37:$B$151,0),13)),"",INDEX($A$37:$U$151,MATCH($B208,$B$37:$B$151,0),13))</f>
        <v>0</v>
      </c>
      <c r="N208" s="23">
        <f t="shared" ref="N208:N220" si="79">IF(ISNA(INDEX($A$37:$U$151,MATCH($B208,$B$37:$B$151,0),14)),"",INDEX($A$37:$U$151,MATCH($B208,$B$37:$B$151,0),14))</f>
        <v>0</v>
      </c>
      <c r="O208" s="23">
        <f t="shared" ref="O208:O220" si="80">IF(ISNA(INDEX($A$37:$U$151,MATCH($B208,$B$37:$B$151,0),15)),"",INDEX($A$37:$U$151,MATCH($B208,$B$37:$B$151,0),15))</f>
        <v>3</v>
      </c>
      <c r="P208" s="23">
        <f t="shared" ref="P208:P220" si="81">IF(ISNA(INDEX($A$37:$U$151,MATCH($B208,$B$37:$B$151,0),16)),"",INDEX($A$37:$U$151,MATCH($B208,$B$37:$B$151,0),16))</f>
        <v>8</v>
      </c>
      <c r="Q208" s="23">
        <f t="shared" ref="Q208:Q220" si="82">IF(ISNA(INDEX($A$37:$U$151,MATCH($B208,$B$37:$B$151,0),17)),"",INDEX($A$37:$U$151,MATCH($B208,$B$37:$B$151,0),17))</f>
        <v>11</v>
      </c>
      <c r="R208" s="47">
        <f t="shared" ref="R208:R220" si="83">IF(ISNA(INDEX($A$37:$U$151,MATCH($B208,$B$37:$B$151,0),18)),"",INDEX($A$37:$U$151,MATCH($B208,$B$37:$B$151,0),18))</f>
        <v>0</v>
      </c>
      <c r="S208" s="47" t="str">
        <f t="shared" ref="S208:S220" si="84">IF(ISNA(INDEX($A$37:$U$151,MATCH($B208,$B$37:$B$151,0),19)),"",INDEX($A$37:$U$151,MATCH($B208,$B$37:$B$151,0),19))</f>
        <v>C</v>
      </c>
      <c r="T208" s="47">
        <f t="shared" ref="T208:T220" si="85">IF(ISNA(INDEX($A$37:$U$151,MATCH($B208,$B$37:$B$151,0),20)),"",INDEX($A$37:$U$151,MATCH($B208,$B$37:$B$151,0),20))</f>
        <v>0</v>
      </c>
      <c r="U208" s="47" t="str">
        <f t="shared" ref="U208:U220" si="86">IF(ISNA(INDEX($A$37:$U$151,MATCH($B208,$B$37:$B$151,0),21)),"",INDEX($A$37:$U$151,MATCH($B208,$B$37:$B$151,0),21))</f>
        <v>DS</v>
      </c>
      <c r="V208" s="1"/>
      <c r="W208" s="1"/>
      <c r="X208" s="1"/>
      <c r="Y208" s="1"/>
      <c r="Z208" s="1"/>
      <c r="AA208" s="1"/>
      <c r="AB208" s="1"/>
      <c r="AC208" s="1"/>
      <c r="AD208" s="1"/>
      <c r="AE208" s="1"/>
      <c r="AF208" s="1"/>
    </row>
    <row r="209" spans="1:32" ht="12.75" customHeight="1" x14ac:dyDescent="0.3">
      <c r="A209" s="46" t="s">
        <v>104</v>
      </c>
      <c r="B209" s="113" t="s">
        <v>210</v>
      </c>
      <c r="C209" s="101"/>
      <c r="D209" s="101"/>
      <c r="E209" s="101"/>
      <c r="F209" s="101"/>
      <c r="G209" s="101"/>
      <c r="H209" s="101"/>
      <c r="I209" s="102"/>
      <c r="J209" s="23">
        <f t="shared" si="75"/>
        <v>6</v>
      </c>
      <c r="K209" s="23">
        <f t="shared" si="76"/>
        <v>2</v>
      </c>
      <c r="L209" s="23">
        <f t="shared" si="77"/>
        <v>2</v>
      </c>
      <c r="M209" s="23">
        <f t="shared" si="78"/>
        <v>0</v>
      </c>
      <c r="N209" s="23">
        <f t="shared" si="79"/>
        <v>0</v>
      </c>
      <c r="O209" s="23">
        <f t="shared" si="80"/>
        <v>4</v>
      </c>
      <c r="P209" s="23">
        <f t="shared" si="81"/>
        <v>7</v>
      </c>
      <c r="Q209" s="23">
        <f t="shared" si="82"/>
        <v>11</v>
      </c>
      <c r="R209" s="47" t="str">
        <f t="shared" si="83"/>
        <v>E</v>
      </c>
      <c r="S209" s="47">
        <f t="shared" si="84"/>
        <v>0</v>
      </c>
      <c r="T209" s="47">
        <f t="shared" si="85"/>
        <v>0</v>
      </c>
      <c r="U209" s="47" t="str">
        <f t="shared" si="86"/>
        <v>DS</v>
      </c>
      <c r="V209" s="1"/>
      <c r="W209" s="1"/>
      <c r="X209" s="1"/>
      <c r="Y209" s="1"/>
      <c r="Z209" s="1"/>
      <c r="AA209" s="1"/>
      <c r="AB209" s="1"/>
      <c r="AC209" s="1"/>
      <c r="AD209" s="1"/>
      <c r="AE209" s="1"/>
      <c r="AF209" s="1"/>
    </row>
    <row r="210" spans="1:32" ht="12.75" customHeight="1" x14ac:dyDescent="0.3">
      <c r="A210" s="46" t="str">
        <f t="shared" ref="A210:A220" si="87">IF(ISNA(INDEX($A$37:$U$151,MATCH($B210,$B$37:$B$151,0),1)),"",INDEX($A$37:$U$151,MATCH($B210,$B$37:$B$151,0),1))</f>
        <v>MLR0026</v>
      </c>
      <c r="B210" s="113" t="s">
        <v>116</v>
      </c>
      <c r="C210" s="101"/>
      <c r="D210" s="101"/>
      <c r="E210" s="101"/>
      <c r="F210" s="101"/>
      <c r="G210" s="101"/>
      <c r="H210" s="101"/>
      <c r="I210" s="102"/>
      <c r="J210" s="23">
        <f t="shared" si="75"/>
        <v>6</v>
      </c>
      <c r="K210" s="23">
        <f t="shared" si="76"/>
        <v>2</v>
      </c>
      <c r="L210" s="23">
        <f t="shared" si="77"/>
        <v>0</v>
      </c>
      <c r="M210" s="23">
        <f t="shared" si="78"/>
        <v>2</v>
      </c>
      <c r="N210" s="23">
        <f t="shared" si="79"/>
        <v>1</v>
      </c>
      <c r="O210" s="23">
        <f t="shared" si="80"/>
        <v>5</v>
      </c>
      <c r="P210" s="23">
        <f t="shared" si="81"/>
        <v>6</v>
      </c>
      <c r="Q210" s="23">
        <f t="shared" si="82"/>
        <v>11</v>
      </c>
      <c r="R210" s="47">
        <f t="shared" si="83"/>
        <v>0</v>
      </c>
      <c r="S210" s="47" t="str">
        <f t="shared" si="84"/>
        <v>C</v>
      </c>
      <c r="T210" s="47">
        <f t="shared" si="85"/>
        <v>0</v>
      </c>
      <c r="U210" s="47" t="str">
        <f t="shared" si="86"/>
        <v>DS</v>
      </c>
      <c r="V210" s="1"/>
      <c r="W210" s="1"/>
      <c r="X210" s="1"/>
      <c r="Y210" s="1"/>
      <c r="Z210" s="1"/>
      <c r="AA210" s="1"/>
      <c r="AB210" s="1"/>
      <c r="AC210" s="1"/>
      <c r="AD210" s="1"/>
      <c r="AE210" s="1"/>
      <c r="AF210" s="1"/>
    </row>
    <row r="211" spans="1:32" ht="12.75" customHeight="1" x14ac:dyDescent="0.3">
      <c r="A211" s="46" t="str">
        <f t="shared" si="87"/>
        <v>MLX2201</v>
      </c>
      <c r="B211" s="113" t="s">
        <v>75</v>
      </c>
      <c r="C211" s="101"/>
      <c r="D211" s="101"/>
      <c r="E211" s="101"/>
      <c r="F211" s="101"/>
      <c r="G211" s="101"/>
      <c r="H211" s="101"/>
      <c r="I211" s="102"/>
      <c r="J211" s="23">
        <f t="shared" si="75"/>
        <v>6</v>
      </c>
      <c r="K211" s="23">
        <f t="shared" si="76"/>
        <v>2</v>
      </c>
      <c r="L211" s="23">
        <f t="shared" si="77"/>
        <v>2</v>
      </c>
      <c r="M211" s="23">
        <f t="shared" si="78"/>
        <v>0</v>
      </c>
      <c r="N211" s="23">
        <f t="shared" si="79"/>
        <v>0</v>
      </c>
      <c r="O211" s="23">
        <f t="shared" si="80"/>
        <v>4</v>
      </c>
      <c r="P211" s="23">
        <f t="shared" si="81"/>
        <v>7</v>
      </c>
      <c r="Q211" s="23">
        <f t="shared" si="82"/>
        <v>11</v>
      </c>
      <c r="R211" s="47">
        <f t="shared" si="83"/>
        <v>0</v>
      </c>
      <c r="S211" s="47">
        <f t="shared" si="84"/>
        <v>0</v>
      </c>
      <c r="T211" s="47" t="str">
        <f t="shared" si="85"/>
        <v>VP</v>
      </c>
      <c r="U211" s="47" t="str">
        <f t="shared" si="86"/>
        <v>DS</v>
      </c>
      <c r="V211" s="1"/>
      <c r="W211" s="1"/>
      <c r="X211" s="1"/>
      <c r="Y211" s="1"/>
      <c r="Z211" s="1"/>
      <c r="AA211" s="1"/>
      <c r="AB211" s="1"/>
      <c r="AC211" s="1"/>
      <c r="AD211" s="1"/>
      <c r="AE211" s="1"/>
      <c r="AF211" s="1"/>
    </row>
    <row r="212" spans="1:32" ht="12.75" customHeight="1" x14ac:dyDescent="0.3">
      <c r="A212" s="46" t="str">
        <f t="shared" si="87"/>
        <v>MLR0027</v>
      </c>
      <c r="B212" s="113" t="s">
        <v>80</v>
      </c>
      <c r="C212" s="101"/>
      <c r="D212" s="101"/>
      <c r="E212" s="101"/>
      <c r="F212" s="101"/>
      <c r="G212" s="101"/>
      <c r="H212" s="101"/>
      <c r="I212" s="102"/>
      <c r="J212" s="23">
        <f t="shared" si="75"/>
        <v>6</v>
      </c>
      <c r="K212" s="23">
        <f t="shared" si="76"/>
        <v>2</v>
      </c>
      <c r="L212" s="23">
        <f t="shared" si="77"/>
        <v>1</v>
      </c>
      <c r="M212" s="23">
        <f t="shared" si="78"/>
        <v>2</v>
      </c>
      <c r="N212" s="23">
        <f t="shared" si="79"/>
        <v>0</v>
      </c>
      <c r="O212" s="23">
        <f t="shared" si="80"/>
        <v>5</v>
      </c>
      <c r="P212" s="23">
        <f t="shared" si="81"/>
        <v>6</v>
      </c>
      <c r="Q212" s="23">
        <f t="shared" si="82"/>
        <v>11</v>
      </c>
      <c r="R212" s="47" t="str">
        <f t="shared" si="83"/>
        <v>E</v>
      </c>
      <c r="S212" s="47">
        <f t="shared" si="84"/>
        <v>0</v>
      </c>
      <c r="T212" s="47">
        <f t="shared" si="85"/>
        <v>0</v>
      </c>
      <c r="U212" s="47" t="str">
        <f t="shared" si="86"/>
        <v>DS</v>
      </c>
      <c r="V212" s="1"/>
      <c r="W212" s="1"/>
      <c r="X212" s="1"/>
      <c r="Y212" s="1"/>
      <c r="Z212" s="1"/>
      <c r="AA212" s="1"/>
      <c r="AB212" s="1"/>
      <c r="AC212" s="1"/>
      <c r="AD212" s="1"/>
      <c r="AE212" s="1"/>
      <c r="AF212" s="1"/>
    </row>
    <row r="213" spans="1:32" ht="12.75" customHeight="1" x14ac:dyDescent="0.3">
      <c r="A213" s="49" t="str">
        <f t="shared" si="87"/>
        <v>MLX2202</v>
      </c>
      <c r="B213" s="113" t="s">
        <v>84</v>
      </c>
      <c r="C213" s="101"/>
      <c r="D213" s="101"/>
      <c r="E213" s="101"/>
      <c r="F213" s="101"/>
      <c r="G213" s="101"/>
      <c r="H213" s="101"/>
      <c r="I213" s="102"/>
      <c r="J213" s="50">
        <f t="shared" si="75"/>
        <v>7</v>
      </c>
      <c r="K213" s="50">
        <f t="shared" si="76"/>
        <v>2</v>
      </c>
      <c r="L213" s="50">
        <f t="shared" si="77"/>
        <v>2</v>
      </c>
      <c r="M213" s="50">
        <f t="shared" si="78"/>
        <v>0</v>
      </c>
      <c r="N213" s="50">
        <f t="shared" si="79"/>
        <v>1</v>
      </c>
      <c r="O213" s="23">
        <f t="shared" si="80"/>
        <v>5</v>
      </c>
      <c r="P213" s="23">
        <f t="shared" si="81"/>
        <v>8</v>
      </c>
      <c r="Q213" s="23">
        <f t="shared" si="82"/>
        <v>13</v>
      </c>
      <c r="R213" s="47">
        <f t="shared" si="83"/>
        <v>0</v>
      </c>
      <c r="S213" s="47">
        <f t="shared" si="84"/>
        <v>0</v>
      </c>
      <c r="T213" s="51" t="str">
        <f t="shared" si="85"/>
        <v>VP</v>
      </c>
      <c r="U213" s="51" t="str">
        <f t="shared" si="86"/>
        <v>DS</v>
      </c>
      <c r="V213" s="1"/>
      <c r="W213" s="1"/>
      <c r="X213" s="1"/>
      <c r="Y213" s="1"/>
      <c r="Z213" s="1"/>
      <c r="AA213" s="1"/>
      <c r="AB213" s="1"/>
      <c r="AC213" s="1"/>
      <c r="AD213" s="1"/>
      <c r="AE213" s="1"/>
      <c r="AF213" s="1"/>
    </row>
    <row r="214" spans="1:32" ht="12.75" customHeight="1" x14ac:dyDescent="0.3">
      <c r="A214" s="46" t="str">
        <f t="shared" si="87"/>
        <v>MLR0030</v>
      </c>
      <c r="B214" s="113" t="s">
        <v>87</v>
      </c>
      <c r="C214" s="101"/>
      <c r="D214" s="101"/>
      <c r="E214" s="101"/>
      <c r="F214" s="101"/>
      <c r="G214" s="101"/>
      <c r="H214" s="101"/>
      <c r="I214" s="102"/>
      <c r="J214" s="23">
        <f t="shared" si="75"/>
        <v>5</v>
      </c>
      <c r="K214" s="23">
        <f t="shared" si="76"/>
        <v>2</v>
      </c>
      <c r="L214" s="23">
        <f t="shared" si="77"/>
        <v>2</v>
      </c>
      <c r="M214" s="23">
        <f t="shared" si="78"/>
        <v>1</v>
      </c>
      <c r="N214" s="23">
        <f t="shared" si="79"/>
        <v>0</v>
      </c>
      <c r="O214" s="23">
        <f t="shared" si="80"/>
        <v>5</v>
      </c>
      <c r="P214" s="23">
        <f t="shared" si="81"/>
        <v>4</v>
      </c>
      <c r="Q214" s="23">
        <f t="shared" si="82"/>
        <v>9</v>
      </c>
      <c r="R214" s="47" t="str">
        <f t="shared" si="83"/>
        <v>E</v>
      </c>
      <c r="S214" s="47">
        <f t="shared" si="84"/>
        <v>0</v>
      </c>
      <c r="T214" s="47">
        <f t="shared" si="85"/>
        <v>0</v>
      </c>
      <c r="U214" s="47" t="str">
        <f t="shared" si="86"/>
        <v>DS</v>
      </c>
      <c r="V214" s="1"/>
      <c r="W214" s="1"/>
      <c r="X214" s="1"/>
      <c r="Y214" s="1"/>
      <c r="Z214" s="1"/>
      <c r="AA214" s="1"/>
      <c r="AB214" s="1"/>
      <c r="AC214" s="1"/>
      <c r="AD214" s="1"/>
      <c r="AE214" s="1"/>
      <c r="AF214" s="1"/>
    </row>
    <row r="215" spans="1:32" ht="12.75" customHeight="1" x14ac:dyDescent="0.3">
      <c r="A215" s="46" t="str">
        <f t="shared" si="87"/>
        <v>MLR0004</v>
      </c>
      <c r="B215" s="113" t="s">
        <v>120</v>
      </c>
      <c r="C215" s="101"/>
      <c r="D215" s="101"/>
      <c r="E215" s="101"/>
      <c r="F215" s="101"/>
      <c r="G215" s="101"/>
      <c r="H215" s="101"/>
      <c r="I215" s="102"/>
      <c r="J215" s="23">
        <f t="shared" si="75"/>
        <v>3</v>
      </c>
      <c r="K215" s="23">
        <f t="shared" si="76"/>
        <v>2</v>
      </c>
      <c r="L215" s="23">
        <f t="shared" si="77"/>
        <v>2</v>
      </c>
      <c r="M215" s="23">
        <f t="shared" si="78"/>
        <v>0</v>
      </c>
      <c r="N215" s="23">
        <f t="shared" si="79"/>
        <v>1</v>
      </c>
      <c r="O215" s="23">
        <f t="shared" si="80"/>
        <v>5</v>
      </c>
      <c r="P215" s="23">
        <f t="shared" si="81"/>
        <v>0</v>
      </c>
      <c r="Q215" s="23">
        <f t="shared" si="82"/>
        <v>5</v>
      </c>
      <c r="R215" s="47" t="str">
        <f t="shared" si="83"/>
        <v>E</v>
      </c>
      <c r="S215" s="47">
        <f t="shared" si="84"/>
        <v>0</v>
      </c>
      <c r="T215" s="47">
        <f t="shared" si="85"/>
        <v>0</v>
      </c>
      <c r="U215" s="47" t="str">
        <f t="shared" si="86"/>
        <v>DS</v>
      </c>
      <c r="V215" s="1"/>
      <c r="W215" s="1"/>
      <c r="X215" s="1"/>
      <c r="Y215" s="1"/>
      <c r="Z215" s="1"/>
      <c r="AA215" s="1"/>
      <c r="AB215" s="1"/>
      <c r="AC215" s="1"/>
      <c r="AD215" s="1"/>
      <c r="AE215" s="1"/>
      <c r="AF215" s="1"/>
    </row>
    <row r="216" spans="1:32" ht="12.75" customHeight="1" x14ac:dyDescent="0.3">
      <c r="A216" s="46" t="str">
        <f t="shared" si="87"/>
        <v>MLR0024</v>
      </c>
      <c r="B216" s="113" t="s">
        <v>118</v>
      </c>
      <c r="C216" s="101"/>
      <c r="D216" s="101"/>
      <c r="E216" s="101"/>
      <c r="F216" s="101"/>
      <c r="G216" s="101"/>
      <c r="H216" s="101"/>
      <c r="I216" s="102"/>
      <c r="J216" s="23">
        <f t="shared" si="75"/>
        <v>3</v>
      </c>
      <c r="K216" s="23">
        <f t="shared" si="76"/>
        <v>2</v>
      </c>
      <c r="L216" s="23">
        <f t="shared" si="77"/>
        <v>1</v>
      </c>
      <c r="M216" s="23">
        <f t="shared" si="78"/>
        <v>1</v>
      </c>
      <c r="N216" s="23">
        <f t="shared" si="79"/>
        <v>1</v>
      </c>
      <c r="O216" s="23">
        <f t="shared" si="80"/>
        <v>5</v>
      </c>
      <c r="P216" s="23">
        <f t="shared" si="81"/>
        <v>0</v>
      </c>
      <c r="Q216" s="23">
        <f t="shared" si="82"/>
        <v>5</v>
      </c>
      <c r="R216" s="47">
        <f t="shared" si="83"/>
        <v>0</v>
      </c>
      <c r="S216" s="47" t="str">
        <f t="shared" si="84"/>
        <v>C</v>
      </c>
      <c r="T216" s="47">
        <f t="shared" si="85"/>
        <v>0</v>
      </c>
      <c r="U216" s="47" t="str">
        <f t="shared" si="86"/>
        <v>DS</v>
      </c>
      <c r="V216" s="1"/>
      <c r="W216" s="1"/>
      <c r="X216" s="1"/>
      <c r="Y216" s="1"/>
      <c r="Z216" s="1"/>
      <c r="AA216" s="1"/>
      <c r="AB216" s="1"/>
      <c r="AC216" s="1"/>
      <c r="AD216" s="1"/>
      <c r="AE216" s="1"/>
      <c r="AF216" s="1"/>
    </row>
    <row r="217" spans="1:32" ht="12.75" customHeight="1" x14ac:dyDescent="0.3">
      <c r="A217" s="46" t="str">
        <f t="shared" si="87"/>
        <v>MLR0011</v>
      </c>
      <c r="B217" s="113" t="s">
        <v>89</v>
      </c>
      <c r="C217" s="101"/>
      <c r="D217" s="101"/>
      <c r="E217" s="101"/>
      <c r="F217" s="101"/>
      <c r="G217" s="101"/>
      <c r="H217" s="101"/>
      <c r="I217" s="102"/>
      <c r="J217" s="23">
        <f t="shared" si="75"/>
        <v>4</v>
      </c>
      <c r="K217" s="23">
        <f t="shared" si="76"/>
        <v>2</v>
      </c>
      <c r="L217" s="23">
        <f t="shared" si="77"/>
        <v>2</v>
      </c>
      <c r="M217" s="23">
        <f t="shared" si="78"/>
        <v>0</v>
      </c>
      <c r="N217" s="23">
        <f t="shared" si="79"/>
        <v>0</v>
      </c>
      <c r="O217" s="23">
        <f t="shared" si="80"/>
        <v>4</v>
      </c>
      <c r="P217" s="23">
        <f t="shared" si="81"/>
        <v>3</v>
      </c>
      <c r="Q217" s="23">
        <f t="shared" si="82"/>
        <v>7</v>
      </c>
      <c r="R217" s="47" t="str">
        <f t="shared" si="83"/>
        <v>E</v>
      </c>
      <c r="S217" s="47">
        <f t="shared" si="84"/>
        <v>0</v>
      </c>
      <c r="T217" s="47">
        <f t="shared" si="85"/>
        <v>0</v>
      </c>
      <c r="U217" s="47" t="str">
        <f t="shared" si="86"/>
        <v>DS</v>
      </c>
      <c r="V217" s="1"/>
      <c r="W217" s="1"/>
      <c r="X217" s="1"/>
      <c r="Y217" s="1"/>
      <c r="Z217" s="1"/>
      <c r="AA217" s="1"/>
      <c r="AB217" s="1"/>
      <c r="AC217" s="1"/>
      <c r="AD217" s="1"/>
      <c r="AE217" s="1"/>
      <c r="AF217" s="1"/>
    </row>
    <row r="218" spans="1:32" ht="12.75" customHeight="1" x14ac:dyDescent="0.3">
      <c r="A218" s="46" t="str">
        <f t="shared" si="87"/>
        <v>MLX2203</v>
      </c>
      <c r="B218" s="113" t="s">
        <v>91</v>
      </c>
      <c r="C218" s="101"/>
      <c r="D218" s="101"/>
      <c r="E218" s="101"/>
      <c r="F218" s="101"/>
      <c r="G218" s="101"/>
      <c r="H218" s="101"/>
      <c r="I218" s="102"/>
      <c r="J218" s="23">
        <f t="shared" si="75"/>
        <v>6</v>
      </c>
      <c r="K218" s="23">
        <f t="shared" si="76"/>
        <v>2</v>
      </c>
      <c r="L218" s="23">
        <f t="shared" si="77"/>
        <v>2</v>
      </c>
      <c r="M218" s="23">
        <f t="shared" si="78"/>
        <v>0</v>
      </c>
      <c r="N218" s="23">
        <f t="shared" si="79"/>
        <v>0</v>
      </c>
      <c r="O218" s="23">
        <f t="shared" si="80"/>
        <v>4</v>
      </c>
      <c r="P218" s="23">
        <f t="shared" si="81"/>
        <v>7</v>
      </c>
      <c r="Q218" s="23">
        <f t="shared" si="82"/>
        <v>11</v>
      </c>
      <c r="R218" s="47" t="str">
        <f t="shared" si="83"/>
        <v>E</v>
      </c>
      <c r="S218" s="47">
        <f t="shared" si="84"/>
        <v>0</v>
      </c>
      <c r="T218" s="47">
        <f t="shared" si="85"/>
        <v>0</v>
      </c>
      <c r="U218" s="47" t="str">
        <f t="shared" si="86"/>
        <v>DS</v>
      </c>
      <c r="V218" s="1"/>
      <c r="W218" s="1"/>
      <c r="X218" s="1"/>
      <c r="Y218" s="1"/>
      <c r="Z218" s="1"/>
      <c r="AA218" s="1"/>
      <c r="AB218" s="1"/>
      <c r="AC218" s="1"/>
      <c r="AD218" s="1"/>
      <c r="AE218" s="1"/>
      <c r="AF218" s="1"/>
    </row>
    <row r="219" spans="1:32" ht="12.75" customHeight="1" x14ac:dyDescent="0.3">
      <c r="A219" s="46" t="str">
        <f t="shared" si="87"/>
        <v>MLX2204</v>
      </c>
      <c r="B219" s="113" t="s">
        <v>93</v>
      </c>
      <c r="C219" s="101"/>
      <c r="D219" s="101"/>
      <c r="E219" s="101"/>
      <c r="F219" s="101"/>
      <c r="G219" s="101"/>
      <c r="H219" s="101"/>
      <c r="I219" s="102"/>
      <c r="J219" s="23">
        <f t="shared" si="75"/>
        <v>6</v>
      </c>
      <c r="K219" s="23">
        <f t="shared" si="76"/>
        <v>2</v>
      </c>
      <c r="L219" s="23">
        <f t="shared" si="77"/>
        <v>0</v>
      </c>
      <c r="M219" s="23">
        <f t="shared" si="78"/>
        <v>1</v>
      </c>
      <c r="N219" s="23">
        <f t="shared" si="79"/>
        <v>1</v>
      </c>
      <c r="O219" s="23">
        <f t="shared" si="80"/>
        <v>4</v>
      </c>
      <c r="P219" s="23">
        <f t="shared" si="81"/>
        <v>7</v>
      </c>
      <c r="Q219" s="23">
        <f t="shared" si="82"/>
        <v>11</v>
      </c>
      <c r="R219" s="47">
        <f t="shared" si="83"/>
        <v>0</v>
      </c>
      <c r="S219" s="47">
        <f t="shared" si="84"/>
        <v>0</v>
      </c>
      <c r="T219" s="47" t="str">
        <f t="shared" si="85"/>
        <v>VP</v>
      </c>
      <c r="U219" s="47" t="str">
        <f t="shared" si="86"/>
        <v>DS</v>
      </c>
      <c r="V219" s="1"/>
      <c r="W219" s="1"/>
      <c r="X219" s="1"/>
      <c r="Y219" s="1"/>
      <c r="Z219" s="1"/>
      <c r="AA219" s="1"/>
      <c r="AB219" s="1"/>
      <c r="AC219" s="1"/>
      <c r="AD219" s="1"/>
      <c r="AE219" s="1"/>
      <c r="AF219" s="1"/>
    </row>
    <row r="220" spans="1:32" ht="12.75" customHeight="1" x14ac:dyDescent="0.3">
      <c r="A220" s="46" t="str">
        <f t="shared" si="87"/>
        <v>MLR2031</v>
      </c>
      <c r="B220" s="113" t="s">
        <v>124</v>
      </c>
      <c r="C220" s="101"/>
      <c r="D220" s="101"/>
      <c r="E220" s="101"/>
      <c r="F220" s="101"/>
      <c r="G220" s="101"/>
      <c r="H220" s="101"/>
      <c r="I220" s="102"/>
      <c r="J220" s="23">
        <f t="shared" si="75"/>
        <v>3</v>
      </c>
      <c r="K220" s="23">
        <f t="shared" si="76"/>
        <v>0</v>
      </c>
      <c r="L220" s="23">
        <f t="shared" si="77"/>
        <v>0</v>
      </c>
      <c r="M220" s="23">
        <f t="shared" si="78"/>
        <v>1</v>
      </c>
      <c r="N220" s="23">
        <f t="shared" si="79"/>
        <v>0</v>
      </c>
      <c r="O220" s="23">
        <f t="shared" si="80"/>
        <v>1</v>
      </c>
      <c r="P220" s="23">
        <f t="shared" si="81"/>
        <v>4</v>
      </c>
      <c r="Q220" s="23">
        <f t="shared" si="82"/>
        <v>5</v>
      </c>
      <c r="R220" s="47">
        <f t="shared" si="83"/>
        <v>0</v>
      </c>
      <c r="S220" s="47" t="str">
        <f t="shared" si="84"/>
        <v>C</v>
      </c>
      <c r="T220" s="47">
        <f t="shared" si="85"/>
        <v>0</v>
      </c>
      <c r="U220" s="47" t="str">
        <f t="shared" si="86"/>
        <v>DS</v>
      </c>
      <c r="V220" s="1"/>
      <c r="W220" s="1"/>
      <c r="X220" s="1"/>
      <c r="Y220" s="1"/>
      <c r="Z220" s="1"/>
      <c r="AA220" s="1"/>
      <c r="AB220" s="1"/>
      <c r="AC220" s="1"/>
      <c r="AD220" s="1"/>
      <c r="AE220" s="1"/>
      <c r="AF220" s="1"/>
    </row>
    <row r="221" spans="1:32" ht="12.75" customHeight="1" x14ac:dyDescent="0.3">
      <c r="A221" s="31" t="s">
        <v>58</v>
      </c>
      <c r="B221" s="149"/>
      <c r="C221" s="101"/>
      <c r="D221" s="101"/>
      <c r="E221" s="101"/>
      <c r="F221" s="101"/>
      <c r="G221" s="101"/>
      <c r="H221" s="101"/>
      <c r="I221" s="102"/>
      <c r="J221" s="32">
        <f t="shared" ref="J221:Q221" si="88">SUM(J208:J220)</f>
        <v>67</v>
      </c>
      <c r="K221" s="32">
        <f t="shared" si="88"/>
        <v>24</v>
      </c>
      <c r="L221" s="32">
        <f t="shared" si="88"/>
        <v>17</v>
      </c>
      <c r="M221" s="32">
        <f t="shared" si="88"/>
        <v>8</v>
      </c>
      <c r="N221" s="32">
        <f t="shared" si="88"/>
        <v>5</v>
      </c>
      <c r="O221" s="32">
        <f t="shared" si="88"/>
        <v>54</v>
      </c>
      <c r="P221" s="32">
        <f t="shared" si="88"/>
        <v>67</v>
      </c>
      <c r="Q221" s="32">
        <f t="shared" si="88"/>
        <v>121</v>
      </c>
      <c r="R221" s="31">
        <f>COUNTIF(R208:R220,"E")</f>
        <v>6</v>
      </c>
      <c r="S221" s="31">
        <f>COUNTIF(S208:S220,"C")</f>
        <v>4</v>
      </c>
      <c r="T221" s="31">
        <f>COUNTIF(T208:T220,"VP")</f>
        <v>3</v>
      </c>
      <c r="U221" s="22">
        <f>COUNTA(U208:U220)</f>
        <v>13</v>
      </c>
      <c r="V221" s="1"/>
      <c r="W221" s="1"/>
      <c r="X221" s="1"/>
      <c r="Y221" s="1"/>
      <c r="Z221" s="1"/>
      <c r="AA221" s="1"/>
      <c r="AB221" s="1"/>
      <c r="AC221" s="1"/>
      <c r="AD221" s="1"/>
      <c r="AE221" s="1"/>
      <c r="AF221" s="1"/>
    </row>
    <row r="222" spans="1:32" ht="18" customHeight="1" x14ac:dyDescent="0.3">
      <c r="A222" s="112" t="s">
        <v>152</v>
      </c>
      <c r="B222" s="101"/>
      <c r="C222" s="101"/>
      <c r="D222" s="101"/>
      <c r="E222" s="101"/>
      <c r="F222" s="101"/>
      <c r="G222" s="101"/>
      <c r="H222" s="101"/>
      <c r="I222" s="101"/>
      <c r="J222" s="101"/>
      <c r="K222" s="101"/>
      <c r="L222" s="101"/>
      <c r="M222" s="101"/>
      <c r="N222" s="101"/>
      <c r="O222" s="101"/>
      <c r="P222" s="101"/>
      <c r="Q222" s="101"/>
      <c r="R222" s="101"/>
      <c r="S222" s="101"/>
      <c r="T222" s="101"/>
      <c r="U222" s="102"/>
      <c r="V222" s="15"/>
      <c r="W222" s="15"/>
      <c r="X222" s="15"/>
      <c r="Y222" s="15"/>
      <c r="Z222" s="15"/>
      <c r="AA222" s="15"/>
      <c r="AB222" s="1"/>
      <c r="AC222" s="1"/>
      <c r="AD222" s="1"/>
      <c r="AE222" s="1"/>
      <c r="AF222" s="1"/>
    </row>
    <row r="223" spans="1:32" ht="12.75" customHeight="1" x14ac:dyDescent="0.3">
      <c r="A223" s="46" t="str">
        <f>IF(ISNA(INDEX($A$37:$U$151,MATCH($B223,$B$37:$B$151,0),1)),"",INDEX($A$37:$U$151,MATCH($B223,$B$37:$B$151,0),1))</f>
        <v>MLR0022</v>
      </c>
      <c r="B223" s="113" t="s">
        <v>220</v>
      </c>
      <c r="C223" s="101"/>
      <c r="D223" s="101"/>
      <c r="E223" s="101"/>
      <c r="F223" s="101"/>
      <c r="G223" s="101"/>
      <c r="H223" s="101"/>
      <c r="I223" s="102"/>
      <c r="J223" s="23">
        <f>IF(ISNA(INDEX($A$37:$U$151,MATCH($B223,$B$37:$B$151,0),10)),"",INDEX($A$37:$U$151,MATCH($B223,$B$37:$B$151,0),10))</f>
        <v>6</v>
      </c>
      <c r="K223" s="23">
        <f>IF(ISNA(INDEX($A$37:$U$151,MATCH($B223,$B$37:$B$151,0),11)),"",INDEX($A$37:$U$151,MATCH($B223,$B$37:$B$151,0),11))</f>
        <v>2</v>
      </c>
      <c r="L223" s="23">
        <f>IF(ISNA(INDEX($A$37:$U$151,MATCH($B223,$B$37:$B$151,0),12)),"",INDEX($A$37:$U$151,MATCH($B223,$B$37:$B$151,0),12))</f>
        <v>2</v>
      </c>
      <c r="M223" s="23">
        <f>IF(ISNA(INDEX($A$37:$U$151,MATCH($B223,$B$37:$B$151,0),13)),"",INDEX($A$37:$U$151,MATCH($B223,$B$37:$B$151,0),13))</f>
        <v>0</v>
      </c>
      <c r="N223" s="23">
        <f>IF(ISNA(INDEX($A$37:$U$151,MATCH($B223,$B$37:$B$151,0),14)),"",INDEX($A$37:$U$151,MATCH($B223,$B$37:$B$151,0),14))</f>
        <v>0</v>
      </c>
      <c r="O223" s="23">
        <f>IF(ISNA(INDEX($A$37:$U$151,MATCH($B223,$B$37:$B$151,0),15)),"",INDEX($A$37:$U$151,MATCH($B223,$B$37:$B$151,0),15))</f>
        <v>4</v>
      </c>
      <c r="P223" s="23">
        <f>IF(ISNA(INDEX($A$37:$U$151,MATCH($B223,$B$37:$B$151,0),16)),"",INDEX($A$37:$U$151,MATCH($B223,$B$37:$B$151,0),16))</f>
        <v>9</v>
      </c>
      <c r="Q223" s="23">
        <f>IF(ISNA(INDEX($A$37:$U$151,MATCH($B223,$B$37:$B$151,0),17)),"",INDEX($A$37:$U$151,MATCH($B223,$B$37:$B$151,0),17))</f>
        <v>13</v>
      </c>
      <c r="R223" s="47" t="str">
        <f>IF(ISNA(INDEX($A$37:$U$151,MATCH($B223,$B$37:$B$151,0),18)),"",INDEX($A$37:$U$151,MATCH($B223,$B$37:$B$151,0),18))</f>
        <v>E</v>
      </c>
      <c r="S223" s="47">
        <f>IF(ISNA(INDEX($A$37:$U$151,MATCH($B223,$B$37:$B$151,0),19)),"",INDEX($A$37:$U$151,MATCH($B223,$B$37:$B$151,0),19))</f>
        <v>0</v>
      </c>
      <c r="T223" s="47">
        <f>IF(ISNA(INDEX($A$37:$U$151,MATCH($B223,$B$37:$B$151,0),20)),"",INDEX($A$37:$U$151,MATCH($B223,$B$37:$B$151,0),20))</f>
        <v>0</v>
      </c>
      <c r="U223" s="47" t="str">
        <f>IF(ISNA(INDEX($A$37:$U$151,MATCH($B223,$B$37:$B$151,0),21)),"",INDEX($A$37:$U$151,MATCH($B223,$B$37:$B$151,0),21))</f>
        <v>DS</v>
      </c>
      <c r="V223" s="15"/>
      <c r="W223" s="15"/>
      <c r="X223" s="15"/>
      <c r="Y223" s="15"/>
      <c r="Z223" s="15"/>
      <c r="AA223" s="15"/>
      <c r="AB223" s="1"/>
      <c r="AC223" s="1"/>
      <c r="AD223" s="1"/>
      <c r="AE223" s="1"/>
      <c r="AF223" s="1"/>
    </row>
    <row r="224" spans="1:32" ht="12.75" customHeight="1" x14ac:dyDescent="0.3">
      <c r="A224" s="46" t="str">
        <f>IF(ISNA(INDEX($A$37:$U$151,MATCH($B224,$B$37:$B$151,0),1)),"",INDEX($A$37:$U$151,MATCH($B224,$B$37:$B$151,0),1))</f>
        <v>MLR2001</v>
      </c>
      <c r="B224" s="113" t="s">
        <v>97</v>
      </c>
      <c r="C224" s="101"/>
      <c r="D224" s="101"/>
      <c r="E224" s="101"/>
      <c r="F224" s="101"/>
      <c r="G224" s="101"/>
      <c r="H224" s="101"/>
      <c r="I224" s="102"/>
      <c r="J224" s="23">
        <f>IF(ISNA(INDEX($A$37:$U$151,MATCH($B224,$B$37:$B$151,0),10)),"",INDEX($A$37:$U$151,MATCH($B224,$B$37:$B$151,0),10))</f>
        <v>6</v>
      </c>
      <c r="K224" s="23">
        <f>IF(ISNA(INDEX($A$37:$U$151,MATCH($B224,$B$37:$B$151,0),11)),"",INDEX($A$37:$U$151,MATCH($B224,$B$37:$B$151,0),11))</f>
        <v>0</v>
      </c>
      <c r="L224" s="23">
        <f>IF(ISNA(INDEX($A$37:$U$151,MATCH($B224,$B$37:$B$151,0),12)),"",INDEX($A$37:$U$151,MATCH($B224,$B$37:$B$151,0),12))</f>
        <v>0</v>
      </c>
      <c r="M224" s="23">
        <f>IF(ISNA(INDEX($A$37:$U$151,MATCH($B224,$B$37:$B$151,0),13)),"",INDEX($A$37:$U$151,MATCH($B224,$B$37:$B$151,0),13))</f>
        <v>0</v>
      </c>
      <c r="N224" s="23">
        <f>IF(ISNA(INDEX($A$37:$U$151,MATCH($B224,$B$37:$B$151,0),14)),"",INDEX($A$37:$U$151,MATCH($B224,$B$37:$B$151,0),14))</f>
        <v>4</v>
      </c>
      <c r="O224" s="23">
        <f>IF(ISNA(INDEX($A$37:$U$151,MATCH($B224,$B$37:$B$151,0),15)),"",INDEX($A$37:$U$151,MATCH($B224,$B$37:$B$151,0),15))</f>
        <v>4</v>
      </c>
      <c r="P224" s="23">
        <f>IF(ISNA(INDEX($A$37:$U$151,MATCH($B224,$B$37:$B$151,0),16)),"",INDEX($A$37:$U$151,MATCH($B224,$B$37:$B$151,0),16))</f>
        <v>9</v>
      </c>
      <c r="Q224" s="23">
        <f>IF(ISNA(INDEX($A$37:$U$151,MATCH($B224,$B$37:$B$151,0),17)),"",INDEX($A$37:$U$151,MATCH($B224,$B$37:$B$151,0),17))</f>
        <v>13</v>
      </c>
      <c r="R224" s="47">
        <f>IF(ISNA(INDEX($A$37:$U$151,MATCH($B224,$B$37:$B$151,0),18)),"",INDEX($A$37:$U$151,MATCH($B224,$B$37:$B$151,0),18))</f>
        <v>0</v>
      </c>
      <c r="S224" s="47" t="str">
        <f>IF(ISNA(INDEX($A$37:$U$151,MATCH($B224,$B$37:$B$151,0),19)),"",INDEX($A$37:$U$151,MATCH($B224,$B$37:$B$151,0),19))</f>
        <v>C</v>
      </c>
      <c r="T224" s="47">
        <f>IF(ISNA(INDEX($A$37:$U$151,MATCH($B224,$B$37:$B$151,0),20)),"",INDEX($A$37:$U$151,MATCH($B224,$B$37:$B$151,0),20))</f>
        <v>0</v>
      </c>
      <c r="U224" s="47" t="str">
        <f>IF(ISNA(INDEX($A$37:$U$151,MATCH($B224,$B$37:$B$151,0),21)),"",INDEX($A$37:$U$151,MATCH($B224,$B$37:$B$151,0),21))</f>
        <v>DS</v>
      </c>
      <c r="V224" s="15"/>
      <c r="W224" s="15"/>
      <c r="X224" s="15"/>
      <c r="Y224" s="15"/>
      <c r="Z224" s="15"/>
      <c r="AA224" s="15"/>
      <c r="AB224" s="1"/>
      <c r="AC224" s="1"/>
      <c r="AD224" s="1"/>
      <c r="AE224" s="1"/>
      <c r="AF224" s="1"/>
    </row>
    <row r="225" spans="1:32" ht="12.75" customHeight="1" x14ac:dyDescent="0.3">
      <c r="A225" s="46" t="str">
        <f>IF(ISNA(INDEX($A$37:$U$151,MATCH($B225,$B$37:$B$151,0),1)),"",INDEX($A$37:$U$151,MATCH($B225,$B$37:$B$151,0),1))</f>
        <v>MLX2205</v>
      </c>
      <c r="B225" s="113" t="s">
        <v>216</v>
      </c>
      <c r="C225" s="101"/>
      <c r="D225" s="101"/>
      <c r="E225" s="101"/>
      <c r="F225" s="101"/>
      <c r="G225" s="101"/>
      <c r="H225" s="101"/>
      <c r="I225" s="102"/>
      <c r="J225" s="23">
        <f>IF(ISNA(INDEX($A$37:$U$151,MATCH($B225,$B$37:$B$151,0),10)),"",INDEX($A$37:$U$151,MATCH($B225,$B$37:$B$151,0),10))</f>
        <v>6</v>
      </c>
      <c r="K225" s="23">
        <f>IF(ISNA(INDEX($A$37:$U$151,MATCH($B225,$B$37:$B$151,0),11)),"",INDEX($A$37:$U$151,MATCH($B225,$B$37:$B$151,0),11))</f>
        <v>2</v>
      </c>
      <c r="L225" s="23">
        <f>IF(ISNA(INDEX($A$37:$U$151,MATCH($B225,$B$37:$B$151,0),12)),"",INDEX($A$37:$U$151,MATCH($B225,$B$37:$B$151,0),12))</f>
        <v>1</v>
      </c>
      <c r="M225" s="23">
        <f>IF(ISNA(INDEX($A$37:$U$151,MATCH($B225,$B$37:$B$151,0),13)),"",INDEX($A$37:$U$151,MATCH($B225,$B$37:$B$151,0),13))</f>
        <v>1</v>
      </c>
      <c r="N225" s="23">
        <f>IF(ISNA(INDEX($A$37:$U$151,MATCH($B225,$B$37:$B$151,0),14)),"",INDEX($A$37:$U$151,MATCH($B225,$B$37:$B$151,0),14))</f>
        <v>1</v>
      </c>
      <c r="O225" s="23">
        <f>IF(ISNA(INDEX($A$37:$U$151,MATCH($B225,$B$37:$B$151,0),15)),"",INDEX($A$37:$U$151,MATCH($B225,$B$37:$B$151,0),15))</f>
        <v>5</v>
      </c>
      <c r="P225" s="23">
        <f>IF(ISNA(INDEX($A$37:$U$151,MATCH($B225,$B$37:$B$151,0),16)),"",INDEX($A$37:$U$151,MATCH($B225,$B$37:$B$151,0),16))</f>
        <v>8</v>
      </c>
      <c r="Q225" s="23">
        <f>IF(ISNA(INDEX($A$37:$U$151,MATCH($B225,$B$37:$B$151,0),17)),"",INDEX($A$37:$U$151,MATCH($B225,$B$37:$B$151,0),17))</f>
        <v>13</v>
      </c>
      <c r="R225" s="47" t="str">
        <f>IF(ISNA(INDEX($A$37:$U$151,MATCH($B225,$B$37:$B$151,0),18)),"",INDEX($A$37:$U$151,MATCH($B225,$B$37:$B$151,0),18))</f>
        <v>E</v>
      </c>
      <c r="S225" s="47">
        <f>IF(ISNA(INDEX($A$37:$U$151,MATCH($B225,$B$37:$B$151,0),19)),"",INDEX($A$37:$U$151,MATCH($B225,$B$37:$B$151,0),19))</f>
        <v>0</v>
      </c>
      <c r="T225" s="47">
        <f>IF(ISNA(INDEX($A$37:$U$151,MATCH($B225,$B$37:$B$151,0),20)),"",INDEX($A$37:$U$151,MATCH($B225,$B$37:$B$151,0),20))</f>
        <v>0</v>
      </c>
      <c r="U225" s="47" t="str">
        <f>IF(ISNA(INDEX($A$37:$U$151,MATCH($B225,$B$37:$B$151,0),21)),"",INDEX($A$37:$U$151,MATCH($B225,$B$37:$B$151,0),21))</f>
        <v>DS</v>
      </c>
      <c r="V225" s="15"/>
      <c r="W225" s="15"/>
      <c r="X225" s="15"/>
      <c r="Y225" s="15"/>
      <c r="Z225" s="15"/>
      <c r="AA225" s="15"/>
      <c r="AB225" s="1"/>
      <c r="AC225" s="1"/>
      <c r="AD225" s="1"/>
      <c r="AE225" s="1"/>
      <c r="AF225" s="1"/>
    </row>
    <row r="226" spans="1:32" ht="12.75" customHeight="1" x14ac:dyDescent="0.3">
      <c r="A226" s="46" t="str">
        <f>IF(ISNA(INDEX($A$37:$U$151,MATCH($B226,$B$37:$B$151,0),1)),"",INDEX($A$37:$U$151,MATCH($B226,$B$37:$B$151,0),1))</f>
        <v>MLX2206</v>
      </c>
      <c r="B226" s="113" t="s">
        <v>99</v>
      </c>
      <c r="C226" s="101"/>
      <c r="D226" s="101"/>
      <c r="E226" s="101"/>
      <c r="F226" s="101"/>
      <c r="G226" s="101"/>
      <c r="H226" s="101"/>
      <c r="I226" s="102"/>
      <c r="J226" s="23">
        <f>IF(ISNA(INDEX($A$37:$U$151,MATCH($B226,$B$37:$B$151,0),10)),"",INDEX($A$37:$U$151,MATCH($B226,$B$37:$B$151,0),10))</f>
        <v>6</v>
      </c>
      <c r="K226" s="23">
        <f>IF(ISNA(INDEX($A$37:$U$151,MATCH($B226,$B$37:$B$151,0),11)),"",INDEX($A$37:$U$151,MATCH($B226,$B$37:$B$151,0),11))</f>
        <v>2</v>
      </c>
      <c r="L226" s="23">
        <f>IF(ISNA(INDEX($A$37:$U$151,MATCH($B226,$B$37:$B$151,0),12)),"",INDEX($A$37:$U$151,MATCH($B226,$B$37:$B$151,0),12))</f>
        <v>2</v>
      </c>
      <c r="M226" s="23">
        <f>IF(ISNA(INDEX($A$37:$U$151,MATCH($B226,$B$37:$B$151,0),13)),"",INDEX($A$37:$U$151,MATCH($B226,$B$37:$B$151,0),13))</f>
        <v>0</v>
      </c>
      <c r="N226" s="23">
        <f>IF(ISNA(INDEX($A$37:$U$151,MATCH($B226,$B$37:$B$151,0),14)),"",INDEX($A$37:$U$151,MATCH($B226,$B$37:$B$151,0),14))</f>
        <v>1</v>
      </c>
      <c r="O226" s="23">
        <f>IF(ISNA(INDEX($A$37:$U$151,MATCH($B226,$B$37:$B$151,0),15)),"",INDEX($A$37:$U$151,MATCH($B226,$B$37:$B$151,0),15))</f>
        <v>5</v>
      </c>
      <c r="P226" s="23">
        <f>IF(ISNA(INDEX($A$37:$U$151,MATCH($B226,$B$37:$B$151,0),16)),"",INDEX($A$37:$U$151,MATCH($B226,$B$37:$B$151,0),16))</f>
        <v>8</v>
      </c>
      <c r="Q226" s="23">
        <f>IF(ISNA(INDEX($A$37:$U$151,MATCH($B226,$B$37:$B$151,0),17)),"",INDEX($A$37:$U$151,MATCH($B226,$B$37:$B$151,0),17))</f>
        <v>13</v>
      </c>
      <c r="R226" s="47" t="str">
        <f>IF(ISNA(INDEX($A$37:$U$151,MATCH($B226,$B$37:$B$151,0),18)),"",INDEX($A$37:$U$151,MATCH($B226,$B$37:$B$151,0),18))</f>
        <v>E</v>
      </c>
      <c r="S226" s="47">
        <f>IF(ISNA(INDEX($A$37:$U$151,MATCH($B226,$B$37:$B$151,0),19)),"",INDEX($A$37:$U$151,MATCH($B226,$B$37:$B$151,0),19))</f>
        <v>0</v>
      </c>
      <c r="T226" s="47">
        <f>IF(ISNA(INDEX($A$37:$U$151,MATCH($B226,$B$37:$B$151,0),20)),"",INDEX($A$37:$U$151,MATCH($B226,$B$37:$B$151,0),20))</f>
        <v>0</v>
      </c>
      <c r="U226" s="47" t="str">
        <f>IF(ISNA(INDEX($A$37:$U$151,MATCH($B226,$B$37:$B$151,0),21)),"",INDEX($A$37:$U$151,MATCH($B226,$B$37:$B$151,0),21))</f>
        <v>DS</v>
      </c>
      <c r="V226" s="15"/>
      <c r="W226" s="15"/>
      <c r="X226" s="15"/>
      <c r="Y226" s="15"/>
      <c r="Z226" s="15"/>
      <c r="AA226" s="15"/>
      <c r="AB226" s="1"/>
      <c r="AC226" s="1"/>
      <c r="AD226" s="1"/>
      <c r="AE226" s="1"/>
      <c r="AF226" s="1"/>
    </row>
    <row r="227" spans="1:32" ht="12.75" customHeight="1" x14ac:dyDescent="0.3">
      <c r="A227" s="31" t="s">
        <v>58</v>
      </c>
      <c r="B227" s="112"/>
      <c r="C227" s="101"/>
      <c r="D227" s="101"/>
      <c r="E227" s="101"/>
      <c r="F227" s="101"/>
      <c r="G227" s="101"/>
      <c r="H227" s="101"/>
      <c r="I227" s="102"/>
      <c r="J227" s="32">
        <f t="shared" ref="J227:Q227" si="89">SUM(J223:J226)</f>
        <v>24</v>
      </c>
      <c r="K227" s="32">
        <f t="shared" si="89"/>
        <v>6</v>
      </c>
      <c r="L227" s="32">
        <f t="shared" si="89"/>
        <v>5</v>
      </c>
      <c r="M227" s="32">
        <f t="shared" si="89"/>
        <v>1</v>
      </c>
      <c r="N227" s="32">
        <f t="shared" si="89"/>
        <v>6</v>
      </c>
      <c r="O227" s="32">
        <f t="shared" si="89"/>
        <v>18</v>
      </c>
      <c r="P227" s="32">
        <f t="shared" si="89"/>
        <v>34</v>
      </c>
      <c r="Q227" s="32">
        <f t="shared" si="89"/>
        <v>52</v>
      </c>
      <c r="R227" s="31">
        <f>COUNTIF(R223:R226,"E")</f>
        <v>3</v>
      </c>
      <c r="S227" s="31">
        <f>COUNTIF(S223:S226,"C")</f>
        <v>1</v>
      </c>
      <c r="T227" s="31">
        <f>COUNTIF(T223:T226,"VP")</f>
        <v>0</v>
      </c>
      <c r="U227" s="22">
        <f>COUNTA(U223:U226)</f>
        <v>4</v>
      </c>
      <c r="V227" s="1"/>
      <c r="W227" s="1"/>
      <c r="X227" s="1"/>
      <c r="Y227" s="1"/>
      <c r="Z227" s="1"/>
      <c r="AA227" s="1"/>
      <c r="AB227" s="1"/>
      <c r="AC227" s="1"/>
      <c r="AD227" s="1"/>
      <c r="AE227" s="1"/>
      <c r="AF227" s="1"/>
    </row>
    <row r="228" spans="1:32" ht="30" customHeight="1" x14ac:dyDescent="0.3">
      <c r="A228" s="114" t="s">
        <v>132</v>
      </c>
      <c r="B228" s="101"/>
      <c r="C228" s="101"/>
      <c r="D228" s="101"/>
      <c r="E228" s="101"/>
      <c r="F228" s="101"/>
      <c r="G228" s="101"/>
      <c r="H228" s="101"/>
      <c r="I228" s="102"/>
      <c r="J228" s="32">
        <f t="shared" ref="J228:U228" si="90">SUM(J221,J227)</f>
        <v>91</v>
      </c>
      <c r="K228" s="32">
        <f t="shared" si="90"/>
        <v>30</v>
      </c>
      <c r="L228" s="32">
        <f t="shared" si="90"/>
        <v>22</v>
      </c>
      <c r="M228" s="32">
        <f t="shared" si="90"/>
        <v>9</v>
      </c>
      <c r="N228" s="32">
        <f t="shared" si="90"/>
        <v>11</v>
      </c>
      <c r="O228" s="32">
        <f t="shared" si="90"/>
        <v>72</v>
      </c>
      <c r="P228" s="32">
        <f t="shared" si="90"/>
        <v>101</v>
      </c>
      <c r="Q228" s="32">
        <f t="shared" si="90"/>
        <v>173</v>
      </c>
      <c r="R228" s="32">
        <f t="shared" si="90"/>
        <v>9</v>
      </c>
      <c r="S228" s="32">
        <f t="shared" si="90"/>
        <v>5</v>
      </c>
      <c r="T228" s="32">
        <f t="shared" si="90"/>
        <v>3</v>
      </c>
      <c r="U228" s="48">
        <f t="shared" si="90"/>
        <v>17</v>
      </c>
      <c r="V228" s="1"/>
      <c r="W228" s="1"/>
      <c r="X228" s="1"/>
      <c r="Y228" s="1"/>
      <c r="Z228" s="1"/>
      <c r="AA228" s="1"/>
      <c r="AB228" s="1"/>
      <c r="AC228" s="1"/>
      <c r="AD228" s="1"/>
      <c r="AE228" s="1"/>
      <c r="AF228" s="1"/>
    </row>
    <row r="229" spans="1:32" ht="13.5" customHeight="1" x14ac:dyDescent="0.3">
      <c r="A229" s="121" t="s">
        <v>133</v>
      </c>
      <c r="B229" s="107"/>
      <c r="C229" s="107"/>
      <c r="D229" s="107"/>
      <c r="E229" s="107"/>
      <c r="F229" s="107"/>
      <c r="G229" s="107"/>
      <c r="H229" s="107"/>
      <c r="I229" s="107"/>
      <c r="J229" s="108"/>
      <c r="K229" s="32">
        <f t="shared" ref="K229:Q229" si="91">K221*14+K227*12</f>
        <v>408</v>
      </c>
      <c r="L229" s="32">
        <f t="shared" si="91"/>
        <v>298</v>
      </c>
      <c r="M229" s="32">
        <f t="shared" si="91"/>
        <v>124</v>
      </c>
      <c r="N229" s="32">
        <f t="shared" si="91"/>
        <v>142</v>
      </c>
      <c r="O229" s="32">
        <f t="shared" si="91"/>
        <v>972</v>
      </c>
      <c r="P229" s="32">
        <f t="shared" si="91"/>
        <v>1346</v>
      </c>
      <c r="Q229" s="32">
        <f t="shared" si="91"/>
        <v>2318</v>
      </c>
      <c r="R229" s="106"/>
      <c r="S229" s="107"/>
      <c r="T229" s="107"/>
      <c r="U229" s="108"/>
      <c r="V229" s="1"/>
      <c r="W229" s="1"/>
      <c r="X229" s="1"/>
      <c r="Y229" s="1"/>
      <c r="Z229" s="1"/>
      <c r="AA229" s="1"/>
      <c r="AB229" s="1"/>
      <c r="AC229" s="1"/>
      <c r="AD229" s="1"/>
      <c r="AE229" s="1"/>
      <c r="AF229" s="1"/>
    </row>
    <row r="230" spans="1:32" ht="16.5" customHeight="1" x14ac:dyDescent="0.3">
      <c r="A230" s="109"/>
      <c r="B230" s="110"/>
      <c r="C230" s="110"/>
      <c r="D230" s="110"/>
      <c r="E230" s="110"/>
      <c r="F230" s="110"/>
      <c r="G230" s="110"/>
      <c r="H230" s="110"/>
      <c r="I230" s="110"/>
      <c r="J230" s="111"/>
      <c r="K230" s="118">
        <f>SUM(K229:N229)</f>
        <v>972</v>
      </c>
      <c r="L230" s="101"/>
      <c r="M230" s="101"/>
      <c r="N230" s="102"/>
      <c r="O230" s="118">
        <f>SUM(O229:P229)</f>
        <v>2318</v>
      </c>
      <c r="P230" s="101"/>
      <c r="Q230" s="102"/>
      <c r="R230" s="109"/>
      <c r="S230" s="110"/>
      <c r="T230" s="110"/>
      <c r="U230" s="111"/>
      <c r="V230" s="1"/>
      <c r="W230" s="1"/>
      <c r="X230" s="1"/>
      <c r="Y230" s="1"/>
      <c r="Z230" s="1"/>
      <c r="AA230" s="1"/>
      <c r="AB230" s="1"/>
      <c r="AC230" s="1"/>
      <c r="AD230" s="1"/>
      <c r="AE230" s="1"/>
      <c r="AF230" s="1"/>
    </row>
    <row r="231" spans="1:32" ht="21.75" customHeight="1" x14ac:dyDescent="0.3">
      <c r="A231" s="117" t="s">
        <v>134</v>
      </c>
      <c r="B231" s="101"/>
      <c r="C231" s="101"/>
      <c r="D231" s="101"/>
      <c r="E231" s="101"/>
      <c r="F231" s="101"/>
      <c r="G231" s="101"/>
      <c r="H231" s="101"/>
      <c r="I231" s="101"/>
      <c r="J231" s="102"/>
      <c r="K231" s="116">
        <f>U228/SUM(U46,U57,U68,U81,U95,U105)</f>
        <v>0.47222222222222221</v>
      </c>
      <c r="L231" s="101"/>
      <c r="M231" s="101"/>
      <c r="N231" s="101"/>
      <c r="O231" s="101"/>
      <c r="P231" s="101"/>
      <c r="Q231" s="101"/>
      <c r="R231" s="101"/>
      <c r="S231" s="101"/>
      <c r="T231" s="101"/>
      <c r="U231" s="102"/>
      <c r="V231" s="1"/>
      <c r="W231" s="1"/>
      <c r="X231" s="1"/>
      <c r="Y231" s="1"/>
      <c r="Z231" s="1"/>
      <c r="AA231" s="1"/>
      <c r="AB231" s="1"/>
      <c r="AC231" s="1"/>
      <c r="AD231" s="1"/>
      <c r="AE231" s="1"/>
      <c r="AF231" s="1"/>
    </row>
    <row r="232" spans="1:32" ht="22.5" customHeight="1" x14ac:dyDescent="0.3">
      <c r="A232" s="115" t="s">
        <v>146</v>
      </c>
      <c r="B232" s="101"/>
      <c r="C232" s="101"/>
      <c r="D232" s="101"/>
      <c r="E232" s="101"/>
      <c r="F232" s="101"/>
      <c r="G232" s="101"/>
      <c r="H232" s="101"/>
      <c r="I232" s="101"/>
      <c r="J232" s="102"/>
      <c r="K232" s="116">
        <f>K230/(SUM(O46,O57,O68,O81,O95)*14+O105*12)</f>
        <v>0.47928994082840237</v>
      </c>
      <c r="L232" s="101"/>
      <c r="M232" s="101"/>
      <c r="N232" s="101"/>
      <c r="O232" s="101"/>
      <c r="P232" s="101"/>
      <c r="Q232" s="101"/>
      <c r="R232" s="101"/>
      <c r="S232" s="101"/>
      <c r="T232" s="101"/>
      <c r="U232" s="102"/>
      <c r="V232" s="1"/>
      <c r="W232" s="1"/>
      <c r="X232" s="1"/>
      <c r="Y232" s="1"/>
      <c r="Z232" s="1"/>
      <c r="AA232" s="1"/>
      <c r="AB232" s="1"/>
      <c r="AC232" s="1"/>
      <c r="AD232" s="1"/>
      <c r="AE232" s="1"/>
      <c r="AF232" s="1"/>
    </row>
    <row r="233" spans="1:32" s="83" customFormat="1" ht="14.4" x14ac:dyDescent="0.3">
      <c r="A233" s="90"/>
      <c r="B233" s="84"/>
      <c r="C233" s="84"/>
      <c r="D233" s="84"/>
      <c r="E233" s="84"/>
      <c r="F233" s="84"/>
      <c r="G233" s="84"/>
      <c r="H233" s="84"/>
      <c r="I233" s="84"/>
      <c r="J233" s="84"/>
      <c r="K233" s="91"/>
      <c r="L233" s="84"/>
      <c r="M233" s="84"/>
      <c r="N233" s="84"/>
      <c r="O233" s="84"/>
      <c r="P233" s="84"/>
      <c r="Q233" s="84"/>
      <c r="R233" s="84"/>
      <c r="S233" s="84"/>
      <c r="T233" s="84"/>
      <c r="U233" s="84"/>
      <c r="V233" s="85"/>
      <c r="W233" s="85"/>
      <c r="X233" s="85"/>
      <c r="Y233" s="85"/>
      <c r="Z233" s="85"/>
      <c r="AA233" s="85"/>
      <c r="AB233" s="85"/>
      <c r="AC233" s="85"/>
      <c r="AD233" s="85"/>
      <c r="AE233" s="85"/>
      <c r="AF233" s="85"/>
    </row>
    <row r="234" spans="1:32" s="83" customFormat="1" ht="14.4" x14ac:dyDescent="0.3">
      <c r="A234" s="90"/>
      <c r="B234" s="84"/>
      <c r="C234" s="84"/>
      <c r="D234" s="84"/>
      <c r="E234" s="84"/>
      <c r="F234" s="84"/>
      <c r="G234" s="84"/>
      <c r="H234" s="84"/>
      <c r="I234" s="84"/>
      <c r="J234" s="84"/>
      <c r="K234" s="91"/>
      <c r="L234" s="84"/>
      <c r="M234" s="84"/>
      <c r="N234" s="84"/>
      <c r="O234" s="84"/>
      <c r="P234" s="84"/>
      <c r="Q234" s="84"/>
      <c r="R234" s="84"/>
      <c r="S234" s="84"/>
      <c r="T234" s="84"/>
      <c r="U234" s="84"/>
      <c r="V234" s="85"/>
      <c r="W234" s="85"/>
      <c r="X234" s="85"/>
      <c r="Y234" s="85"/>
      <c r="Z234" s="85"/>
      <c r="AA234" s="85"/>
      <c r="AB234" s="85"/>
      <c r="AC234" s="85"/>
      <c r="AD234" s="85"/>
      <c r="AE234" s="85"/>
      <c r="AF234" s="85"/>
    </row>
    <row r="235" spans="1:32" s="83" customFormat="1" ht="14.4" x14ac:dyDescent="0.3">
      <c r="A235" s="90"/>
      <c r="B235" s="84"/>
      <c r="C235" s="84"/>
      <c r="D235" s="84"/>
      <c r="E235" s="84"/>
      <c r="F235" s="84"/>
      <c r="G235" s="84"/>
      <c r="H235" s="84"/>
      <c r="I235" s="84"/>
      <c r="J235" s="84"/>
      <c r="K235" s="91"/>
      <c r="L235" s="84"/>
      <c r="M235" s="84"/>
      <c r="N235" s="84"/>
      <c r="O235" s="84"/>
      <c r="P235" s="84"/>
      <c r="Q235" s="84"/>
      <c r="R235" s="84"/>
      <c r="S235" s="84"/>
      <c r="T235" s="84"/>
      <c r="U235" s="84"/>
      <c r="V235" s="85"/>
      <c r="W235" s="85"/>
      <c r="X235" s="85"/>
      <c r="Y235" s="85"/>
      <c r="Z235" s="85"/>
      <c r="AA235" s="85"/>
      <c r="AB235" s="85"/>
      <c r="AC235" s="85"/>
      <c r="AD235" s="85"/>
      <c r="AE235" s="85"/>
      <c r="AF235" s="85"/>
    </row>
    <row r="236" spans="1:32"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2.5" customHeight="1" x14ac:dyDescent="0.3">
      <c r="A237" s="112" t="s">
        <v>153</v>
      </c>
      <c r="B237" s="101"/>
      <c r="C237" s="101"/>
      <c r="D237" s="101"/>
      <c r="E237" s="101"/>
      <c r="F237" s="101"/>
      <c r="G237" s="101"/>
      <c r="H237" s="101"/>
      <c r="I237" s="101"/>
      <c r="J237" s="101"/>
      <c r="K237" s="101"/>
      <c r="L237" s="101"/>
      <c r="M237" s="101"/>
      <c r="N237" s="101"/>
      <c r="O237" s="101"/>
      <c r="P237" s="101"/>
      <c r="Q237" s="101"/>
      <c r="R237" s="101"/>
      <c r="S237" s="101"/>
      <c r="T237" s="101"/>
      <c r="U237" s="102"/>
      <c r="V237" s="1"/>
      <c r="W237" s="1"/>
      <c r="X237" s="1"/>
      <c r="Y237" s="1"/>
      <c r="Z237" s="1"/>
      <c r="AA237" s="1"/>
      <c r="AB237" s="1"/>
      <c r="AC237" s="1"/>
      <c r="AD237" s="1"/>
      <c r="AE237" s="1"/>
      <c r="AF237" s="1"/>
    </row>
    <row r="238" spans="1:32" ht="23.25" customHeight="1" x14ac:dyDescent="0.3">
      <c r="A238" s="122" t="s">
        <v>33</v>
      </c>
      <c r="B238" s="126" t="s">
        <v>34</v>
      </c>
      <c r="C238" s="107"/>
      <c r="D238" s="107"/>
      <c r="E238" s="107"/>
      <c r="F238" s="107"/>
      <c r="G238" s="107"/>
      <c r="H238" s="107"/>
      <c r="I238" s="108"/>
      <c r="J238" s="103" t="s">
        <v>35</v>
      </c>
      <c r="K238" s="105" t="s">
        <v>36</v>
      </c>
      <c r="L238" s="101"/>
      <c r="M238" s="101"/>
      <c r="N238" s="102"/>
      <c r="O238" s="105" t="s">
        <v>37</v>
      </c>
      <c r="P238" s="101"/>
      <c r="Q238" s="102"/>
      <c r="R238" s="105" t="s">
        <v>38</v>
      </c>
      <c r="S238" s="101"/>
      <c r="T238" s="102"/>
      <c r="U238" s="103" t="s">
        <v>39</v>
      </c>
      <c r="V238" s="1"/>
      <c r="W238" s="1"/>
      <c r="X238" s="1"/>
      <c r="Y238" s="1"/>
      <c r="Z238" s="1"/>
      <c r="AA238" s="1"/>
      <c r="AB238" s="1"/>
      <c r="AC238" s="1"/>
      <c r="AD238" s="1"/>
      <c r="AE238" s="1"/>
      <c r="AF238" s="1"/>
    </row>
    <row r="239" spans="1:32" ht="18" customHeight="1" x14ac:dyDescent="0.3">
      <c r="A239" s="104"/>
      <c r="B239" s="109"/>
      <c r="C239" s="110"/>
      <c r="D239" s="110"/>
      <c r="E239" s="110"/>
      <c r="F239" s="110"/>
      <c r="G239" s="110"/>
      <c r="H239" s="110"/>
      <c r="I239" s="111"/>
      <c r="J239" s="104"/>
      <c r="K239" s="9" t="s">
        <v>40</v>
      </c>
      <c r="L239" s="9" t="s">
        <v>41</v>
      </c>
      <c r="M239" s="9" t="s">
        <v>245</v>
      </c>
      <c r="N239" s="9" t="s">
        <v>43</v>
      </c>
      <c r="O239" s="9" t="s">
        <v>44</v>
      </c>
      <c r="P239" s="9" t="s">
        <v>22</v>
      </c>
      <c r="Q239" s="9" t="s">
        <v>45</v>
      </c>
      <c r="R239" s="9" t="s">
        <v>46</v>
      </c>
      <c r="S239" s="9" t="s">
        <v>40</v>
      </c>
      <c r="T239" s="9" t="s">
        <v>47</v>
      </c>
      <c r="U239" s="104"/>
      <c r="V239" s="1"/>
      <c r="W239" s="1"/>
      <c r="X239" s="1"/>
      <c r="Y239" s="1"/>
      <c r="Z239" s="1"/>
      <c r="AA239" s="1"/>
      <c r="AB239" s="1"/>
      <c r="AC239" s="1"/>
      <c r="AD239" s="1"/>
      <c r="AE239" s="1"/>
      <c r="AF239" s="1"/>
    </row>
    <row r="240" spans="1:32" ht="19.5" customHeight="1" x14ac:dyDescent="0.3">
      <c r="A240" s="112" t="s">
        <v>149</v>
      </c>
      <c r="B240" s="101"/>
      <c r="C240" s="101"/>
      <c r="D240" s="101"/>
      <c r="E240" s="101"/>
      <c r="F240" s="101"/>
      <c r="G240" s="101"/>
      <c r="H240" s="101"/>
      <c r="I240" s="101"/>
      <c r="J240" s="101"/>
      <c r="K240" s="101"/>
      <c r="L240" s="101"/>
      <c r="M240" s="101"/>
      <c r="N240" s="101"/>
      <c r="O240" s="101"/>
      <c r="P240" s="101"/>
      <c r="Q240" s="101"/>
      <c r="R240" s="101"/>
      <c r="S240" s="101"/>
      <c r="T240" s="101"/>
      <c r="U240" s="102"/>
      <c r="V240" s="1"/>
      <c r="W240" s="1"/>
      <c r="X240" s="1"/>
      <c r="Y240" s="1"/>
      <c r="Z240" s="1"/>
      <c r="AA240" s="1"/>
      <c r="AB240" s="1"/>
      <c r="AC240" s="1"/>
      <c r="AD240" s="1"/>
      <c r="AE240" s="1"/>
      <c r="AF240" s="1"/>
    </row>
    <row r="241" spans="1:32" ht="12.75" customHeight="1" x14ac:dyDescent="0.3">
      <c r="A241" s="46" t="str">
        <f>IF(ISNA(INDEX($A$37:$U$151,MATCH($B241,$B$37:$B$151,0),1)),"",INDEX($A$37:$U$151,MATCH($B241,$B$37:$B$151,0),1))</f>
        <v>YLU0011</v>
      </c>
      <c r="B241" s="113" t="s">
        <v>57</v>
      </c>
      <c r="C241" s="101"/>
      <c r="D241" s="101"/>
      <c r="E241" s="101"/>
      <c r="F241" s="101"/>
      <c r="G241" s="101"/>
      <c r="H241" s="101"/>
      <c r="I241" s="102"/>
      <c r="J241" s="23">
        <f>IF(ISNA(INDEX($A$37:$U$151,MATCH($B241,$B$37:$B$151,0),10)),"",INDEX($A$37:$U$151,MATCH($B241,$B$37:$B$151,0),10))</f>
        <v>2</v>
      </c>
      <c r="K241" s="23">
        <f>IF(ISNA(INDEX($A$37:$U$151,MATCH($B241,$B$37:$B$151,0),11)),"",INDEX($A$37:$U$151,MATCH($B241,$B$37:$B$151,0),11))</f>
        <v>0</v>
      </c>
      <c r="L241" s="23">
        <f>IF(ISNA(INDEX($A$37:$U$151,MATCH($B241,$B$37:$B$151,0),12)),"",INDEX($A$37:$U$151,MATCH($B241,$B$37:$B$151,0),12))</f>
        <v>2</v>
      </c>
      <c r="M241" s="23">
        <f>IF(ISNA(INDEX($A$37:$U$151,MATCH($B241,$B$37:$B$151,0),13)),"",INDEX($A$37:$U$151,MATCH($B241,$B$37:$B$151,0),13))</f>
        <v>0</v>
      </c>
      <c r="N241" s="23">
        <f>IF(ISNA(INDEX($A$37:$U$151,MATCH($B241,$B$37:$B$151,0),14)),"",INDEX($A$37:$U$151,MATCH($B241,$B$37:$B$151,0),14))</f>
        <v>0</v>
      </c>
      <c r="O241" s="23">
        <f>IF(ISNA(INDEX($A$37:$U$151,MATCH($B241,$B$37:$B$151,0),15)),"",INDEX($A$37:$U$151,MATCH($B241,$B$37:$B$151,0),15))</f>
        <v>2</v>
      </c>
      <c r="P241" s="23">
        <f>IF(ISNA(INDEX($A$37:$U$151,MATCH($B241,$B$37:$B$151,0),16)),"",INDEX($A$37:$U$151,MATCH($B241,$B$37:$B$151,0),16))</f>
        <v>2</v>
      </c>
      <c r="Q241" s="23">
        <f>IF(ISNA(INDEX($A$37:$U$151,MATCH($B241,$B$37:$B$151,0),17)),"",INDEX($A$37:$U$151,MATCH($B241,$B$37:$B$151,0),17))</f>
        <v>4</v>
      </c>
      <c r="R241" s="47">
        <f>IF(ISNA(INDEX($A$37:$U$151,MATCH($B241,$B$37:$B$151,0),18)),"",INDEX($A$37:$U$151,MATCH($B241,$B$37:$B$151,0),18))</f>
        <v>0</v>
      </c>
      <c r="S241" s="47">
        <f>IF(ISNA(INDEX($A$37:$U$151,MATCH($B241,$B$37:$B$151,0),19)),"",INDEX($A$37:$U$151,MATCH($B241,$B$37:$B$151,0),19))</f>
        <v>0</v>
      </c>
      <c r="T241" s="47" t="str">
        <f>IF(ISNA(INDEX($A$37:$U$151,MATCH($B241,$B$37:$B$151,0),20)),"",INDEX($A$37:$U$151,MATCH($B241,$B$37:$B$151,0),20))</f>
        <v>VP</v>
      </c>
      <c r="U241" s="47" t="str">
        <f>IF(ISNA(INDEX($A$37:$U$151,MATCH($B241,$B$37:$B$151,0),21)),"",INDEX($A$37:$U$151,MATCH($B241,$B$37:$B$151,0),21))</f>
        <v>DC</v>
      </c>
      <c r="V241" s="2"/>
      <c r="W241" s="2"/>
      <c r="X241" s="2"/>
      <c r="Y241" s="2"/>
      <c r="Z241" s="2"/>
      <c r="AA241" s="2"/>
      <c r="AB241" s="1"/>
      <c r="AC241" s="1"/>
      <c r="AD241" s="1"/>
      <c r="AE241" s="1"/>
      <c r="AF241" s="1"/>
    </row>
    <row r="242" spans="1:32" ht="12.75" customHeight="1" x14ac:dyDescent="0.3">
      <c r="A242" s="46" t="str">
        <f>IF(ISNA(INDEX($A$37:$U$151,MATCH($B242,$B$37:$B$151,0),1)),"",INDEX($A$37:$U$151,MATCH($B242,$B$37:$B$151,0),1))</f>
        <v>YLU0012</v>
      </c>
      <c r="B242" s="113" t="s">
        <v>70</v>
      </c>
      <c r="C242" s="101"/>
      <c r="D242" s="101"/>
      <c r="E242" s="101"/>
      <c r="F242" s="101"/>
      <c r="G242" s="101"/>
      <c r="H242" s="101"/>
      <c r="I242" s="102"/>
      <c r="J242" s="23">
        <f>IF(ISNA(INDEX($A$37:$U$151,MATCH($B242,$B$37:$B$151,0),10)),"",INDEX($A$37:$U$151,MATCH($B242,$B$37:$B$151,0),10))</f>
        <v>2</v>
      </c>
      <c r="K242" s="23">
        <f>IF(ISNA(INDEX($A$37:$U$151,MATCH($B242,$B$37:$B$151,0),11)),"",INDEX($A$37:$U$151,MATCH($B242,$B$37:$B$151,0),11))</f>
        <v>0</v>
      </c>
      <c r="L242" s="23">
        <f>IF(ISNA(INDEX($A$37:$U$151,MATCH($B242,$B$37:$B$151,0),12)),"",INDEX($A$37:$U$151,MATCH($B242,$B$37:$B$151,0),12))</f>
        <v>2</v>
      </c>
      <c r="M242" s="23">
        <f>IF(ISNA(INDEX($A$37:$U$151,MATCH($B242,$B$37:$B$151,0),13)),"",INDEX($A$37:$U$151,MATCH($B242,$B$37:$B$151,0),13))</f>
        <v>0</v>
      </c>
      <c r="N242" s="23">
        <f>IF(ISNA(INDEX($A$37:$U$151,MATCH($B242,$B$37:$B$151,0),14)),"",INDEX($A$37:$U$151,MATCH($B242,$B$37:$B$151,0),14))</f>
        <v>0</v>
      </c>
      <c r="O242" s="23">
        <f>IF(ISNA(INDEX($A$37:$U$151,MATCH($B242,$B$37:$B$151,0),15)),"",INDEX($A$37:$U$151,MATCH($B242,$B$37:$B$151,0),15))</f>
        <v>2</v>
      </c>
      <c r="P242" s="23">
        <f>IF(ISNA(INDEX($A$37:$U$151,MATCH($B242,$B$37:$B$151,0),16)),"",INDEX($A$37:$U$151,MATCH($B242,$B$37:$B$151,0),16))</f>
        <v>2</v>
      </c>
      <c r="Q242" s="23">
        <f>IF(ISNA(INDEX($A$37:$U$151,MATCH($B242,$B$37:$B$151,0),17)),"",INDEX($A$37:$U$151,MATCH($B242,$B$37:$B$151,0),17))</f>
        <v>4</v>
      </c>
      <c r="R242" s="47">
        <f>IF(ISNA(INDEX($A$37:$U$151,MATCH($B242,$B$37:$B$151,0),18)),"",INDEX($A$37:$U$151,MATCH($B242,$B$37:$B$151,0),18))</f>
        <v>0</v>
      </c>
      <c r="S242" s="47">
        <f>IF(ISNA(INDEX($A$37:$U$151,MATCH($B242,$B$37:$B$151,0),19)),"",INDEX($A$37:$U$151,MATCH($B242,$B$37:$B$151,0),19))</f>
        <v>0</v>
      </c>
      <c r="T242" s="47" t="str">
        <f>IF(ISNA(INDEX($A$37:$U$151,MATCH($B242,$B$37:$B$151,0),20)),"",INDEX($A$37:$U$151,MATCH($B242,$B$37:$B$151,0),20))</f>
        <v>VP</v>
      </c>
      <c r="U242" s="47" t="str">
        <f>IF(ISNA(INDEX($A$37:$U$151,MATCH($B242,$B$37:$B$151,0),21)),"",INDEX($A$37:$U$151,MATCH($B242,$B$37:$B$151,0),21))</f>
        <v>DC</v>
      </c>
      <c r="V242" s="2"/>
      <c r="W242" s="2"/>
      <c r="X242" s="2"/>
      <c r="Y242" s="2"/>
      <c r="Z242" s="2"/>
      <c r="AA242" s="2"/>
      <c r="AB242" s="1"/>
      <c r="AC242" s="1"/>
      <c r="AD242" s="1"/>
      <c r="AE242" s="1"/>
      <c r="AF242" s="1"/>
    </row>
    <row r="243" spans="1:32" ht="12.75" customHeight="1" x14ac:dyDescent="0.3">
      <c r="A243" s="46" t="str">
        <f>IF(ISNA(INDEX($A$37:$U$151,MATCH($B243,$B$37:$B$151,0),1)),"",INDEX($A$37:$U$151,MATCH($B243,$B$37:$B$151,0),1))</f>
        <v>*</v>
      </c>
      <c r="B243" s="113" t="s">
        <v>200</v>
      </c>
      <c r="C243" s="101"/>
      <c r="D243" s="101"/>
      <c r="E243" s="101"/>
      <c r="F243" s="101"/>
      <c r="G243" s="101"/>
      <c r="H243" s="101"/>
      <c r="I243" s="102"/>
      <c r="J243" s="23">
        <f>IF(ISNA(INDEX($A$37:$U$151,MATCH($B243,$B$37:$B$151,0),10)),"",INDEX($A$37:$U$151,MATCH($B243,$B$37:$B$151,0),10))</f>
        <v>3</v>
      </c>
      <c r="K243" s="23">
        <f>IF(ISNA(INDEX($A$37:$U$151,MATCH($B243,$B$37:$B$151,0),11)),"",INDEX($A$37:$U$151,MATCH($B243,$B$37:$B$151,0),11))</f>
        <v>0</v>
      </c>
      <c r="L243" s="23">
        <f>IF(ISNA(INDEX($A$37:$U$151,MATCH($B243,$B$37:$B$151,0),12)),"",INDEX($A$37:$U$151,MATCH($B243,$B$37:$B$151,0),12))</f>
        <v>2</v>
      </c>
      <c r="M243" s="23">
        <f>IF(ISNA(INDEX($A$37:$U$151,MATCH($B243,$B$37:$B$151,0),13)),"",INDEX($A$37:$U$151,MATCH($B243,$B$37:$B$151,0),13))</f>
        <v>0</v>
      </c>
      <c r="N243" s="23">
        <f>IF(ISNA(INDEX($A$37:$U$151,MATCH($B243,$B$37:$B$151,0),14)),"",INDEX($A$37:$U$151,MATCH($B243,$B$37:$B$151,0),14))</f>
        <v>0</v>
      </c>
      <c r="O243" s="23">
        <f>IF(ISNA(INDEX($A$37:$U$151,MATCH($B243,$B$37:$B$151,0),15)),"",INDEX($A$37:$U$151,MATCH($B243,$B$37:$B$151,0),15))</f>
        <v>2</v>
      </c>
      <c r="P243" s="23">
        <f>IF(ISNA(INDEX($A$37:$U$151,MATCH($B243,$B$37:$B$151,0),16)),"",INDEX($A$37:$U$151,MATCH($B243,$B$37:$B$151,0),16))</f>
        <v>3</v>
      </c>
      <c r="Q243" s="23">
        <f>IF(ISNA(INDEX($A$37:$U$151,MATCH($B243,$B$37:$B$151,0),17)),"",INDEX($A$37:$U$151,MATCH($B243,$B$37:$B$151,0),17))</f>
        <v>5</v>
      </c>
      <c r="R243" s="47">
        <f>IF(ISNA(INDEX($A$37:$U$151,MATCH($B243,$B$37:$B$151,0),18)),"",INDEX($A$37:$U$151,MATCH($B243,$B$37:$B$151,0),18))</f>
        <v>0</v>
      </c>
      <c r="S243" s="47" t="str">
        <f>IF(ISNA(INDEX($A$37:$U$151,MATCH($B243,$B$37:$B$151,0),19)),"",INDEX($A$37:$U$151,MATCH($B243,$B$37:$B$151,0),19))</f>
        <v>C</v>
      </c>
      <c r="T243" s="47">
        <f>IF(ISNA(INDEX($A$37:$U$151,MATCH($B243,$B$37:$B$151,0),20)),"",INDEX($A$37:$U$151,MATCH($B243,$B$37:$B$151,0),20))</f>
        <v>0</v>
      </c>
      <c r="U243" s="47" t="str">
        <f>IF(ISNA(INDEX($A$37:$U$151,MATCH($B243,$B$37:$B$151,0),21)),"",INDEX($A$37:$U$151,MATCH($B243,$B$37:$B$151,0),21))</f>
        <v>DC</v>
      </c>
      <c r="V243" s="2"/>
      <c r="W243" s="2"/>
      <c r="X243" s="2"/>
      <c r="Y243" s="2"/>
      <c r="Z243" s="2"/>
      <c r="AA243" s="2"/>
      <c r="AB243" s="1"/>
      <c r="AC243" s="1"/>
      <c r="AD243" s="1"/>
      <c r="AE243" s="1"/>
      <c r="AF243" s="1"/>
    </row>
    <row r="244" spans="1:32" ht="12.75" customHeight="1" x14ac:dyDescent="0.3">
      <c r="A244" s="46" t="str">
        <f>IF(ISNA(INDEX($A$37:$U$151,MATCH($B244,$B$37:$B$151,0),1)),"",INDEX($A$37:$U$151,MATCH($B244,$B$37:$B$151,0),1))</f>
        <v>**</v>
      </c>
      <c r="B244" s="113" t="s">
        <v>201</v>
      </c>
      <c r="C244" s="101"/>
      <c r="D244" s="101"/>
      <c r="E244" s="101"/>
      <c r="F244" s="101"/>
      <c r="G244" s="101"/>
      <c r="H244" s="101"/>
      <c r="I244" s="102"/>
      <c r="J244" s="23">
        <f>IF(ISNA(INDEX($A$37:$U$151,MATCH($B244,$B$37:$B$151,0),10)),"",INDEX($A$37:$U$151,MATCH($B244,$B$37:$B$151,0),10))</f>
        <v>3</v>
      </c>
      <c r="K244" s="23">
        <f>IF(ISNA(INDEX($A$37:$U$151,MATCH($B244,$B$37:$B$151,0),11)),"",INDEX($A$37:$U$151,MATCH($B244,$B$37:$B$151,0),11))</f>
        <v>0</v>
      </c>
      <c r="L244" s="23">
        <f>IF(ISNA(INDEX($A$37:$U$151,MATCH($B244,$B$37:$B$151,0),12)),"",INDEX($A$37:$U$151,MATCH($B244,$B$37:$B$151,0),12))</f>
        <v>2</v>
      </c>
      <c r="M244" s="23">
        <f>IF(ISNA(INDEX($A$37:$U$151,MATCH($B244,$B$37:$B$151,0),13)),"",INDEX($A$37:$U$151,MATCH($B244,$B$37:$B$151,0),13))</f>
        <v>0</v>
      </c>
      <c r="N244" s="23">
        <f>IF(ISNA(INDEX($A$37:$U$151,MATCH($B244,$B$37:$B$151,0),14)),"",INDEX($A$37:$U$151,MATCH($B244,$B$37:$B$151,0),14))</f>
        <v>0</v>
      </c>
      <c r="O244" s="23">
        <f>IF(ISNA(INDEX($A$37:$U$151,MATCH($B244,$B$37:$B$151,0),15)),"",INDEX($A$37:$U$151,MATCH($B244,$B$37:$B$151,0),15))</f>
        <v>2</v>
      </c>
      <c r="P244" s="23">
        <f>IF(ISNA(INDEX($A$37:$U$151,MATCH($B244,$B$37:$B$151,0),16)),"",INDEX($A$37:$U$151,MATCH($B244,$B$37:$B$151,0),16))</f>
        <v>3</v>
      </c>
      <c r="Q244" s="23">
        <f>IF(ISNA(INDEX($A$37:$U$151,MATCH($B244,$B$37:$B$151,0),17)),"",INDEX($A$37:$U$151,MATCH($B244,$B$37:$B$151,0),17))</f>
        <v>5</v>
      </c>
      <c r="R244" s="47">
        <f>IF(ISNA(INDEX($A$37:$U$151,MATCH($B244,$B$37:$B$151,0),18)),"",INDEX($A$37:$U$151,MATCH($B244,$B$37:$B$151,0),18))</f>
        <v>0</v>
      </c>
      <c r="S244" s="47" t="str">
        <f>IF(ISNA(INDEX($A$37:$U$151,MATCH($B244,$B$37:$B$151,0),19)),"",INDEX($A$37:$U$151,MATCH($B244,$B$37:$B$151,0),19))</f>
        <v>C</v>
      </c>
      <c r="T244" s="47">
        <f>IF(ISNA(INDEX($A$37:$U$151,MATCH($B244,$B$37:$B$151,0),20)),"",INDEX($A$37:$U$151,MATCH($B244,$B$37:$B$151,0),20))</f>
        <v>0</v>
      </c>
      <c r="U244" s="47" t="str">
        <f>IF(ISNA(INDEX($A$37:$U$151,MATCH($B244,$B$37:$B$151,0),21)),"",INDEX($A$37:$U$151,MATCH($B244,$B$37:$B$151,0),21))</f>
        <v>DC</v>
      </c>
      <c r="V244" s="2"/>
      <c r="W244" s="2"/>
      <c r="X244" s="2"/>
      <c r="Y244" s="2"/>
      <c r="Z244" s="2"/>
      <c r="AA244" s="2"/>
      <c r="AB244" s="1"/>
      <c r="AC244" s="1"/>
      <c r="AD244" s="1"/>
      <c r="AE244" s="1"/>
      <c r="AF244" s="1"/>
    </row>
    <row r="245" spans="1:32" ht="12.75" customHeight="1" x14ac:dyDescent="0.3">
      <c r="A245" s="31" t="s">
        <v>58</v>
      </c>
      <c r="B245" s="149"/>
      <c r="C245" s="101"/>
      <c r="D245" s="101"/>
      <c r="E245" s="101"/>
      <c r="F245" s="101"/>
      <c r="G245" s="101"/>
      <c r="H245" s="101"/>
      <c r="I245" s="102"/>
      <c r="J245" s="32">
        <f t="shared" ref="J245:Q245" si="92">SUM(J241:J244)</f>
        <v>10</v>
      </c>
      <c r="K245" s="32">
        <f t="shared" si="92"/>
        <v>0</v>
      </c>
      <c r="L245" s="32">
        <f t="shared" si="92"/>
        <v>8</v>
      </c>
      <c r="M245" s="32">
        <f t="shared" si="92"/>
        <v>0</v>
      </c>
      <c r="N245" s="32">
        <f t="shared" si="92"/>
        <v>0</v>
      </c>
      <c r="O245" s="32">
        <f t="shared" si="92"/>
        <v>8</v>
      </c>
      <c r="P245" s="32">
        <f t="shared" si="92"/>
        <v>10</v>
      </c>
      <c r="Q245" s="32">
        <f t="shared" si="92"/>
        <v>18</v>
      </c>
      <c r="R245" s="31">
        <f>COUNTIF(R241:R244,"E")</f>
        <v>0</v>
      </c>
      <c r="S245" s="31">
        <f>COUNTIF(S241:S244,"C")</f>
        <v>2</v>
      </c>
      <c r="T245" s="31">
        <f>COUNTIF(T241:T244,"VP")</f>
        <v>2</v>
      </c>
      <c r="U245" s="22">
        <f>COUNTA(U241:U244)</f>
        <v>4</v>
      </c>
      <c r="V245" s="1"/>
      <c r="W245" s="1"/>
      <c r="X245" s="1"/>
      <c r="Y245" s="1"/>
      <c r="Z245" s="1"/>
      <c r="AA245" s="1"/>
      <c r="AB245" s="1"/>
      <c r="AC245" s="1"/>
      <c r="AD245" s="1"/>
      <c r="AE245" s="1"/>
      <c r="AF245" s="1"/>
    </row>
    <row r="246" spans="1:32" ht="12.75" customHeight="1" x14ac:dyDescent="0.3">
      <c r="A246" s="112" t="s">
        <v>152</v>
      </c>
      <c r="B246" s="101"/>
      <c r="C246" s="101"/>
      <c r="D246" s="101"/>
      <c r="E246" s="101"/>
      <c r="F246" s="101"/>
      <c r="G246" s="101"/>
      <c r="H246" s="101"/>
      <c r="I246" s="101"/>
      <c r="J246" s="101"/>
      <c r="K246" s="101"/>
      <c r="L246" s="101"/>
      <c r="M246" s="101"/>
      <c r="N246" s="101"/>
      <c r="O246" s="101"/>
      <c r="P246" s="101"/>
      <c r="Q246" s="101"/>
      <c r="R246" s="101"/>
      <c r="S246" s="101"/>
      <c r="T246" s="101"/>
      <c r="U246" s="102"/>
      <c r="V246" s="15"/>
      <c r="W246" s="15"/>
      <c r="X246" s="15"/>
      <c r="Y246" s="15"/>
      <c r="Z246" s="15"/>
      <c r="AA246" s="15"/>
      <c r="AB246" s="1"/>
      <c r="AC246" s="1"/>
      <c r="AD246" s="1"/>
      <c r="AE246" s="1"/>
      <c r="AF246" s="1"/>
    </row>
    <row r="247" spans="1:32" ht="12.75" customHeight="1" x14ac:dyDescent="0.3">
      <c r="A247" s="46" t="str">
        <f>IF(ISNA(INDEX($A$37:$U$151,MATCH($B247,$B$37:$B$151,0),1)),"",INDEX($A$37:$U$151,MATCH($B247,$B$37:$B$151,0),1))</f>
        <v>MLX2207</v>
      </c>
      <c r="B247" s="113" t="s">
        <v>101</v>
      </c>
      <c r="C247" s="101"/>
      <c r="D247" s="101"/>
      <c r="E247" s="101"/>
      <c r="F247" s="101"/>
      <c r="G247" s="101"/>
      <c r="H247" s="101"/>
      <c r="I247" s="102"/>
      <c r="J247" s="23">
        <f>IF(ISNA(INDEX($A$37:$U$151,MATCH($B247,$B$37:$B$151,0),10)),"",INDEX($A$37:$U$151,MATCH($B247,$B$37:$B$151,0),10))</f>
        <v>6</v>
      </c>
      <c r="K247" s="23">
        <f>IF(ISNA(INDEX($A$37:$U$151,MATCH($B247,$B$37:$B$151,0),11)),"",INDEX($A$37:$U$151,MATCH($B247,$B$37:$B$151,0),11))</f>
        <v>2</v>
      </c>
      <c r="L247" s="23">
        <f>IF(ISNA(INDEX($A$37:$U$151,MATCH($B247,$B$37:$B$151,0),12)),"",INDEX($A$37:$U$151,MATCH($B247,$B$37:$B$151,0),12))</f>
        <v>0</v>
      </c>
      <c r="M247" s="23">
        <f>IF(ISNA(INDEX($A$37:$U$151,MATCH($B247,$B$37:$B$151,0),13)),"",INDEX($A$37:$U$151,MATCH($B247,$B$37:$B$151,0),13))</f>
        <v>0</v>
      </c>
      <c r="N247" s="23">
        <f>IF(ISNA(INDEX($A$37:$U$151,MATCH($B247,$B$37:$B$151,0),14)),"",INDEX($A$37:$U$151,MATCH($B247,$B$37:$B$151,0),14))</f>
        <v>2</v>
      </c>
      <c r="O247" s="23">
        <f>IF(ISNA(INDEX($A$37:$U$151,MATCH($B247,$B$37:$B$151,0),15)),"",INDEX($A$37:$U$151,MATCH($B247,$B$37:$B$151,0),15))</f>
        <v>4</v>
      </c>
      <c r="P247" s="23">
        <f>IF(ISNA(INDEX($A$37:$U$151,MATCH($B247,$B$37:$B$151,0),16)),"",INDEX($A$37:$U$151,MATCH($B247,$B$37:$B$151,0),16))</f>
        <v>9</v>
      </c>
      <c r="Q247" s="23">
        <f>IF(ISNA(INDEX($A$37:$U$151,MATCH($B247,$B$37:$B$151,0),17)),"",INDEX($A$37:$U$151,MATCH($B247,$B$37:$B$151,0),17))</f>
        <v>13</v>
      </c>
      <c r="R247" s="47">
        <f>IF(ISNA(INDEX($A$37:$U$151,MATCH($B247,$B$37:$B$151,0),18)),"",INDEX($A$37:$U$151,MATCH($B247,$B$37:$B$151,0),18))</f>
        <v>0</v>
      </c>
      <c r="S247" s="47" t="str">
        <f>IF(ISNA(INDEX($A$37:$U$151,MATCH($B247,$B$37:$B$151,0),19)),"",INDEX($A$37:$U$151,MATCH($B247,$B$37:$B$151,0),19))</f>
        <v>C</v>
      </c>
      <c r="T247" s="47">
        <f>IF(ISNA(INDEX($A$37:$U$151,MATCH($B247,$B$37:$B$151,0),20)),"",INDEX($A$37:$U$151,MATCH($B247,$B$37:$B$151,0),20))</f>
        <v>0</v>
      </c>
      <c r="U247" s="47" t="str">
        <f>IF(ISNA(INDEX($A$37:$U$151,MATCH($B247,$B$37:$B$151,0),21)),"",INDEX($A$37:$U$151,MATCH($B247,$B$37:$B$151,0),21))</f>
        <v>DC</v>
      </c>
      <c r="V247" s="1"/>
      <c r="W247" s="1"/>
      <c r="X247" s="1"/>
      <c r="Y247" s="1"/>
      <c r="Z247" s="1"/>
      <c r="AA247" s="1"/>
      <c r="AB247" s="1"/>
      <c r="AC247" s="1"/>
      <c r="AD247" s="1"/>
      <c r="AE247" s="1"/>
      <c r="AF247" s="1"/>
    </row>
    <row r="248" spans="1:32" ht="15" customHeight="1" x14ac:dyDescent="0.3">
      <c r="A248" s="31" t="s">
        <v>58</v>
      </c>
      <c r="B248" s="112"/>
      <c r="C248" s="101"/>
      <c r="D248" s="101"/>
      <c r="E248" s="101"/>
      <c r="F248" s="101"/>
      <c r="G248" s="101"/>
      <c r="H248" s="101"/>
      <c r="I248" s="102"/>
      <c r="J248" s="32">
        <f t="shared" ref="J248:Q248" si="93">SUM(J247:J247)</f>
        <v>6</v>
      </c>
      <c r="K248" s="32">
        <f t="shared" si="93"/>
        <v>2</v>
      </c>
      <c r="L248" s="32">
        <f t="shared" si="93"/>
        <v>0</v>
      </c>
      <c r="M248" s="32">
        <f t="shared" si="93"/>
        <v>0</v>
      </c>
      <c r="N248" s="32">
        <f t="shared" si="93"/>
        <v>2</v>
      </c>
      <c r="O248" s="32">
        <f t="shared" si="93"/>
        <v>4</v>
      </c>
      <c r="P248" s="32">
        <f t="shared" si="93"/>
        <v>9</v>
      </c>
      <c r="Q248" s="32">
        <f t="shared" si="93"/>
        <v>13</v>
      </c>
      <c r="R248" s="31">
        <f>COUNTIF(R247:R247,"E")</f>
        <v>0</v>
      </c>
      <c r="S248" s="31">
        <f>COUNTIF(S247:S247,"C")</f>
        <v>1</v>
      </c>
      <c r="T248" s="31">
        <f>COUNTIF(T247:T247,"VP")</f>
        <v>0</v>
      </c>
      <c r="U248" s="22">
        <f>COUNTA(U247:U247)</f>
        <v>1</v>
      </c>
      <c r="V248" s="1"/>
      <c r="W248" s="1"/>
      <c r="X248" s="1"/>
      <c r="Y248" s="1"/>
      <c r="Z248" s="1"/>
      <c r="AA248" s="1"/>
      <c r="AB248" s="1"/>
      <c r="AC248" s="1"/>
      <c r="AD248" s="1"/>
      <c r="AE248" s="1"/>
      <c r="AF248" s="1"/>
    </row>
    <row r="249" spans="1:32" ht="32.25" customHeight="1" x14ac:dyDescent="0.3">
      <c r="A249" s="114" t="s">
        <v>132</v>
      </c>
      <c r="B249" s="101"/>
      <c r="C249" s="101"/>
      <c r="D249" s="101"/>
      <c r="E249" s="101"/>
      <c r="F249" s="101"/>
      <c r="G249" s="101"/>
      <c r="H249" s="101"/>
      <c r="I249" s="102"/>
      <c r="J249" s="32">
        <f t="shared" ref="J249:U249" si="94">SUM(J245,J248)</f>
        <v>16</v>
      </c>
      <c r="K249" s="32">
        <f t="shared" si="94"/>
        <v>2</v>
      </c>
      <c r="L249" s="32">
        <f t="shared" si="94"/>
        <v>8</v>
      </c>
      <c r="M249" s="32">
        <f t="shared" si="94"/>
        <v>0</v>
      </c>
      <c r="N249" s="32">
        <f t="shared" si="94"/>
        <v>2</v>
      </c>
      <c r="O249" s="32">
        <f t="shared" si="94"/>
        <v>12</v>
      </c>
      <c r="P249" s="32">
        <f t="shared" si="94"/>
        <v>19</v>
      </c>
      <c r="Q249" s="32">
        <f t="shared" si="94"/>
        <v>31</v>
      </c>
      <c r="R249" s="32">
        <f t="shared" si="94"/>
        <v>0</v>
      </c>
      <c r="S249" s="32">
        <f t="shared" si="94"/>
        <v>3</v>
      </c>
      <c r="T249" s="32">
        <f t="shared" si="94"/>
        <v>2</v>
      </c>
      <c r="U249" s="32">
        <f t="shared" si="94"/>
        <v>5</v>
      </c>
      <c r="V249" s="1"/>
      <c r="W249" s="1"/>
      <c r="X249" s="1"/>
      <c r="Y249" s="1"/>
      <c r="Z249" s="1"/>
      <c r="AA249" s="1"/>
      <c r="AB249" s="1"/>
      <c r="AC249" s="1"/>
      <c r="AD249" s="1"/>
      <c r="AE249" s="1"/>
      <c r="AF249" s="1"/>
    </row>
    <row r="250" spans="1:32" ht="17.25" customHeight="1" x14ac:dyDescent="0.3">
      <c r="A250" s="121" t="s">
        <v>133</v>
      </c>
      <c r="B250" s="107"/>
      <c r="C250" s="107"/>
      <c r="D250" s="107"/>
      <c r="E250" s="107"/>
      <c r="F250" s="107"/>
      <c r="G250" s="107"/>
      <c r="H250" s="107"/>
      <c r="I250" s="107"/>
      <c r="J250" s="108"/>
      <c r="K250" s="32">
        <f t="shared" ref="K250:Q250" si="95">K245*14+K248*12</f>
        <v>24</v>
      </c>
      <c r="L250" s="32">
        <f t="shared" si="95"/>
        <v>112</v>
      </c>
      <c r="M250" s="32">
        <f t="shared" si="95"/>
        <v>0</v>
      </c>
      <c r="N250" s="32">
        <f t="shared" si="95"/>
        <v>24</v>
      </c>
      <c r="O250" s="32">
        <f t="shared" si="95"/>
        <v>160</v>
      </c>
      <c r="P250" s="32">
        <f t="shared" si="95"/>
        <v>248</v>
      </c>
      <c r="Q250" s="32">
        <f t="shared" si="95"/>
        <v>408</v>
      </c>
      <c r="R250" s="106"/>
      <c r="S250" s="107"/>
      <c r="T250" s="107"/>
      <c r="U250" s="108"/>
      <c r="V250" s="1"/>
      <c r="W250" s="1"/>
      <c r="X250" s="1"/>
      <c r="Y250" s="1"/>
      <c r="Z250" s="1"/>
      <c r="AA250" s="1"/>
      <c r="AB250" s="1"/>
      <c r="AC250" s="1"/>
      <c r="AD250" s="1"/>
      <c r="AE250" s="1"/>
      <c r="AF250" s="1"/>
    </row>
    <row r="251" spans="1:32" ht="15" customHeight="1" x14ac:dyDescent="0.3">
      <c r="A251" s="109"/>
      <c r="B251" s="110"/>
      <c r="C251" s="110"/>
      <c r="D251" s="110"/>
      <c r="E251" s="110"/>
      <c r="F251" s="110"/>
      <c r="G251" s="110"/>
      <c r="H251" s="110"/>
      <c r="I251" s="110"/>
      <c r="J251" s="111"/>
      <c r="K251" s="118">
        <f>SUM(K250:N250)</f>
        <v>160</v>
      </c>
      <c r="L251" s="101"/>
      <c r="M251" s="101"/>
      <c r="N251" s="102"/>
      <c r="O251" s="118">
        <f>SUM(O250:P250)</f>
        <v>408</v>
      </c>
      <c r="P251" s="101"/>
      <c r="Q251" s="102"/>
      <c r="R251" s="109"/>
      <c r="S251" s="110"/>
      <c r="T251" s="110"/>
      <c r="U251" s="111"/>
      <c r="V251" s="1"/>
      <c r="W251" s="1"/>
      <c r="X251" s="1"/>
      <c r="Y251" s="1"/>
      <c r="Z251" s="1"/>
      <c r="AA251" s="1"/>
      <c r="AB251" s="1"/>
      <c r="AC251" s="1"/>
      <c r="AD251" s="1"/>
      <c r="AE251" s="1"/>
      <c r="AF251" s="1"/>
    </row>
    <row r="252" spans="1:32" ht="19.5" customHeight="1" x14ac:dyDescent="0.3">
      <c r="A252" s="117" t="s">
        <v>134</v>
      </c>
      <c r="B252" s="101"/>
      <c r="C252" s="101"/>
      <c r="D252" s="101"/>
      <c r="E252" s="101"/>
      <c r="F252" s="101"/>
      <c r="G252" s="101"/>
      <c r="H252" s="101"/>
      <c r="I252" s="101"/>
      <c r="J252" s="102"/>
      <c r="K252" s="116">
        <f>U249/SUM(U46,U57,U68,U81,U95,U105)</f>
        <v>0.1388888888888889</v>
      </c>
      <c r="L252" s="101"/>
      <c r="M252" s="101"/>
      <c r="N252" s="101"/>
      <c r="O252" s="101"/>
      <c r="P252" s="101"/>
      <c r="Q252" s="101"/>
      <c r="R252" s="101"/>
      <c r="S252" s="101"/>
      <c r="T252" s="101"/>
      <c r="U252" s="102"/>
      <c r="V252" s="1"/>
      <c r="W252" s="1"/>
      <c r="X252" s="1"/>
      <c r="Y252" s="1"/>
      <c r="Z252" s="1"/>
      <c r="AA252" s="1"/>
      <c r="AB252" s="1"/>
      <c r="AC252" s="1"/>
      <c r="AD252" s="1"/>
      <c r="AE252" s="1"/>
      <c r="AF252" s="1"/>
    </row>
    <row r="253" spans="1:32" ht="21.75" customHeight="1" x14ac:dyDescent="0.3">
      <c r="A253" s="115" t="s">
        <v>135</v>
      </c>
      <c r="B253" s="101"/>
      <c r="C253" s="101"/>
      <c r="D253" s="101"/>
      <c r="E253" s="101"/>
      <c r="F253" s="101"/>
      <c r="G253" s="101"/>
      <c r="H253" s="101"/>
      <c r="I253" s="101"/>
      <c r="J253" s="102"/>
      <c r="K253" s="116">
        <f>K251/(SUM(O46,O57,O68,O81,O95)*14+O105*12)</f>
        <v>7.8895463510848127E-2</v>
      </c>
      <c r="L253" s="101"/>
      <c r="M253" s="101"/>
      <c r="N253" s="101"/>
      <c r="O253" s="101"/>
      <c r="P253" s="101"/>
      <c r="Q253" s="101"/>
      <c r="R253" s="101"/>
      <c r="S253" s="101"/>
      <c r="T253" s="101"/>
      <c r="U253" s="102"/>
      <c r="V253" s="1"/>
      <c r="W253" s="1"/>
      <c r="X253" s="1"/>
      <c r="Y253" s="1"/>
      <c r="Z253" s="1"/>
      <c r="AA253" s="1"/>
      <c r="AB253" s="1"/>
      <c r="AC253" s="1"/>
      <c r="AD253" s="1"/>
      <c r="AE253" s="1"/>
      <c r="AF253" s="1"/>
    </row>
    <row r="254" spans="1:32" ht="18.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8"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2.75" customHeight="1" x14ac:dyDescent="0.3">
      <c r="A256" s="147" t="s">
        <v>154</v>
      </c>
      <c r="B256" s="1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2.75" customHeight="1" x14ac:dyDescent="0.3">
      <c r="A257" s="103" t="s">
        <v>33</v>
      </c>
      <c r="B257" s="148" t="s">
        <v>155</v>
      </c>
      <c r="C257" s="107"/>
      <c r="D257" s="107"/>
      <c r="E257" s="107"/>
      <c r="F257" s="107"/>
      <c r="G257" s="108"/>
      <c r="H257" s="148" t="s">
        <v>156</v>
      </c>
      <c r="I257" s="108"/>
      <c r="J257" s="105" t="s">
        <v>157</v>
      </c>
      <c r="K257" s="101"/>
      <c r="L257" s="101"/>
      <c r="M257" s="101"/>
      <c r="N257" s="101"/>
      <c r="O257" s="101"/>
      <c r="P257" s="102"/>
      <c r="Q257" s="148" t="s">
        <v>158</v>
      </c>
      <c r="R257" s="108"/>
      <c r="S257" s="105" t="s">
        <v>159</v>
      </c>
      <c r="T257" s="101"/>
      <c r="U257" s="102"/>
      <c r="V257" s="1"/>
      <c r="W257" s="1"/>
      <c r="X257" s="1"/>
      <c r="Y257" s="1"/>
      <c r="Z257" s="1"/>
      <c r="AA257" s="1"/>
      <c r="AB257" s="1"/>
      <c r="AC257" s="1"/>
      <c r="AD257" s="1"/>
      <c r="AE257" s="1"/>
      <c r="AF257" s="1"/>
    </row>
    <row r="258" spans="1:32" ht="12.75" customHeight="1" x14ac:dyDescent="0.3">
      <c r="A258" s="104"/>
      <c r="B258" s="109"/>
      <c r="C258" s="110"/>
      <c r="D258" s="110"/>
      <c r="E258" s="110"/>
      <c r="F258" s="110"/>
      <c r="G258" s="111"/>
      <c r="H258" s="109"/>
      <c r="I258" s="111"/>
      <c r="J258" s="105" t="s">
        <v>44</v>
      </c>
      <c r="K258" s="102"/>
      <c r="L258" s="105" t="s">
        <v>22</v>
      </c>
      <c r="M258" s="101"/>
      <c r="N258" s="102"/>
      <c r="O258" s="105" t="s">
        <v>45</v>
      </c>
      <c r="P258" s="102"/>
      <c r="Q258" s="109"/>
      <c r="R258" s="111"/>
      <c r="S258" s="9" t="s">
        <v>160</v>
      </c>
      <c r="T258" s="9" t="s">
        <v>161</v>
      </c>
      <c r="U258" s="9" t="s">
        <v>162</v>
      </c>
      <c r="V258" s="78"/>
      <c r="W258" s="78"/>
      <c r="X258" s="78"/>
      <c r="Y258" s="78"/>
      <c r="Z258" s="1"/>
      <c r="AA258" s="1"/>
      <c r="AB258" s="1"/>
      <c r="AC258" s="1"/>
      <c r="AD258" s="1"/>
      <c r="AE258" s="1"/>
      <c r="AF258" s="1"/>
    </row>
    <row r="259" spans="1:32" ht="12.75" customHeight="1" x14ac:dyDescent="0.3">
      <c r="A259" s="9">
        <v>1</v>
      </c>
      <c r="B259" s="105" t="s">
        <v>163</v>
      </c>
      <c r="C259" s="101"/>
      <c r="D259" s="101"/>
      <c r="E259" s="101"/>
      <c r="F259" s="101"/>
      <c r="G259" s="102"/>
      <c r="H259" s="133">
        <f t="shared" ref="H259:H260" si="96">J259</f>
        <v>1622</v>
      </c>
      <c r="I259" s="102"/>
      <c r="J259" s="123">
        <f>(SUM(O46+O57+O68+O81+O95)*14+O105*12)-J260</f>
        <v>1622</v>
      </c>
      <c r="K259" s="102"/>
      <c r="L259" s="123">
        <f>(SUM(P46+P57+P68+P81+P95)*14+P105*12)-L260</f>
        <v>2120</v>
      </c>
      <c r="M259" s="101"/>
      <c r="N259" s="102"/>
      <c r="O259" s="123">
        <f>(SUM(Q46+Q57+Q68+Q81+Q95)*14+Q105*12)-O260</f>
        <v>3742</v>
      </c>
      <c r="P259" s="102"/>
      <c r="Q259" s="132">
        <f>H259/H261</f>
        <v>0.79980276134122286</v>
      </c>
      <c r="R259" s="102"/>
      <c r="S259" s="22">
        <f>J46+J57-S260</f>
        <v>64</v>
      </c>
      <c r="T259" s="22">
        <f>J68+J81-T260</f>
        <v>53</v>
      </c>
      <c r="U259" s="22">
        <f>J95+J105-U260</f>
        <v>31</v>
      </c>
      <c r="V259" s="1"/>
      <c r="W259" s="1"/>
      <c r="X259" s="1"/>
      <c r="Y259" s="1"/>
      <c r="Z259" s="1"/>
      <c r="AA259" s="1"/>
      <c r="AB259" s="1"/>
      <c r="AC259" s="1"/>
      <c r="AD259" s="1"/>
      <c r="AE259" s="1"/>
      <c r="AF259" s="1"/>
    </row>
    <row r="260" spans="1:32" ht="12.75" customHeight="1" x14ac:dyDescent="0.3">
      <c r="A260" s="9">
        <v>2</v>
      </c>
      <c r="B260" s="105" t="s">
        <v>164</v>
      </c>
      <c r="C260" s="101"/>
      <c r="D260" s="101"/>
      <c r="E260" s="101"/>
      <c r="F260" s="101"/>
      <c r="G260" s="102"/>
      <c r="H260" s="133">
        <f t="shared" si="96"/>
        <v>406</v>
      </c>
      <c r="I260" s="102"/>
      <c r="J260" s="123">
        <f>O134</f>
        <v>406</v>
      </c>
      <c r="K260" s="102"/>
      <c r="L260" s="123">
        <f>P134</f>
        <v>706</v>
      </c>
      <c r="M260" s="101"/>
      <c r="N260" s="102"/>
      <c r="O260" s="136">
        <f>SUM(J260:M260)</f>
        <v>1112</v>
      </c>
      <c r="P260" s="102"/>
      <c r="Q260" s="132">
        <f>H260/H261</f>
        <v>0.20019723865877712</v>
      </c>
      <c r="R260" s="102"/>
      <c r="S260" s="21">
        <v>0</v>
      </c>
      <c r="T260" s="79">
        <v>13</v>
      </c>
      <c r="U260" s="79">
        <v>29</v>
      </c>
      <c r="V260" s="151" t="str">
        <f>IF(O260=Q134,"Corect","Nu corespunde cu tabelul de opționale")</f>
        <v>Corect</v>
      </c>
      <c r="W260" s="128"/>
      <c r="X260" s="128"/>
      <c r="Y260" s="128"/>
      <c r="Z260" s="1"/>
      <c r="AA260" s="1"/>
      <c r="AB260" s="1"/>
      <c r="AC260" s="1"/>
      <c r="AD260" s="1"/>
      <c r="AE260" s="1"/>
      <c r="AF260" s="1"/>
    </row>
    <row r="261" spans="1:32" ht="12.75" customHeight="1" x14ac:dyDescent="0.3">
      <c r="A261" s="105" t="s">
        <v>58</v>
      </c>
      <c r="B261" s="101"/>
      <c r="C261" s="101"/>
      <c r="D261" s="101"/>
      <c r="E261" s="101"/>
      <c r="F261" s="101"/>
      <c r="G261" s="102"/>
      <c r="H261" s="134">
        <f>SUM(H259:I260)</f>
        <v>2028</v>
      </c>
      <c r="I261" s="102"/>
      <c r="J261" s="134">
        <f>SUM(J259:K260)</f>
        <v>2028</v>
      </c>
      <c r="K261" s="102"/>
      <c r="L261" s="118">
        <f>SUM(L259:N260)</f>
        <v>2826</v>
      </c>
      <c r="M261" s="101"/>
      <c r="N261" s="102"/>
      <c r="O261" s="118">
        <f>SUM(O259:P260)</f>
        <v>4854</v>
      </c>
      <c r="P261" s="102"/>
      <c r="Q261" s="131">
        <f>SUM(Q259:R260)</f>
        <v>1</v>
      </c>
      <c r="R261" s="102"/>
      <c r="S261" s="31">
        <f t="shared" ref="S261:U261" si="97">SUM(S259:S260)</f>
        <v>64</v>
      </c>
      <c r="T261" s="31">
        <f t="shared" si="97"/>
        <v>66</v>
      </c>
      <c r="U261" s="31">
        <f t="shared" si="97"/>
        <v>60</v>
      </c>
      <c r="V261" s="1"/>
      <c r="W261" s="1"/>
      <c r="X261" s="1"/>
      <c r="Y261" s="1"/>
      <c r="Z261" s="1"/>
      <c r="AA261" s="1"/>
      <c r="AB261" s="1"/>
      <c r="AC261" s="1"/>
      <c r="AD261" s="1"/>
      <c r="AE261" s="1"/>
      <c r="AF261" s="1"/>
    </row>
    <row r="262" spans="1:32" ht="12.75" customHeight="1" x14ac:dyDescent="0.3">
      <c r="A262" s="52"/>
      <c r="B262" s="52"/>
      <c r="C262" s="52"/>
      <c r="D262" s="52"/>
      <c r="E262" s="52"/>
      <c r="F262" s="52"/>
      <c r="G262" s="52"/>
      <c r="H262" s="52"/>
      <c r="I262" s="52"/>
      <c r="J262" s="52"/>
      <c r="K262" s="52"/>
      <c r="L262" s="33"/>
      <c r="M262" s="33"/>
      <c r="N262" s="33"/>
      <c r="O262" s="33"/>
      <c r="P262" s="33"/>
      <c r="Q262" s="53"/>
      <c r="R262" s="53"/>
      <c r="S262" s="33"/>
      <c r="T262" s="33"/>
      <c r="U262" s="33"/>
      <c r="V262" s="1"/>
      <c r="W262" s="1"/>
      <c r="X262" s="1"/>
      <c r="Y262" s="1"/>
      <c r="Z262" s="1"/>
      <c r="AA262" s="1"/>
      <c r="AB262" s="1"/>
      <c r="AC262" s="1"/>
      <c r="AD262" s="1"/>
      <c r="AE262" s="1"/>
      <c r="AF262" s="1"/>
    </row>
    <row r="263" spans="1:32" ht="12.75" customHeight="1" x14ac:dyDescent="0.3">
      <c r="A263" s="52"/>
      <c r="B263" s="52"/>
      <c r="C263" s="52"/>
      <c r="D263" s="52"/>
      <c r="E263" s="52"/>
      <c r="F263" s="52"/>
      <c r="G263" s="52"/>
      <c r="H263" s="52"/>
      <c r="I263" s="52"/>
      <c r="J263" s="52"/>
      <c r="K263" s="52"/>
      <c r="L263" s="33"/>
      <c r="M263" s="33"/>
      <c r="N263" s="33"/>
      <c r="O263" s="33"/>
      <c r="P263" s="33"/>
      <c r="Q263" s="53"/>
      <c r="R263" s="53"/>
      <c r="S263" s="33"/>
      <c r="T263" s="33"/>
      <c r="U263" s="33"/>
      <c r="V263" s="1"/>
      <c r="W263" s="1"/>
      <c r="X263" s="1"/>
      <c r="Y263" s="1"/>
      <c r="Z263" s="1"/>
      <c r="AA263" s="1"/>
      <c r="AB263" s="1"/>
      <c r="AC263" s="1"/>
      <c r="AD263" s="1"/>
      <c r="AE263" s="1"/>
      <c r="AF263" s="1"/>
    </row>
    <row r="264" spans="1:32" ht="12.75" customHeight="1" x14ac:dyDescent="0.3">
      <c r="A264" s="52"/>
      <c r="B264" s="52"/>
      <c r="C264" s="52"/>
      <c r="D264" s="52"/>
      <c r="E264" s="52"/>
      <c r="F264" s="52"/>
      <c r="G264" s="52"/>
      <c r="H264" s="52"/>
      <c r="I264" s="52"/>
      <c r="J264" s="52"/>
      <c r="K264" s="52"/>
      <c r="L264" s="33"/>
      <c r="M264" s="33"/>
      <c r="N264" s="33"/>
      <c r="O264" s="33"/>
      <c r="P264" s="33"/>
      <c r="Q264" s="53"/>
      <c r="R264" s="53"/>
      <c r="S264" s="33"/>
      <c r="T264" s="33"/>
      <c r="U264" s="33"/>
      <c r="V264" s="1"/>
      <c r="W264" s="1"/>
      <c r="X264" s="1"/>
      <c r="Y264" s="1"/>
      <c r="Z264" s="1"/>
      <c r="AA264" s="1"/>
      <c r="AB264" s="1"/>
      <c r="AC264" s="1"/>
      <c r="AD264" s="1"/>
      <c r="AE264" s="1"/>
      <c r="AF264" s="1"/>
    </row>
    <row r="265" spans="1:32" ht="12.75" customHeight="1" x14ac:dyDescent="0.3">
      <c r="A265" s="52"/>
      <c r="B265" s="52"/>
      <c r="C265" s="52"/>
      <c r="D265" s="52"/>
      <c r="E265" s="52"/>
      <c r="F265" s="52"/>
      <c r="G265" s="52"/>
      <c r="H265" s="52"/>
      <c r="I265" s="52"/>
      <c r="J265" s="52"/>
      <c r="K265" s="52"/>
      <c r="L265" s="33"/>
      <c r="M265" s="33"/>
      <c r="N265" s="33"/>
      <c r="O265" s="33"/>
      <c r="P265" s="33"/>
      <c r="Q265" s="53"/>
      <c r="R265" s="53"/>
      <c r="S265" s="33"/>
      <c r="T265" s="33"/>
      <c r="U265" s="33"/>
      <c r="V265" s="1"/>
      <c r="W265" s="1"/>
      <c r="X265" s="1"/>
      <c r="Y265" s="1"/>
      <c r="Z265" s="1"/>
      <c r="AA265" s="1"/>
      <c r="AB265" s="1"/>
      <c r="AC265" s="1"/>
      <c r="AD265" s="1"/>
      <c r="AE265" s="1"/>
      <c r="AF265" s="1"/>
    </row>
    <row r="266" spans="1:32" ht="12.75" customHeight="1" x14ac:dyDescent="0.3">
      <c r="A266" s="52"/>
      <c r="B266" s="52"/>
      <c r="C266" s="52"/>
      <c r="D266" s="52"/>
      <c r="E266" s="52"/>
      <c r="F266" s="52"/>
      <c r="G266" s="52"/>
      <c r="H266" s="52"/>
      <c r="I266" s="52"/>
      <c r="J266" s="52"/>
      <c r="K266" s="52"/>
      <c r="L266" s="33"/>
      <c r="M266" s="33"/>
      <c r="N266" s="33"/>
      <c r="O266" s="33"/>
      <c r="P266" s="33"/>
      <c r="Q266" s="53"/>
      <c r="R266" s="53"/>
      <c r="S266" s="33"/>
      <c r="T266" s="33"/>
      <c r="U266" s="33"/>
      <c r="V266" s="1"/>
      <c r="W266" s="1"/>
      <c r="X266" s="1"/>
      <c r="Y266" s="1"/>
      <c r="Z266" s="1"/>
      <c r="AA266" s="1"/>
      <c r="AB266" s="1"/>
      <c r="AC266" s="1"/>
      <c r="AD266" s="1"/>
      <c r="AE266" s="1"/>
      <c r="AF266" s="1"/>
    </row>
    <row r="267" spans="1:32" ht="26.25" customHeight="1" x14ac:dyDescent="0.3">
      <c r="A267" s="52"/>
      <c r="B267" s="52"/>
      <c r="C267" s="52"/>
      <c r="D267" s="52"/>
      <c r="E267" s="52"/>
      <c r="F267" s="52"/>
      <c r="G267" s="52"/>
      <c r="H267" s="52"/>
      <c r="I267" s="52"/>
      <c r="J267" s="52"/>
      <c r="K267" s="52"/>
      <c r="L267" s="33"/>
      <c r="M267" s="33"/>
      <c r="N267" s="33"/>
      <c r="O267" s="33"/>
      <c r="P267" s="33"/>
      <c r="Q267" s="53"/>
      <c r="R267" s="53"/>
      <c r="S267" s="33"/>
      <c r="T267" s="33"/>
      <c r="U267" s="33"/>
      <c r="V267" s="1"/>
      <c r="W267" s="1"/>
      <c r="X267" s="1"/>
      <c r="Y267" s="1"/>
      <c r="Z267" s="1"/>
      <c r="AA267" s="1"/>
      <c r="AB267" s="1"/>
      <c r="AC267" s="1"/>
      <c r="AD267" s="1"/>
      <c r="AE267" s="1"/>
      <c r="AF267" s="1"/>
    </row>
    <row r="268" spans="1:32" ht="19.5" customHeight="1" x14ac:dyDescent="0.3">
      <c r="A268" s="146" t="s">
        <v>165</v>
      </c>
      <c r="B268" s="128"/>
      <c r="C268" s="128"/>
      <c r="D268" s="128"/>
      <c r="E268" s="128"/>
      <c r="F268" s="128"/>
      <c r="G268" s="128"/>
      <c r="H268" s="128"/>
      <c r="I268" s="128"/>
      <c r="J268" s="128"/>
      <c r="K268" s="128"/>
      <c r="L268" s="128"/>
      <c r="M268" s="128"/>
      <c r="N268" s="128"/>
      <c r="O268" s="128"/>
      <c r="P268" s="128"/>
      <c r="Q268" s="128"/>
      <c r="R268" s="128"/>
      <c r="S268" s="128"/>
      <c r="T268" s="128"/>
      <c r="U268" s="128"/>
      <c r="V268" s="2"/>
      <c r="W268" s="2"/>
      <c r="X268" s="2"/>
      <c r="Y268" s="2"/>
      <c r="Z268" s="2"/>
      <c r="AA268" s="2"/>
      <c r="AB268" s="1"/>
      <c r="AC268" s="1"/>
      <c r="AD268" s="1"/>
      <c r="AE268" s="1"/>
      <c r="AF268" s="1"/>
    </row>
    <row r="269" spans="1:32" ht="5.25" customHeight="1" x14ac:dyDescent="0.3">
      <c r="A269" s="1"/>
      <c r="B269" s="1"/>
      <c r="C269" s="1"/>
      <c r="D269" s="1"/>
      <c r="E269" s="1"/>
      <c r="F269" s="1"/>
      <c r="G269" s="1"/>
      <c r="H269" s="1"/>
      <c r="I269" s="1"/>
      <c r="J269" s="1"/>
      <c r="K269" s="1"/>
      <c r="L269" s="1"/>
      <c r="M269" s="1"/>
      <c r="N269" s="1"/>
      <c r="O269" s="1"/>
      <c r="P269" s="1"/>
      <c r="Q269" s="1"/>
      <c r="R269" s="1"/>
      <c r="S269" s="1"/>
      <c r="T269" s="1"/>
      <c r="U269" s="1"/>
      <c r="V269" s="2"/>
      <c r="W269" s="2"/>
      <c r="X269" s="2"/>
      <c r="Y269" s="2"/>
      <c r="Z269" s="2"/>
      <c r="AA269" s="2"/>
      <c r="AB269" s="1"/>
      <c r="AC269" s="1"/>
      <c r="AD269" s="1"/>
      <c r="AE269" s="1"/>
      <c r="AF269" s="1"/>
    </row>
    <row r="270" spans="1:32" ht="17.25" customHeight="1" x14ac:dyDescent="0.3">
      <c r="A270" s="112" t="s">
        <v>166</v>
      </c>
      <c r="B270" s="101"/>
      <c r="C270" s="101"/>
      <c r="D270" s="101"/>
      <c r="E270" s="101"/>
      <c r="F270" s="101"/>
      <c r="G270" s="101"/>
      <c r="H270" s="101"/>
      <c r="I270" s="101"/>
      <c r="J270" s="101"/>
      <c r="K270" s="101"/>
      <c r="L270" s="101"/>
      <c r="M270" s="101"/>
      <c r="N270" s="101"/>
      <c r="O270" s="101"/>
      <c r="P270" s="101"/>
      <c r="Q270" s="101"/>
      <c r="R270" s="101"/>
      <c r="S270" s="101"/>
      <c r="T270" s="101"/>
      <c r="U270" s="102"/>
      <c r="V270" s="2"/>
      <c r="W270" s="2"/>
      <c r="X270" s="2"/>
      <c r="Y270" s="2"/>
      <c r="Z270" s="2"/>
      <c r="AA270" s="2"/>
      <c r="AB270" s="1"/>
      <c r="AC270" s="1"/>
      <c r="AD270" s="1"/>
      <c r="AE270" s="1"/>
      <c r="AF270" s="1"/>
    </row>
    <row r="271" spans="1:32" ht="26.25" customHeight="1" x14ac:dyDescent="0.3">
      <c r="A271" s="122" t="s">
        <v>33</v>
      </c>
      <c r="B271" s="126" t="s">
        <v>34</v>
      </c>
      <c r="C271" s="107"/>
      <c r="D271" s="107"/>
      <c r="E271" s="107"/>
      <c r="F271" s="107"/>
      <c r="G271" s="107"/>
      <c r="H271" s="107"/>
      <c r="I271" s="108"/>
      <c r="J271" s="103" t="s">
        <v>35</v>
      </c>
      <c r="K271" s="105" t="s">
        <v>36</v>
      </c>
      <c r="L271" s="101"/>
      <c r="M271" s="101"/>
      <c r="N271" s="102"/>
      <c r="O271" s="105" t="s">
        <v>37</v>
      </c>
      <c r="P271" s="101"/>
      <c r="Q271" s="102"/>
      <c r="R271" s="105" t="s">
        <v>38</v>
      </c>
      <c r="S271" s="101"/>
      <c r="T271" s="102"/>
      <c r="U271" s="103" t="s">
        <v>39</v>
      </c>
      <c r="V271" s="1"/>
      <c r="W271" s="6"/>
      <c r="X271" s="6"/>
      <c r="Y271" s="6"/>
      <c r="Z271" s="6"/>
      <c r="AA271" s="6"/>
      <c r="AB271" s="6"/>
      <c r="AC271" s="6"/>
      <c r="AD271" s="6"/>
      <c r="AE271" s="1"/>
      <c r="AF271" s="1"/>
    </row>
    <row r="272" spans="1:32" ht="12.75" customHeight="1" x14ac:dyDescent="0.3">
      <c r="A272" s="104"/>
      <c r="B272" s="109"/>
      <c r="C272" s="110"/>
      <c r="D272" s="110"/>
      <c r="E272" s="110"/>
      <c r="F272" s="110"/>
      <c r="G272" s="110"/>
      <c r="H272" s="110"/>
      <c r="I272" s="111"/>
      <c r="J272" s="104"/>
      <c r="K272" s="9" t="s">
        <v>40</v>
      </c>
      <c r="L272" s="9" t="s">
        <v>41</v>
      </c>
      <c r="M272" s="105" t="s">
        <v>42</v>
      </c>
      <c r="N272" s="102"/>
      <c r="O272" s="9" t="s">
        <v>44</v>
      </c>
      <c r="P272" s="9" t="s">
        <v>22</v>
      </c>
      <c r="Q272" s="9" t="s">
        <v>45</v>
      </c>
      <c r="R272" s="9" t="s">
        <v>46</v>
      </c>
      <c r="S272" s="9" t="s">
        <v>40</v>
      </c>
      <c r="T272" s="9" t="s">
        <v>47</v>
      </c>
      <c r="U272" s="104"/>
      <c r="V272" s="1"/>
      <c r="W272" s="6"/>
      <c r="X272" s="6"/>
      <c r="Y272" s="6"/>
      <c r="Z272" s="6"/>
      <c r="AA272" s="6"/>
      <c r="AB272" s="6"/>
      <c r="AC272" s="6"/>
      <c r="AD272" s="6"/>
      <c r="AE272" s="1"/>
      <c r="AF272" s="1"/>
    </row>
    <row r="273" spans="1:32" ht="15.75" customHeight="1" x14ac:dyDescent="0.3">
      <c r="A273" s="138" t="s">
        <v>137</v>
      </c>
      <c r="B273" s="101"/>
      <c r="C273" s="101"/>
      <c r="D273" s="101"/>
      <c r="E273" s="101"/>
      <c r="F273" s="101"/>
      <c r="G273" s="101"/>
      <c r="H273" s="101"/>
      <c r="I273" s="101"/>
      <c r="J273" s="101"/>
      <c r="K273" s="101"/>
      <c r="L273" s="101"/>
      <c r="M273" s="101"/>
      <c r="N273" s="101"/>
      <c r="O273" s="101"/>
      <c r="P273" s="101"/>
      <c r="Q273" s="101"/>
      <c r="R273" s="101"/>
      <c r="S273" s="101"/>
      <c r="T273" s="101"/>
      <c r="U273" s="102"/>
      <c r="V273" s="1"/>
      <c r="W273" s="6"/>
      <c r="X273" s="6"/>
      <c r="Y273" s="6"/>
      <c r="Z273" s="6"/>
      <c r="AA273" s="6"/>
      <c r="AB273" s="6"/>
      <c r="AC273" s="6"/>
      <c r="AD273" s="6"/>
      <c r="AE273" s="1"/>
      <c r="AF273" s="1"/>
    </row>
    <row r="274" spans="1:32" ht="15.75" customHeight="1" x14ac:dyDescent="0.3">
      <c r="A274" s="54" t="s">
        <v>167</v>
      </c>
      <c r="B274" s="130" t="s">
        <v>168</v>
      </c>
      <c r="C274" s="101"/>
      <c r="D274" s="101"/>
      <c r="E274" s="101"/>
      <c r="F274" s="101"/>
      <c r="G274" s="101"/>
      <c r="H274" s="101"/>
      <c r="I274" s="102"/>
      <c r="J274" s="27">
        <v>5</v>
      </c>
      <c r="K274" s="27">
        <v>2</v>
      </c>
      <c r="L274" s="27">
        <v>2</v>
      </c>
      <c r="M274" s="135">
        <v>0</v>
      </c>
      <c r="N274" s="102"/>
      <c r="O274" s="27">
        <f>K274+L274+M274</f>
        <v>4</v>
      </c>
      <c r="P274" s="27">
        <f>Q274-O274</f>
        <v>5</v>
      </c>
      <c r="Q274" s="27">
        <f>ROUND(PRODUCT(J274,25)/14,0)</f>
        <v>9</v>
      </c>
      <c r="R274" s="27" t="s">
        <v>46</v>
      </c>
      <c r="S274" s="27"/>
      <c r="T274" s="55"/>
      <c r="U274" s="55" t="s">
        <v>169</v>
      </c>
      <c r="V274" s="1"/>
      <c r="W274" s="6"/>
      <c r="X274" s="6"/>
      <c r="Y274" s="6"/>
      <c r="Z274" s="6"/>
      <c r="AA274" s="6"/>
      <c r="AB274" s="6"/>
      <c r="AC274" s="6"/>
      <c r="AD274" s="6"/>
      <c r="AE274" s="1"/>
      <c r="AF274" s="1"/>
    </row>
    <row r="275" spans="1:32" ht="14.4" x14ac:dyDescent="0.3">
      <c r="A275" s="137" t="s">
        <v>140</v>
      </c>
      <c r="B275" s="101"/>
      <c r="C275" s="101"/>
      <c r="D275" s="101"/>
      <c r="E275" s="101"/>
      <c r="F275" s="101"/>
      <c r="G275" s="101"/>
      <c r="H275" s="101"/>
      <c r="I275" s="101"/>
      <c r="J275" s="101"/>
      <c r="K275" s="101"/>
      <c r="L275" s="101"/>
      <c r="M275" s="101"/>
      <c r="N275" s="101"/>
      <c r="O275" s="101"/>
      <c r="P275" s="101"/>
      <c r="Q275" s="101"/>
      <c r="R275" s="101"/>
      <c r="S275" s="101"/>
      <c r="T275" s="101"/>
      <c r="U275" s="102"/>
      <c r="V275" s="1"/>
      <c r="W275" s="6"/>
      <c r="X275" s="6"/>
      <c r="Y275" s="6"/>
      <c r="Z275" s="6"/>
      <c r="AA275" s="6"/>
      <c r="AB275" s="6"/>
      <c r="AC275" s="6"/>
      <c r="AD275" s="6"/>
      <c r="AE275" s="1"/>
      <c r="AF275" s="1"/>
    </row>
    <row r="276" spans="1:32" ht="42" customHeight="1" x14ac:dyDescent="0.3">
      <c r="A276" s="54" t="s">
        <v>170</v>
      </c>
      <c r="B276" s="152" t="s">
        <v>171</v>
      </c>
      <c r="C276" s="101"/>
      <c r="D276" s="101"/>
      <c r="E276" s="101"/>
      <c r="F276" s="101"/>
      <c r="G276" s="101"/>
      <c r="H276" s="101"/>
      <c r="I276" s="102"/>
      <c r="J276" s="27">
        <v>5</v>
      </c>
      <c r="K276" s="27">
        <v>2</v>
      </c>
      <c r="L276" s="27">
        <v>2</v>
      </c>
      <c r="M276" s="135">
        <v>0</v>
      </c>
      <c r="N276" s="102"/>
      <c r="O276" s="27">
        <f>K276+L276+M276</f>
        <v>4</v>
      </c>
      <c r="P276" s="27">
        <f>Q276-O276</f>
        <v>5</v>
      </c>
      <c r="Q276" s="27">
        <f>ROUND(PRODUCT(J276,25)/14,0)</f>
        <v>9</v>
      </c>
      <c r="R276" s="27" t="s">
        <v>46</v>
      </c>
      <c r="S276" s="27"/>
      <c r="T276" s="55"/>
      <c r="U276" s="55" t="s">
        <v>169</v>
      </c>
      <c r="V276" s="1"/>
      <c r="W276" s="6"/>
      <c r="X276" s="6"/>
      <c r="Y276" s="6"/>
      <c r="Z276" s="6"/>
      <c r="AA276" s="6"/>
      <c r="AB276" s="6"/>
      <c r="AC276" s="6"/>
      <c r="AD276" s="6"/>
      <c r="AE276" s="1"/>
      <c r="AF276" s="1"/>
    </row>
    <row r="277" spans="1:32" ht="12.75" customHeight="1" x14ac:dyDescent="0.3">
      <c r="A277" s="137" t="s">
        <v>172</v>
      </c>
      <c r="B277" s="101"/>
      <c r="C277" s="101"/>
      <c r="D277" s="101"/>
      <c r="E277" s="101"/>
      <c r="F277" s="101"/>
      <c r="G277" s="101"/>
      <c r="H277" s="101"/>
      <c r="I277" s="101"/>
      <c r="J277" s="101"/>
      <c r="K277" s="101"/>
      <c r="L277" s="101"/>
      <c r="M277" s="101"/>
      <c r="N277" s="101"/>
      <c r="O277" s="101"/>
      <c r="P277" s="101"/>
      <c r="Q277" s="101"/>
      <c r="R277" s="101"/>
      <c r="S277" s="101"/>
      <c r="T277" s="101"/>
      <c r="U277" s="102"/>
      <c r="V277" s="1"/>
      <c r="W277" s="6"/>
      <c r="X277" s="6"/>
      <c r="Y277" s="6"/>
      <c r="Z277" s="6"/>
      <c r="AA277" s="6"/>
      <c r="AB277" s="6"/>
      <c r="AC277" s="6"/>
      <c r="AD277" s="6"/>
      <c r="AE277" s="1"/>
      <c r="AF277" s="1"/>
    </row>
    <row r="278" spans="1:32" ht="40.5" customHeight="1" x14ac:dyDescent="0.3">
      <c r="A278" s="54" t="s">
        <v>173</v>
      </c>
      <c r="B278" s="152" t="s">
        <v>174</v>
      </c>
      <c r="C278" s="101"/>
      <c r="D278" s="101"/>
      <c r="E278" s="101"/>
      <c r="F278" s="101"/>
      <c r="G278" s="101"/>
      <c r="H278" s="101"/>
      <c r="I278" s="102"/>
      <c r="J278" s="27">
        <v>5</v>
      </c>
      <c r="K278" s="27">
        <v>2</v>
      </c>
      <c r="L278" s="27">
        <v>2</v>
      </c>
      <c r="M278" s="135">
        <v>0</v>
      </c>
      <c r="N278" s="102"/>
      <c r="O278" s="27">
        <f>K278+L278+M278</f>
        <v>4</v>
      </c>
      <c r="P278" s="27">
        <f>Q278-O278</f>
        <v>5</v>
      </c>
      <c r="Q278" s="27">
        <f>ROUND(PRODUCT(J278,25)/14,0)</f>
        <v>9</v>
      </c>
      <c r="R278" s="27" t="s">
        <v>46</v>
      </c>
      <c r="S278" s="27"/>
      <c r="T278" s="55"/>
      <c r="U278" s="55" t="s">
        <v>169</v>
      </c>
      <c r="V278" s="1"/>
      <c r="W278" s="6"/>
      <c r="X278" s="6"/>
      <c r="Y278" s="6"/>
      <c r="Z278" s="6"/>
      <c r="AA278" s="6"/>
      <c r="AB278" s="6"/>
      <c r="AC278" s="6"/>
      <c r="AD278" s="6"/>
      <c r="AE278" s="1"/>
      <c r="AF278" s="1"/>
    </row>
    <row r="279" spans="1:32" ht="12.75" customHeight="1" x14ac:dyDescent="0.3">
      <c r="A279" s="118" t="s">
        <v>175</v>
      </c>
      <c r="B279" s="101"/>
      <c r="C279" s="101"/>
      <c r="D279" s="101"/>
      <c r="E279" s="101"/>
      <c r="F279" s="101"/>
      <c r="G279" s="101"/>
      <c r="H279" s="101"/>
      <c r="I279" s="101"/>
      <c r="J279" s="101"/>
      <c r="K279" s="101"/>
      <c r="L279" s="101"/>
      <c r="M279" s="101"/>
      <c r="N279" s="101"/>
      <c r="O279" s="101"/>
      <c r="P279" s="101"/>
      <c r="Q279" s="101"/>
      <c r="R279" s="101"/>
      <c r="S279" s="101"/>
      <c r="T279" s="101"/>
      <c r="U279" s="102"/>
      <c r="V279" s="153" t="s">
        <v>176</v>
      </c>
      <c r="W279" s="107"/>
      <c r="X279" s="107"/>
      <c r="Y279" s="108"/>
      <c r="Z279" s="56"/>
      <c r="AA279" s="6"/>
      <c r="AB279" s="6"/>
      <c r="AC279" s="6"/>
      <c r="AD279" s="6"/>
      <c r="AE279" s="1"/>
      <c r="AF279" s="1"/>
    </row>
    <row r="280" spans="1:32" ht="23.25" customHeight="1" x14ac:dyDescent="0.3">
      <c r="A280" s="54" t="s">
        <v>177</v>
      </c>
      <c r="B280" s="154" t="s">
        <v>202</v>
      </c>
      <c r="C280" s="155"/>
      <c r="D280" s="155"/>
      <c r="E280" s="155"/>
      <c r="F280" s="155"/>
      <c r="G280" s="155"/>
      <c r="H280" s="155"/>
      <c r="I280" s="156"/>
      <c r="J280" s="27">
        <v>5</v>
      </c>
      <c r="K280" s="27">
        <v>2</v>
      </c>
      <c r="L280" s="27">
        <v>2</v>
      </c>
      <c r="M280" s="135">
        <v>0</v>
      </c>
      <c r="N280" s="102"/>
      <c r="O280" s="27">
        <f>K280+L280+M280</f>
        <v>4</v>
      </c>
      <c r="P280" s="27">
        <f>Q280-O280</f>
        <v>5</v>
      </c>
      <c r="Q280" s="27">
        <f>ROUND(PRODUCT(J280,25)/14,0)</f>
        <v>9</v>
      </c>
      <c r="R280" s="27" t="s">
        <v>46</v>
      </c>
      <c r="S280" s="27"/>
      <c r="T280" s="55"/>
      <c r="U280" s="22" t="s">
        <v>178</v>
      </c>
      <c r="V280" s="109"/>
      <c r="W280" s="110"/>
      <c r="X280" s="110"/>
      <c r="Y280" s="111"/>
      <c r="Z280" s="56"/>
      <c r="AA280" s="6"/>
      <c r="AB280" s="6"/>
      <c r="AC280" s="6"/>
      <c r="AD280" s="6"/>
      <c r="AE280" s="57"/>
      <c r="AF280" s="57"/>
    </row>
    <row r="281" spans="1:32" ht="15" customHeight="1" x14ac:dyDescent="0.3">
      <c r="A281" s="118" t="s">
        <v>143</v>
      </c>
      <c r="B281" s="101"/>
      <c r="C281" s="101"/>
      <c r="D281" s="101"/>
      <c r="E281" s="101"/>
      <c r="F281" s="101"/>
      <c r="G281" s="101"/>
      <c r="H281" s="101"/>
      <c r="I281" s="101"/>
      <c r="J281" s="101"/>
      <c r="K281" s="101"/>
      <c r="L281" s="101"/>
      <c r="M281" s="101"/>
      <c r="N281" s="101"/>
      <c r="O281" s="101"/>
      <c r="P281" s="101"/>
      <c r="Q281" s="101"/>
      <c r="R281" s="101"/>
      <c r="S281" s="101"/>
      <c r="T281" s="101"/>
      <c r="U281" s="102"/>
      <c r="V281" s="141" t="s">
        <v>179</v>
      </c>
      <c r="W281" s="101"/>
      <c r="X281" s="101"/>
      <c r="Y281" s="102"/>
      <c r="Z281" s="56"/>
      <c r="AA281" s="6"/>
      <c r="AB281" s="6"/>
      <c r="AC281" s="6"/>
      <c r="AD281" s="6"/>
      <c r="AE281" s="1"/>
      <c r="AF281" s="1"/>
    </row>
    <row r="282" spans="1:32" ht="17.25" customHeight="1" x14ac:dyDescent="0.3">
      <c r="A282" s="54" t="s">
        <v>180</v>
      </c>
      <c r="B282" s="130" t="s">
        <v>181</v>
      </c>
      <c r="C282" s="101"/>
      <c r="D282" s="101"/>
      <c r="E282" s="101"/>
      <c r="F282" s="101"/>
      <c r="G282" s="101"/>
      <c r="H282" s="101"/>
      <c r="I282" s="102"/>
      <c r="J282" s="27">
        <v>2</v>
      </c>
      <c r="K282" s="27">
        <v>1</v>
      </c>
      <c r="L282" s="27">
        <v>1</v>
      </c>
      <c r="M282" s="135">
        <v>0</v>
      </c>
      <c r="N282" s="102"/>
      <c r="O282" s="27">
        <f t="shared" ref="O282:O283" si="98">K282+L282+M282</f>
        <v>2</v>
      </c>
      <c r="P282" s="27">
        <f t="shared" ref="P282:P283" si="99">Q282-O282</f>
        <v>2</v>
      </c>
      <c r="Q282" s="27">
        <f t="shared" ref="Q282:Q283" si="100">ROUND(PRODUCT(J282,25)/14,0)</f>
        <v>4</v>
      </c>
      <c r="R282" s="27"/>
      <c r="S282" s="27" t="s">
        <v>40</v>
      </c>
      <c r="T282" s="55"/>
      <c r="U282" s="22" t="s">
        <v>178</v>
      </c>
      <c r="V282" s="139">
        <f>K193+K231+K252</f>
        <v>1</v>
      </c>
      <c r="W282" s="101"/>
      <c r="X282" s="101"/>
      <c r="Y282" s="102"/>
      <c r="Z282" s="140" t="s">
        <v>182</v>
      </c>
      <c r="AA282" s="102"/>
      <c r="AB282" s="6"/>
      <c r="AC282" s="6"/>
      <c r="AD282" s="6"/>
      <c r="AE282" s="1"/>
      <c r="AF282" s="1"/>
    </row>
    <row r="283" spans="1:32" ht="17.25" customHeight="1" x14ac:dyDescent="0.3">
      <c r="A283" s="54" t="s">
        <v>183</v>
      </c>
      <c r="B283" s="130" t="s">
        <v>184</v>
      </c>
      <c r="C283" s="101"/>
      <c r="D283" s="101"/>
      <c r="E283" s="101"/>
      <c r="F283" s="101"/>
      <c r="G283" s="101"/>
      <c r="H283" s="101"/>
      <c r="I283" s="102"/>
      <c r="J283" s="27">
        <v>3</v>
      </c>
      <c r="K283" s="27">
        <v>0</v>
      </c>
      <c r="L283" s="27">
        <v>0</v>
      </c>
      <c r="M283" s="135">
        <v>3</v>
      </c>
      <c r="N283" s="102"/>
      <c r="O283" s="27">
        <f t="shared" si="98"/>
        <v>3</v>
      </c>
      <c r="P283" s="27">
        <f t="shared" si="99"/>
        <v>2</v>
      </c>
      <c r="Q283" s="27">
        <f t="shared" si="100"/>
        <v>5</v>
      </c>
      <c r="R283" s="27"/>
      <c r="S283" s="27" t="s">
        <v>40</v>
      </c>
      <c r="T283" s="55"/>
      <c r="U283" s="22" t="s">
        <v>178</v>
      </c>
      <c r="V283" s="139">
        <f>K194+K232+K253</f>
        <v>1</v>
      </c>
      <c r="W283" s="101"/>
      <c r="X283" s="101"/>
      <c r="Y283" s="102"/>
      <c r="Z283" s="129" t="s">
        <v>185</v>
      </c>
      <c r="AA283" s="102"/>
      <c r="AB283" s="6"/>
      <c r="AC283" s="6"/>
      <c r="AD283" s="6"/>
      <c r="AE283" s="1"/>
      <c r="AF283" s="1"/>
    </row>
    <row r="284" spans="1:32" ht="12.75" customHeight="1" x14ac:dyDescent="0.3">
      <c r="A284" s="137" t="s">
        <v>186</v>
      </c>
      <c r="B284" s="101"/>
      <c r="C284" s="101"/>
      <c r="D284" s="101"/>
      <c r="E284" s="101"/>
      <c r="F284" s="101"/>
      <c r="G284" s="101"/>
      <c r="H284" s="101"/>
      <c r="I284" s="101"/>
      <c r="J284" s="101"/>
      <c r="K284" s="101"/>
      <c r="L284" s="101"/>
      <c r="M284" s="101"/>
      <c r="N284" s="101"/>
      <c r="O284" s="101"/>
      <c r="P284" s="101"/>
      <c r="Q284" s="101"/>
      <c r="R284" s="101"/>
      <c r="S284" s="101"/>
      <c r="T284" s="101"/>
      <c r="U284" s="102"/>
      <c r="V284" s="150" t="str">
        <f t="shared" ref="V284:V285" si="101">IF(V282=100%,"Corect",IF(V282&gt;100%,"Ați dublat unele discipline","Ați pierdut unele discipline"))</f>
        <v>Corect</v>
      </c>
      <c r="W284" s="101"/>
      <c r="X284" s="101"/>
      <c r="Y284" s="102"/>
      <c r="Z284" s="127"/>
      <c r="AA284" s="128"/>
      <c r="AB284" s="6"/>
      <c r="AC284" s="6"/>
      <c r="AD284" s="6"/>
      <c r="AE284" s="1"/>
      <c r="AF284" s="1"/>
    </row>
    <row r="285" spans="1:32" ht="17.25" customHeight="1" x14ac:dyDescent="0.3">
      <c r="A285" s="54" t="s">
        <v>187</v>
      </c>
      <c r="B285" s="130" t="s">
        <v>188</v>
      </c>
      <c r="C285" s="101"/>
      <c r="D285" s="101"/>
      <c r="E285" s="101"/>
      <c r="F285" s="101"/>
      <c r="G285" s="101"/>
      <c r="H285" s="101"/>
      <c r="I285" s="102"/>
      <c r="J285" s="27">
        <v>3</v>
      </c>
      <c r="K285" s="27">
        <v>1</v>
      </c>
      <c r="L285" s="27">
        <v>1</v>
      </c>
      <c r="M285" s="135">
        <v>0</v>
      </c>
      <c r="N285" s="102"/>
      <c r="O285" s="27">
        <f t="shared" ref="O285:O286" si="102">K285+L285+M285</f>
        <v>2</v>
      </c>
      <c r="P285" s="27">
        <f t="shared" ref="P285:P286" si="103">Q285-O285</f>
        <v>4</v>
      </c>
      <c r="Q285" s="27">
        <f t="shared" ref="Q285:Q286" si="104">ROUND(PRODUCT(J285,25)/12,0)</f>
        <v>6</v>
      </c>
      <c r="R285" s="27" t="s">
        <v>46</v>
      </c>
      <c r="S285" s="27"/>
      <c r="T285" s="55"/>
      <c r="U285" s="55" t="s">
        <v>169</v>
      </c>
      <c r="V285" s="150" t="str">
        <f t="shared" si="101"/>
        <v>Corect</v>
      </c>
      <c r="W285" s="101"/>
      <c r="X285" s="101"/>
      <c r="Y285" s="102"/>
      <c r="Z285" s="58"/>
      <c r="AA285" s="6"/>
      <c r="AB285" s="6"/>
      <c r="AC285" s="6"/>
      <c r="AD285" s="6"/>
      <c r="AE285" s="1"/>
      <c r="AF285" s="1"/>
    </row>
    <row r="286" spans="1:32" ht="17.25" customHeight="1" x14ac:dyDescent="0.3">
      <c r="A286" s="54" t="s">
        <v>189</v>
      </c>
      <c r="B286" s="130" t="s">
        <v>190</v>
      </c>
      <c r="C286" s="101"/>
      <c r="D286" s="101"/>
      <c r="E286" s="101"/>
      <c r="F286" s="101"/>
      <c r="G286" s="101"/>
      <c r="H286" s="101"/>
      <c r="I286" s="102"/>
      <c r="J286" s="27">
        <v>2</v>
      </c>
      <c r="K286" s="27">
        <v>0</v>
      </c>
      <c r="L286" s="27">
        <v>0</v>
      </c>
      <c r="M286" s="135">
        <v>3</v>
      </c>
      <c r="N286" s="102"/>
      <c r="O286" s="27">
        <f t="shared" si="102"/>
        <v>3</v>
      </c>
      <c r="P286" s="27">
        <f t="shared" si="103"/>
        <v>1</v>
      </c>
      <c r="Q286" s="27">
        <f t="shared" si="104"/>
        <v>4</v>
      </c>
      <c r="R286" s="27"/>
      <c r="S286" s="27" t="s">
        <v>40</v>
      </c>
      <c r="T286" s="55"/>
      <c r="U286" s="22" t="s">
        <v>178</v>
      </c>
      <c r="V286" s="59"/>
      <c r="W286" s="59"/>
      <c r="X286" s="59"/>
      <c r="Y286" s="59"/>
      <c r="Z286" s="58"/>
      <c r="AA286" s="6"/>
      <c r="AB286" s="6"/>
      <c r="AC286" s="6"/>
      <c r="AD286" s="6"/>
      <c r="AE286" s="1"/>
      <c r="AF286" s="1"/>
    </row>
    <row r="287" spans="1:32" ht="29.25" customHeight="1" x14ac:dyDescent="0.3">
      <c r="A287" s="145" t="s">
        <v>191</v>
      </c>
      <c r="B287" s="101"/>
      <c r="C287" s="101"/>
      <c r="D287" s="101"/>
      <c r="E287" s="101"/>
      <c r="F287" s="101"/>
      <c r="G287" s="101"/>
      <c r="H287" s="101"/>
      <c r="I287" s="102"/>
      <c r="J287" s="60">
        <f t="shared" ref="J287:M287" si="105">SUM(J274,J276,J278,J280,J282:J283,J285:J286)</f>
        <v>30</v>
      </c>
      <c r="K287" s="60">
        <f t="shared" si="105"/>
        <v>10</v>
      </c>
      <c r="L287" s="60">
        <f t="shared" si="105"/>
        <v>10</v>
      </c>
      <c r="M287" s="137">
        <f t="shared" si="105"/>
        <v>6</v>
      </c>
      <c r="N287" s="102"/>
      <c r="O287" s="60">
        <f t="shared" ref="O287:Q287" si="106">SUM(O274,O276,O278,O280,O282:O283,O285:O286)</f>
        <v>26</v>
      </c>
      <c r="P287" s="60">
        <f t="shared" si="106"/>
        <v>29</v>
      </c>
      <c r="Q287" s="60">
        <f t="shared" si="106"/>
        <v>55</v>
      </c>
      <c r="R287" s="60">
        <f>COUNTIF(R274,"E")+COUNTIF(R276,"E")+COUNTIF(R278,"E")+COUNTIF(R280,"E")+COUNTIF(R282:R283,"E")+COUNTIF(R285:R286,"E")</f>
        <v>5</v>
      </c>
      <c r="S287" s="60">
        <f>COUNTIF(S274,"C")+COUNTIF(S276,"C")+COUNTIF(S278,"C")+COUNTIF(S280,"C")+COUNTIF(S282:S283,"C")+COUNTIF(S285:S286,"C")</f>
        <v>3</v>
      </c>
      <c r="T287" s="60">
        <f>COUNTIF(T274,"VP")+COUNTIF(T276,"VP")+COUNTIF(T278,"VP")+COUNTIF(T280,"VP")+COUNTIF(T282:T283,"VP")+COUNTIF(T285:T286,"VP")</f>
        <v>0</v>
      </c>
      <c r="U287" s="61"/>
      <c r="V287" s="3"/>
      <c r="W287" s="3"/>
      <c r="X287" s="3"/>
      <c r="Y287" s="3"/>
      <c r="Z287" s="58"/>
      <c r="AA287" s="6"/>
      <c r="AB287" s="6"/>
      <c r="AC287" s="6"/>
      <c r="AD287" s="6"/>
      <c r="AE287" s="1"/>
      <c r="AF287" s="1"/>
    </row>
    <row r="288" spans="1:32" ht="17.25" customHeight="1" x14ac:dyDescent="0.3">
      <c r="A288" s="144" t="s">
        <v>133</v>
      </c>
      <c r="B288" s="107"/>
      <c r="C288" s="107"/>
      <c r="D288" s="107"/>
      <c r="E288" s="107"/>
      <c r="F288" s="107"/>
      <c r="G288" s="107"/>
      <c r="H288" s="107"/>
      <c r="I288" s="107"/>
      <c r="J288" s="108"/>
      <c r="K288" s="60">
        <f t="shared" ref="K288:M288" si="107">SUM(K274,K276,K278,K280,K282,K283)*14+SUM(K285,K286)*12</f>
        <v>138</v>
      </c>
      <c r="L288" s="60">
        <f t="shared" si="107"/>
        <v>138</v>
      </c>
      <c r="M288" s="137">
        <f t="shared" si="107"/>
        <v>78</v>
      </c>
      <c r="N288" s="102"/>
      <c r="O288" s="60">
        <f t="shared" ref="O288:Q288" si="108">SUM(O274,O276,O278,O280,O282,O283)*14+SUM(O285,O286)*12</f>
        <v>354</v>
      </c>
      <c r="P288" s="60">
        <f t="shared" si="108"/>
        <v>396</v>
      </c>
      <c r="Q288" s="60">
        <f t="shared" si="108"/>
        <v>750</v>
      </c>
      <c r="R288" s="142"/>
      <c r="S288" s="107"/>
      <c r="T288" s="107"/>
      <c r="U288" s="108"/>
      <c r="V288" s="3"/>
      <c r="W288" s="3"/>
      <c r="X288" s="3"/>
      <c r="Y288" s="3"/>
      <c r="Z288" s="6"/>
      <c r="AA288" s="6"/>
      <c r="AB288" s="6"/>
      <c r="AC288" s="6"/>
      <c r="AD288" s="6"/>
      <c r="AE288" s="1"/>
      <c r="AF288" s="1"/>
    </row>
    <row r="289" spans="1:32" ht="14.25" customHeight="1" x14ac:dyDescent="0.3">
      <c r="A289" s="109"/>
      <c r="B289" s="110"/>
      <c r="C289" s="110"/>
      <c r="D289" s="110"/>
      <c r="E289" s="110"/>
      <c r="F289" s="110"/>
      <c r="G289" s="110"/>
      <c r="H289" s="110"/>
      <c r="I289" s="110"/>
      <c r="J289" s="111"/>
      <c r="K289" s="137">
        <f>SUM(K288:M288)</f>
        <v>354</v>
      </c>
      <c r="L289" s="101"/>
      <c r="M289" s="101"/>
      <c r="N289" s="102"/>
      <c r="O289" s="137">
        <f>SUM(O288:P288)</f>
        <v>750</v>
      </c>
      <c r="P289" s="101"/>
      <c r="Q289" s="102"/>
      <c r="R289" s="109"/>
      <c r="S289" s="110"/>
      <c r="T289" s="110"/>
      <c r="U289" s="111"/>
      <c r="V289" s="3"/>
      <c r="W289" s="3"/>
      <c r="X289" s="3"/>
      <c r="Y289" s="3"/>
      <c r="Z289" s="6"/>
      <c r="AA289" s="6"/>
      <c r="AB289" s="6"/>
      <c r="AC289" s="6"/>
      <c r="AD289" s="6"/>
      <c r="AE289" s="1"/>
      <c r="AF289" s="1"/>
    </row>
    <row r="290" spans="1:32" ht="12.75" customHeight="1" x14ac:dyDescent="0.3">
      <c r="A290" s="1"/>
      <c r="B290" s="1"/>
      <c r="C290" s="1"/>
      <c r="D290" s="1"/>
      <c r="E290" s="1"/>
      <c r="F290" s="1"/>
      <c r="G290" s="1"/>
      <c r="H290" s="1"/>
      <c r="I290" s="1"/>
      <c r="J290" s="1"/>
      <c r="K290" s="1"/>
      <c r="L290" s="1"/>
      <c r="M290" s="1"/>
      <c r="N290" s="1"/>
      <c r="O290" s="1"/>
      <c r="P290" s="1"/>
      <c r="Q290" s="1"/>
      <c r="R290" s="1"/>
      <c r="S290" s="1"/>
      <c r="T290" s="1"/>
      <c r="U290" s="1"/>
      <c r="V290" s="3"/>
      <c r="W290" s="3"/>
      <c r="X290" s="3"/>
      <c r="Y290" s="3"/>
      <c r="Z290" s="6"/>
      <c r="AA290" s="6"/>
      <c r="AB290" s="6"/>
      <c r="AC290" s="6"/>
      <c r="AD290" s="6"/>
      <c r="AE290" s="1"/>
      <c r="AF290" s="1"/>
    </row>
    <row r="291" spans="1:32" ht="12.75" customHeight="1" x14ac:dyDescent="0.3">
      <c r="A291" s="143" t="s">
        <v>192</v>
      </c>
      <c r="B291" s="128"/>
      <c r="C291" s="128"/>
      <c r="D291" s="128"/>
      <c r="E291" s="128"/>
      <c r="F291" s="128"/>
      <c r="G291" s="128"/>
      <c r="H291" s="128"/>
      <c r="I291" s="128"/>
      <c r="J291" s="128"/>
      <c r="K291" s="128"/>
      <c r="L291" s="128"/>
      <c r="M291" s="128"/>
      <c r="N291" s="128"/>
      <c r="O291" s="128"/>
      <c r="P291" s="128"/>
      <c r="Q291" s="128"/>
      <c r="R291" s="128"/>
      <c r="S291" s="128"/>
      <c r="T291" s="128"/>
      <c r="U291" s="128"/>
      <c r="V291" s="3"/>
      <c r="W291" s="3"/>
      <c r="X291" s="3"/>
      <c r="Y291" s="3"/>
      <c r="Z291" s="6"/>
      <c r="AA291" s="6"/>
      <c r="AB291" s="6"/>
      <c r="AC291" s="6"/>
      <c r="AD291" s="6"/>
      <c r="AE291" s="1"/>
      <c r="AF291" s="1"/>
    </row>
    <row r="292" spans="1:32"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sheetData>
  <mergeCells count="402">
    <mergeCell ref="B112:I112"/>
    <mergeCell ref="M1:U1"/>
    <mergeCell ref="S3:U3"/>
    <mergeCell ref="V3:Y3"/>
    <mergeCell ref="V4:Y4"/>
    <mergeCell ref="S4:U4"/>
    <mergeCell ref="V5:Y5"/>
    <mergeCell ref="A11:K11"/>
    <mergeCell ref="A10:K10"/>
    <mergeCell ref="A12:K12"/>
    <mergeCell ref="A6:K6"/>
    <mergeCell ref="A4:K5"/>
    <mergeCell ref="A3:K3"/>
    <mergeCell ref="A1:K1"/>
    <mergeCell ref="A2:K2"/>
    <mergeCell ref="A7:K7"/>
    <mergeCell ref="V6:Y6"/>
    <mergeCell ref="V7:Y7"/>
    <mergeCell ref="V8:Y8"/>
    <mergeCell ref="V10:Y15"/>
    <mergeCell ref="M14:U14"/>
    <mergeCell ref="M15:U15"/>
    <mergeCell ref="M3:O3"/>
    <mergeCell ref="M6:O6"/>
    <mergeCell ref="P3:R3"/>
    <mergeCell ref="B66:I66"/>
    <mergeCell ref="B64:I64"/>
    <mergeCell ref="B65:I65"/>
    <mergeCell ref="M13:U13"/>
    <mergeCell ref="M8:U11"/>
    <mergeCell ref="A13:K13"/>
    <mergeCell ref="A14:K14"/>
    <mergeCell ref="A15:K15"/>
    <mergeCell ref="A16:K16"/>
    <mergeCell ref="M17:U17"/>
    <mergeCell ref="M16:U16"/>
    <mergeCell ref="A8:K8"/>
    <mergeCell ref="A9:K9"/>
    <mergeCell ref="D28:F28"/>
    <mergeCell ref="A27:G27"/>
    <mergeCell ref="H28:H29"/>
    <mergeCell ref="A60:A61"/>
    <mergeCell ref="B49:I50"/>
    <mergeCell ref="A49:A50"/>
    <mergeCell ref="U60:U61"/>
    <mergeCell ref="J38:J39"/>
    <mergeCell ref="J49:J50"/>
    <mergeCell ref="M4:O4"/>
    <mergeCell ref="S5:U5"/>
    <mergeCell ref="S6:U6"/>
    <mergeCell ref="P6:R6"/>
    <mergeCell ref="P4:R4"/>
    <mergeCell ref="P5:R5"/>
    <mergeCell ref="R73:T73"/>
    <mergeCell ref="O73:Q73"/>
    <mergeCell ref="A17:K17"/>
    <mergeCell ref="A18:K18"/>
    <mergeCell ref="M21:U25"/>
    <mergeCell ref="M18:U18"/>
    <mergeCell ref="M20:U20"/>
    <mergeCell ref="M19:U19"/>
    <mergeCell ref="A20:K20"/>
    <mergeCell ref="A22:K25"/>
    <mergeCell ref="A19:K19"/>
    <mergeCell ref="M5:O5"/>
    <mergeCell ref="B79:I79"/>
    <mergeCell ref="B76:I76"/>
    <mergeCell ref="G28:G29"/>
    <mergeCell ref="A37:U37"/>
    <mergeCell ref="B67:I67"/>
    <mergeCell ref="R60:T60"/>
    <mergeCell ref="B63:I63"/>
    <mergeCell ref="B60:I61"/>
    <mergeCell ref="B56:I56"/>
    <mergeCell ref="A59:U59"/>
    <mergeCell ref="O60:Q60"/>
    <mergeCell ref="B52:I52"/>
    <mergeCell ref="B51:I51"/>
    <mergeCell ref="B55:I55"/>
    <mergeCell ref="B54:I54"/>
    <mergeCell ref="B53:I53"/>
    <mergeCell ref="B75:I75"/>
    <mergeCell ref="A35:U35"/>
    <mergeCell ref="A136:J136"/>
    <mergeCell ref="A134:J135"/>
    <mergeCell ref="A139:U139"/>
    <mergeCell ref="K136:U136"/>
    <mergeCell ref="B94:I94"/>
    <mergeCell ref="B93:I93"/>
    <mergeCell ref="B124:I124"/>
    <mergeCell ref="B125:I125"/>
    <mergeCell ref="A73:A74"/>
    <mergeCell ref="R86:T86"/>
    <mergeCell ref="B100:I100"/>
    <mergeCell ref="B101:I101"/>
    <mergeCell ref="A85:U85"/>
    <mergeCell ref="K86:N86"/>
    <mergeCell ref="O86:Q86"/>
    <mergeCell ref="J86:J87"/>
    <mergeCell ref="J73:J74"/>
    <mergeCell ref="K73:N73"/>
    <mergeCell ref="B113:I113"/>
    <mergeCell ref="B118:I118"/>
    <mergeCell ref="B119:I119"/>
    <mergeCell ref="O108:Q108"/>
    <mergeCell ref="K108:N108"/>
    <mergeCell ref="B122:I122"/>
    <mergeCell ref="J140:J141"/>
    <mergeCell ref="R134:U135"/>
    <mergeCell ref="B120:U120"/>
    <mergeCell ref="B117:U117"/>
    <mergeCell ref="K135:N135"/>
    <mergeCell ref="B126:U126"/>
    <mergeCell ref="B110:U110"/>
    <mergeCell ref="B114:U114"/>
    <mergeCell ref="K98:N98"/>
    <mergeCell ref="J98:J99"/>
    <mergeCell ref="B111:I111"/>
    <mergeCell ref="B105:I105"/>
    <mergeCell ref="B103:I103"/>
    <mergeCell ref="B104:I104"/>
    <mergeCell ref="B98:I99"/>
    <mergeCell ref="B128:I128"/>
    <mergeCell ref="A137:J137"/>
    <mergeCell ref="K137:U137"/>
    <mergeCell ref="B129:U129"/>
    <mergeCell ref="B130:I130"/>
    <mergeCell ref="B121:I121"/>
    <mergeCell ref="B123:U123"/>
    <mergeCell ref="B116:I116"/>
    <mergeCell ref="B115:I115"/>
    <mergeCell ref="B108:I109"/>
    <mergeCell ref="B88:I88"/>
    <mergeCell ref="B89:I89"/>
    <mergeCell ref="B92:I92"/>
    <mergeCell ref="B91:I91"/>
    <mergeCell ref="B95:I95"/>
    <mergeCell ref="V68:X68"/>
    <mergeCell ref="V81:X81"/>
    <mergeCell ref="A108:A109"/>
    <mergeCell ref="R108:T108"/>
    <mergeCell ref="U108:U109"/>
    <mergeCell ref="J108:J109"/>
    <mergeCell ref="A97:U97"/>
    <mergeCell ref="A98:A99"/>
    <mergeCell ref="B102:I102"/>
    <mergeCell ref="U86:U87"/>
    <mergeCell ref="U73:U74"/>
    <mergeCell ref="B86:I87"/>
    <mergeCell ref="A86:A87"/>
    <mergeCell ref="V95:X95"/>
    <mergeCell ref="V105:X105"/>
    <mergeCell ref="A107:U107"/>
    <mergeCell ref="B68:I68"/>
    <mergeCell ref="B73:I74"/>
    <mergeCell ref="V32:W32"/>
    <mergeCell ref="V30:W30"/>
    <mergeCell ref="V31:W31"/>
    <mergeCell ref="A48:U48"/>
    <mergeCell ref="R49:T49"/>
    <mergeCell ref="O38:Q38"/>
    <mergeCell ref="B41:I41"/>
    <mergeCell ref="B42:I42"/>
    <mergeCell ref="B43:I43"/>
    <mergeCell ref="B46:I46"/>
    <mergeCell ref="U38:U39"/>
    <mergeCell ref="R38:T38"/>
    <mergeCell ref="K38:N38"/>
    <mergeCell ref="A38:A39"/>
    <mergeCell ref="B38:I39"/>
    <mergeCell ref="M27:U33"/>
    <mergeCell ref="I28:K28"/>
    <mergeCell ref="B44:I44"/>
    <mergeCell ref="B45:I45"/>
    <mergeCell ref="K49:N49"/>
    <mergeCell ref="O49:Q49"/>
    <mergeCell ref="B40:I40"/>
    <mergeCell ref="B28:C28"/>
    <mergeCell ref="B140:I141"/>
    <mergeCell ref="B146:I146"/>
    <mergeCell ref="B148:I148"/>
    <mergeCell ref="K140:N140"/>
    <mergeCell ref="A140:A141"/>
    <mergeCell ref="U140:U141"/>
    <mergeCell ref="R140:T140"/>
    <mergeCell ref="O140:Q140"/>
    <mergeCell ref="V46:X46"/>
    <mergeCell ref="U49:U50"/>
    <mergeCell ref="B90:I90"/>
    <mergeCell ref="A72:U72"/>
    <mergeCell ref="B77:I77"/>
    <mergeCell ref="B78:I78"/>
    <mergeCell ref="B81:I81"/>
    <mergeCell ref="B80:I80"/>
    <mergeCell ref="V57:X57"/>
    <mergeCell ref="B57:I57"/>
    <mergeCell ref="U98:U99"/>
    <mergeCell ref="O98:Q98"/>
    <mergeCell ref="R98:T98"/>
    <mergeCell ref="K60:N60"/>
    <mergeCell ref="J60:J61"/>
    <mergeCell ref="B62:I62"/>
    <mergeCell ref="O135:Q135"/>
    <mergeCell ref="A133:I133"/>
    <mergeCell ref="B131:I131"/>
    <mergeCell ref="B132:I132"/>
    <mergeCell ref="B127:I127"/>
    <mergeCell ref="B221:I221"/>
    <mergeCell ref="A168:U168"/>
    <mergeCell ref="J169:J170"/>
    <mergeCell ref="B220:I220"/>
    <mergeCell ref="B217:I217"/>
    <mergeCell ref="B218:I218"/>
    <mergeCell ref="B219:I219"/>
    <mergeCell ref="A169:A170"/>
    <mergeCell ref="A142:U142"/>
    <mergeCell ref="B144:I144"/>
    <mergeCell ref="A194:J194"/>
    <mergeCell ref="A193:J193"/>
    <mergeCell ref="K192:N192"/>
    <mergeCell ref="B208:I208"/>
    <mergeCell ref="B209:I209"/>
    <mergeCell ref="B205:I206"/>
    <mergeCell ref="B215:I215"/>
    <mergeCell ref="B212:I212"/>
    <mergeCell ref="K193:U193"/>
    <mergeCell ref="K194:U194"/>
    <mergeCell ref="U169:U170"/>
    <mergeCell ref="K169:N169"/>
    <mergeCell ref="O169:Q169"/>
    <mergeCell ref="R169:T169"/>
    <mergeCell ref="O151:Q151"/>
    <mergeCell ref="R150:U151"/>
    <mergeCell ref="A147:U147"/>
    <mergeCell ref="A145:U145"/>
    <mergeCell ref="A150:J151"/>
    <mergeCell ref="K151:N151"/>
    <mergeCell ref="K152:U152"/>
    <mergeCell ref="A152:J152"/>
    <mergeCell ref="B185:I185"/>
    <mergeCell ref="B186:I186"/>
    <mergeCell ref="B188:I188"/>
    <mergeCell ref="B179:I179"/>
    <mergeCell ref="B180:I180"/>
    <mergeCell ref="A191:J192"/>
    <mergeCell ref="A149:I149"/>
    <mergeCell ref="R191:U192"/>
    <mergeCell ref="O192:Q192"/>
    <mergeCell ref="A171:U171"/>
    <mergeCell ref="B184:I184"/>
    <mergeCell ref="A190:I190"/>
    <mergeCell ref="A153:J153"/>
    <mergeCell ref="A167:U167"/>
    <mergeCell ref="A187:U187"/>
    <mergeCell ref="B182:I182"/>
    <mergeCell ref="B181:I181"/>
    <mergeCell ref="B169:I170"/>
    <mergeCell ref="B172:I172"/>
    <mergeCell ref="B173:I173"/>
    <mergeCell ref="K153:U153"/>
    <mergeCell ref="V285:Y285"/>
    <mergeCell ref="V284:Y284"/>
    <mergeCell ref="V260:Y260"/>
    <mergeCell ref="B276:I276"/>
    <mergeCell ref="B278:I278"/>
    <mergeCell ref="A277:U277"/>
    <mergeCell ref="A250:J251"/>
    <mergeCell ref="B248:I248"/>
    <mergeCell ref="U271:U272"/>
    <mergeCell ref="V279:Y280"/>
    <mergeCell ref="V283:Y283"/>
    <mergeCell ref="Q259:R259"/>
    <mergeCell ref="J257:P257"/>
    <mergeCell ref="L258:N258"/>
    <mergeCell ref="J258:K258"/>
    <mergeCell ref="S257:U257"/>
    <mergeCell ref="Q257:R258"/>
    <mergeCell ref="H257:I258"/>
    <mergeCell ref="M283:N283"/>
    <mergeCell ref="M282:N282"/>
    <mergeCell ref="M280:N280"/>
    <mergeCell ref="A279:U279"/>
    <mergeCell ref="B280:I280"/>
    <mergeCell ref="B283:I283"/>
    <mergeCell ref="A284:U284"/>
    <mergeCell ref="B224:I224"/>
    <mergeCell ref="B225:I225"/>
    <mergeCell ref="J238:J239"/>
    <mergeCell ref="B226:I226"/>
    <mergeCell ref="A271:A272"/>
    <mergeCell ref="B260:G260"/>
    <mergeCell ref="A261:G261"/>
    <mergeCell ref="R271:T271"/>
    <mergeCell ref="O271:Q271"/>
    <mergeCell ref="K271:N271"/>
    <mergeCell ref="B271:I272"/>
    <mergeCell ref="J271:J272"/>
    <mergeCell ref="M272:N272"/>
    <mergeCell ref="A270:U270"/>
    <mergeCell ref="A268:U268"/>
    <mergeCell ref="A257:A258"/>
    <mergeCell ref="A256:B256"/>
    <mergeCell ref="B257:G258"/>
    <mergeCell ref="B259:G259"/>
    <mergeCell ref="B244:I244"/>
    <mergeCell ref="B245:I245"/>
    <mergeCell ref="B247:I247"/>
    <mergeCell ref="O259:P259"/>
    <mergeCell ref="R288:U289"/>
    <mergeCell ref="A291:U291"/>
    <mergeCell ref="A288:J289"/>
    <mergeCell ref="K289:N289"/>
    <mergeCell ref="O289:Q289"/>
    <mergeCell ref="M288:N288"/>
    <mergeCell ref="M285:N285"/>
    <mergeCell ref="M287:N287"/>
    <mergeCell ref="M286:N286"/>
    <mergeCell ref="A287:I287"/>
    <mergeCell ref="B286:I286"/>
    <mergeCell ref="B285:I285"/>
    <mergeCell ref="Z284:AA284"/>
    <mergeCell ref="Z283:AA283"/>
    <mergeCell ref="B282:I282"/>
    <mergeCell ref="L261:N261"/>
    <mergeCell ref="Q261:R261"/>
    <mergeCell ref="Q260:R260"/>
    <mergeCell ref="H259:I259"/>
    <mergeCell ref="J260:K260"/>
    <mergeCell ref="L260:N260"/>
    <mergeCell ref="H260:I260"/>
    <mergeCell ref="J261:K261"/>
    <mergeCell ref="H261:I261"/>
    <mergeCell ref="M276:N276"/>
    <mergeCell ref="O260:P260"/>
    <mergeCell ref="M278:N278"/>
    <mergeCell ref="O261:P261"/>
    <mergeCell ref="M274:N274"/>
    <mergeCell ref="B274:I274"/>
    <mergeCell ref="A275:U275"/>
    <mergeCell ref="A273:U273"/>
    <mergeCell ref="V282:Y282"/>
    <mergeCell ref="Z282:AA282"/>
    <mergeCell ref="V281:Y281"/>
    <mergeCell ref="A281:U281"/>
    <mergeCell ref="A69:U70"/>
    <mergeCell ref="A82:U83"/>
    <mergeCell ref="A238:A239"/>
    <mergeCell ref="B238:I239"/>
    <mergeCell ref="A252:J252"/>
    <mergeCell ref="A246:U246"/>
    <mergeCell ref="B243:I243"/>
    <mergeCell ref="A240:U240"/>
    <mergeCell ref="A253:J253"/>
    <mergeCell ref="A249:I249"/>
    <mergeCell ref="O238:Q238"/>
    <mergeCell ref="K238:N238"/>
    <mergeCell ref="B241:I241"/>
    <mergeCell ref="B242:I242"/>
    <mergeCell ref="R250:U251"/>
    <mergeCell ref="O251:Q251"/>
    <mergeCell ref="K251:N251"/>
    <mergeCell ref="B175:I175"/>
    <mergeCell ref="B174:I174"/>
    <mergeCell ref="B177:I177"/>
    <mergeCell ref="B178:I178"/>
    <mergeCell ref="B176:I176"/>
    <mergeCell ref="B183:I183"/>
    <mergeCell ref="B189:I189"/>
    <mergeCell ref="A205:A206"/>
    <mergeCell ref="B214:I214"/>
    <mergeCell ref="B211:I211"/>
    <mergeCell ref="B210:I210"/>
    <mergeCell ref="B213:I213"/>
    <mergeCell ref="L259:N259"/>
    <mergeCell ref="J259:K259"/>
    <mergeCell ref="K253:U253"/>
    <mergeCell ref="K252:U252"/>
    <mergeCell ref="O258:P258"/>
    <mergeCell ref="B143:I143"/>
    <mergeCell ref="U238:U239"/>
    <mergeCell ref="R238:T238"/>
    <mergeCell ref="R229:U230"/>
    <mergeCell ref="A222:U222"/>
    <mergeCell ref="B216:I216"/>
    <mergeCell ref="B227:I227"/>
    <mergeCell ref="A228:I228"/>
    <mergeCell ref="A232:J232"/>
    <mergeCell ref="K232:U232"/>
    <mergeCell ref="A231:J231"/>
    <mergeCell ref="K231:U231"/>
    <mergeCell ref="O230:Q230"/>
    <mergeCell ref="B223:I223"/>
    <mergeCell ref="K205:N205"/>
    <mergeCell ref="J205:J206"/>
    <mergeCell ref="A204:U204"/>
    <mergeCell ref="R205:T205"/>
    <mergeCell ref="O205:Q205"/>
    <mergeCell ref="U205:U206"/>
    <mergeCell ref="A207:U207"/>
    <mergeCell ref="K230:N230"/>
    <mergeCell ref="A237:U237"/>
    <mergeCell ref="A229:J230"/>
  </mergeCells>
  <conditionalFormatting sqref="V260 L31:L32 V30:V32 V3:V8">
    <cfRule type="cellIs" dxfId="39" priority="1" operator="equal">
      <formula>"E bine"</formula>
    </cfRule>
  </conditionalFormatting>
  <conditionalFormatting sqref="V260 V30:V32 V3:V8">
    <cfRule type="cellIs" dxfId="38" priority="2" operator="equal">
      <formula>"NU e bine"</formula>
    </cfRule>
  </conditionalFormatting>
  <conditionalFormatting sqref="V30:W32 V3:V8">
    <cfRule type="cellIs" dxfId="37" priority="3" operator="equal">
      <formula>"Suma trebuie să fie 52"</formula>
    </cfRule>
  </conditionalFormatting>
  <conditionalFormatting sqref="V30:W32 V3:V8">
    <cfRule type="cellIs" dxfId="36" priority="4" operator="equal">
      <formula>"Corect"</formula>
    </cfRule>
  </conditionalFormatting>
  <conditionalFormatting sqref="V30:W32 V3:V8">
    <cfRule type="cellIs" dxfId="35" priority="5" operator="equal">
      <formula>SUM($B$30:$J$30)</formula>
    </cfRule>
  </conditionalFormatting>
  <conditionalFormatting sqref="V30:W32 V3:V8">
    <cfRule type="cellIs" dxfId="34" priority="6" operator="lessThan">
      <formula>"(SUM(B28:K28)=52"</formula>
    </cfRule>
  </conditionalFormatting>
  <conditionalFormatting sqref="V30:W32 V3:V8">
    <cfRule type="cellIs" dxfId="33" priority="7" operator="equal">
      <formula>52</formula>
    </cfRule>
  </conditionalFormatting>
  <conditionalFormatting sqref="V30:W32 V3:V8">
    <cfRule type="cellIs" dxfId="32" priority="8" operator="equal">
      <formula>$K$30</formula>
    </cfRule>
  </conditionalFormatting>
  <conditionalFormatting sqref="V30:W32 V3:V8">
    <cfRule type="cellIs" dxfId="31" priority="9" operator="equal">
      <formula>$B$30:$K$30=52</formula>
    </cfRule>
  </conditionalFormatting>
  <conditionalFormatting sqref="V260:W260 V30:W32 V3:V8">
    <cfRule type="cellIs" dxfId="30" priority="10" operator="equal">
      <formula>"Suma trebuie să fie 52"</formula>
    </cfRule>
  </conditionalFormatting>
  <conditionalFormatting sqref="V260:W260 V30:W32 V3:V8">
    <cfRule type="cellIs" dxfId="29" priority="11" operator="equal">
      <formula>"Corect"</formula>
    </cfRule>
  </conditionalFormatting>
  <conditionalFormatting sqref="V260:Y260 V30:W32">
    <cfRule type="cellIs" dxfId="28" priority="12" operator="equal">
      <formula>"Corect"</formula>
    </cfRule>
  </conditionalFormatting>
  <conditionalFormatting sqref="V46:X47 V57:X57 V68:X70 V81:X81 V95:X95 V105:X105">
    <cfRule type="cellIs" dxfId="27" priority="13" operator="equal">
      <formula>"E trebuie să fie cel puțin egal cu C+VP"</formula>
    </cfRule>
  </conditionalFormatting>
  <conditionalFormatting sqref="V46:X47 V57:X57 V68:X70 V81:X81 V95:X95 V105:X105">
    <cfRule type="cellIs" dxfId="26" priority="14" operator="equal">
      <formula>"Corect"</formula>
    </cfRule>
  </conditionalFormatting>
  <conditionalFormatting sqref="V260:W260">
    <cfRule type="cellIs" dxfId="25" priority="15" operator="equal">
      <formula>"Nu corespunde cu tabelul de opționale"</formula>
    </cfRule>
  </conditionalFormatting>
  <conditionalFormatting sqref="V260:W260">
    <cfRule type="cellIs" dxfId="24" priority="16" operator="equal">
      <formula>"Suma trebuie să fie 52"</formula>
    </cfRule>
  </conditionalFormatting>
  <conditionalFormatting sqref="V260:W260">
    <cfRule type="cellIs" dxfId="23" priority="17" operator="equal">
      <formula>"Corect"</formula>
    </cfRule>
  </conditionalFormatting>
  <conditionalFormatting sqref="V260:W260">
    <cfRule type="cellIs" dxfId="22" priority="18" operator="equal">
      <formula>SUM($B$30:$J$30)</formula>
    </cfRule>
  </conditionalFormatting>
  <conditionalFormatting sqref="V260:W260">
    <cfRule type="cellIs" dxfId="21" priority="19" operator="lessThan">
      <formula>"(SUM(B28:K28)=52"</formula>
    </cfRule>
  </conditionalFormatting>
  <conditionalFormatting sqref="V260:W260">
    <cfRule type="cellIs" dxfId="20" priority="20" operator="equal">
      <formula>52</formula>
    </cfRule>
  </conditionalFormatting>
  <conditionalFormatting sqref="V260:W260">
    <cfRule type="cellIs" dxfId="19" priority="21" operator="equal">
      <formula>$K$30</formula>
    </cfRule>
  </conditionalFormatting>
  <conditionalFormatting sqref="V260:W260">
    <cfRule type="cellIs" dxfId="18" priority="22" operator="equal">
      <formula>$B$30:$K$30=52</formula>
    </cfRule>
  </conditionalFormatting>
  <conditionalFormatting sqref="V3:V8">
    <cfRule type="cellIs" dxfId="17" priority="23" operator="equal">
      <formula>"Trebuie alocate cel puțin 20 de ore pe săptămână"</formula>
    </cfRule>
  </conditionalFormatting>
  <conditionalFormatting sqref="V30:W30">
    <cfRule type="cellIs" dxfId="16" priority="24" operator="equal">
      <formula>"Correct"</formula>
    </cfRule>
  </conditionalFormatting>
  <conditionalFormatting sqref="V3:V8">
    <cfRule type="cellIs" dxfId="15" priority="25" operator="equal">
      <formula>"Suma trebuie să fie 52"</formula>
    </cfRule>
  </conditionalFormatting>
  <conditionalFormatting sqref="V3:V8">
    <cfRule type="cellIs" dxfId="14" priority="26" operator="equal">
      <formula>"Corect"</formula>
    </cfRule>
  </conditionalFormatting>
  <conditionalFormatting sqref="V3:V8">
    <cfRule type="cellIs" dxfId="13" priority="27" operator="equal">
      <formula>SUM($B$31:$J$31)</formula>
    </cfRule>
  </conditionalFormatting>
  <conditionalFormatting sqref="V3:V8">
    <cfRule type="cellIs" dxfId="12" priority="28" operator="lessThan">
      <formula>"(SUM(B28:K28)=52"</formula>
    </cfRule>
  </conditionalFormatting>
  <conditionalFormatting sqref="V3:V8">
    <cfRule type="cellIs" dxfId="11" priority="29" operator="equal">
      <formula>52</formula>
    </cfRule>
  </conditionalFormatting>
  <conditionalFormatting sqref="V3:V8">
    <cfRule type="cellIs" dxfId="10" priority="30" operator="equal">
      <formula>$K$31</formula>
    </cfRule>
  </conditionalFormatting>
  <conditionalFormatting sqref="V3:V8">
    <cfRule type="cellIs" dxfId="9" priority="31" operator="equal">
      <formula>$B$31:$K$31=52</formula>
    </cfRule>
  </conditionalFormatting>
  <conditionalFormatting sqref="V285">
    <cfRule type="cellIs" dxfId="8" priority="32" operator="equal">
      <formula>"Ați dublat unele discipline"</formula>
    </cfRule>
  </conditionalFormatting>
  <conditionalFormatting sqref="V285">
    <cfRule type="cellIs" dxfId="7" priority="33" operator="equal">
      <formula>"Ați pierdut unele discipline"</formula>
    </cfRule>
  </conditionalFormatting>
  <conditionalFormatting sqref="V285">
    <cfRule type="cellIs" dxfId="6" priority="34" operator="equal">
      <formula>"Corect"</formula>
    </cfRule>
  </conditionalFormatting>
  <conditionalFormatting sqref="V284">
    <cfRule type="cellIs" dxfId="5" priority="35" operator="equal">
      <formula>"Ați dublat unele discipline"</formula>
    </cfRule>
  </conditionalFormatting>
  <conditionalFormatting sqref="V284">
    <cfRule type="cellIs" dxfId="4" priority="36" operator="equal">
      <formula>"Ați pierdut unele discipline"</formula>
    </cfRule>
  </conditionalFormatting>
  <conditionalFormatting sqref="V284">
    <cfRule type="cellIs" dxfId="3" priority="37" operator="equal">
      <formula>"Corect"</formula>
    </cfRule>
  </conditionalFormatting>
  <conditionalFormatting sqref="V286">
    <cfRule type="cellIs" dxfId="2" priority="38" operator="equal">
      <formula>"Ați dublat unele discipline"</formula>
    </cfRule>
  </conditionalFormatting>
  <conditionalFormatting sqref="V286">
    <cfRule type="cellIs" dxfId="1" priority="39" operator="equal">
      <formula>"Ați pierdut unele discipline"</formula>
    </cfRule>
  </conditionalFormatting>
  <conditionalFormatting sqref="V286">
    <cfRule type="cellIs" dxfId="0" priority="40" operator="equal">
      <formula>"Corect"</formula>
    </cfRule>
  </conditionalFormatting>
  <dataValidations count="14">
    <dataValidation type="list" allowBlank="1" showErrorMessage="1" sqref="R40:R45 R285:R286 R282:R283 R280 R278 R276 R274 R148 R146 R122 R130:R132 R127:R128 R124:R125 R115:R116 R111:R113 R100:R104 R88:R94 R51:R56 R62:R66 R75:R79 R118:R119 R143" xr:uid="{00000000-0002-0000-0000-000000000000}">
      <formula1>$R$39</formula1>
    </dataValidation>
    <dataValidation type="list" allowBlank="1" showErrorMessage="1" sqref="B172 B208 B241" xr:uid="{00000000-0002-0000-0000-000001000000}">
      <formula1>$B$37:$B$152</formula1>
    </dataValidation>
    <dataValidation type="list" allowBlank="1" showErrorMessage="1" sqref="B242:B244 B247 B173:B185 B188 B209:B220 B223:B226" xr:uid="{00000000-0002-0000-0000-000002000000}">
      <formula1>$B$38:$B$151</formula1>
    </dataValidation>
    <dataValidation type="list" allowBlank="1" showErrorMessage="1" sqref="T40:T45 T285:T286 T282:T283 T280 T278 T276 T274 T148 T146 T121:T122 T130:T132 T127:T128 T124:T125 T115:T116 T111:T113 T100:T104 T88:T94 T51:T56 T62:T66 T75:T79 T118:T119 T143" xr:uid="{00000000-0002-0000-0000-000003000000}">
      <formula1>$T$39</formula1>
    </dataValidation>
    <dataValidation type="list" allowBlank="1" showErrorMessage="1" sqref="S40:S45 S285:S286 S282:S283 S280 S278 S276 S274 S148 S146 S122 S130:S132 S127:S128 S124:S125 S115:S116 S111:S113 S100:S104 S88:S94 S51:S56 S62:S66 S75:S79 S118:S119 S143" xr:uid="{00000000-0002-0000-0000-000004000000}">
      <formula1>$S$39</formula1>
    </dataValidation>
    <dataValidation type="list" allowBlank="1" showErrorMessage="1" sqref="U40:U45 U148 U146 U121:U122 U130:U132 U127:U128 U124:U125 U115:U116 U111:U113 U100:U104 U88:U94 U51:U56 U62:U66 U75:U79 U118:U119" xr:uid="{00000000-0002-0000-0000-000005000000}">
      <formula1>$P$36:$T$36</formula1>
    </dataValidation>
    <dataValidation type="list" allowBlank="1" showInputMessage="1" showErrorMessage="1" sqref="U80 U67" xr:uid="{00000000-0002-0000-0000-000006000000}">
      <formula1>$P$37:$T$37</formula1>
    </dataValidation>
    <dataValidation type="list" allowBlank="1" showInputMessage="1" showErrorMessage="1" sqref="T80 T67" xr:uid="{00000000-0002-0000-0000-000007000000}">
      <formula1>$T$40</formula1>
    </dataValidation>
    <dataValidation type="list" allowBlank="1" showInputMessage="1" showErrorMessage="1" sqref="R80 R67" xr:uid="{00000000-0002-0000-0000-000008000000}">
      <formula1>$R$40</formula1>
    </dataValidation>
    <dataValidation type="list" allowBlank="1" showInputMessage="1" showErrorMessage="1" sqref="S80 S67" xr:uid="{00000000-0002-0000-0000-000009000000}">
      <formula1>$S$40</formula1>
    </dataValidation>
    <dataValidation type="list" allowBlank="1" showInputMessage="1" showErrorMessage="1" sqref="U144" xr:uid="{D7564C1B-4327-419B-ADBB-153EF50B9238}">
      <formula1>$P$36:$T$36</formula1>
    </dataValidation>
    <dataValidation type="list" allowBlank="1" showInputMessage="1" showErrorMessage="1" sqref="T144" xr:uid="{F4E3C717-4F3A-4C51-8D07-E1AB92661639}">
      <formula1>$T$39</formula1>
    </dataValidation>
    <dataValidation type="list" allowBlank="1" showInputMessage="1" showErrorMessage="1" sqref="R144" xr:uid="{FE92F272-C211-42F1-8D10-A1BD5B1CAC5E}">
      <formula1>$R$39</formula1>
    </dataValidation>
    <dataValidation type="list" allowBlank="1" showInputMessage="1" showErrorMessage="1" sqref="S144" xr:uid="{39012850-6F0E-41F8-927B-FEA9232AD0EC}">
      <formula1>$S$39</formula1>
    </dataValidation>
  </dataValidations>
  <pageMargins left="0.7" right="0.46666666666666667" top="0.75" bottom="0.75" header="0.3" footer="0.3"/>
  <pageSetup paperSize="9" orientation="landscape" horizontalDpi="4294967295" verticalDpi="4294967295" r:id="rId1"/>
  <headerFooter>
    <oddFooter>&amp;LRECTOR,
Acad.Prof.univ.dr. Ioan Aurel POP&amp;CDECAN,
Prof. univ. dr. Adrian Olimpiu PETRUȘEL&amp;RDIRECTOR DE DEPARTAMENT,
Prof. univ. dr. Octavian AGRATINI</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4.44140625" defaultRowHeight="15" customHeight="1" x14ac:dyDescent="0.3"/>
  <cols>
    <col min="1" max="26" width="8.66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4.44140625" defaultRowHeight="15" customHeight="1" x14ac:dyDescent="0.3"/>
  <cols>
    <col min="1" max="26" width="8.66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177ECB4-5D2A-43DA-8E30-723E3999A6E2}">
  <ds:schemaRefs>
    <ds:schemaRef ds:uri="http://schemas.microsoft.com/sharepoint/v3/contenttype/forms"/>
  </ds:schemaRefs>
</ds:datastoreItem>
</file>

<file path=customXml/itemProps2.xml><?xml version="1.0" encoding="utf-8"?>
<ds:datastoreItem xmlns:ds="http://schemas.openxmlformats.org/officeDocument/2006/customXml" ds:itemID="{BE0B3EFD-916F-4CCD-BFA8-5A1BBF997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9BCD85-AA35-4118-B7BB-33376340B87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2018-12-04T07:09:58Z</cp:lastPrinted>
  <dcterms:created xsi:type="dcterms:W3CDTF">2017-12-05T07:12:11Z</dcterms:created>
  <dcterms:modified xsi:type="dcterms:W3CDTF">2019-04-24T08:03:07Z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