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2BB16CCA-6644-465D-97D3-95E80FE0F38B}"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83" i="1" l="1"/>
  <c r="Q148" i="1" l="1"/>
  <c r="P148" i="1" s="1"/>
  <c r="O148" i="1"/>
  <c r="O160" i="1" l="1"/>
  <c r="Q160" i="1"/>
  <c r="P160" i="1" s="1"/>
  <c r="O161" i="1"/>
  <c r="Q161" i="1"/>
  <c r="P161" i="1" l="1"/>
  <c r="Q194" i="1"/>
  <c r="O194" i="1"/>
  <c r="U183" i="1"/>
  <c r="T183" i="1"/>
  <c r="S183" i="1"/>
  <c r="R183" i="1"/>
  <c r="L184" i="1"/>
  <c r="M184" i="1"/>
  <c r="N184" i="1"/>
  <c r="K184" i="1"/>
  <c r="K183" i="1"/>
  <c r="L183" i="1"/>
  <c r="M183" i="1"/>
  <c r="N183" i="1"/>
  <c r="Q168" i="1"/>
  <c r="Q169" i="1"/>
  <c r="Q170" i="1"/>
  <c r="Q171" i="1"/>
  <c r="Q167" i="1"/>
  <c r="O181" i="1"/>
  <c r="Q181" i="1"/>
  <c r="P181" i="1" s="1"/>
  <c r="O179" i="1"/>
  <c r="Q179" i="1"/>
  <c r="O174" i="1"/>
  <c r="Q174" i="1"/>
  <c r="O175" i="1"/>
  <c r="Q175" i="1"/>
  <c r="O176" i="1"/>
  <c r="Q176" i="1"/>
  <c r="P176" i="1" s="1"/>
  <c r="O168" i="1"/>
  <c r="O169" i="1"/>
  <c r="P169" i="1" l="1"/>
  <c r="P194" i="1"/>
  <c r="P175" i="1"/>
  <c r="P179" i="1"/>
  <c r="P168" i="1"/>
  <c r="P174" i="1"/>
  <c r="Q102" i="1" l="1"/>
  <c r="O102" i="1"/>
  <c r="Q84" i="1"/>
  <c r="O84" i="1"/>
  <c r="P102" i="1" l="1"/>
  <c r="P84" i="1"/>
  <c r="U312" i="1"/>
  <c r="T312" i="1"/>
  <c r="S312" i="1"/>
  <c r="R312" i="1"/>
  <c r="N312" i="1"/>
  <c r="M312" i="1"/>
  <c r="L312" i="1"/>
  <c r="K312" i="1"/>
  <c r="J312" i="1"/>
  <c r="A312" i="1"/>
  <c r="U311" i="1"/>
  <c r="T311" i="1"/>
  <c r="S311" i="1"/>
  <c r="R311" i="1"/>
  <c r="N311" i="1"/>
  <c r="M311" i="1"/>
  <c r="L311" i="1"/>
  <c r="K311" i="1"/>
  <c r="J311" i="1"/>
  <c r="A311" i="1"/>
  <c r="U310" i="1"/>
  <c r="T310" i="1"/>
  <c r="S310" i="1"/>
  <c r="R310" i="1"/>
  <c r="N310" i="1"/>
  <c r="M310" i="1"/>
  <c r="L310" i="1"/>
  <c r="K310" i="1"/>
  <c r="J310" i="1"/>
  <c r="A310" i="1"/>
  <c r="U292" i="1"/>
  <c r="T292" i="1"/>
  <c r="S292" i="1"/>
  <c r="R292" i="1"/>
  <c r="Q292" i="1"/>
  <c r="P292" i="1"/>
  <c r="O292" i="1"/>
  <c r="N292" i="1"/>
  <c r="M292" i="1"/>
  <c r="L292" i="1"/>
  <c r="K292" i="1"/>
  <c r="J292" i="1"/>
  <c r="A292" i="1"/>
  <c r="U291" i="1"/>
  <c r="T291" i="1"/>
  <c r="S291" i="1"/>
  <c r="R291" i="1"/>
  <c r="N291" i="1"/>
  <c r="M291" i="1"/>
  <c r="L291" i="1"/>
  <c r="K291" i="1"/>
  <c r="J291" i="1"/>
  <c r="A291" i="1"/>
  <c r="U290" i="1"/>
  <c r="T290" i="1"/>
  <c r="S290" i="1"/>
  <c r="R290" i="1"/>
  <c r="N290" i="1"/>
  <c r="M290" i="1"/>
  <c r="L290" i="1"/>
  <c r="K290" i="1"/>
  <c r="J290" i="1"/>
  <c r="A290" i="1"/>
  <c r="U289" i="1"/>
  <c r="T289" i="1"/>
  <c r="S289" i="1"/>
  <c r="R289" i="1"/>
  <c r="N289" i="1"/>
  <c r="M289" i="1"/>
  <c r="L289" i="1"/>
  <c r="K289" i="1"/>
  <c r="J289" i="1"/>
  <c r="A289" i="1"/>
  <c r="U288" i="1"/>
  <c r="T288" i="1"/>
  <c r="S288" i="1"/>
  <c r="R288" i="1"/>
  <c r="N288" i="1"/>
  <c r="M288" i="1"/>
  <c r="L288" i="1"/>
  <c r="K288" i="1"/>
  <c r="J288" i="1"/>
  <c r="A288" i="1"/>
  <c r="U287" i="1"/>
  <c r="T287" i="1"/>
  <c r="S287" i="1"/>
  <c r="R287" i="1"/>
  <c r="N287" i="1"/>
  <c r="M287" i="1"/>
  <c r="L287" i="1"/>
  <c r="K287" i="1"/>
  <c r="J287" i="1"/>
  <c r="A287" i="1"/>
  <c r="U286" i="1"/>
  <c r="T286" i="1"/>
  <c r="S286" i="1"/>
  <c r="R286" i="1"/>
  <c r="N286" i="1"/>
  <c r="M286" i="1"/>
  <c r="L286" i="1"/>
  <c r="K286" i="1"/>
  <c r="J286" i="1"/>
  <c r="A286" i="1"/>
  <c r="U285" i="1"/>
  <c r="T285" i="1"/>
  <c r="S285" i="1"/>
  <c r="R285" i="1"/>
  <c r="N285" i="1"/>
  <c r="M285" i="1"/>
  <c r="L285" i="1"/>
  <c r="K285" i="1"/>
  <c r="J285" i="1"/>
  <c r="A285" i="1"/>
  <c r="U284" i="1"/>
  <c r="T284" i="1"/>
  <c r="S284" i="1"/>
  <c r="R284" i="1"/>
  <c r="N284" i="1"/>
  <c r="M284" i="1"/>
  <c r="L284" i="1"/>
  <c r="K284" i="1"/>
  <c r="J284" i="1"/>
  <c r="A284" i="1"/>
  <c r="U283" i="1"/>
  <c r="T283" i="1"/>
  <c r="S283" i="1"/>
  <c r="R283" i="1"/>
  <c r="N283" i="1"/>
  <c r="M283" i="1"/>
  <c r="L283" i="1"/>
  <c r="K283" i="1"/>
  <c r="J283" i="1"/>
  <c r="A283" i="1"/>
  <c r="U282" i="1"/>
  <c r="T282" i="1"/>
  <c r="S282" i="1"/>
  <c r="R282" i="1"/>
  <c r="N282" i="1"/>
  <c r="M282" i="1"/>
  <c r="L282" i="1"/>
  <c r="K282" i="1"/>
  <c r="J282" i="1"/>
  <c r="A282" i="1"/>
  <c r="U281" i="1"/>
  <c r="T281" i="1"/>
  <c r="S281" i="1"/>
  <c r="R281" i="1"/>
  <c r="N281" i="1"/>
  <c r="M281" i="1"/>
  <c r="L281" i="1"/>
  <c r="K281" i="1"/>
  <c r="J281" i="1"/>
  <c r="A281" i="1"/>
  <c r="U280" i="1"/>
  <c r="T280" i="1"/>
  <c r="S280" i="1"/>
  <c r="R280" i="1"/>
  <c r="N280" i="1"/>
  <c r="M280" i="1"/>
  <c r="L280" i="1"/>
  <c r="K280" i="1"/>
  <c r="J280" i="1"/>
  <c r="A280" i="1"/>
  <c r="U279" i="1"/>
  <c r="T279" i="1"/>
  <c r="S279" i="1"/>
  <c r="R279" i="1"/>
  <c r="N279" i="1"/>
  <c r="M279" i="1"/>
  <c r="L279" i="1"/>
  <c r="K279" i="1"/>
  <c r="J279" i="1"/>
  <c r="A279" i="1"/>
  <c r="U245" i="1"/>
  <c r="T245" i="1"/>
  <c r="S245" i="1"/>
  <c r="R245" i="1"/>
  <c r="N245" i="1"/>
  <c r="M245" i="1"/>
  <c r="L245" i="1"/>
  <c r="K245" i="1"/>
  <c r="J245" i="1"/>
  <c r="A245" i="1"/>
  <c r="U244" i="1"/>
  <c r="T244" i="1"/>
  <c r="S244" i="1"/>
  <c r="R244" i="1"/>
  <c r="N244" i="1"/>
  <c r="M244" i="1"/>
  <c r="L244" i="1"/>
  <c r="K244" i="1"/>
  <c r="J244" i="1"/>
  <c r="A244" i="1"/>
  <c r="U241" i="1" l="1"/>
  <c r="T241" i="1"/>
  <c r="S241" i="1"/>
  <c r="R241" i="1"/>
  <c r="N241" i="1"/>
  <c r="M241" i="1"/>
  <c r="L241" i="1"/>
  <c r="K241" i="1"/>
  <c r="J241" i="1"/>
  <c r="A241" i="1"/>
  <c r="U216" i="1"/>
  <c r="Q67" i="1" l="1"/>
  <c r="Q50" i="1"/>
  <c r="U349" i="1" l="1"/>
  <c r="T349" i="1"/>
  <c r="S349" i="1"/>
  <c r="R349" i="1"/>
  <c r="Q349" i="1"/>
  <c r="P349" i="1"/>
  <c r="O349" i="1"/>
  <c r="N349" i="1"/>
  <c r="M349" i="1"/>
  <c r="L349" i="1"/>
  <c r="K349" i="1"/>
  <c r="J349" i="1"/>
  <c r="U348" i="1"/>
  <c r="T348" i="1"/>
  <c r="S348" i="1"/>
  <c r="R348" i="1"/>
  <c r="Q348" i="1"/>
  <c r="P348" i="1"/>
  <c r="O348" i="1"/>
  <c r="N348" i="1"/>
  <c r="M348" i="1"/>
  <c r="L348" i="1"/>
  <c r="K348" i="1"/>
  <c r="J348" i="1"/>
  <c r="U347" i="1"/>
  <c r="T347" i="1"/>
  <c r="S347" i="1"/>
  <c r="R347" i="1"/>
  <c r="N347" i="1"/>
  <c r="M347" i="1"/>
  <c r="L347" i="1"/>
  <c r="K347" i="1"/>
  <c r="J347" i="1"/>
  <c r="U346" i="1"/>
  <c r="U350" i="1" s="1"/>
  <c r="T346" i="1"/>
  <c r="S346" i="1"/>
  <c r="R346" i="1"/>
  <c r="N346" i="1"/>
  <c r="M346" i="1"/>
  <c r="L346" i="1"/>
  <c r="K346" i="1"/>
  <c r="J346" i="1"/>
  <c r="U343" i="1"/>
  <c r="T343" i="1"/>
  <c r="S343" i="1"/>
  <c r="R343" i="1"/>
  <c r="Q343" i="1"/>
  <c r="P343" i="1"/>
  <c r="O343" i="1"/>
  <c r="N343" i="1"/>
  <c r="M343" i="1"/>
  <c r="L343" i="1"/>
  <c r="K343" i="1"/>
  <c r="J343" i="1"/>
  <c r="U342" i="1"/>
  <c r="T342" i="1"/>
  <c r="S342" i="1"/>
  <c r="R342" i="1"/>
  <c r="Q342" i="1"/>
  <c r="P342" i="1"/>
  <c r="O342" i="1"/>
  <c r="N342" i="1"/>
  <c r="M342" i="1"/>
  <c r="L342" i="1"/>
  <c r="K342" i="1"/>
  <c r="J342" i="1"/>
  <c r="U341" i="1"/>
  <c r="T341" i="1"/>
  <c r="S341" i="1"/>
  <c r="R341" i="1"/>
  <c r="Q341" i="1"/>
  <c r="P341" i="1"/>
  <c r="O341" i="1"/>
  <c r="N341" i="1"/>
  <c r="M341" i="1"/>
  <c r="L341" i="1"/>
  <c r="K341" i="1"/>
  <c r="J341" i="1"/>
  <c r="U340" i="1"/>
  <c r="T340" i="1"/>
  <c r="S340" i="1"/>
  <c r="R340" i="1"/>
  <c r="Q340" i="1"/>
  <c r="P340" i="1"/>
  <c r="O340" i="1"/>
  <c r="N340" i="1"/>
  <c r="M340" i="1"/>
  <c r="L340" i="1"/>
  <c r="K340" i="1"/>
  <c r="J340" i="1"/>
  <c r="U339" i="1"/>
  <c r="T339" i="1"/>
  <c r="S339" i="1"/>
  <c r="R339" i="1"/>
  <c r="Q339" i="1"/>
  <c r="P339" i="1"/>
  <c r="O339" i="1"/>
  <c r="N339" i="1"/>
  <c r="M339" i="1"/>
  <c r="L339" i="1"/>
  <c r="K339" i="1"/>
  <c r="J339" i="1"/>
  <c r="U338" i="1"/>
  <c r="T338" i="1"/>
  <c r="S338" i="1"/>
  <c r="R338" i="1"/>
  <c r="Q338" i="1"/>
  <c r="P338" i="1"/>
  <c r="O338" i="1"/>
  <c r="N338" i="1"/>
  <c r="M338" i="1"/>
  <c r="L338" i="1"/>
  <c r="K338" i="1"/>
  <c r="J338" i="1"/>
  <c r="U337" i="1"/>
  <c r="T337" i="1"/>
  <c r="S337" i="1"/>
  <c r="R337" i="1"/>
  <c r="Q337" i="1"/>
  <c r="P337" i="1"/>
  <c r="O337" i="1"/>
  <c r="N337" i="1"/>
  <c r="M337" i="1"/>
  <c r="L337" i="1"/>
  <c r="K337" i="1"/>
  <c r="J337" i="1"/>
  <c r="U336" i="1"/>
  <c r="T336" i="1"/>
  <c r="S336" i="1"/>
  <c r="R336" i="1"/>
  <c r="Q336" i="1"/>
  <c r="P336" i="1"/>
  <c r="O336" i="1"/>
  <c r="N336" i="1"/>
  <c r="M336" i="1"/>
  <c r="L336" i="1"/>
  <c r="K336" i="1"/>
  <c r="J336" i="1"/>
  <c r="U335" i="1"/>
  <c r="T335" i="1"/>
  <c r="S335" i="1"/>
  <c r="R335" i="1"/>
  <c r="Q335" i="1"/>
  <c r="P335" i="1"/>
  <c r="O335" i="1"/>
  <c r="N335" i="1"/>
  <c r="M335" i="1"/>
  <c r="L335" i="1"/>
  <c r="K335" i="1"/>
  <c r="J335" i="1"/>
  <c r="U334" i="1"/>
  <c r="T334" i="1"/>
  <c r="S334" i="1"/>
  <c r="R334" i="1"/>
  <c r="Q334" i="1"/>
  <c r="P334" i="1"/>
  <c r="O334" i="1"/>
  <c r="N334" i="1"/>
  <c r="M334" i="1"/>
  <c r="L334" i="1"/>
  <c r="K334" i="1"/>
  <c r="J334" i="1"/>
  <c r="U333" i="1"/>
  <c r="T333" i="1"/>
  <c r="S333" i="1"/>
  <c r="R333" i="1"/>
  <c r="Q333" i="1"/>
  <c r="P333" i="1"/>
  <c r="O333" i="1"/>
  <c r="N333" i="1"/>
  <c r="M333" i="1"/>
  <c r="L333" i="1"/>
  <c r="K333" i="1"/>
  <c r="J333" i="1"/>
  <c r="U332" i="1"/>
  <c r="T332" i="1"/>
  <c r="S332" i="1"/>
  <c r="R332" i="1"/>
  <c r="Q332" i="1"/>
  <c r="P332" i="1"/>
  <c r="O332" i="1"/>
  <c r="N332" i="1"/>
  <c r="M332" i="1"/>
  <c r="L332" i="1"/>
  <c r="K332" i="1"/>
  <c r="J332" i="1"/>
  <c r="U331" i="1"/>
  <c r="T331" i="1"/>
  <c r="S331" i="1"/>
  <c r="R331" i="1"/>
  <c r="Q331" i="1"/>
  <c r="N331" i="1"/>
  <c r="M331" i="1"/>
  <c r="L331" i="1"/>
  <c r="K331" i="1"/>
  <c r="J331" i="1"/>
  <c r="U330" i="1"/>
  <c r="T330" i="1"/>
  <c r="S330" i="1"/>
  <c r="R330" i="1"/>
  <c r="N330" i="1"/>
  <c r="M330" i="1"/>
  <c r="L330" i="1"/>
  <c r="K330" i="1"/>
  <c r="J330" i="1"/>
  <c r="U329" i="1"/>
  <c r="T329" i="1"/>
  <c r="S329" i="1"/>
  <c r="R329" i="1"/>
  <c r="Q329" i="1"/>
  <c r="N329" i="1"/>
  <c r="M329" i="1"/>
  <c r="L329" i="1"/>
  <c r="K329" i="1"/>
  <c r="J329" i="1"/>
  <c r="U328" i="1"/>
  <c r="T328" i="1"/>
  <c r="S328" i="1"/>
  <c r="R328" i="1"/>
  <c r="N328" i="1"/>
  <c r="M328" i="1"/>
  <c r="L328" i="1"/>
  <c r="K328" i="1"/>
  <c r="J328" i="1"/>
  <c r="U327" i="1"/>
  <c r="T327" i="1"/>
  <c r="S327" i="1"/>
  <c r="R327" i="1"/>
  <c r="N327" i="1"/>
  <c r="M327" i="1"/>
  <c r="L327" i="1"/>
  <c r="K327" i="1"/>
  <c r="J327" i="1"/>
  <c r="U315" i="1"/>
  <c r="T315" i="1"/>
  <c r="S315" i="1"/>
  <c r="R315" i="1"/>
  <c r="Q315" i="1"/>
  <c r="P315" i="1"/>
  <c r="O315" i="1"/>
  <c r="N315" i="1"/>
  <c r="M315" i="1"/>
  <c r="L315" i="1"/>
  <c r="K315" i="1"/>
  <c r="J315" i="1"/>
  <c r="U314" i="1"/>
  <c r="T314" i="1"/>
  <c r="S314" i="1"/>
  <c r="R314" i="1"/>
  <c r="N314" i="1"/>
  <c r="M314" i="1"/>
  <c r="L314" i="1"/>
  <c r="K314" i="1"/>
  <c r="J314" i="1"/>
  <c r="U313" i="1"/>
  <c r="T313" i="1"/>
  <c r="S313" i="1"/>
  <c r="R313" i="1"/>
  <c r="N313" i="1"/>
  <c r="M313" i="1"/>
  <c r="L313" i="1"/>
  <c r="K313" i="1"/>
  <c r="J313" i="1"/>
  <c r="U309" i="1"/>
  <c r="T309" i="1"/>
  <c r="S309" i="1"/>
  <c r="R309" i="1"/>
  <c r="N309" i="1"/>
  <c r="M309" i="1"/>
  <c r="L309" i="1"/>
  <c r="K309" i="1"/>
  <c r="J309" i="1"/>
  <c r="U306" i="1"/>
  <c r="T306" i="1"/>
  <c r="S306" i="1"/>
  <c r="R306" i="1"/>
  <c r="Q306" i="1"/>
  <c r="P306" i="1"/>
  <c r="O306" i="1"/>
  <c r="N306" i="1"/>
  <c r="M306" i="1"/>
  <c r="L306" i="1"/>
  <c r="K306" i="1"/>
  <c r="J306" i="1"/>
  <c r="U305" i="1"/>
  <c r="T305" i="1"/>
  <c r="S305" i="1"/>
  <c r="R305" i="1"/>
  <c r="Q305" i="1"/>
  <c r="P305" i="1"/>
  <c r="O305" i="1"/>
  <c r="N305" i="1"/>
  <c r="M305" i="1"/>
  <c r="L305" i="1"/>
  <c r="K305" i="1"/>
  <c r="J305" i="1"/>
  <c r="U304" i="1"/>
  <c r="T304" i="1"/>
  <c r="S304" i="1"/>
  <c r="R304" i="1"/>
  <c r="Q304" i="1"/>
  <c r="P304" i="1"/>
  <c r="O304" i="1"/>
  <c r="N304" i="1"/>
  <c r="M304" i="1"/>
  <c r="L304" i="1"/>
  <c r="K304" i="1"/>
  <c r="J304" i="1"/>
  <c r="U303" i="1"/>
  <c r="T303" i="1"/>
  <c r="S303" i="1"/>
  <c r="R303" i="1"/>
  <c r="Q303" i="1"/>
  <c r="P303" i="1"/>
  <c r="O303" i="1"/>
  <c r="N303" i="1"/>
  <c r="M303" i="1"/>
  <c r="L303" i="1"/>
  <c r="K303" i="1"/>
  <c r="J303" i="1"/>
  <c r="U302" i="1"/>
  <c r="T302" i="1"/>
  <c r="S302" i="1"/>
  <c r="R302" i="1"/>
  <c r="Q302" i="1"/>
  <c r="P302" i="1"/>
  <c r="O302" i="1"/>
  <c r="N302" i="1"/>
  <c r="M302" i="1"/>
  <c r="L302" i="1"/>
  <c r="K302" i="1"/>
  <c r="J302" i="1"/>
  <c r="U301" i="1"/>
  <c r="T301" i="1"/>
  <c r="S301" i="1"/>
  <c r="R301" i="1"/>
  <c r="Q301" i="1"/>
  <c r="P301" i="1"/>
  <c r="O301" i="1"/>
  <c r="N301" i="1"/>
  <c r="M301" i="1"/>
  <c r="L301" i="1"/>
  <c r="K301" i="1"/>
  <c r="J301" i="1"/>
  <c r="U300" i="1"/>
  <c r="T300" i="1"/>
  <c r="S300" i="1"/>
  <c r="R300" i="1"/>
  <c r="Q300" i="1"/>
  <c r="P300" i="1"/>
  <c r="O300" i="1"/>
  <c r="N300" i="1"/>
  <c r="M300" i="1"/>
  <c r="L300" i="1"/>
  <c r="K300" i="1"/>
  <c r="J300" i="1"/>
  <c r="U299" i="1"/>
  <c r="T299" i="1"/>
  <c r="S299" i="1"/>
  <c r="R299" i="1"/>
  <c r="Q299" i="1"/>
  <c r="P299" i="1"/>
  <c r="O299" i="1"/>
  <c r="N299" i="1"/>
  <c r="M299" i="1"/>
  <c r="L299" i="1"/>
  <c r="K299" i="1"/>
  <c r="J299" i="1"/>
  <c r="U298" i="1"/>
  <c r="T298" i="1"/>
  <c r="S298" i="1"/>
  <c r="R298" i="1"/>
  <c r="Q298" i="1"/>
  <c r="P298" i="1"/>
  <c r="O298" i="1"/>
  <c r="N298" i="1"/>
  <c r="M298" i="1"/>
  <c r="L298" i="1"/>
  <c r="K298" i="1"/>
  <c r="J298" i="1"/>
  <c r="U297" i="1"/>
  <c r="T297" i="1"/>
  <c r="S297" i="1"/>
  <c r="R297" i="1"/>
  <c r="Q297" i="1"/>
  <c r="P297" i="1"/>
  <c r="O297" i="1"/>
  <c r="N297" i="1"/>
  <c r="M297" i="1"/>
  <c r="L297" i="1"/>
  <c r="K297" i="1"/>
  <c r="J297" i="1"/>
  <c r="U296" i="1"/>
  <c r="T296" i="1"/>
  <c r="S296" i="1"/>
  <c r="R296" i="1"/>
  <c r="Q296" i="1"/>
  <c r="P296" i="1"/>
  <c r="O296" i="1"/>
  <c r="N296" i="1"/>
  <c r="M296" i="1"/>
  <c r="L296" i="1"/>
  <c r="K296" i="1"/>
  <c r="J296" i="1"/>
  <c r="U295" i="1"/>
  <c r="T295" i="1"/>
  <c r="S295" i="1"/>
  <c r="R295" i="1"/>
  <c r="Q295" i="1"/>
  <c r="P295" i="1"/>
  <c r="O295" i="1"/>
  <c r="N295" i="1"/>
  <c r="M295" i="1"/>
  <c r="L295" i="1"/>
  <c r="K295" i="1"/>
  <c r="J295" i="1"/>
  <c r="U294" i="1"/>
  <c r="T294" i="1"/>
  <c r="S294" i="1"/>
  <c r="R294" i="1"/>
  <c r="Q294" i="1"/>
  <c r="P294" i="1"/>
  <c r="O294" i="1"/>
  <c r="N294" i="1"/>
  <c r="M294" i="1"/>
  <c r="L294" i="1"/>
  <c r="K294" i="1"/>
  <c r="J294" i="1"/>
  <c r="U293" i="1"/>
  <c r="T293" i="1"/>
  <c r="S293" i="1"/>
  <c r="R293" i="1"/>
  <c r="Q293" i="1"/>
  <c r="P293" i="1"/>
  <c r="O293" i="1"/>
  <c r="N293" i="1"/>
  <c r="M293" i="1"/>
  <c r="L293" i="1"/>
  <c r="K293" i="1"/>
  <c r="J293" i="1"/>
  <c r="U278" i="1"/>
  <c r="T278" i="1"/>
  <c r="S278" i="1"/>
  <c r="R278" i="1"/>
  <c r="N278" i="1"/>
  <c r="M278" i="1"/>
  <c r="L278" i="1"/>
  <c r="K278" i="1"/>
  <c r="J278" i="1"/>
  <c r="U277" i="1"/>
  <c r="T277" i="1"/>
  <c r="S277" i="1"/>
  <c r="R277" i="1"/>
  <c r="N277" i="1"/>
  <c r="M277" i="1"/>
  <c r="L277" i="1"/>
  <c r="K277" i="1"/>
  <c r="J277" i="1"/>
  <c r="U276" i="1"/>
  <c r="T276" i="1"/>
  <c r="S276" i="1"/>
  <c r="R276" i="1"/>
  <c r="N276" i="1"/>
  <c r="M276" i="1"/>
  <c r="L276" i="1"/>
  <c r="K276" i="1"/>
  <c r="J276" i="1"/>
  <c r="U257" i="1"/>
  <c r="T257" i="1"/>
  <c r="S257" i="1"/>
  <c r="R257" i="1"/>
  <c r="Q257" i="1"/>
  <c r="P257" i="1"/>
  <c r="O257" i="1"/>
  <c r="N257" i="1"/>
  <c r="M257" i="1"/>
  <c r="L257" i="1"/>
  <c r="K257" i="1"/>
  <c r="J257" i="1"/>
  <c r="U256" i="1"/>
  <c r="T256" i="1"/>
  <c r="S256" i="1"/>
  <c r="R256" i="1"/>
  <c r="Q256" i="1"/>
  <c r="P256" i="1"/>
  <c r="O256" i="1"/>
  <c r="N256" i="1"/>
  <c r="M256" i="1"/>
  <c r="L256" i="1"/>
  <c r="K256" i="1"/>
  <c r="J256" i="1"/>
  <c r="U255" i="1"/>
  <c r="T255" i="1"/>
  <c r="S255" i="1"/>
  <c r="R255" i="1"/>
  <c r="Q255" i="1"/>
  <c r="P255" i="1"/>
  <c r="O255" i="1"/>
  <c r="N255" i="1"/>
  <c r="M255" i="1"/>
  <c r="L255" i="1"/>
  <c r="K255" i="1"/>
  <c r="J255" i="1"/>
  <c r="U254" i="1"/>
  <c r="T254" i="1"/>
  <c r="S254" i="1"/>
  <c r="R254" i="1"/>
  <c r="N254" i="1"/>
  <c r="M254" i="1"/>
  <c r="L254" i="1"/>
  <c r="K254" i="1"/>
  <c r="J254" i="1"/>
  <c r="U251" i="1"/>
  <c r="T251" i="1"/>
  <c r="S251" i="1"/>
  <c r="R251" i="1"/>
  <c r="Q251" i="1"/>
  <c r="P251" i="1"/>
  <c r="O251" i="1"/>
  <c r="N251" i="1"/>
  <c r="M251" i="1"/>
  <c r="L251" i="1"/>
  <c r="K251" i="1"/>
  <c r="J251" i="1"/>
  <c r="U250" i="1"/>
  <c r="T250" i="1"/>
  <c r="S250" i="1"/>
  <c r="R250" i="1"/>
  <c r="Q250" i="1"/>
  <c r="P250" i="1"/>
  <c r="O250" i="1"/>
  <c r="N250" i="1"/>
  <c r="M250" i="1"/>
  <c r="L250" i="1"/>
  <c r="K250" i="1"/>
  <c r="J250" i="1"/>
  <c r="U249" i="1"/>
  <c r="T249" i="1"/>
  <c r="S249" i="1"/>
  <c r="R249" i="1"/>
  <c r="N249" i="1"/>
  <c r="M249" i="1"/>
  <c r="L249" i="1"/>
  <c r="K249" i="1"/>
  <c r="J249" i="1"/>
  <c r="U248" i="1"/>
  <c r="T248" i="1"/>
  <c r="S248" i="1"/>
  <c r="R248" i="1"/>
  <c r="N248" i="1"/>
  <c r="M248" i="1"/>
  <c r="L248" i="1"/>
  <c r="K248" i="1"/>
  <c r="J248" i="1"/>
  <c r="U247" i="1"/>
  <c r="T247" i="1"/>
  <c r="S247" i="1"/>
  <c r="R247" i="1"/>
  <c r="N247" i="1"/>
  <c r="M247" i="1"/>
  <c r="L247" i="1"/>
  <c r="K247" i="1"/>
  <c r="J247" i="1"/>
  <c r="U246" i="1"/>
  <c r="T246" i="1"/>
  <c r="S246" i="1"/>
  <c r="R246" i="1"/>
  <c r="N246" i="1"/>
  <c r="M246" i="1"/>
  <c r="L246" i="1"/>
  <c r="K246" i="1"/>
  <c r="J246" i="1"/>
  <c r="U243" i="1"/>
  <c r="T243" i="1"/>
  <c r="S243" i="1"/>
  <c r="R243" i="1"/>
  <c r="N243" i="1"/>
  <c r="M243" i="1"/>
  <c r="L243" i="1"/>
  <c r="K243" i="1"/>
  <c r="J243" i="1"/>
  <c r="U242" i="1"/>
  <c r="T242" i="1"/>
  <c r="S242" i="1"/>
  <c r="R242" i="1"/>
  <c r="N242" i="1"/>
  <c r="M242" i="1"/>
  <c r="L242" i="1"/>
  <c r="K242" i="1"/>
  <c r="J242" i="1"/>
  <c r="U240" i="1"/>
  <c r="T240" i="1"/>
  <c r="S240" i="1"/>
  <c r="R240" i="1"/>
  <c r="N240" i="1"/>
  <c r="M240" i="1"/>
  <c r="L240" i="1"/>
  <c r="K240" i="1"/>
  <c r="J240" i="1"/>
  <c r="U239" i="1"/>
  <c r="T239" i="1"/>
  <c r="S239" i="1"/>
  <c r="R239" i="1"/>
  <c r="N239" i="1"/>
  <c r="M239" i="1"/>
  <c r="L239" i="1"/>
  <c r="K239" i="1"/>
  <c r="J239" i="1"/>
  <c r="U238" i="1"/>
  <c r="T238" i="1"/>
  <c r="S238" i="1"/>
  <c r="R238" i="1"/>
  <c r="N238" i="1"/>
  <c r="M238" i="1"/>
  <c r="L238" i="1"/>
  <c r="K238" i="1"/>
  <c r="J238" i="1"/>
  <c r="U237" i="1"/>
  <c r="T237" i="1"/>
  <c r="S237" i="1"/>
  <c r="R237" i="1"/>
  <c r="N237" i="1"/>
  <c r="M237" i="1"/>
  <c r="L237" i="1"/>
  <c r="K237" i="1"/>
  <c r="J237" i="1"/>
  <c r="U236" i="1"/>
  <c r="T236" i="1"/>
  <c r="S236" i="1"/>
  <c r="R236" i="1"/>
  <c r="N236" i="1"/>
  <c r="M236" i="1"/>
  <c r="L236" i="1"/>
  <c r="K236" i="1"/>
  <c r="J236" i="1"/>
  <c r="U235" i="1"/>
  <c r="T235" i="1"/>
  <c r="S235" i="1"/>
  <c r="R235" i="1"/>
  <c r="N235" i="1"/>
  <c r="N217" i="1"/>
  <c r="N216" i="1"/>
  <c r="O215" i="1"/>
  <c r="O214" i="1"/>
  <c r="O213" i="1"/>
  <c r="O211" i="1"/>
  <c r="O210" i="1"/>
  <c r="O209" i="1"/>
  <c r="O207" i="1"/>
  <c r="O206" i="1"/>
  <c r="O205" i="1"/>
  <c r="O203" i="1"/>
  <c r="O202" i="1"/>
  <c r="O201" i="1"/>
  <c r="Q201" i="1"/>
  <c r="Q202" i="1"/>
  <c r="Q203" i="1"/>
  <c r="O199" i="1"/>
  <c r="O198" i="1"/>
  <c r="O197" i="1"/>
  <c r="O195" i="1"/>
  <c r="O193" i="1"/>
  <c r="O182" i="1"/>
  <c r="O178" i="1"/>
  <c r="O173" i="1"/>
  <c r="O171" i="1"/>
  <c r="O170" i="1"/>
  <c r="O167" i="1"/>
  <c r="O165" i="1"/>
  <c r="O164" i="1"/>
  <c r="O163" i="1"/>
  <c r="O159" i="1"/>
  <c r="O157" i="1"/>
  <c r="O156" i="1"/>
  <c r="O155" i="1"/>
  <c r="O153" i="1"/>
  <c r="O152" i="1"/>
  <c r="O151" i="1"/>
  <c r="O149" i="1"/>
  <c r="O147" i="1"/>
  <c r="O136" i="1"/>
  <c r="O135" i="1"/>
  <c r="O134" i="1"/>
  <c r="O347" i="1" s="1"/>
  <c r="O133" i="1"/>
  <c r="O346" i="1" s="1"/>
  <c r="O132" i="1"/>
  <c r="O314" i="1" s="1"/>
  <c r="O131" i="1"/>
  <c r="O313" i="1" s="1"/>
  <c r="O130" i="1"/>
  <c r="O312" i="1" s="1"/>
  <c r="O129" i="1"/>
  <c r="O311" i="1" s="1"/>
  <c r="O128" i="1"/>
  <c r="O310" i="1" s="1"/>
  <c r="O127" i="1"/>
  <c r="O254" i="1" s="1"/>
  <c r="N138" i="1"/>
  <c r="O118" i="1"/>
  <c r="N122" i="1"/>
  <c r="O120" i="1"/>
  <c r="O119" i="1"/>
  <c r="O117" i="1"/>
  <c r="O291" i="1" s="1"/>
  <c r="O116" i="1"/>
  <c r="O290" i="1" s="1"/>
  <c r="O115" i="1"/>
  <c r="O289" i="1" s="1"/>
  <c r="O114" i="1"/>
  <c r="O288" i="1" s="1"/>
  <c r="O113" i="1"/>
  <c r="O249" i="1" s="1"/>
  <c r="O112" i="1"/>
  <c r="O287" i="1" s="1"/>
  <c r="O111" i="1"/>
  <c r="N104" i="1"/>
  <c r="O101" i="1"/>
  <c r="O100" i="1"/>
  <c r="O99" i="1"/>
  <c r="O98" i="1"/>
  <c r="O285" i="1" s="1"/>
  <c r="O97" i="1"/>
  <c r="O284" i="1" s="1"/>
  <c r="O96" i="1"/>
  <c r="O283" i="1" s="1"/>
  <c r="O95" i="1"/>
  <c r="O282" i="1" s="1"/>
  <c r="O94" i="1"/>
  <c r="O248" i="1" s="1"/>
  <c r="O93" i="1"/>
  <c r="N86" i="1"/>
  <c r="O83" i="1"/>
  <c r="O82" i="1"/>
  <c r="O81" i="1"/>
  <c r="O80" i="1"/>
  <c r="O280" i="1" s="1"/>
  <c r="O79" i="1"/>
  <c r="O78" i="1"/>
  <c r="O247" i="1" s="1"/>
  <c r="O77" i="1"/>
  <c r="O278" i="1" s="1"/>
  <c r="O76" i="1"/>
  <c r="O246" i="1" s="1"/>
  <c r="O75" i="1"/>
  <c r="O277" i="1" s="1"/>
  <c r="O50" i="1"/>
  <c r="O329" i="1" s="1"/>
  <c r="O328" i="1"/>
  <c r="O48" i="1"/>
  <c r="O47" i="1"/>
  <c r="O46" i="1"/>
  <c r="O240" i="1" s="1"/>
  <c r="O45" i="1"/>
  <c r="O44" i="1"/>
  <c r="O238" i="1" s="1"/>
  <c r="O43" i="1"/>
  <c r="O237" i="1" s="1"/>
  <c r="O42" i="1"/>
  <c r="O236" i="1" s="1"/>
  <c r="O67" i="1"/>
  <c r="O331" i="1" s="1"/>
  <c r="O330" i="1"/>
  <c r="O65" i="1"/>
  <c r="O64" i="1"/>
  <c r="O63" i="1"/>
  <c r="O62" i="1"/>
  <c r="O245" i="1" s="1"/>
  <c r="O61" i="1"/>
  <c r="O244" i="1" s="1"/>
  <c r="O60" i="1"/>
  <c r="O242" i="1" s="1"/>
  <c r="O59" i="1"/>
  <c r="O243" i="1" s="1"/>
  <c r="N68" i="1"/>
  <c r="O58" i="1"/>
  <c r="O241" i="1" s="1"/>
  <c r="N51" i="1"/>
  <c r="O41" i="1"/>
  <c r="O235" i="1" s="1"/>
  <c r="O309" i="1" l="1"/>
  <c r="O239" i="1"/>
  <c r="O281" i="1"/>
  <c r="O183" i="1"/>
  <c r="O184" i="1"/>
  <c r="O279" i="1"/>
  <c r="O286" i="1"/>
  <c r="U316" i="1"/>
  <c r="U252" i="1"/>
  <c r="U307" i="1"/>
  <c r="U344" i="1"/>
  <c r="N350" i="1"/>
  <c r="P202" i="1"/>
  <c r="N258" i="1"/>
  <c r="N316" i="1"/>
  <c r="N252" i="1"/>
  <c r="N307" i="1"/>
  <c r="N344" i="1"/>
  <c r="O68" i="1"/>
  <c r="S4" i="1" s="1"/>
  <c r="V4" i="1" s="1"/>
  <c r="O86" i="1"/>
  <c r="P5" i="1" s="1"/>
  <c r="V5" i="1" s="1"/>
  <c r="O104" i="1"/>
  <c r="S5" i="1" s="1"/>
  <c r="V6" i="1" s="1"/>
  <c r="O122" i="1"/>
  <c r="P6" i="1" s="1"/>
  <c r="V7" i="1" s="1"/>
  <c r="P203" i="1"/>
  <c r="P201" i="1"/>
  <c r="O276" i="1"/>
  <c r="O327" i="1"/>
  <c r="Q136" i="1"/>
  <c r="Q135" i="1"/>
  <c r="Q134" i="1"/>
  <c r="Q347" i="1" s="1"/>
  <c r="Q133" i="1"/>
  <c r="Q346" i="1" s="1"/>
  <c r="Q132" i="1"/>
  <c r="Q314" i="1" s="1"/>
  <c r="Q131" i="1"/>
  <c r="Q313" i="1" s="1"/>
  <c r="Q130" i="1"/>
  <c r="Q312" i="1" s="1"/>
  <c r="Q129" i="1"/>
  <c r="Q311" i="1" s="1"/>
  <c r="Q128" i="1"/>
  <c r="Q310" i="1" s="1"/>
  <c r="A304" i="1"/>
  <c r="A303" i="1"/>
  <c r="A302" i="1"/>
  <c r="A240" i="1"/>
  <c r="Q193" i="1"/>
  <c r="Q195" i="1"/>
  <c r="Q197" i="1"/>
  <c r="Q198" i="1"/>
  <c r="Q199" i="1"/>
  <c r="Q205" i="1"/>
  <c r="Q206" i="1"/>
  <c r="Q207" i="1"/>
  <c r="Q209" i="1"/>
  <c r="Q210" i="1"/>
  <c r="Q211" i="1"/>
  <c r="Q213" i="1"/>
  <c r="Q214" i="1"/>
  <c r="Q215" i="1"/>
  <c r="J216" i="1"/>
  <c r="K216" i="1"/>
  <c r="L216" i="1"/>
  <c r="M216" i="1"/>
  <c r="R216" i="1"/>
  <c r="S216" i="1"/>
  <c r="T216" i="1"/>
  <c r="K217" i="1"/>
  <c r="L217" i="1"/>
  <c r="M217" i="1"/>
  <c r="P67" i="1"/>
  <c r="P331" i="1" s="1"/>
  <c r="Q330" i="1"/>
  <c r="Q328" i="1"/>
  <c r="Q48" i="1"/>
  <c r="N351" i="1" l="1"/>
  <c r="N317" i="1"/>
  <c r="N352" i="1"/>
  <c r="K218" i="1"/>
  <c r="N318" i="1"/>
  <c r="N260" i="1"/>
  <c r="N259" i="1"/>
  <c r="Q217" i="1"/>
  <c r="Q216" i="1"/>
  <c r="O216" i="1"/>
  <c r="P209" i="1"/>
  <c r="P193" i="1"/>
  <c r="P206" i="1"/>
  <c r="O217" i="1"/>
  <c r="P330" i="1"/>
  <c r="P205" i="1"/>
  <c r="P199" i="1"/>
  <c r="P207" i="1"/>
  <c r="P215" i="1"/>
  <c r="P214" i="1"/>
  <c r="P213" i="1"/>
  <c r="P211" i="1"/>
  <c r="P210" i="1"/>
  <c r="P198" i="1"/>
  <c r="P197" i="1"/>
  <c r="P195" i="1"/>
  <c r="P48" i="1"/>
  <c r="P328" i="1"/>
  <c r="U104" i="1"/>
  <c r="U138" i="1"/>
  <c r="U122" i="1"/>
  <c r="U86" i="1"/>
  <c r="U68" i="1"/>
  <c r="U51" i="1"/>
  <c r="T391" i="1"/>
  <c r="S391" i="1"/>
  <c r="R391" i="1"/>
  <c r="M392" i="1"/>
  <c r="L392" i="1"/>
  <c r="K392" i="1"/>
  <c r="M391" i="1"/>
  <c r="L391" i="1"/>
  <c r="K391" i="1"/>
  <c r="J391" i="1"/>
  <c r="Q390" i="1"/>
  <c r="O390" i="1"/>
  <c r="Q389" i="1"/>
  <c r="O389" i="1"/>
  <c r="Q387" i="1"/>
  <c r="O387" i="1"/>
  <c r="Q386" i="1"/>
  <c r="O386" i="1"/>
  <c r="Q384" i="1"/>
  <c r="O384" i="1"/>
  <c r="Q382" i="1"/>
  <c r="O382" i="1"/>
  <c r="Q380" i="1"/>
  <c r="O380" i="1"/>
  <c r="Q378" i="1"/>
  <c r="O378" i="1"/>
  <c r="V30" i="1"/>
  <c r="Q392" i="1" l="1"/>
  <c r="U317" i="1"/>
  <c r="K320" i="1" s="1"/>
  <c r="U351" i="1"/>
  <c r="K354" i="1" s="1"/>
  <c r="U259" i="1"/>
  <c r="K262" i="1" s="1"/>
  <c r="K219" i="1"/>
  <c r="K186" i="1"/>
  <c r="P216" i="1"/>
  <c r="P217" i="1"/>
  <c r="O218" i="1" s="1"/>
  <c r="O392" i="1"/>
  <c r="Q391" i="1"/>
  <c r="O391" i="1"/>
  <c r="P386" i="1"/>
  <c r="P387" i="1"/>
  <c r="P382" i="1"/>
  <c r="P390" i="1"/>
  <c r="K393" i="1"/>
  <c r="P378" i="1"/>
  <c r="P384" i="1"/>
  <c r="P380" i="1"/>
  <c r="P389" i="1"/>
  <c r="T51" i="1"/>
  <c r="S51" i="1"/>
  <c r="R51" i="1"/>
  <c r="T68" i="1"/>
  <c r="S68" i="1"/>
  <c r="R68" i="1"/>
  <c r="V32" i="1"/>
  <c r="V31" i="1"/>
  <c r="V386" i="1" l="1"/>
  <c r="V388" i="1" s="1"/>
  <c r="V51" i="1"/>
  <c r="P392" i="1"/>
  <c r="O393" i="1" s="1"/>
  <c r="P391" i="1"/>
  <c r="V68" i="1"/>
  <c r="A254" i="1"/>
  <c r="A349" i="1" l="1"/>
  <c r="A348" i="1"/>
  <c r="A347" i="1"/>
  <c r="A346" i="1"/>
  <c r="A343" i="1"/>
  <c r="A342" i="1"/>
  <c r="A341" i="1"/>
  <c r="A340" i="1"/>
  <c r="A339" i="1"/>
  <c r="A338" i="1"/>
  <c r="A337" i="1"/>
  <c r="A336" i="1"/>
  <c r="A335" i="1"/>
  <c r="A334" i="1"/>
  <c r="A333" i="1"/>
  <c r="A332" i="1"/>
  <c r="A331" i="1"/>
  <c r="A330" i="1"/>
  <c r="A329" i="1"/>
  <c r="A328" i="1"/>
  <c r="A315" i="1"/>
  <c r="A314" i="1"/>
  <c r="A313" i="1"/>
  <c r="A309" i="1"/>
  <c r="A306" i="1"/>
  <c r="A305" i="1"/>
  <c r="A301" i="1"/>
  <c r="A300" i="1"/>
  <c r="A299" i="1"/>
  <c r="A298" i="1"/>
  <c r="A297" i="1"/>
  <c r="A296" i="1"/>
  <c r="A295" i="1"/>
  <c r="A294" i="1"/>
  <c r="A293" i="1"/>
  <c r="A278" i="1"/>
  <c r="A277" i="1"/>
  <c r="A276" i="1"/>
  <c r="A257" i="1"/>
  <c r="A256" i="1"/>
  <c r="A255" i="1"/>
  <c r="A251" i="1" l="1"/>
  <c r="A250" i="1"/>
  <c r="A249" i="1"/>
  <c r="A248" i="1"/>
  <c r="A247" i="1"/>
  <c r="A246" i="1"/>
  <c r="A243" i="1"/>
  <c r="A242" i="1"/>
  <c r="A239" i="1"/>
  <c r="A238" i="1"/>
  <c r="A237" i="1" l="1"/>
  <c r="A236" i="1"/>
  <c r="M235" i="1"/>
  <c r="L235" i="1"/>
  <c r="K235" i="1"/>
  <c r="J235" i="1"/>
  <c r="A235" i="1"/>
  <c r="Q178" i="1" l="1"/>
  <c r="Q44" i="1"/>
  <c r="Q238" i="1" s="1"/>
  <c r="T350" i="1"/>
  <c r="S350" i="1"/>
  <c r="R350" i="1"/>
  <c r="M350" i="1"/>
  <c r="L350" i="1"/>
  <c r="K350" i="1"/>
  <c r="J350" i="1"/>
  <c r="T344" i="1"/>
  <c r="S344" i="1"/>
  <c r="R344" i="1"/>
  <c r="M344" i="1"/>
  <c r="L344" i="1"/>
  <c r="K344" i="1"/>
  <c r="J344" i="1"/>
  <c r="T316" i="1"/>
  <c r="S316" i="1"/>
  <c r="R316" i="1"/>
  <c r="M316" i="1"/>
  <c r="L316" i="1"/>
  <c r="K316" i="1"/>
  <c r="J316" i="1"/>
  <c r="T307" i="1"/>
  <c r="S307" i="1"/>
  <c r="R307" i="1"/>
  <c r="M307" i="1"/>
  <c r="L307" i="1"/>
  <c r="K307" i="1"/>
  <c r="J307" i="1"/>
  <c r="T258" i="1"/>
  <c r="S258" i="1"/>
  <c r="R258" i="1"/>
  <c r="M258" i="1"/>
  <c r="L258" i="1"/>
  <c r="K258" i="1"/>
  <c r="J258" i="1"/>
  <c r="Q182" i="1"/>
  <c r="P178" i="1"/>
  <c r="Q173" i="1"/>
  <c r="P173" i="1" s="1"/>
  <c r="Q151" i="1"/>
  <c r="P151" i="1" s="1"/>
  <c r="Q152" i="1"/>
  <c r="Q157" i="1"/>
  <c r="Q164" i="1"/>
  <c r="J138" i="1"/>
  <c r="Q156" i="1"/>
  <c r="Q159" i="1"/>
  <c r="Q149" i="1"/>
  <c r="Q111" i="1"/>
  <c r="Q112" i="1"/>
  <c r="Q287" i="1" s="1"/>
  <c r="Q113" i="1"/>
  <c r="Q249" i="1" s="1"/>
  <c r="Q114" i="1"/>
  <c r="Q288" i="1" s="1"/>
  <c r="Q115" i="1"/>
  <c r="Q289" i="1" s="1"/>
  <c r="Q116" i="1"/>
  <c r="Q290" i="1" s="1"/>
  <c r="Q117" i="1"/>
  <c r="Q291" i="1" s="1"/>
  <c r="Q118" i="1"/>
  <c r="Q119" i="1"/>
  <c r="Q120" i="1"/>
  <c r="J122" i="1"/>
  <c r="K122" i="1"/>
  <c r="L122" i="1"/>
  <c r="M122" i="1"/>
  <c r="R122" i="1"/>
  <c r="S122" i="1"/>
  <c r="T122" i="1"/>
  <c r="Q127" i="1"/>
  <c r="K138" i="1"/>
  <c r="L138" i="1"/>
  <c r="M138" i="1"/>
  <c r="R138" i="1"/>
  <c r="S138" i="1"/>
  <c r="T138" i="1"/>
  <c r="Q101" i="1"/>
  <c r="Q83" i="1"/>
  <c r="Q63" i="1"/>
  <c r="Q62" i="1"/>
  <c r="Q245" i="1" s="1"/>
  <c r="Q47" i="1"/>
  <c r="Q165" i="1"/>
  <c r="Q163" i="1"/>
  <c r="Q155" i="1"/>
  <c r="Q153" i="1"/>
  <c r="Q147" i="1"/>
  <c r="T104" i="1"/>
  <c r="S104" i="1"/>
  <c r="R104" i="1"/>
  <c r="M104" i="1"/>
  <c r="L104" i="1"/>
  <c r="K104" i="1"/>
  <c r="J104" i="1"/>
  <c r="Q100" i="1"/>
  <c r="Q99" i="1"/>
  <c r="Q98" i="1"/>
  <c r="Q285" i="1" s="1"/>
  <c r="Q97" i="1"/>
  <c r="Q284" i="1" s="1"/>
  <c r="Q96" i="1"/>
  <c r="Q283" i="1" s="1"/>
  <c r="Q95" i="1"/>
  <c r="Q282" i="1" s="1"/>
  <c r="Q94" i="1"/>
  <c r="Q248" i="1" s="1"/>
  <c r="Q93" i="1"/>
  <c r="T86" i="1"/>
  <c r="S86" i="1"/>
  <c r="R86" i="1"/>
  <c r="M86" i="1"/>
  <c r="L86" i="1"/>
  <c r="K86" i="1"/>
  <c r="J86" i="1"/>
  <c r="Q82" i="1"/>
  <c r="Q81" i="1"/>
  <c r="Q80" i="1"/>
  <c r="Q280" i="1" s="1"/>
  <c r="Q79" i="1"/>
  <c r="Q78" i="1"/>
  <c r="Q247" i="1" s="1"/>
  <c r="Q77" i="1"/>
  <c r="P77" i="1" s="1"/>
  <c r="Q76" i="1"/>
  <c r="Q246" i="1" s="1"/>
  <c r="Q75" i="1"/>
  <c r="M68" i="1"/>
  <c r="L68" i="1"/>
  <c r="K68" i="1"/>
  <c r="J68" i="1"/>
  <c r="Q65" i="1"/>
  <c r="Q64" i="1"/>
  <c r="Q61" i="1"/>
  <c r="Q244" i="1" s="1"/>
  <c r="Q60" i="1"/>
  <c r="Q242" i="1" s="1"/>
  <c r="Q59" i="1"/>
  <c r="Q243" i="1" s="1"/>
  <c r="Q58" i="1"/>
  <c r="Q46" i="1"/>
  <c r="K51" i="1"/>
  <c r="Q45" i="1"/>
  <c r="Q43" i="1"/>
  <c r="Q237" i="1" s="1"/>
  <c r="Q42" i="1"/>
  <c r="Q41" i="1"/>
  <c r="Q235" i="1" s="1"/>
  <c r="M51" i="1"/>
  <c r="L51" i="1"/>
  <c r="J51" i="1"/>
  <c r="P50" i="1"/>
  <c r="P329" i="1" s="1"/>
  <c r="Q278" i="1" l="1"/>
  <c r="Q183" i="1"/>
  <c r="Q184" i="1"/>
  <c r="Q276" i="1"/>
  <c r="Q241" i="1"/>
  <c r="Q239" i="1"/>
  <c r="Q281" i="1"/>
  <c r="Q254" i="1"/>
  <c r="Q309" i="1"/>
  <c r="Q316" i="1" s="1"/>
  <c r="Q327" i="1"/>
  <c r="Q277" i="1"/>
  <c r="Q236" i="1"/>
  <c r="Q240" i="1"/>
  <c r="Q279" i="1"/>
  <c r="Q286" i="1"/>
  <c r="K185" i="1"/>
  <c r="Q86" i="1"/>
  <c r="Q122" i="1"/>
  <c r="S363" i="1"/>
  <c r="S365" i="1" s="1"/>
  <c r="P78" i="1"/>
  <c r="P247" i="1" s="1"/>
  <c r="P80" i="1"/>
  <c r="P280" i="1" s="1"/>
  <c r="U363" i="1"/>
  <c r="U365" i="1" s="1"/>
  <c r="P167" i="1"/>
  <c r="V86" i="1"/>
  <c r="P159" i="1"/>
  <c r="P63" i="1"/>
  <c r="P114" i="1"/>
  <c r="P288" i="1" s="1"/>
  <c r="P147" i="1"/>
  <c r="P59" i="1"/>
  <c r="P243" i="1" s="1"/>
  <c r="P60" i="1"/>
  <c r="P242" i="1" s="1"/>
  <c r="P61" i="1"/>
  <c r="P244" i="1" s="1"/>
  <c r="P65" i="1"/>
  <c r="V138" i="1"/>
  <c r="V122" i="1"/>
  <c r="V104" i="1"/>
  <c r="J351" i="1"/>
  <c r="M351" i="1"/>
  <c r="K351" i="1"/>
  <c r="S351" i="1"/>
  <c r="L317" i="1"/>
  <c r="K352" i="1"/>
  <c r="M318" i="1"/>
  <c r="S317" i="1"/>
  <c r="M352" i="1"/>
  <c r="O316" i="1"/>
  <c r="O307" i="1"/>
  <c r="O350" i="1"/>
  <c r="O258" i="1"/>
  <c r="Q68" i="1"/>
  <c r="P94" i="1"/>
  <c r="P248" i="1" s="1"/>
  <c r="P96" i="1"/>
  <c r="P283" i="1" s="1"/>
  <c r="P98" i="1"/>
  <c r="P285" i="1" s="1"/>
  <c r="P100" i="1"/>
  <c r="P155" i="1"/>
  <c r="P163" i="1"/>
  <c r="P83" i="1"/>
  <c r="P135" i="1"/>
  <c r="P133" i="1"/>
  <c r="P346" i="1" s="1"/>
  <c r="P130" i="1"/>
  <c r="P312" i="1" s="1"/>
  <c r="P129" i="1"/>
  <c r="P311" i="1" s="1"/>
  <c r="P128" i="1"/>
  <c r="P310" i="1" s="1"/>
  <c r="P120" i="1"/>
  <c r="P118" i="1"/>
  <c r="P116" i="1"/>
  <c r="P290" i="1" s="1"/>
  <c r="P149" i="1"/>
  <c r="P156" i="1"/>
  <c r="P171" i="1"/>
  <c r="P157" i="1"/>
  <c r="Q350" i="1"/>
  <c r="P44" i="1"/>
  <c r="P238" i="1" s="1"/>
  <c r="P47" i="1"/>
  <c r="O51" i="1"/>
  <c r="P4" i="1" s="1"/>
  <c r="V3" i="1" s="1"/>
  <c r="P41" i="1"/>
  <c r="P235" i="1" s="1"/>
  <c r="P46" i="1"/>
  <c r="J317" i="1"/>
  <c r="L318" i="1"/>
  <c r="R317" i="1"/>
  <c r="T317" i="1"/>
  <c r="R351" i="1"/>
  <c r="M252" i="1"/>
  <c r="M259" i="1" s="1"/>
  <c r="K252" i="1"/>
  <c r="K259" i="1" s="1"/>
  <c r="S252" i="1"/>
  <c r="S259" i="1" s="1"/>
  <c r="L252" i="1"/>
  <c r="L259" i="1" s="1"/>
  <c r="R252" i="1"/>
  <c r="R259" i="1" s="1"/>
  <c r="T252" i="1"/>
  <c r="T259" i="1" s="1"/>
  <c r="P75" i="1"/>
  <c r="J252" i="1"/>
  <c r="P43" i="1"/>
  <c r="P237" i="1" s="1"/>
  <c r="T351" i="1"/>
  <c r="Q138" i="1"/>
  <c r="Q51" i="1"/>
  <c r="P45" i="1"/>
  <c r="P58" i="1"/>
  <c r="P42" i="1"/>
  <c r="P64" i="1"/>
  <c r="P76" i="1"/>
  <c r="P246" i="1" s="1"/>
  <c r="P79" i="1"/>
  <c r="P81" i="1"/>
  <c r="P82" i="1"/>
  <c r="P93" i="1"/>
  <c r="P95" i="1"/>
  <c r="P282" i="1" s="1"/>
  <c r="P97" i="1"/>
  <c r="P284" i="1" s="1"/>
  <c r="P99" i="1"/>
  <c r="P153" i="1"/>
  <c r="P165" i="1"/>
  <c r="J364" i="1"/>
  <c r="P62" i="1"/>
  <c r="P245" i="1" s="1"/>
  <c r="P101" i="1"/>
  <c r="P136" i="1"/>
  <c r="P134" i="1"/>
  <c r="P347" i="1" s="1"/>
  <c r="P132" i="1"/>
  <c r="P314" i="1" s="1"/>
  <c r="P131" i="1"/>
  <c r="P313" i="1" s="1"/>
  <c r="O138" i="1"/>
  <c r="S6" i="1" s="1"/>
  <c r="V8" i="1" s="1"/>
  <c r="P278" i="1"/>
  <c r="P119" i="1"/>
  <c r="P117" i="1"/>
  <c r="P291" i="1" s="1"/>
  <c r="P115" i="1"/>
  <c r="P289" i="1" s="1"/>
  <c r="P113" i="1"/>
  <c r="P249" i="1" s="1"/>
  <c r="P112" i="1"/>
  <c r="P287" i="1" s="1"/>
  <c r="P111" i="1"/>
  <c r="P170" i="1"/>
  <c r="P164" i="1"/>
  <c r="P152" i="1"/>
  <c r="P182" i="1"/>
  <c r="Q104" i="1"/>
  <c r="P127" i="1"/>
  <c r="P309" i="1" s="1"/>
  <c r="M317" i="1"/>
  <c r="T363" i="1"/>
  <c r="T365" i="1" s="1"/>
  <c r="K318" i="1"/>
  <c r="K317" i="1"/>
  <c r="L351" i="1"/>
  <c r="L352" i="1"/>
  <c r="P239" i="1" l="1"/>
  <c r="P281" i="1"/>
  <c r="P327" i="1"/>
  <c r="P344" i="1" s="1"/>
  <c r="P277" i="1"/>
  <c r="P236" i="1"/>
  <c r="P240" i="1"/>
  <c r="P183" i="1"/>
  <c r="P184" i="1"/>
  <c r="L364" i="1" s="1"/>
  <c r="P276" i="1"/>
  <c r="P241" i="1"/>
  <c r="P279" i="1"/>
  <c r="P286" i="1"/>
  <c r="K319" i="1"/>
  <c r="K321" i="1" s="1"/>
  <c r="K220" i="1"/>
  <c r="K353" i="1"/>
  <c r="K355" i="1" s="1"/>
  <c r="K187" i="1"/>
  <c r="Q258" i="1"/>
  <c r="P254" i="1"/>
  <c r="P258" i="1" s="1"/>
  <c r="Q344" i="1"/>
  <c r="Q307" i="1"/>
  <c r="O344" i="1"/>
  <c r="O352" i="1" s="1"/>
  <c r="J363" i="1"/>
  <c r="J259" i="1"/>
  <c r="H364" i="1"/>
  <c r="Q252" i="1"/>
  <c r="K260" i="1"/>
  <c r="P350" i="1"/>
  <c r="P316" i="1"/>
  <c r="O317" i="1"/>
  <c r="O318" i="1"/>
  <c r="O252" i="1"/>
  <c r="O259" i="1" s="1"/>
  <c r="M260" i="1"/>
  <c r="P138" i="1"/>
  <c r="L260" i="1"/>
  <c r="P68" i="1"/>
  <c r="P122" i="1"/>
  <c r="P51" i="1"/>
  <c r="P104" i="1"/>
  <c r="P86" i="1"/>
  <c r="P307" i="1" l="1"/>
  <c r="P318" i="1" s="1"/>
  <c r="O319" i="1" s="1"/>
  <c r="Q260" i="1"/>
  <c r="O364" i="1"/>
  <c r="K261" i="1"/>
  <c r="K263" i="1" s="1"/>
  <c r="V387" i="1" s="1"/>
  <c r="V389" i="1" s="1"/>
  <c r="Q351" i="1"/>
  <c r="Q352" i="1"/>
  <c r="O351" i="1"/>
  <c r="Q317" i="1"/>
  <c r="Q318" i="1"/>
  <c r="L363" i="1"/>
  <c r="L365" i="1" s="1"/>
  <c r="O185" i="1"/>
  <c r="Q259" i="1"/>
  <c r="P252" i="1"/>
  <c r="P260" i="1" s="1"/>
  <c r="P352" i="1"/>
  <c r="O353" i="1" s="1"/>
  <c r="P317" i="1"/>
  <c r="P351" i="1"/>
  <c r="H363" i="1"/>
  <c r="H365" i="1" s="1"/>
  <c r="Q364" i="1" s="1"/>
  <c r="O260" i="1"/>
  <c r="J365" i="1"/>
  <c r="O363" i="1" l="1"/>
  <c r="O365" i="1" s="1"/>
  <c r="V364" i="1"/>
  <c r="O261" i="1"/>
  <c r="P259" i="1"/>
  <c r="Q363" i="1"/>
  <c r="Q3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xr:uid="{00000000-0006-0000-0000-00000B00000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xr:uid="{00000000-0006-0000-0000-00000D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xr:uid="{00000000-0006-0000-0000-00000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xr:uid="{00000000-0006-0000-0000-00000F00000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9" authorId="0"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9"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9"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6" authorId="0" shapeId="0" xr:uid="{00000000-0006-0000-0000-00001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9" authorId="0" shapeId="0" xr:uid="{00000000-0006-0000-0000-00001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50"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6" authorId="0"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6"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6"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6" authorId="0" shapeId="0" xr:uid="{00000000-0006-0000-0000-00001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7"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3" authorId="0"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3"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3"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4" authorId="0"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5" authorId="0" shapeId="0" xr:uid="{00000000-0006-0000-0000-00001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7" authorId="0" shapeId="0" xr:uid="{00000000-0006-0000-0000-000020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91"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1" authorId="0"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1" authorId="0"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2" authorId="0"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103" authorId="0" shapeId="0" xr:uid="{00000000-0006-0000-0000-00002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5" authorId="0" shapeId="0" xr:uid="{00000000-0006-0000-0000-000026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9"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9" authorId="0"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9" authorId="0"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1" authorId="0" shapeId="0" xr:uid="{00000000-0006-0000-0000-00002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125"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5"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5"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7" authorId="0" shapeId="0" xr:uid="{00000000-0006-0000-0000-00002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43" authorId="0"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44"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44"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44"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44" authorId="0"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6" authorId="0"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0" authorId="0"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4" authorId="0"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8" authorId="0"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6"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2" authorId="0"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7" authorId="0"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0"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84" authorId="0" shapeId="0" xr:uid="{00000000-0006-0000-0000-00003C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87" authorId="0" shapeId="0" xr:uid="{00000000-0006-0000-0000-00003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9" authorId="0"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90" authorId="0"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90" authorId="0"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90" authorId="0"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19" authorId="0"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5" authorId="0" shapeId="0" xr:uid="{00000000-0006-0000-0000-00004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62" authorId="0"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76" authorId="0" shapeId="0" xr:uid="{00000000-0006-0000-0000-00004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20" authorId="0"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27" authorId="0" shapeId="0" xr:uid="{00000000-0006-0000-0000-000047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54" authorId="0" shapeId="0" xr:uid="{00000000-0006-0000-0000-00004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64" authorId="0"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64" authorId="0" shapeId="0" xr:uid="{00000000-0006-0000-0000-00004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64" authorId="0" shapeId="0" xr:uid="{00000000-0006-0000-0000-00004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74" authorId="0"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84" authorId="0" shapeId="0" xr:uid="{00000000-0006-0000-0000-00004D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<sst xmlns="http://schemas.openxmlformats.org/spreadsheetml/2006/main" count="739" uniqueCount="292">
  <si>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</si>
  <si>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</si>
  <si>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</si>
  <si>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</si>
  <si>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</si>
  <si>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</si>
  <si>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</si>
  <si>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</si>
  <si>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</si>
  <si>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</si>
  <si>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</si>
  <si>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</si>
  <si>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</si>
  <si>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</si>
  <si>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</si>
  <si>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</si>
  <si>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</si>
  <si>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</si>
  <si>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</si>
  <si>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</si>
  <si>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</si>
  <si>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</si>
  <si>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</si>
  <si>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</si>
  <si>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</si>
  <si>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</si>
  <si>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</si>
  <si>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</si>
  <si>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</si>
  <si>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</si>
  <si>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</si>
  <si>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</si>
  <si>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</si>
  <si>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</si>
  <si>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</si>
  <si>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</si>
  <si>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</si>
  <si>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</si>
  <si>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</si>
  <si>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</si>
  <si>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</si>
  <si>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</si>
  <si>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</si>
  <si>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</si>
  <si>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</si>
  <si>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</si>
  <si>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</si>
  <si>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</si>
  <si>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</si>
  <si>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</si>
  <si>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</si>
  <si>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</si>
  <si>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</si>
  <si>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</si>
  <si>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</si>
  <si>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</si>
  <si>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</si>
  <si>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</si>
  <si>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</si>
  <si>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</si>
  <si>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</si>
  <si>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</si>
  <si>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</si>
  <si>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</si>
  <si>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</si>
  <si>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</si>
  <si>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</si>
  <si>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</si>
  <si>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</si>
  <si>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</si>
  <si>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</si>
  <si>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</si>
  <si>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</si>
  <si>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</si>
  <si>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</si>
  <si>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</si>
  <si>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</si>
  <si>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</si>
  <si>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</si>
  <si>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</si>
  <si>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</si>
  <si>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</si>
  <si>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</si>
  <si>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</si>
  <si>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</si>
  <si>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</si>
  <si>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</si>
  <si>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</si>
  <si>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</si>
  <si>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</si>
  <si>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</si>
  <si>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</si>
  <si>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</si>
  <si>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</si>
  <si>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</si>
  <si>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</si>
  <si>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</si>
  <si>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</si>
  <si>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</si>
  <si>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</si>
  <si>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</si>
  <si>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</si>
  <si>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</si>
  <si>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</si>
  <si>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Curs opțional 1</t>
  </si>
  <si>
    <t>Limba străină 1</t>
  </si>
  <si>
    <t>Limba străină 2</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</si>
  <si>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</si>
  <si>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</si>
  <si>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</si>
  <si>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</si>
  <si>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</si>
  <si>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</si>
  <si>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</si>
  <si>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</si>
  <si>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</si>
  <si>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</si>
  <si>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</si>
  <si>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</si>
  <si>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</si>
  <si>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</si>
  <si>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</si>
  <si>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</si>
  <si>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</si>
  <si>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</si>
  <si>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2019-2020</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</si>
  <si>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</si>
  <si>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</si>
  <si>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</si>
  <si>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Domeniul: MATEMATICĂ</t>
  </si>
  <si>
    <t>Specializarea/Programul de studiu: MATEMATICĂ INFORMATICĂ (ÎN LIMBA MAGHIARĂ)</t>
  </si>
  <si>
    <t>Limba de predare: MAGHIARĂ</t>
  </si>
  <si>
    <t>Titlul absolventului: LICENȚIAT ÎN MATEMATICĂ</t>
  </si>
  <si>
    <r>
      <rPr>
        <b/>
        <sz val="10"/>
        <color indexed="8"/>
        <rFont val="Times New Roman"/>
        <family val="1"/>
      </rPr>
      <t xml:space="preserve">  </t>
    </r>
    <r>
      <rPr>
        <b/>
        <sz val="10"/>
        <rFont val="Times New Roman"/>
        <family val="1"/>
      </rPr>
      <t xml:space="preserve"> 149</t>
    </r>
    <r>
      <rPr>
        <b/>
        <sz val="10"/>
        <color indexed="8"/>
        <rFont val="Times New Roman"/>
        <family val="1"/>
      </rPr>
      <t xml:space="preserve"> </t>
    </r>
    <r>
      <rPr>
        <sz val="10"/>
        <color indexed="8"/>
        <rFont val="Times New Roman"/>
        <family val="1"/>
      </rPr>
      <t>de credite la disciplinele obligatorii;</t>
    </r>
  </si>
  <si>
    <r>
      <t xml:space="preserve">   </t>
    </r>
    <r>
      <rPr>
        <b/>
        <sz val="10"/>
        <rFont val="Times New Roman"/>
        <family val="1"/>
      </rPr>
      <t>31</t>
    </r>
    <r>
      <rPr>
        <sz val="10"/>
        <color indexed="8"/>
        <rFont val="Times New Roman"/>
        <family val="1"/>
      </rPr>
      <t xml:space="preserve"> credite la disciplinele opţionale;</t>
    </r>
  </si>
  <si>
    <r>
      <rPr>
        <b/>
        <sz val="10"/>
        <color indexed="8"/>
        <rFont val="Times New Roman"/>
        <family val="1"/>
      </rPr>
      <t xml:space="preserve">6 </t>
    </r>
    <r>
      <rPr>
        <sz val="10"/>
        <color indexed="8"/>
        <rFont val="Times New Roman"/>
        <family val="1"/>
      </rPr>
      <t>credite la Limba străină (2 semestre)</t>
    </r>
  </si>
  <si>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</si>
  <si>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t>Sem. 1: Se alege  o disciplină din pachetul opțional 1 (MLX2201)</t>
  </si>
  <si>
    <t>Sem. 4: Se alege  câte o disciplină din pachetele opționale 2 (MLX2202) și 3 (MLX2203)</t>
  </si>
  <si>
    <t>Sem. 5: Se alege  o disciplină din pachetul opțional 4 (MLX2204)</t>
  </si>
  <si>
    <t>Sem. 6: Se alege câte o disciplină din pachetele opționale 5 (MLX2205), 6 (MLX2206), 7 (MLX2207) și 8 (MLX2208)</t>
  </si>
  <si>
    <t>MLM0019</t>
  </si>
  <si>
    <t>Algebra 1 (Algebră liniară)</t>
  </si>
  <si>
    <t>MLM0023</t>
  </si>
  <si>
    <t>Logică matematică</t>
  </si>
  <si>
    <t>MLM0001</t>
  </si>
  <si>
    <t>Analiză matematică 1 (Analiza pe R)</t>
  </si>
  <si>
    <t>MLM0013</t>
  </si>
  <si>
    <t>Geometrie 1 (Geometrie analitică)</t>
  </si>
  <si>
    <t>MLM5104</t>
  </si>
  <si>
    <t>Algoritmi fundamentali</t>
  </si>
  <si>
    <t>MLX2201</t>
  </si>
  <si>
    <t>MLM0021</t>
  </si>
  <si>
    <t>Algebra 2 (Structuri algebrice de bază)</t>
  </si>
  <si>
    <t>MLM0006</t>
  </si>
  <si>
    <t>Analiză matematică 2 (Calcul diferenţial în R^n)</t>
  </si>
  <si>
    <t>MLM0015</t>
  </si>
  <si>
    <t>Geometrie 2 (Geometrie afină)</t>
  </si>
  <si>
    <t>MLM0022</t>
  </si>
  <si>
    <t>Teoria numerelor</t>
  </si>
  <si>
    <t>MLM5006</t>
  </si>
  <si>
    <t>Programare orientată obiect</t>
  </si>
  <si>
    <t>MLM5105</t>
  </si>
  <si>
    <t>Structuri de date</t>
  </si>
  <si>
    <t>MLM5008</t>
  </si>
  <si>
    <t>Metode avansate de programare</t>
  </si>
  <si>
    <t>MLM0007</t>
  </si>
  <si>
    <t>Analiză matematică 3 (Calcul integral în R^n)</t>
  </si>
  <si>
    <t>MLM0016</t>
  </si>
  <si>
    <t>Geometrie 3 (Geometria diferenţială a curbelor şi suprafeţelor)</t>
  </si>
  <si>
    <t>MLM0009</t>
  </si>
  <si>
    <t>Ecuaţii diferenţiale</t>
  </si>
  <si>
    <t>MLM5027</t>
  </si>
  <si>
    <t>Baze de date</t>
  </si>
  <si>
    <t>MLM5004</t>
  </si>
  <si>
    <t>Arhitectura sistemelor de calcul</t>
  </si>
  <si>
    <t>MLM0027</t>
  </si>
  <si>
    <t>Analiză numerică</t>
  </si>
  <si>
    <t>MLM0029</t>
  </si>
  <si>
    <t>Probabilităţi</t>
  </si>
  <si>
    <t>MLM0025</t>
  </si>
  <si>
    <t>Mecanică teoretică</t>
  </si>
  <si>
    <t>MLM5007</t>
  </si>
  <si>
    <t>Sisteme de operare</t>
  </si>
  <si>
    <t>MLX2202</t>
  </si>
  <si>
    <t>Curs optional 2</t>
  </si>
  <si>
    <t>MLX2203</t>
  </si>
  <si>
    <t>Curs optional 3</t>
  </si>
  <si>
    <t>MLM0030</t>
  </si>
  <si>
    <t>Statistică matematică</t>
  </si>
  <si>
    <t>MLM5011</t>
  </si>
  <si>
    <t>Ingineria sistemelor soft</t>
  </si>
  <si>
    <t>MLM5023</t>
  </si>
  <si>
    <t>Limbaje formale şi tehnici de compilare</t>
  </si>
  <si>
    <t>MLM2007</t>
  </si>
  <si>
    <t>Practică</t>
  </si>
  <si>
    <t>MLM5012</t>
  </si>
  <si>
    <t>Proiect colectiv</t>
  </si>
  <si>
    <t>MLM0011</t>
  </si>
  <si>
    <t>Ecuaţii cu derivate parţiale</t>
  </si>
  <si>
    <t>MLX2204</t>
  </si>
  <si>
    <t>Curs opţional 4</t>
  </si>
  <si>
    <t>MLM0005</t>
  </si>
  <si>
    <t>Tehnici de optimizare</t>
  </si>
  <si>
    <t>MLM5029</t>
  </si>
  <si>
    <t>Inteligenţă artificială</t>
  </si>
  <si>
    <t>MLM5002</t>
  </si>
  <si>
    <t>Reţele de calculatoare</t>
  </si>
  <si>
    <t>MLX2205</t>
  </si>
  <si>
    <t>Curs opţional 5</t>
  </si>
  <si>
    <t>MLM2001</t>
  </si>
  <si>
    <t>Elaborarea lucrării de licenţă</t>
  </si>
  <si>
    <t>MLX2206</t>
  </si>
  <si>
    <t>Curs optional 6</t>
  </si>
  <si>
    <t>MLX2207</t>
  </si>
  <si>
    <t>Curs opțional 7</t>
  </si>
  <si>
    <t>MLX2208</t>
  </si>
  <si>
    <t>Curs optional 8</t>
  </si>
  <si>
    <t>MLM0018</t>
  </si>
  <si>
    <t>Matematică de bază</t>
  </si>
  <si>
    <t>MLM3125</t>
  </si>
  <si>
    <t>Metode avansate de rezolvare a problemelor de matematică</t>
  </si>
  <si>
    <t>MLM5107</t>
  </si>
  <si>
    <t>Fundamentele programării</t>
  </si>
  <si>
    <t>MLM0069</t>
  </si>
  <si>
    <t>Sisteme dinamice discrete</t>
  </si>
  <si>
    <t>MLM0034</t>
  </si>
  <si>
    <t>Capitole speciale de analiză matematică</t>
  </si>
  <si>
    <t>MLM0003</t>
  </si>
  <si>
    <t>Funcţii reale</t>
  </si>
  <si>
    <t>MLM3126</t>
  </si>
  <si>
    <t>Probleme de numărare și probabilități clasice</t>
  </si>
  <si>
    <t>MLM5028</t>
  </si>
  <si>
    <t>Sisteme de gestiune a bazelor de date</t>
  </si>
  <si>
    <t>MLM0050</t>
  </si>
  <si>
    <t>Grafuri şi combinatorică</t>
  </si>
  <si>
    <t>MLM0004</t>
  </si>
  <si>
    <t>Analiza funcţională</t>
  </si>
  <si>
    <t>MLM0039</t>
  </si>
  <si>
    <t>Matematici aplicate în economie</t>
  </si>
  <si>
    <t>MLM3128</t>
  </si>
  <si>
    <t>Complemente de geometrie sintetică</t>
  </si>
  <si>
    <t>MLM0024</t>
  </si>
  <si>
    <t>Astronomie</t>
  </si>
  <si>
    <t>MLM5074</t>
  </si>
  <si>
    <t>Business Intelligence</t>
  </si>
  <si>
    <t>MLM5089</t>
  </si>
  <si>
    <t>Programare IoS</t>
  </si>
  <si>
    <t>MLM0037</t>
  </si>
  <si>
    <t>Modelare matematică</t>
  </si>
  <si>
    <t>MLM3129</t>
  </si>
  <si>
    <t>Geometria varietăților diferențiabile</t>
  </si>
  <si>
    <t>MLM0032</t>
  </si>
  <si>
    <t>Teoria informaţiei</t>
  </si>
  <si>
    <t>MLM0048</t>
  </si>
  <si>
    <t>Capitole speciale de algebră</t>
  </si>
  <si>
    <t>MLM3130</t>
  </si>
  <si>
    <t>Complemente de geometrie în spațiu</t>
  </si>
  <si>
    <t>MLM0055</t>
  </si>
  <si>
    <t>Calcul numeric în matematică</t>
  </si>
  <si>
    <t>MLM0067</t>
  </si>
  <si>
    <t>Fractali</t>
  </si>
  <si>
    <t>PACHET OPȚIONAL 7 (An III, Semestrul 6)</t>
  </si>
  <si>
    <t>MLM2006</t>
  </si>
  <si>
    <t>Istoria matematicii</t>
  </si>
  <si>
    <t>MLM7007</t>
  </si>
  <si>
    <t>Istoria informaticii</t>
  </si>
  <si>
    <t>PACHET OPȚIONAL 8 (An III, Semestrul 6)</t>
  </si>
  <si>
    <t>MLM2005</t>
  </si>
  <si>
    <t>Metodologia documentării şi elaborării unei lucrări ştiinţifice</t>
  </si>
  <si>
    <t>MLM2003</t>
  </si>
  <si>
    <t>Redactarea documentelor matematice în LaTeX</t>
  </si>
  <si>
    <t>PACHET OPȚIONAL 2 (An I, Semestrul 4)</t>
  </si>
  <si>
    <t>PACHET OPȚIONAL 3 (An II, Semestrul 4)</t>
  </si>
  <si>
    <t>PACHET OPȚIONAL 4 (An III, Semestrul 5)</t>
  </si>
  <si>
    <t>PACHET OPȚIONAL 5 (An III, Semestrul 6)</t>
  </si>
  <si>
    <t>MLM7021</t>
  </si>
  <si>
    <t>Dezvoltarea competențelor personale</t>
  </si>
  <si>
    <t>MLE2008</t>
  </si>
  <si>
    <t>Limba engleză-formare şi informare academică (curs pentru începători)</t>
  </si>
  <si>
    <t>MLM2002</t>
  </si>
  <si>
    <t>Metode avansate de rezolvare a problemelor de matematică şi informatică</t>
  </si>
  <si>
    <t>Didactica matematicii (limba maghiară)</t>
  </si>
  <si>
    <t>În contul a cel mult 2 discipline opţionale generală, studentul are dreptul să aleagă 2 discipline de la alte specializări ale facultăţilor din Universitatea Babeş-Bolyai, respectând condiționările din planurile de învățământ ale respectivelor specializări.</t>
  </si>
  <si>
    <t>Vizualizarea datelor</t>
  </si>
  <si>
    <t>Analiză stocastică</t>
  </si>
  <si>
    <t>MLM5135</t>
  </si>
  <si>
    <t>Metode avansate de rezolvare a problemelor de informatică</t>
  </si>
  <si>
    <t>MLM0076</t>
  </si>
  <si>
    <t>MLM0075</t>
  </si>
  <si>
    <t>Nota:</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</si>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</sst>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name val="Times New Roman"/>
      <family val="1"/>
      <charset val="238"/>
    </font>
    <font>
      <b/>
      <sz val="10"/>
      <name val="Times New Roman"/>
      <family val="1"/>
    </font>
    <font>
      <sz val="9"/>
      <color indexed="81"/>
      <name val="Tahoma"/>
      <family val="2"/>
    </font>
    <font>
      <b/>
      <sz val="9"/>
      <color indexed="81"/>
      <name val="Tahoma"/>
      <family val="2"/>
    </font>
    <font>
      <sz val="10"/>
      <color indexed="8"/>
      <name val="Arial"/>
      <family val="2"/>
    </font>
    <font>
      <sz val="10"/>
      <color rgb="FF000000"/>
      <name val="Times New Roman"/>
      <family val="1"/>
      <charset val="238"/>
    </font>
    <font>
      <sz val="11"/>
      <name val="Calibri"/>
      <family val="2"/>
      <charset val="238"/>
    </font>
    <font>
      <sz val="10"/>
      <name val="Arial"/>
      <family val="2"/>
    </font>
    <font>
      <sz val="11"/>
      <name val="Calibri"/>
      <family val="2"/>
      <charset val="238"/>
      <scheme val="minor"/>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
      <patternFill patternType="solid">
        <fgColor rgb="FFFFFF99"/>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22" fillId="0" borderId="0"/>
    <xf numFmtId="0" fontId="22" fillId="0" borderId="0"/>
    <xf numFmtId="0" fontId="22" fillId="0" borderId="0"/>
    <xf numFmtId="0" fontId="25" fillId="0" borderId="0"/>
  </cellStyleXfs>
  <cellXfs count="375">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9"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18"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4"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center" vertical="top" wrapText="1"/>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0" fontId="1" fillId="3" borderId="1" xfId="1" applyFont="1" applyFill="1" applyBorder="1" applyAlignment="1">
      <alignment horizontal="left" vertical="top" wrapText="1"/>
    </xf>
    <xf numFmtId="1" fontId="1" fillId="3" borderId="1" xfId="1" applyNumberFormat="1" applyFont="1" applyFill="1" applyBorder="1" applyAlignment="1" applyProtection="1">
      <alignment horizontal="center" vertical="center" wrapText="1"/>
      <protection locked="0"/>
    </xf>
    <xf numFmtId="1" fontId="9" fillId="10" borderId="1" xfId="4"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Protection="1">
      <protection locked="0"/>
    </xf>
    <xf numFmtId="0" fontId="1" fillId="0" borderId="0" xfId="0" applyFont="1" applyAlignment="1" applyProtection="1">
      <alignment vertical="center"/>
      <protection locked="0"/>
    </xf>
    <xf numFmtId="0" fontId="19" fillId="3" borderId="1" xfId="0" applyNumberFormat="1" applyFont="1" applyFill="1" applyBorder="1" applyAlignment="1" applyProtection="1">
      <alignment horizontal="center" vertical="center"/>
      <protection locked="0"/>
    </xf>
    <xf numFmtId="1" fontId="9" fillId="3" borderId="1" xfId="1" applyNumberFormat="1" applyFont="1" applyFill="1" applyBorder="1" applyAlignment="1" applyProtection="1">
      <alignment horizontal="left" vertical="center"/>
      <protection locked="0"/>
    </xf>
    <xf numFmtId="1" fontId="9" fillId="3" borderId="1" xfId="1" applyNumberFormat="1"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protection locked="0"/>
    </xf>
    <xf numFmtId="1" fontId="9" fillId="0" borderId="1" xfId="0" applyNumberFormat="1" applyFont="1" applyBorder="1" applyAlignment="1" applyProtection="1">
      <alignment horizontal="center" vertical="center"/>
    </xf>
    <xf numFmtId="1" fontId="9" fillId="3"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1" fontId="9" fillId="10" borderId="1" xfId="4" applyNumberFormat="1" applyFont="1" applyFill="1" applyBorder="1" applyAlignment="1" applyProtection="1">
      <alignment horizontal="left" vertical="center"/>
      <protection locked="0"/>
    </xf>
    <xf numFmtId="0" fontId="9" fillId="3" borderId="1" xfId="1" applyFont="1" applyFill="1" applyBorder="1" applyAlignment="1" applyProtection="1">
      <alignment horizontal="left" vertical="center"/>
      <protection locked="0"/>
    </xf>
    <xf numFmtId="0" fontId="9" fillId="3" borderId="1" xfId="1" applyFont="1" applyFill="1" applyBorder="1" applyAlignment="1" applyProtection="1">
      <alignment horizontal="center" vertical="center"/>
      <protection locked="0"/>
    </xf>
    <xf numFmtId="1" fontId="9" fillId="3" borderId="1" xfId="3" applyNumberFormat="1" applyFont="1" applyFill="1" applyBorder="1" applyAlignment="1" applyProtection="1">
      <alignment horizontal="left" vertical="center"/>
      <protection locked="0"/>
    </xf>
    <xf numFmtId="1" fontId="9" fillId="3" borderId="1" xfId="3" applyNumberFormat="1" applyFont="1" applyFill="1" applyBorder="1" applyAlignment="1" applyProtection="1">
      <alignment horizontal="center" vertical="center"/>
      <protection locked="0"/>
    </xf>
    <xf numFmtId="1" fontId="9" fillId="3" borderId="2" xfId="1" applyNumberFormat="1" applyFont="1" applyFill="1" applyBorder="1" applyAlignment="1" applyProtection="1">
      <alignment horizontal="left" vertical="center"/>
      <protection locked="0"/>
    </xf>
    <xf numFmtId="1" fontId="9" fillId="3" borderId="5" xfId="1" applyNumberFormat="1" applyFont="1" applyFill="1" applyBorder="1" applyAlignment="1" applyProtection="1">
      <alignment horizontal="left" vertical="center"/>
      <protection locked="0"/>
    </xf>
    <xf numFmtId="1" fontId="9" fillId="3" borderId="6" xfId="1" applyNumberFormat="1" applyFont="1" applyFill="1" applyBorder="1" applyAlignment="1" applyProtection="1">
      <alignment horizontal="left" vertical="center"/>
      <protection locked="0"/>
    </xf>
    <xf numFmtId="0" fontId="9" fillId="3" borderId="1" xfId="1" applyFont="1" applyFill="1" applyBorder="1" applyAlignment="1">
      <alignment horizontal="center" vertical="top" wrapText="1"/>
    </xf>
    <xf numFmtId="1" fontId="9" fillId="3" borderId="1" xfId="2" applyNumberFormat="1" applyFont="1" applyFill="1" applyBorder="1" applyAlignment="1" applyProtection="1">
      <alignment horizontal="left" vertical="center"/>
      <protection locked="0"/>
    </xf>
    <xf numFmtId="1" fontId="9" fillId="3" borderId="1" xfId="2" applyNumberFormat="1" applyFont="1" applyFill="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7" xfId="0" applyFont="1" applyBorder="1" applyProtection="1">
      <protection locked="0"/>
    </xf>
    <xf numFmtId="0" fontId="2"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4" borderId="2"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0" xfId="0" applyFont="1" applyBorder="1" applyProtection="1">
      <protection locked="0"/>
    </xf>
    <xf numFmtId="0" fontId="1" fillId="0" borderId="0" xfId="0" applyFont="1" applyProtection="1">
      <protection locked="0"/>
    </xf>
    <xf numFmtId="1" fontId="9" fillId="3" borderId="2" xfId="1" applyNumberFormat="1" applyFont="1" applyFill="1" applyBorder="1" applyAlignment="1" applyProtection="1">
      <alignment horizontal="left" vertical="center"/>
      <protection locked="0"/>
    </xf>
    <xf numFmtId="1" fontId="9" fillId="3" borderId="5" xfId="1" applyNumberFormat="1" applyFont="1" applyFill="1" applyBorder="1" applyAlignment="1" applyProtection="1">
      <alignment horizontal="left" vertical="center"/>
      <protection locked="0"/>
    </xf>
    <xf numFmtId="1" fontId="9" fillId="3" borderId="6" xfId="1" applyNumberFormat="1" applyFont="1" applyFill="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protection locked="0"/>
    </xf>
    <xf numFmtId="1" fontId="9" fillId="3" borderId="2" xfId="1" applyNumberFormat="1" applyFont="1" applyFill="1" applyBorder="1" applyAlignment="1" applyProtection="1">
      <alignment horizontal="left" vertical="top"/>
      <protection locked="0"/>
    </xf>
    <xf numFmtId="1" fontId="9" fillId="3" borderId="5" xfId="1" applyNumberFormat="1" applyFont="1" applyFill="1" applyBorder="1" applyAlignment="1" applyProtection="1">
      <alignment horizontal="left" vertical="top"/>
      <protection locked="0"/>
    </xf>
    <xf numFmtId="1" fontId="9" fillId="3" borderId="6" xfId="1" applyNumberFormat="1" applyFont="1" applyFill="1" applyBorder="1" applyAlignment="1" applyProtection="1">
      <alignment horizontal="left" vertical="top"/>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 fontId="2"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wrapText="1"/>
    </xf>
    <xf numFmtId="1"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3" borderId="14" xfId="1" applyFont="1" applyFill="1" applyBorder="1" applyAlignment="1" applyProtection="1">
      <alignment horizontal="left" vertical="center"/>
      <protection locked="0"/>
    </xf>
    <xf numFmtId="0" fontId="1" fillId="3" borderId="0" xfId="1" applyFont="1" applyFill="1" applyAlignment="1" applyProtection="1">
      <alignment horizontal="left" vertical="center"/>
      <protection locked="0"/>
    </xf>
    <xf numFmtId="0" fontId="1" fillId="3" borderId="15" xfId="1"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14"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protection locked="0"/>
    </xf>
    <xf numFmtId="0" fontId="0" fillId="0" borderId="0" xfId="0" applyAlignment="1"/>
    <xf numFmtId="0" fontId="1" fillId="0" borderId="0" xfId="0" applyFont="1" applyFill="1" applyBorder="1" applyAlignment="1" applyProtection="1">
      <alignment horizontal="left" vertical="center" wrapText="1"/>
      <protection locked="0"/>
    </xf>
    <xf numFmtId="0" fontId="2" fillId="0" borderId="13" xfId="0" applyFont="1" applyBorder="1" applyAlignment="1" applyProtection="1">
      <alignment horizontal="center" vertical="center"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3" borderId="2" xfId="1" applyFont="1" applyFill="1" applyBorder="1" applyAlignment="1" applyProtection="1">
      <alignment horizontal="left" vertical="center"/>
      <protection locked="0"/>
    </xf>
    <xf numFmtId="1" fontId="9" fillId="3" borderId="2" xfId="3" applyNumberFormat="1" applyFont="1" applyFill="1" applyBorder="1" applyAlignment="1" applyProtection="1">
      <alignment horizontal="left" vertical="center"/>
      <protection locked="0"/>
    </xf>
    <xf numFmtId="0" fontId="26" fillId="0" borderId="5" xfId="0" applyFont="1" applyBorder="1" applyAlignment="1">
      <alignment horizontal="left" vertical="center"/>
    </xf>
    <xf numFmtId="0" fontId="26" fillId="0" borderId="6" xfId="0" applyFont="1" applyBorder="1" applyAlignment="1">
      <alignment horizontal="left" vertical="center"/>
    </xf>
    <xf numFmtId="1" fontId="9" fillId="10" borderId="2" xfId="4" applyNumberFormat="1" applyFont="1" applyFill="1" applyBorder="1" applyAlignment="1" applyProtection="1">
      <alignment horizontal="left" vertical="center" wrapText="1"/>
      <protection locked="0"/>
    </xf>
    <xf numFmtId="1" fontId="9" fillId="10" borderId="5" xfId="4" applyNumberFormat="1" applyFont="1" applyFill="1" applyBorder="1" applyAlignment="1" applyProtection="1">
      <alignment horizontal="left" vertical="center" wrapText="1"/>
      <protection locked="0"/>
    </xf>
    <xf numFmtId="1" fontId="9" fillId="10" borderId="6" xfId="4" applyNumberFormat="1" applyFont="1" applyFill="1" applyBorder="1" applyAlignment="1" applyProtection="1">
      <alignment horizontal="left" vertical="center" wrapText="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0" fontId="2" fillId="0" borderId="1" xfId="0" applyFont="1" applyBorder="1" applyAlignment="1" applyProtection="1">
      <alignment horizontal="left" vertical="center" wrapText="1"/>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0" fontId="19" fillId="0" borderId="2" xfId="0" applyNumberFormat="1" applyFont="1" applyBorder="1" applyAlignment="1" applyProtection="1">
      <alignment horizontal="center" vertical="center"/>
      <protection locked="0"/>
    </xf>
    <xf numFmtId="0" fontId="19" fillId="0" borderId="5" xfId="0" applyNumberFormat="1" applyFont="1" applyBorder="1" applyAlignment="1" applyProtection="1">
      <alignment horizontal="center" vertical="center"/>
      <protection locked="0"/>
    </xf>
    <xf numFmtId="0" fontId="19" fillId="0" borderId="6" xfId="0" applyNumberFormat="1" applyFont="1" applyBorder="1" applyAlignment="1" applyProtection="1">
      <alignment horizontal="center" vertical="center"/>
      <protection locked="0"/>
    </xf>
    <xf numFmtId="1" fontId="19" fillId="0" borderId="2" xfId="0" applyNumberFormat="1" applyFont="1" applyBorder="1" applyAlignment="1" applyProtection="1">
      <alignment horizontal="center" vertical="center"/>
      <protection locked="0"/>
    </xf>
    <xf numFmtId="1" fontId="19" fillId="0" borderId="5" xfId="0" applyNumberFormat="1" applyFont="1" applyBorder="1" applyAlignment="1" applyProtection="1">
      <alignment horizontal="center" vertical="center"/>
      <protection locked="0"/>
    </xf>
    <xf numFmtId="1" fontId="19"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1" fontId="9" fillId="3" borderId="1" xfId="1" applyNumberFormat="1" applyFont="1" applyFill="1" applyBorder="1" applyAlignment="1" applyProtection="1">
      <alignment horizontal="left" vertical="center"/>
      <protection locked="0"/>
    </xf>
    <xf numFmtId="1" fontId="9" fillId="3" borderId="2" xfId="2" applyNumberFormat="1" applyFont="1" applyFill="1" applyBorder="1" applyAlignment="1" applyProtection="1">
      <alignment horizontal="left" vertical="center"/>
      <protection locked="0"/>
    </xf>
    <xf numFmtId="1" fontId="9" fillId="3" borderId="5" xfId="2" applyNumberFormat="1" applyFont="1" applyFill="1" applyBorder="1" applyAlignment="1" applyProtection="1">
      <alignment horizontal="left" vertical="center"/>
      <protection locked="0"/>
    </xf>
    <xf numFmtId="1" fontId="9" fillId="3" borderId="6" xfId="2" applyNumberFormat="1" applyFont="1" applyFill="1" applyBorder="1" applyAlignment="1" applyProtection="1">
      <alignment horizontal="left" vertical="center"/>
      <protection locked="0"/>
    </xf>
    <xf numFmtId="1" fontId="9" fillId="3" borderId="1" xfId="3" applyNumberFormat="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1" fontId="2" fillId="0" borderId="1" xfId="0" applyNumberFormat="1" applyFont="1" applyBorder="1" applyAlignment="1" applyProtection="1">
      <alignment horizontal="center" vertical="center"/>
    </xf>
    <xf numFmtId="0" fontId="1" fillId="0" borderId="14" xfId="0" applyFont="1" applyBorder="1" applyProtection="1">
      <protection locked="0"/>
    </xf>
    <xf numFmtId="0" fontId="2" fillId="0" borderId="1" xfId="0" applyFont="1" applyBorder="1" applyAlignment="1" applyProtection="1">
      <alignment horizontal="left" vertical="center" wrapText="1"/>
    </xf>
    <xf numFmtId="1" fontId="23" fillId="9" borderId="16" xfId="0" applyNumberFormat="1" applyFont="1" applyFill="1" applyBorder="1" applyAlignment="1">
      <alignment horizontal="left" vertical="center"/>
    </xf>
    <xf numFmtId="0" fontId="24" fillId="0" borderId="17" xfId="0" applyFont="1" applyBorder="1"/>
    <xf numFmtId="0" fontId="24" fillId="0" borderId="18" xfId="0" applyFont="1" applyBorder="1"/>
    <xf numFmtId="0" fontId="2" fillId="0" borderId="1" xfId="0" applyNumberFormat="1" applyFont="1" applyBorder="1" applyAlignment="1" applyProtection="1">
      <alignment horizontal="center"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cellXfs>
  <cellStyles count="5">
    <cellStyle name="Normal" xfId="0" builtinId="0"/>
    <cellStyle name="Normál 2" xfId="4" xr:uid="{00000000-0005-0000-0000-000001000000}"/>
    <cellStyle name="Normál_Sheet1" xfId="1" xr:uid="{00000000-0005-0000-0000-000002000000}"/>
    <cellStyle name="Normál_Sheet1_2" xfId="2" xr:uid="{00000000-0005-0000-0000-000003000000}"/>
    <cellStyle name="Normál_Sheet1_3" xfId="3" xr:uid="{00000000-0005-0000-0000-00000400000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99"/>
  <sheetViews>
    <sheetView tabSelected="1" showRuler="0" view="pageLayout" topLeftCell="A111" zoomScaleNormal="100" workbookViewId="0">
      <selection activeCell="A33" sqref="A33:H33"/>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88671875" style="1" customWidth="1"/>
    <col min="13" max="13" width="5.5546875" style="1" customWidth="1"/>
    <col min="14" max="14" width="5.5546875" style="54"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60" t="s">
        <v>125</v>
      </c>
      <c r="B1" s="260"/>
      <c r="C1" s="260"/>
      <c r="D1" s="260"/>
      <c r="E1" s="260"/>
      <c r="F1" s="260"/>
      <c r="G1" s="260"/>
      <c r="H1" s="260"/>
      <c r="I1" s="260"/>
      <c r="J1" s="260"/>
      <c r="K1" s="260"/>
      <c r="M1" s="309" t="s">
        <v>22</v>
      </c>
      <c r="N1" s="309"/>
      <c r="O1" s="309"/>
      <c r="P1" s="309"/>
      <c r="Q1" s="309"/>
      <c r="R1" s="309"/>
      <c r="S1" s="309"/>
      <c r="T1" s="309"/>
      <c r="U1" s="309"/>
    </row>
    <row r="2" spans="1:27" ht="6.75" customHeight="1" x14ac:dyDescent="0.25">
      <c r="A2" s="260"/>
      <c r="B2" s="260"/>
      <c r="C2" s="260"/>
      <c r="D2" s="260"/>
      <c r="E2" s="260"/>
      <c r="F2" s="260"/>
      <c r="G2" s="260"/>
      <c r="H2" s="260"/>
      <c r="I2" s="260"/>
      <c r="J2" s="260"/>
      <c r="K2" s="260"/>
    </row>
    <row r="3" spans="1:27" ht="18" customHeight="1" x14ac:dyDescent="0.25">
      <c r="A3" s="307" t="s">
        <v>109</v>
      </c>
      <c r="B3" s="307"/>
      <c r="C3" s="307"/>
      <c r="D3" s="307"/>
      <c r="E3" s="307"/>
      <c r="F3" s="307"/>
      <c r="G3" s="307"/>
      <c r="H3" s="307"/>
      <c r="I3" s="307"/>
      <c r="J3" s="307"/>
      <c r="K3" s="307"/>
      <c r="M3" s="312"/>
      <c r="N3" s="313"/>
      <c r="O3" s="314"/>
      <c r="P3" s="161" t="s">
        <v>38</v>
      </c>
      <c r="Q3" s="162"/>
      <c r="R3" s="163"/>
      <c r="S3" s="161" t="s">
        <v>39</v>
      </c>
      <c r="T3" s="162"/>
      <c r="U3" s="163"/>
      <c r="V3" s="240" t="str">
        <f>IF(P4&gt;=22,"Corect","Trebuie alocate cel puțin 22 de ore pe săptămână")</f>
        <v>Corect</v>
      </c>
      <c r="W3" s="241"/>
      <c r="X3" s="241"/>
      <c r="Y3" s="241"/>
      <c r="Z3" s="71"/>
      <c r="AA3" s="71"/>
    </row>
    <row r="4" spans="1:27" ht="17.25" customHeight="1" x14ac:dyDescent="0.25">
      <c r="A4" s="307" t="s">
        <v>124</v>
      </c>
      <c r="B4" s="307"/>
      <c r="C4" s="307"/>
      <c r="D4" s="307"/>
      <c r="E4" s="307"/>
      <c r="F4" s="307"/>
      <c r="G4" s="307"/>
      <c r="H4" s="307"/>
      <c r="I4" s="307"/>
      <c r="J4" s="307"/>
      <c r="K4" s="307"/>
      <c r="M4" s="216" t="s">
        <v>15</v>
      </c>
      <c r="N4" s="217"/>
      <c r="O4" s="218"/>
      <c r="P4" s="294">
        <f>O51</f>
        <v>27</v>
      </c>
      <c r="Q4" s="295"/>
      <c r="R4" s="296"/>
      <c r="S4" s="294">
        <f>O68</f>
        <v>26</v>
      </c>
      <c r="T4" s="295"/>
      <c r="U4" s="296"/>
      <c r="V4" s="240" t="str">
        <f>IF(S4&gt;=22,"Corect","Trebuie alocate cel puțin 22 de ore pe săptămână")</f>
        <v>Corect</v>
      </c>
      <c r="W4" s="241"/>
      <c r="X4" s="241"/>
      <c r="Y4" s="241"/>
      <c r="Z4" s="71"/>
      <c r="AA4" s="71"/>
    </row>
    <row r="5" spans="1:27" ht="16.5" customHeight="1" x14ac:dyDescent="0.25">
      <c r="A5" s="307"/>
      <c r="B5" s="307"/>
      <c r="C5" s="307"/>
      <c r="D5" s="307"/>
      <c r="E5" s="307"/>
      <c r="F5" s="307"/>
      <c r="G5" s="307"/>
      <c r="H5" s="307"/>
      <c r="I5" s="307"/>
      <c r="J5" s="307"/>
      <c r="K5" s="307"/>
      <c r="M5" s="216" t="s">
        <v>16</v>
      </c>
      <c r="N5" s="217"/>
      <c r="O5" s="218"/>
      <c r="P5" s="294">
        <f>O86</f>
        <v>27</v>
      </c>
      <c r="Q5" s="295"/>
      <c r="R5" s="296"/>
      <c r="S5" s="294">
        <f>O104</f>
        <v>26</v>
      </c>
      <c r="T5" s="295"/>
      <c r="U5" s="296"/>
      <c r="V5" s="240" t="str">
        <f>IF(P5&gt;=22,"Corect","Trebuie alocate cel puțin 22 de ore pe săptămână")</f>
        <v>Corect</v>
      </c>
      <c r="W5" s="241"/>
      <c r="X5" s="241"/>
      <c r="Y5" s="241"/>
      <c r="Z5" s="71"/>
      <c r="AA5" s="71"/>
    </row>
    <row r="6" spans="1:27" ht="15" customHeight="1" x14ac:dyDescent="0.25">
      <c r="A6" s="160" t="s">
        <v>129</v>
      </c>
      <c r="B6" s="160"/>
      <c r="C6" s="160"/>
      <c r="D6" s="160"/>
      <c r="E6" s="160"/>
      <c r="F6" s="160"/>
      <c r="G6" s="160"/>
      <c r="H6" s="160"/>
      <c r="I6" s="160"/>
      <c r="J6" s="160"/>
      <c r="K6" s="160"/>
      <c r="M6" s="216" t="s">
        <v>17</v>
      </c>
      <c r="N6" s="217"/>
      <c r="O6" s="218"/>
      <c r="P6" s="294">
        <f>O122</f>
        <v>25</v>
      </c>
      <c r="Q6" s="295"/>
      <c r="R6" s="296"/>
      <c r="S6" s="294">
        <f>O138</f>
        <v>24</v>
      </c>
      <c r="T6" s="295"/>
      <c r="U6" s="296"/>
      <c r="V6" s="240" t="str">
        <f>IF(S5&gt;=22,"Corect","Trebuie alocate cel puțin 22 de ore pe săptămână")</f>
        <v>Corect</v>
      </c>
      <c r="W6" s="241"/>
      <c r="X6" s="241"/>
      <c r="Y6" s="241"/>
      <c r="Z6" s="71"/>
      <c r="AA6" s="71"/>
    </row>
    <row r="7" spans="1:27" ht="18" customHeight="1" x14ac:dyDescent="0.25">
      <c r="A7" s="315" t="s">
        <v>130</v>
      </c>
      <c r="B7" s="315"/>
      <c r="C7" s="315"/>
      <c r="D7" s="315"/>
      <c r="E7" s="315"/>
      <c r="F7" s="315"/>
      <c r="G7" s="315"/>
      <c r="H7" s="315"/>
      <c r="I7" s="315"/>
      <c r="J7" s="315"/>
      <c r="K7" s="315"/>
      <c r="V7" s="240" t="str">
        <f>IF(P6&gt;=22,"Corect","Trebuie alocate cel puțin 22 de ore pe săptămână")</f>
        <v>Corect</v>
      </c>
      <c r="W7" s="241"/>
      <c r="X7" s="241"/>
      <c r="Y7" s="241"/>
      <c r="Z7" s="71"/>
      <c r="AA7" s="71"/>
    </row>
    <row r="8" spans="1:27" ht="18.75" customHeight="1" x14ac:dyDescent="0.25">
      <c r="A8" s="306" t="s">
        <v>131</v>
      </c>
      <c r="B8" s="306"/>
      <c r="C8" s="306"/>
      <c r="D8" s="306"/>
      <c r="E8" s="306"/>
      <c r="F8" s="306"/>
      <c r="G8" s="306"/>
      <c r="H8" s="306"/>
      <c r="I8" s="306"/>
      <c r="J8" s="306"/>
      <c r="K8" s="306"/>
      <c r="M8" s="316" t="s">
        <v>96</v>
      </c>
      <c r="N8" s="316"/>
      <c r="O8" s="316"/>
      <c r="P8" s="316"/>
      <c r="Q8" s="316"/>
      <c r="R8" s="316"/>
      <c r="S8" s="316"/>
      <c r="T8" s="316"/>
      <c r="U8" s="316"/>
      <c r="V8" s="240" t="str">
        <f>IF(S6&gt;=22,"Corect","Trebuie alocate cel puțin 22 de ore pe săptămână")</f>
        <v>Corect</v>
      </c>
      <c r="W8" s="241"/>
      <c r="X8" s="241"/>
      <c r="Y8" s="241"/>
      <c r="Z8" s="71"/>
      <c r="AA8" s="71"/>
    </row>
    <row r="9" spans="1:27" ht="15" customHeight="1" x14ac:dyDescent="0.25">
      <c r="A9" s="306" t="s">
        <v>132</v>
      </c>
      <c r="B9" s="306"/>
      <c r="C9" s="306"/>
      <c r="D9" s="306"/>
      <c r="E9" s="306"/>
      <c r="F9" s="306"/>
      <c r="G9" s="306"/>
      <c r="H9" s="306"/>
      <c r="I9" s="306"/>
      <c r="J9" s="306"/>
      <c r="K9" s="306"/>
      <c r="M9" s="316"/>
      <c r="N9" s="316"/>
      <c r="O9" s="316"/>
      <c r="P9" s="316"/>
      <c r="Q9" s="316"/>
      <c r="R9" s="316"/>
      <c r="S9" s="316"/>
      <c r="T9" s="316"/>
      <c r="U9" s="316"/>
    </row>
    <row r="10" spans="1:27" ht="16.5" customHeight="1" x14ac:dyDescent="0.25">
      <c r="A10" s="306" t="s">
        <v>19</v>
      </c>
      <c r="B10" s="306"/>
      <c r="C10" s="306"/>
      <c r="D10" s="306"/>
      <c r="E10" s="306"/>
      <c r="F10" s="306"/>
      <c r="G10" s="306"/>
      <c r="H10" s="306"/>
      <c r="I10" s="306"/>
      <c r="J10" s="306"/>
      <c r="K10" s="306"/>
      <c r="M10" s="316"/>
      <c r="N10" s="316"/>
      <c r="O10" s="316"/>
      <c r="P10" s="316"/>
      <c r="Q10" s="316"/>
      <c r="R10" s="316"/>
      <c r="S10" s="316"/>
      <c r="T10" s="316"/>
      <c r="U10" s="316"/>
      <c r="V10" s="243" t="s">
        <v>116</v>
      </c>
      <c r="W10" s="243"/>
      <c r="X10" s="243"/>
      <c r="Y10" s="243"/>
      <c r="Z10" s="69"/>
      <c r="AA10" s="69"/>
    </row>
    <row r="11" spans="1:27" x14ac:dyDescent="0.25">
      <c r="A11" s="306" t="s">
        <v>20</v>
      </c>
      <c r="B11" s="306"/>
      <c r="C11" s="306"/>
      <c r="D11" s="306"/>
      <c r="E11" s="306"/>
      <c r="F11" s="306"/>
      <c r="G11" s="306"/>
      <c r="H11" s="306"/>
      <c r="I11" s="306"/>
      <c r="J11" s="306"/>
      <c r="K11" s="306"/>
      <c r="M11" s="316"/>
      <c r="N11" s="316"/>
      <c r="O11" s="316"/>
      <c r="P11" s="316"/>
      <c r="Q11" s="316"/>
      <c r="R11" s="316"/>
      <c r="S11" s="316"/>
      <c r="T11" s="316"/>
      <c r="U11" s="316"/>
      <c r="V11" s="243"/>
      <c r="W11" s="243"/>
      <c r="X11" s="243"/>
      <c r="Y11" s="243"/>
      <c r="Z11" s="69"/>
      <c r="AA11" s="69"/>
    </row>
    <row r="12" spans="1:27" ht="10.5" customHeight="1" x14ac:dyDescent="0.25">
      <c r="A12" s="306"/>
      <c r="B12" s="306"/>
      <c r="C12" s="306"/>
      <c r="D12" s="306"/>
      <c r="E12" s="306"/>
      <c r="F12" s="306"/>
      <c r="G12" s="306"/>
      <c r="H12" s="306"/>
      <c r="I12" s="306"/>
      <c r="J12" s="306"/>
      <c r="K12" s="306"/>
      <c r="M12" s="2"/>
      <c r="N12" s="52"/>
      <c r="O12" s="2"/>
      <c r="P12" s="2"/>
      <c r="Q12" s="2"/>
      <c r="R12" s="2"/>
      <c r="S12" s="2"/>
      <c r="V12" s="243"/>
      <c r="W12" s="243"/>
      <c r="X12" s="243"/>
      <c r="Y12" s="243"/>
      <c r="Z12" s="69"/>
      <c r="AA12" s="69"/>
    </row>
    <row r="13" spans="1:27" x14ac:dyDescent="0.25">
      <c r="A13" s="317" t="s">
        <v>0</v>
      </c>
      <c r="B13" s="317"/>
      <c r="C13" s="317"/>
      <c r="D13" s="317"/>
      <c r="E13" s="317"/>
      <c r="F13" s="317"/>
      <c r="G13" s="317"/>
      <c r="H13" s="317"/>
      <c r="I13" s="317"/>
      <c r="J13" s="317"/>
      <c r="K13" s="317"/>
      <c r="M13" s="318" t="s">
        <v>23</v>
      </c>
      <c r="N13" s="318"/>
      <c r="O13" s="318"/>
      <c r="P13" s="318"/>
      <c r="Q13" s="318"/>
      <c r="R13" s="318"/>
      <c r="S13" s="318"/>
      <c r="T13" s="318"/>
      <c r="U13" s="318"/>
      <c r="V13" s="243"/>
      <c r="W13" s="243"/>
      <c r="X13" s="243"/>
      <c r="Y13" s="243"/>
      <c r="Z13" s="68"/>
      <c r="AA13" s="68"/>
    </row>
    <row r="14" spans="1:27" ht="12.75" customHeight="1" x14ac:dyDescent="0.25">
      <c r="A14" s="317" t="s">
        <v>1</v>
      </c>
      <c r="B14" s="317"/>
      <c r="C14" s="317"/>
      <c r="D14" s="317"/>
      <c r="E14" s="317"/>
      <c r="F14" s="317"/>
      <c r="G14" s="317"/>
      <c r="H14" s="317"/>
      <c r="I14" s="317"/>
      <c r="J14" s="317"/>
      <c r="K14" s="317"/>
      <c r="M14" s="310" t="s">
        <v>137</v>
      </c>
      <c r="N14" s="310"/>
      <c r="O14" s="310"/>
      <c r="P14" s="310"/>
      <c r="Q14" s="310"/>
      <c r="R14" s="310"/>
      <c r="S14" s="310"/>
      <c r="T14" s="310"/>
      <c r="U14" s="310"/>
      <c r="V14" s="243"/>
      <c r="W14" s="243"/>
      <c r="X14" s="243"/>
      <c r="Y14" s="243"/>
      <c r="Z14" s="68"/>
      <c r="AA14" s="68"/>
    </row>
    <row r="15" spans="1:27" ht="15" customHeight="1" x14ac:dyDescent="0.25">
      <c r="A15" s="306" t="s">
        <v>133</v>
      </c>
      <c r="B15" s="306"/>
      <c r="C15" s="306"/>
      <c r="D15" s="306"/>
      <c r="E15" s="306"/>
      <c r="F15" s="306"/>
      <c r="G15" s="306"/>
      <c r="H15" s="306"/>
      <c r="I15" s="306"/>
      <c r="J15" s="306"/>
      <c r="K15" s="306"/>
      <c r="M15" s="322" t="s">
        <v>138</v>
      </c>
      <c r="N15" s="322"/>
      <c r="O15" s="322"/>
      <c r="P15" s="322"/>
      <c r="Q15" s="322"/>
      <c r="R15" s="322"/>
      <c r="S15" s="322"/>
      <c r="T15" s="322"/>
      <c r="U15" s="322"/>
      <c r="V15" s="243"/>
      <c r="W15" s="243"/>
      <c r="X15" s="243"/>
      <c r="Y15" s="243"/>
      <c r="Z15" s="70"/>
      <c r="AA15" s="70"/>
    </row>
    <row r="16" spans="1:27" ht="15" customHeight="1" x14ac:dyDescent="0.25">
      <c r="A16" s="306" t="s">
        <v>134</v>
      </c>
      <c r="B16" s="306"/>
      <c r="C16" s="306"/>
      <c r="D16" s="306"/>
      <c r="E16" s="306"/>
      <c r="F16" s="306"/>
      <c r="G16" s="306"/>
      <c r="H16" s="306"/>
      <c r="I16" s="306"/>
      <c r="J16" s="306"/>
      <c r="K16" s="306"/>
      <c r="M16" s="322"/>
      <c r="N16" s="322"/>
      <c r="O16" s="322"/>
      <c r="P16" s="322"/>
      <c r="Q16" s="322"/>
      <c r="R16" s="322"/>
      <c r="S16" s="322"/>
      <c r="T16" s="322"/>
      <c r="U16" s="322"/>
      <c r="V16" s="70"/>
      <c r="W16" s="70"/>
      <c r="X16" s="70"/>
      <c r="Y16" s="70"/>
      <c r="Z16" s="70"/>
      <c r="AA16" s="70"/>
    </row>
    <row r="17" spans="1:27" ht="15" customHeight="1" x14ac:dyDescent="0.25">
      <c r="A17" s="306" t="s">
        <v>80</v>
      </c>
      <c r="B17" s="306"/>
      <c r="C17" s="306"/>
      <c r="D17" s="306"/>
      <c r="E17" s="306"/>
      <c r="F17" s="306"/>
      <c r="G17" s="306"/>
      <c r="H17" s="306"/>
      <c r="I17" s="306"/>
      <c r="J17" s="306"/>
      <c r="K17" s="306"/>
      <c r="M17" s="319" t="s">
        <v>139</v>
      </c>
      <c r="N17" s="319"/>
      <c r="O17" s="319"/>
      <c r="P17" s="319"/>
      <c r="Q17" s="319"/>
      <c r="R17" s="319"/>
      <c r="S17" s="319"/>
      <c r="T17" s="319"/>
      <c r="U17" s="319"/>
      <c r="V17" s="70"/>
      <c r="W17" s="70"/>
      <c r="X17" s="70"/>
      <c r="Y17" s="70"/>
      <c r="Z17" s="70"/>
      <c r="AA17" s="70"/>
    </row>
    <row r="18" spans="1:27" ht="14.25" customHeight="1" x14ac:dyDescent="0.3">
      <c r="A18" s="320" t="s">
        <v>135</v>
      </c>
      <c r="B18" s="321"/>
      <c r="C18" s="321"/>
      <c r="D18" s="321"/>
      <c r="E18" s="321"/>
      <c r="F18" s="321"/>
      <c r="G18" s="321"/>
      <c r="H18" s="321"/>
      <c r="I18" s="321"/>
      <c r="J18" s="321"/>
      <c r="K18" s="321"/>
      <c r="M18" s="308" t="s">
        <v>140</v>
      </c>
      <c r="N18" s="308"/>
      <c r="O18" s="308"/>
      <c r="P18" s="308"/>
      <c r="Q18" s="308"/>
      <c r="R18" s="308"/>
      <c r="S18" s="308"/>
      <c r="T18" s="308"/>
      <c r="U18" s="308"/>
      <c r="V18" s="70"/>
      <c r="W18" s="70"/>
      <c r="X18" s="70"/>
      <c r="Y18" s="70"/>
      <c r="Z18" s="70"/>
      <c r="AA18" s="70"/>
    </row>
    <row r="19" spans="1:27" s="55" customFormat="1" ht="14.25" customHeight="1" x14ac:dyDescent="0.25">
      <c r="A19" s="306" t="s">
        <v>111</v>
      </c>
      <c r="B19" s="306"/>
      <c r="C19" s="306"/>
      <c r="D19" s="306"/>
      <c r="E19" s="306"/>
      <c r="F19" s="306"/>
      <c r="G19" s="306"/>
      <c r="H19" s="306"/>
      <c r="I19" s="306"/>
      <c r="J19" s="306"/>
      <c r="K19" s="306"/>
      <c r="M19" s="308"/>
      <c r="N19" s="308"/>
      <c r="O19" s="308"/>
      <c r="P19" s="308"/>
      <c r="Q19" s="308"/>
      <c r="R19" s="308"/>
      <c r="S19" s="308"/>
      <c r="T19" s="308"/>
      <c r="U19" s="308"/>
      <c r="V19" s="70"/>
      <c r="W19" s="70"/>
      <c r="X19" s="70"/>
      <c r="Y19" s="70"/>
      <c r="Z19" s="70"/>
      <c r="AA19" s="70"/>
    </row>
    <row r="20" spans="1:27" ht="15" customHeight="1" x14ac:dyDescent="0.25">
      <c r="A20" s="306" t="s">
        <v>2</v>
      </c>
      <c r="B20" s="306"/>
      <c r="C20" s="306"/>
      <c r="D20" s="306"/>
      <c r="E20" s="306"/>
      <c r="F20" s="306"/>
      <c r="G20" s="306"/>
      <c r="H20" s="306"/>
      <c r="I20" s="306"/>
      <c r="J20" s="306"/>
      <c r="K20" s="306"/>
      <c r="M20" s="308"/>
      <c r="N20" s="308"/>
      <c r="O20" s="308"/>
      <c r="P20" s="308"/>
      <c r="Q20" s="308"/>
      <c r="R20" s="308"/>
      <c r="S20" s="308"/>
      <c r="T20" s="308"/>
      <c r="U20" s="308"/>
      <c r="V20" s="70"/>
      <c r="W20" s="70"/>
      <c r="X20" s="70"/>
      <c r="Y20" s="70"/>
      <c r="Z20" s="70"/>
      <c r="AA20" s="70"/>
    </row>
    <row r="21" spans="1:27" s="32" customFormat="1" ht="10.199999999999999" customHeight="1" x14ac:dyDescent="0.25">
      <c r="A21" s="122" t="s">
        <v>290</v>
      </c>
      <c r="B21" s="122"/>
      <c r="C21" s="122"/>
      <c r="D21" s="122"/>
      <c r="E21" s="122"/>
      <c r="F21" s="122"/>
      <c r="G21" s="122"/>
      <c r="H21" s="122"/>
      <c r="I21" s="122"/>
      <c r="J21" s="122"/>
      <c r="K21" s="122"/>
      <c r="M21" s="160" t="s">
        <v>283</v>
      </c>
      <c r="N21" s="160"/>
      <c r="O21" s="160"/>
      <c r="P21" s="160"/>
      <c r="Q21" s="160"/>
      <c r="R21" s="160"/>
      <c r="S21" s="160"/>
      <c r="T21" s="160"/>
      <c r="U21" s="160"/>
      <c r="V21" s="70"/>
      <c r="W21" s="70"/>
      <c r="X21" s="70"/>
      <c r="Y21" s="70"/>
      <c r="Z21" s="70"/>
      <c r="AA21" s="70"/>
    </row>
    <row r="22" spans="1:27" ht="7.5" customHeight="1" x14ac:dyDescent="0.25">
      <c r="A22" s="315" t="s">
        <v>291</v>
      </c>
      <c r="B22" s="315"/>
      <c r="C22" s="315"/>
      <c r="D22" s="315"/>
      <c r="E22" s="315"/>
      <c r="F22" s="315"/>
      <c r="G22" s="315"/>
      <c r="H22" s="315"/>
      <c r="I22" s="315"/>
      <c r="J22" s="315"/>
      <c r="K22" s="315"/>
      <c r="M22" s="160"/>
      <c r="N22" s="160"/>
      <c r="O22" s="160"/>
      <c r="P22" s="160"/>
      <c r="Q22" s="160"/>
      <c r="R22" s="160"/>
      <c r="S22" s="160"/>
      <c r="T22" s="160"/>
      <c r="U22" s="160"/>
      <c r="V22" s="70"/>
      <c r="W22" s="70"/>
      <c r="X22" s="70"/>
      <c r="Y22" s="70"/>
      <c r="Z22" s="70"/>
      <c r="AA22" s="70"/>
    </row>
    <row r="23" spans="1:27" ht="15" customHeight="1" x14ac:dyDescent="0.25">
      <c r="A23" s="315"/>
      <c r="B23" s="315"/>
      <c r="C23" s="315"/>
      <c r="D23" s="315"/>
      <c r="E23" s="315"/>
      <c r="F23" s="315"/>
      <c r="G23" s="315"/>
      <c r="H23" s="315"/>
      <c r="I23" s="315"/>
      <c r="J23" s="315"/>
      <c r="K23" s="315"/>
      <c r="M23" s="160"/>
      <c r="N23" s="160"/>
      <c r="O23" s="160"/>
      <c r="P23" s="160"/>
      <c r="Q23" s="160"/>
      <c r="R23" s="160"/>
      <c r="S23" s="160"/>
      <c r="T23" s="160"/>
      <c r="U23" s="160"/>
      <c r="V23" s="70"/>
      <c r="W23" s="70"/>
      <c r="X23" s="70"/>
      <c r="Y23" s="70"/>
      <c r="Z23" s="70"/>
      <c r="AA23" s="70"/>
    </row>
    <row r="24" spans="1:27" ht="15" customHeight="1" x14ac:dyDescent="0.25">
      <c r="A24" s="315"/>
      <c r="B24" s="315"/>
      <c r="C24" s="315"/>
      <c r="D24" s="315"/>
      <c r="E24" s="315"/>
      <c r="F24" s="315"/>
      <c r="G24" s="315"/>
      <c r="H24" s="315"/>
      <c r="I24" s="315"/>
      <c r="J24" s="315"/>
      <c r="K24" s="315"/>
      <c r="M24" s="160"/>
      <c r="N24" s="160"/>
      <c r="O24" s="160"/>
      <c r="P24" s="160"/>
      <c r="Q24" s="160"/>
      <c r="R24" s="160"/>
      <c r="S24" s="160"/>
      <c r="T24" s="160"/>
      <c r="U24" s="160"/>
      <c r="V24" s="70"/>
      <c r="W24" s="70"/>
      <c r="X24" s="70"/>
      <c r="Y24" s="70"/>
      <c r="Z24" s="70"/>
      <c r="AA24" s="70"/>
    </row>
    <row r="25" spans="1:27" ht="27.6" customHeight="1" x14ac:dyDescent="0.25">
      <c r="A25" s="315"/>
      <c r="B25" s="315"/>
      <c r="C25" s="315"/>
      <c r="D25" s="315"/>
      <c r="E25" s="315"/>
      <c r="F25" s="315"/>
      <c r="G25" s="315"/>
      <c r="H25" s="315"/>
      <c r="I25" s="315"/>
      <c r="J25" s="315"/>
      <c r="K25" s="315"/>
      <c r="M25" s="160"/>
      <c r="N25" s="160"/>
      <c r="O25" s="160"/>
      <c r="P25" s="160"/>
      <c r="Q25" s="160"/>
      <c r="R25" s="160"/>
      <c r="S25" s="160"/>
      <c r="T25" s="160"/>
      <c r="U25" s="160"/>
      <c r="V25" s="70"/>
      <c r="W25" s="70"/>
      <c r="X25" s="70"/>
      <c r="Y25" s="70"/>
      <c r="Z25" s="70"/>
      <c r="AA25" s="70"/>
    </row>
    <row r="26" spans="1:27" ht="6" customHeight="1" x14ac:dyDescent="0.25">
      <c r="A26" s="2"/>
      <c r="B26" s="2"/>
      <c r="C26" s="2"/>
      <c r="D26" s="2"/>
      <c r="E26" s="2"/>
      <c r="F26" s="2"/>
      <c r="G26" s="2"/>
      <c r="H26" s="2"/>
      <c r="I26" s="2"/>
      <c r="J26" s="2"/>
      <c r="K26" s="2"/>
      <c r="M26" s="3"/>
      <c r="N26" s="53"/>
      <c r="O26" s="3"/>
      <c r="P26" s="3"/>
      <c r="Q26" s="3"/>
      <c r="R26" s="3"/>
      <c r="S26" s="3"/>
      <c r="V26" s="70"/>
      <c r="W26" s="70"/>
      <c r="X26" s="70"/>
      <c r="Y26" s="70"/>
      <c r="Z26" s="70"/>
      <c r="AA26" s="70"/>
    </row>
    <row r="27" spans="1:27" ht="12.75" customHeight="1" x14ac:dyDescent="0.25">
      <c r="A27" s="183" t="s">
        <v>18</v>
      </c>
      <c r="B27" s="183"/>
      <c r="C27" s="183"/>
      <c r="D27" s="183"/>
      <c r="E27" s="183"/>
      <c r="F27" s="183"/>
      <c r="G27" s="183"/>
      <c r="M27" s="160" t="s">
        <v>136</v>
      </c>
      <c r="N27" s="160"/>
      <c r="O27" s="160"/>
      <c r="P27" s="160"/>
      <c r="Q27" s="160"/>
      <c r="R27" s="160"/>
      <c r="S27" s="160"/>
      <c r="T27" s="160"/>
      <c r="U27" s="160"/>
      <c r="V27" s="70"/>
      <c r="W27" s="70"/>
      <c r="X27" s="70"/>
      <c r="Y27" s="70"/>
      <c r="Z27" s="70"/>
      <c r="AA27" s="70"/>
    </row>
    <row r="28" spans="1:27" ht="26.25" customHeight="1" x14ac:dyDescent="0.25">
      <c r="A28" s="4"/>
      <c r="B28" s="161" t="s">
        <v>3</v>
      </c>
      <c r="C28" s="163"/>
      <c r="D28" s="161" t="s">
        <v>4</v>
      </c>
      <c r="E28" s="162"/>
      <c r="F28" s="163"/>
      <c r="G28" s="179" t="s">
        <v>21</v>
      </c>
      <c r="H28" s="179" t="s">
        <v>11</v>
      </c>
      <c r="I28" s="161" t="s">
        <v>5</v>
      </c>
      <c r="J28" s="162"/>
      <c r="K28" s="163"/>
      <c r="M28" s="160"/>
      <c r="N28" s="160"/>
      <c r="O28" s="160"/>
      <c r="P28" s="160"/>
      <c r="Q28" s="160"/>
      <c r="R28" s="160"/>
      <c r="S28" s="160"/>
      <c r="T28" s="160"/>
      <c r="U28" s="160"/>
    </row>
    <row r="29" spans="1:27" ht="14.25" customHeight="1" x14ac:dyDescent="0.25">
      <c r="A29" s="4"/>
      <c r="B29" s="43" t="s">
        <v>6</v>
      </c>
      <c r="C29" s="43" t="s">
        <v>7</v>
      </c>
      <c r="D29" s="43" t="s">
        <v>8</v>
      </c>
      <c r="E29" s="43" t="s">
        <v>9</v>
      </c>
      <c r="F29" s="43" t="s">
        <v>10</v>
      </c>
      <c r="G29" s="180"/>
      <c r="H29" s="180"/>
      <c r="I29" s="43" t="s">
        <v>12</v>
      </c>
      <c r="J29" s="43" t="s">
        <v>13</v>
      </c>
      <c r="K29" s="43" t="s">
        <v>14</v>
      </c>
      <c r="M29" s="160"/>
      <c r="N29" s="160"/>
      <c r="O29" s="160"/>
      <c r="P29" s="160"/>
      <c r="Q29" s="160"/>
      <c r="R29" s="160"/>
      <c r="S29" s="160"/>
      <c r="T29" s="160"/>
      <c r="U29" s="160"/>
    </row>
    <row r="30" spans="1:27" ht="17.25" customHeight="1" x14ac:dyDescent="0.3">
      <c r="A30" s="45" t="s">
        <v>15</v>
      </c>
      <c r="B30" s="44">
        <v>14</v>
      </c>
      <c r="C30" s="44">
        <v>14</v>
      </c>
      <c r="D30" s="20">
        <v>3</v>
      </c>
      <c r="E30" s="20">
        <v>3</v>
      </c>
      <c r="F30" s="20">
        <v>2</v>
      </c>
      <c r="G30" s="20"/>
      <c r="H30" s="28"/>
      <c r="I30" s="20">
        <v>3</v>
      </c>
      <c r="J30" s="20">
        <v>1</v>
      </c>
      <c r="K30" s="20">
        <v>12</v>
      </c>
      <c r="L30" s="29"/>
      <c r="M30" s="160"/>
      <c r="N30" s="160"/>
      <c r="O30" s="160"/>
      <c r="P30" s="160"/>
      <c r="Q30" s="160"/>
      <c r="R30" s="160"/>
      <c r="S30" s="160"/>
      <c r="T30" s="160"/>
      <c r="U30" s="160"/>
      <c r="V30" s="242" t="str">
        <f t="shared" ref="V30" si="0">IF(SUM(B30:K30)=52,"Corect","Suma trebuie să fie 52")</f>
        <v>Corect</v>
      </c>
      <c r="W30" s="242"/>
    </row>
    <row r="31" spans="1:27" ht="15" customHeight="1" x14ac:dyDescent="0.25">
      <c r="A31" s="45" t="s">
        <v>16</v>
      </c>
      <c r="B31" s="44">
        <v>14</v>
      </c>
      <c r="C31" s="44">
        <v>14</v>
      </c>
      <c r="D31" s="20">
        <v>3</v>
      </c>
      <c r="E31" s="20">
        <v>3</v>
      </c>
      <c r="F31" s="20">
        <v>2</v>
      </c>
      <c r="G31" s="20"/>
      <c r="H31" s="105">
        <v>4</v>
      </c>
      <c r="I31" s="20">
        <v>3</v>
      </c>
      <c r="J31" s="20">
        <v>1</v>
      </c>
      <c r="K31" s="20">
        <v>8</v>
      </c>
      <c r="M31" s="160"/>
      <c r="N31" s="160"/>
      <c r="O31" s="160"/>
      <c r="P31" s="160"/>
      <c r="Q31" s="160"/>
      <c r="R31" s="160"/>
      <c r="S31" s="160"/>
      <c r="T31" s="160"/>
      <c r="U31" s="160"/>
      <c r="V31" s="242" t="str">
        <f t="shared" ref="V31:V32" si="1">IF(SUM(B31:K31)=52,"Corect","Suma trebuie să fie 52")</f>
        <v>Corect</v>
      </c>
      <c r="W31" s="242"/>
    </row>
    <row r="32" spans="1:27" ht="15.75" customHeight="1" x14ac:dyDescent="0.25">
      <c r="A32" s="46" t="s">
        <v>17</v>
      </c>
      <c r="B32" s="44">
        <v>14</v>
      </c>
      <c r="C32" s="44">
        <v>12</v>
      </c>
      <c r="D32" s="20">
        <v>3</v>
      </c>
      <c r="E32" s="20">
        <v>3</v>
      </c>
      <c r="F32" s="20">
        <v>2</v>
      </c>
      <c r="G32" s="20">
        <v>2</v>
      </c>
      <c r="H32" s="28"/>
      <c r="I32" s="20">
        <v>3</v>
      </c>
      <c r="J32" s="20">
        <v>1</v>
      </c>
      <c r="K32" s="20">
        <v>12</v>
      </c>
      <c r="M32" s="160"/>
      <c r="N32" s="160"/>
      <c r="O32" s="160"/>
      <c r="P32" s="160"/>
      <c r="Q32" s="160"/>
      <c r="R32" s="160"/>
      <c r="S32" s="160"/>
      <c r="T32" s="160"/>
      <c r="U32" s="160"/>
      <c r="V32" s="242" t="str">
        <f t="shared" si="1"/>
        <v>Corect</v>
      </c>
      <c r="W32" s="242"/>
    </row>
    <row r="33" spans="1:21" x14ac:dyDescent="0.25">
      <c r="A33" s="121"/>
      <c r="B33" s="121"/>
      <c r="C33" s="121"/>
      <c r="D33" s="121"/>
      <c r="E33" s="121"/>
      <c r="F33" s="121"/>
      <c r="G33" s="121"/>
      <c r="H33" s="121"/>
      <c r="M33" s="120"/>
      <c r="N33" s="120"/>
      <c r="O33" s="120"/>
      <c r="P33" s="120"/>
      <c r="Q33" s="120"/>
      <c r="R33" s="120"/>
      <c r="S33" s="120"/>
      <c r="T33" s="120"/>
      <c r="U33" s="120"/>
    </row>
    <row r="34" spans="1:21" ht="15" customHeight="1" x14ac:dyDescent="0.25">
      <c r="B34" s="2"/>
      <c r="C34" s="2"/>
      <c r="D34" s="2"/>
      <c r="E34" s="2"/>
      <c r="F34" s="2"/>
      <c r="G34" s="2"/>
      <c r="M34" s="6"/>
      <c r="N34" s="51"/>
      <c r="O34" s="6"/>
      <c r="P34" s="6"/>
      <c r="Q34" s="6"/>
      <c r="R34" s="6"/>
      <c r="S34" s="6"/>
      <c r="T34" s="6"/>
    </row>
    <row r="35" spans="1:21" hidden="1" x14ac:dyDescent="0.25">
      <c r="B35" s="6"/>
      <c r="C35" s="6"/>
      <c r="D35" s="6"/>
      <c r="E35" s="6"/>
      <c r="F35" s="6"/>
      <c r="G35" s="6"/>
      <c r="M35" s="6"/>
      <c r="N35" s="51"/>
      <c r="O35" s="6"/>
      <c r="P35" s="6"/>
      <c r="Q35" s="6"/>
      <c r="R35" s="6"/>
      <c r="S35" s="6"/>
      <c r="T35" s="6"/>
    </row>
    <row r="36" spans="1:21" ht="16.5" customHeight="1" x14ac:dyDescent="0.25">
      <c r="A36" s="311" t="s">
        <v>24</v>
      </c>
      <c r="B36" s="292"/>
      <c r="C36" s="292"/>
      <c r="D36" s="292"/>
      <c r="E36" s="292"/>
      <c r="F36" s="292"/>
      <c r="G36" s="292"/>
      <c r="H36" s="292"/>
      <c r="I36" s="292"/>
      <c r="J36" s="292"/>
      <c r="K36" s="292"/>
      <c r="L36" s="292"/>
      <c r="M36" s="292"/>
      <c r="N36" s="292"/>
      <c r="O36" s="292"/>
      <c r="P36" s="292"/>
      <c r="Q36" s="292"/>
      <c r="R36" s="292"/>
      <c r="S36" s="292"/>
      <c r="T36" s="292"/>
      <c r="U36" s="292"/>
    </row>
    <row r="37" spans="1:21" ht="3.75" hidden="1" customHeight="1" x14ac:dyDescent="0.25">
      <c r="O37" s="7"/>
      <c r="P37" s="8" t="s">
        <v>40</v>
      </c>
      <c r="Q37" s="8" t="s">
        <v>41</v>
      </c>
      <c r="R37" s="8" t="s">
        <v>42</v>
      </c>
      <c r="S37" s="8"/>
      <c r="T37" s="8"/>
      <c r="U37" s="8"/>
    </row>
    <row r="38" spans="1:21" ht="15.75" customHeight="1" x14ac:dyDescent="0.25">
      <c r="A38" s="167" t="s">
        <v>45</v>
      </c>
      <c r="B38" s="167"/>
      <c r="C38" s="167"/>
      <c r="D38" s="167"/>
      <c r="E38" s="167"/>
      <c r="F38" s="167"/>
      <c r="G38" s="167"/>
      <c r="H38" s="167"/>
      <c r="I38" s="167"/>
      <c r="J38" s="167"/>
      <c r="K38" s="167"/>
      <c r="L38" s="167"/>
      <c r="M38" s="167"/>
      <c r="N38" s="167"/>
      <c r="O38" s="167"/>
      <c r="P38" s="167"/>
      <c r="Q38" s="167"/>
      <c r="R38" s="167"/>
      <c r="S38" s="167"/>
      <c r="T38" s="167"/>
      <c r="U38" s="167"/>
    </row>
    <row r="39" spans="1:21" ht="20.25" customHeight="1" x14ac:dyDescent="0.25">
      <c r="A39" s="168" t="s">
        <v>30</v>
      </c>
      <c r="B39" s="151" t="s">
        <v>29</v>
      </c>
      <c r="C39" s="152"/>
      <c r="D39" s="152"/>
      <c r="E39" s="152"/>
      <c r="F39" s="152"/>
      <c r="G39" s="152"/>
      <c r="H39" s="152"/>
      <c r="I39" s="153"/>
      <c r="J39" s="179" t="s">
        <v>43</v>
      </c>
      <c r="K39" s="161" t="s">
        <v>27</v>
      </c>
      <c r="L39" s="162"/>
      <c r="M39" s="162"/>
      <c r="N39" s="163"/>
      <c r="O39" s="143" t="s">
        <v>44</v>
      </c>
      <c r="P39" s="144"/>
      <c r="Q39" s="145"/>
      <c r="R39" s="143" t="s">
        <v>26</v>
      </c>
      <c r="S39" s="146"/>
      <c r="T39" s="147"/>
      <c r="U39" s="323" t="s">
        <v>25</v>
      </c>
    </row>
    <row r="40" spans="1:21" x14ac:dyDescent="0.25">
      <c r="A40" s="169"/>
      <c r="B40" s="154"/>
      <c r="C40" s="155"/>
      <c r="D40" s="155"/>
      <c r="E40" s="155"/>
      <c r="F40" s="155"/>
      <c r="G40" s="155"/>
      <c r="H40" s="155"/>
      <c r="I40" s="156"/>
      <c r="J40" s="180"/>
      <c r="K40" s="5" t="s">
        <v>31</v>
      </c>
      <c r="L40" s="5" t="s">
        <v>32</v>
      </c>
      <c r="M40" s="5" t="s">
        <v>33</v>
      </c>
      <c r="N40" s="48" t="s">
        <v>110</v>
      </c>
      <c r="O40" s="64" t="s">
        <v>37</v>
      </c>
      <c r="P40" s="64" t="s">
        <v>8</v>
      </c>
      <c r="Q40" s="64" t="s">
        <v>34</v>
      </c>
      <c r="R40" s="64" t="s">
        <v>35</v>
      </c>
      <c r="S40" s="64" t="s">
        <v>31</v>
      </c>
      <c r="T40" s="64" t="s">
        <v>36</v>
      </c>
      <c r="U40" s="180"/>
    </row>
    <row r="41" spans="1:21" x14ac:dyDescent="0.25">
      <c r="A41" s="106" t="s">
        <v>141</v>
      </c>
      <c r="B41" s="148" t="s">
        <v>142</v>
      </c>
      <c r="C41" s="149"/>
      <c r="D41" s="149"/>
      <c r="E41" s="149"/>
      <c r="F41" s="149"/>
      <c r="G41" s="149"/>
      <c r="H41" s="149"/>
      <c r="I41" s="150"/>
      <c r="J41" s="107">
        <v>5</v>
      </c>
      <c r="K41" s="107">
        <v>2</v>
      </c>
      <c r="L41" s="107">
        <v>2</v>
      </c>
      <c r="M41" s="107">
        <v>0</v>
      </c>
      <c r="N41" s="9">
        <v>0</v>
      </c>
      <c r="O41" s="14">
        <f>K41+L41+M41+N41</f>
        <v>4</v>
      </c>
      <c r="P41" s="15">
        <f>Q41-O41</f>
        <v>5</v>
      </c>
      <c r="Q41" s="15">
        <f>ROUND(PRODUCT(J41,25)/14,0)</f>
        <v>9</v>
      </c>
      <c r="R41" s="19" t="s">
        <v>35</v>
      </c>
      <c r="S41" s="9"/>
      <c r="T41" s="20"/>
      <c r="U41" s="9" t="s">
        <v>40</v>
      </c>
    </row>
    <row r="42" spans="1:21" x14ac:dyDescent="0.25">
      <c r="A42" s="106" t="s">
        <v>143</v>
      </c>
      <c r="B42" s="148" t="s">
        <v>144</v>
      </c>
      <c r="C42" s="149"/>
      <c r="D42" s="149"/>
      <c r="E42" s="149"/>
      <c r="F42" s="149"/>
      <c r="G42" s="149"/>
      <c r="H42" s="149"/>
      <c r="I42" s="150"/>
      <c r="J42" s="107">
        <v>5</v>
      </c>
      <c r="K42" s="107">
        <v>2</v>
      </c>
      <c r="L42" s="107">
        <v>2</v>
      </c>
      <c r="M42" s="107">
        <v>0</v>
      </c>
      <c r="N42" s="9">
        <v>0</v>
      </c>
      <c r="O42" s="50">
        <f t="shared" ref="O42:O50" si="2">K42+L42+M42+N42</f>
        <v>4</v>
      </c>
      <c r="P42" s="15">
        <f t="shared" ref="P42:P50" si="3">Q42-O42</f>
        <v>5</v>
      </c>
      <c r="Q42" s="15">
        <f t="shared" ref="Q42:Q46" si="4">ROUND(PRODUCT(J42,25)/14,0)</f>
        <v>9</v>
      </c>
      <c r="R42" s="19" t="s">
        <v>35</v>
      </c>
      <c r="S42" s="9"/>
      <c r="T42" s="20"/>
      <c r="U42" s="9" t="s">
        <v>40</v>
      </c>
    </row>
    <row r="43" spans="1:21" x14ac:dyDescent="0.25">
      <c r="A43" s="106" t="s">
        <v>145</v>
      </c>
      <c r="B43" s="148" t="s">
        <v>146</v>
      </c>
      <c r="C43" s="149"/>
      <c r="D43" s="149"/>
      <c r="E43" s="149"/>
      <c r="F43" s="149"/>
      <c r="G43" s="149"/>
      <c r="H43" s="149"/>
      <c r="I43" s="150"/>
      <c r="J43" s="107">
        <v>5</v>
      </c>
      <c r="K43" s="107">
        <v>2</v>
      </c>
      <c r="L43" s="107">
        <v>2</v>
      </c>
      <c r="M43" s="107">
        <v>0</v>
      </c>
      <c r="N43" s="9">
        <v>0</v>
      </c>
      <c r="O43" s="50">
        <f t="shared" si="2"/>
        <v>4</v>
      </c>
      <c r="P43" s="15">
        <f t="shared" si="3"/>
        <v>5</v>
      </c>
      <c r="Q43" s="15">
        <f t="shared" si="4"/>
        <v>9</v>
      </c>
      <c r="R43" s="19" t="s">
        <v>35</v>
      </c>
      <c r="S43" s="9"/>
      <c r="T43" s="20"/>
      <c r="U43" s="9" t="s">
        <v>40</v>
      </c>
    </row>
    <row r="44" spans="1:21" x14ac:dyDescent="0.25">
      <c r="A44" s="106" t="s">
        <v>147</v>
      </c>
      <c r="B44" s="148" t="s">
        <v>148</v>
      </c>
      <c r="C44" s="149"/>
      <c r="D44" s="149"/>
      <c r="E44" s="149"/>
      <c r="F44" s="149"/>
      <c r="G44" s="149"/>
      <c r="H44" s="149"/>
      <c r="I44" s="150"/>
      <c r="J44" s="107">
        <v>5</v>
      </c>
      <c r="K44" s="107">
        <v>2</v>
      </c>
      <c r="L44" s="107">
        <v>2</v>
      </c>
      <c r="M44" s="107">
        <v>0</v>
      </c>
      <c r="N44" s="9">
        <v>0</v>
      </c>
      <c r="O44" s="50">
        <f t="shared" si="2"/>
        <v>4</v>
      </c>
      <c r="P44" s="15">
        <f t="shared" si="3"/>
        <v>5</v>
      </c>
      <c r="Q44" s="15">
        <f t="shared" si="4"/>
        <v>9</v>
      </c>
      <c r="R44" s="19" t="s">
        <v>35</v>
      </c>
      <c r="S44" s="9"/>
      <c r="T44" s="20"/>
      <c r="U44" s="9" t="s">
        <v>40</v>
      </c>
    </row>
    <row r="45" spans="1:21" x14ac:dyDescent="0.25">
      <c r="A45" s="106" t="s">
        <v>149</v>
      </c>
      <c r="B45" s="149" t="s">
        <v>150</v>
      </c>
      <c r="C45" s="149"/>
      <c r="D45" s="149"/>
      <c r="E45" s="149"/>
      <c r="F45" s="149"/>
      <c r="G45" s="149"/>
      <c r="H45" s="149"/>
      <c r="I45" s="150"/>
      <c r="J45" s="107">
        <v>6</v>
      </c>
      <c r="K45" s="107">
        <v>2</v>
      </c>
      <c r="L45" s="107">
        <v>2</v>
      </c>
      <c r="M45" s="107">
        <v>2</v>
      </c>
      <c r="N45" s="9">
        <v>0</v>
      </c>
      <c r="O45" s="50">
        <f t="shared" si="2"/>
        <v>6</v>
      </c>
      <c r="P45" s="15">
        <f t="shared" si="3"/>
        <v>5</v>
      </c>
      <c r="Q45" s="15">
        <f t="shared" si="4"/>
        <v>11</v>
      </c>
      <c r="R45" s="19"/>
      <c r="S45" s="9" t="s">
        <v>31</v>
      </c>
      <c r="T45" s="20"/>
      <c r="U45" s="9" t="s">
        <v>40</v>
      </c>
    </row>
    <row r="46" spans="1:21" x14ac:dyDescent="0.25">
      <c r="A46" s="40" t="s">
        <v>151</v>
      </c>
      <c r="B46" s="157" t="s">
        <v>104</v>
      </c>
      <c r="C46" s="158"/>
      <c r="D46" s="158"/>
      <c r="E46" s="158"/>
      <c r="F46" s="158"/>
      <c r="G46" s="158"/>
      <c r="H46" s="158"/>
      <c r="I46" s="159"/>
      <c r="J46" s="107">
        <v>4</v>
      </c>
      <c r="K46" s="107">
        <v>2</v>
      </c>
      <c r="L46" s="107">
        <v>1</v>
      </c>
      <c r="M46" s="107">
        <v>0</v>
      </c>
      <c r="N46" s="108">
        <v>0</v>
      </c>
      <c r="O46" s="50">
        <f t="shared" si="2"/>
        <v>3</v>
      </c>
      <c r="P46" s="15">
        <f t="shared" si="3"/>
        <v>4</v>
      </c>
      <c r="Q46" s="15">
        <f t="shared" si="4"/>
        <v>7</v>
      </c>
      <c r="R46" s="19"/>
      <c r="S46" s="9"/>
      <c r="T46" s="20" t="s">
        <v>36</v>
      </c>
      <c r="U46" s="9" t="s">
        <v>40</v>
      </c>
    </row>
    <row r="47" spans="1:21" hidden="1" x14ac:dyDescent="0.25">
      <c r="A47" s="26"/>
      <c r="B47" s="157"/>
      <c r="C47" s="158"/>
      <c r="D47" s="158"/>
      <c r="E47" s="158"/>
      <c r="F47" s="158"/>
      <c r="G47" s="158"/>
      <c r="H47" s="158"/>
      <c r="I47" s="159"/>
      <c r="J47" s="9">
        <v>0</v>
      </c>
      <c r="K47" s="9">
        <v>0</v>
      </c>
      <c r="L47" s="9">
        <v>0</v>
      </c>
      <c r="M47" s="9">
        <v>0</v>
      </c>
      <c r="N47" s="9">
        <v>0</v>
      </c>
      <c r="O47" s="50">
        <f t="shared" si="2"/>
        <v>0</v>
      </c>
      <c r="P47" s="15">
        <f>Q47-O47</f>
        <v>0</v>
      </c>
      <c r="Q47" s="15">
        <f>ROUND(PRODUCT(J47,25)/14,0)</f>
        <v>0</v>
      </c>
      <c r="R47" s="19"/>
      <c r="S47" s="9"/>
      <c r="T47" s="20"/>
      <c r="U47" s="9"/>
    </row>
    <row r="48" spans="1:21" hidden="1" x14ac:dyDescent="0.25">
      <c r="A48" s="40"/>
      <c r="B48" s="157"/>
      <c r="C48" s="158"/>
      <c r="D48" s="158"/>
      <c r="E48" s="158"/>
      <c r="F48" s="158"/>
      <c r="G48" s="158"/>
      <c r="H48" s="158"/>
      <c r="I48" s="159"/>
      <c r="J48" s="9">
        <v>0</v>
      </c>
      <c r="K48" s="9">
        <v>0</v>
      </c>
      <c r="L48" s="9">
        <v>0</v>
      </c>
      <c r="M48" s="9">
        <v>0</v>
      </c>
      <c r="N48" s="9">
        <v>0</v>
      </c>
      <c r="O48" s="50">
        <f t="shared" si="2"/>
        <v>0</v>
      </c>
      <c r="P48" s="15">
        <f t="shared" ref="P48" si="5">Q48-O48</f>
        <v>0</v>
      </c>
      <c r="Q48" s="15">
        <f t="shared" ref="Q48" si="6">ROUND(PRODUCT(J48,25)/14,0)</f>
        <v>0</v>
      </c>
      <c r="R48" s="19"/>
      <c r="S48" s="9"/>
      <c r="T48" s="20"/>
      <c r="U48" s="9"/>
    </row>
    <row r="49" spans="1:26" hidden="1" x14ac:dyDescent="0.25">
      <c r="A49" s="40"/>
      <c r="B49" s="157"/>
      <c r="C49" s="158"/>
      <c r="D49" s="158"/>
      <c r="E49" s="158"/>
      <c r="F49" s="158"/>
      <c r="G49" s="158"/>
      <c r="H49" s="158"/>
      <c r="I49" s="159"/>
      <c r="J49" s="9"/>
      <c r="K49" s="9"/>
      <c r="L49" s="9"/>
      <c r="M49" s="9"/>
      <c r="N49" s="9"/>
      <c r="O49" s="50"/>
      <c r="P49" s="15"/>
      <c r="Q49" s="15"/>
      <c r="R49" s="19"/>
      <c r="S49" s="9"/>
      <c r="T49" s="20"/>
      <c r="U49" s="9"/>
      <c r="V49" s="72"/>
      <c r="W49" s="72"/>
      <c r="X49" s="72"/>
      <c r="Y49" s="72"/>
      <c r="Z49" s="72"/>
    </row>
    <row r="50" spans="1:26" x14ac:dyDescent="0.25">
      <c r="A50" s="16" t="s">
        <v>101</v>
      </c>
      <c r="B50" s="327" t="s">
        <v>78</v>
      </c>
      <c r="C50" s="328"/>
      <c r="D50" s="328"/>
      <c r="E50" s="328"/>
      <c r="F50" s="328"/>
      <c r="G50" s="328"/>
      <c r="H50" s="328"/>
      <c r="I50" s="329"/>
      <c r="J50" s="57">
        <v>2</v>
      </c>
      <c r="K50" s="57">
        <v>0</v>
      </c>
      <c r="L50" s="57">
        <v>2</v>
      </c>
      <c r="M50" s="57">
        <v>0</v>
      </c>
      <c r="N50" s="57">
        <v>0</v>
      </c>
      <c r="O50" s="57">
        <f t="shared" si="2"/>
        <v>2</v>
      </c>
      <c r="P50" s="36">
        <f t="shared" si="3"/>
        <v>2</v>
      </c>
      <c r="Q50" s="36">
        <f t="shared" ref="Q50" si="7">ROUND(PRODUCT(J50,25)/14,0)</f>
        <v>4</v>
      </c>
      <c r="R50" s="58"/>
      <c r="S50" s="57"/>
      <c r="T50" s="59" t="s">
        <v>36</v>
      </c>
      <c r="U50" s="57" t="s">
        <v>42</v>
      </c>
      <c r="V50" s="72"/>
      <c r="W50" s="72"/>
      <c r="X50" s="72"/>
      <c r="Y50" s="72"/>
      <c r="Z50" s="72"/>
    </row>
    <row r="51" spans="1:26" x14ac:dyDescent="0.25">
      <c r="A51" s="17" t="s">
        <v>28</v>
      </c>
      <c r="B51" s="164"/>
      <c r="C51" s="165"/>
      <c r="D51" s="165"/>
      <c r="E51" s="165"/>
      <c r="F51" s="165"/>
      <c r="G51" s="165"/>
      <c r="H51" s="165"/>
      <c r="I51" s="166"/>
      <c r="J51" s="17">
        <f t="shared" ref="J51:Q51" si="8">SUM(J41:J50)</f>
        <v>32</v>
      </c>
      <c r="K51" s="17">
        <f t="shared" si="8"/>
        <v>12</v>
      </c>
      <c r="L51" s="17">
        <f t="shared" si="8"/>
        <v>13</v>
      </c>
      <c r="M51" s="17">
        <f t="shared" si="8"/>
        <v>2</v>
      </c>
      <c r="N51" s="49">
        <f t="shared" si="8"/>
        <v>0</v>
      </c>
      <c r="O51" s="17">
        <f t="shared" si="8"/>
        <v>27</v>
      </c>
      <c r="P51" s="17">
        <f t="shared" si="8"/>
        <v>31</v>
      </c>
      <c r="Q51" s="17">
        <f t="shared" si="8"/>
        <v>58</v>
      </c>
      <c r="R51" s="30">
        <f>COUNTIF(R41:R50,"E")</f>
        <v>4</v>
      </c>
      <c r="S51" s="30">
        <f>COUNTIF(S41:S50,"C")</f>
        <v>1</v>
      </c>
      <c r="T51" s="61">
        <f>COUNTIF(T41:T50,"VP")</f>
        <v>2</v>
      </c>
      <c r="U51" s="62">
        <f>COUNTA(U41:U50)</f>
        <v>7</v>
      </c>
      <c r="V51" s="219" t="str">
        <f>IF(R51&gt;=SUM(S51:T51),"Corect","E trebuie să fie cel puțin egal cu C+VP")</f>
        <v>Corect</v>
      </c>
      <c r="W51" s="220"/>
      <c r="X51" s="220"/>
    </row>
    <row r="52" spans="1:26" s="98" customFormat="1" hidden="1" x14ac:dyDescent="0.25">
      <c r="A52" s="74"/>
      <c r="B52" s="74"/>
      <c r="C52" s="74"/>
      <c r="D52" s="74"/>
      <c r="E52" s="74"/>
      <c r="F52" s="74"/>
      <c r="G52" s="74"/>
      <c r="H52" s="74"/>
      <c r="I52" s="74"/>
      <c r="J52" s="74"/>
      <c r="K52" s="74"/>
      <c r="L52" s="74"/>
      <c r="M52" s="74"/>
      <c r="N52" s="74"/>
      <c r="O52" s="74"/>
      <c r="P52" s="74"/>
      <c r="Q52" s="74"/>
      <c r="R52" s="74"/>
      <c r="S52" s="74"/>
      <c r="T52" s="74"/>
      <c r="U52" s="75"/>
      <c r="V52" s="97"/>
    </row>
    <row r="53" spans="1:26" s="98" customFormat="1" hidden="1" x14ac:dyDescent="0.25">
      <c r="A53" s="74"/>
      <c r="B53" s="74"/>
      <c r="C53" s="74"/>
      <c r="D53" s="74"/>
      <c r="E53" s="74"/>
      <c r="F53" s="74"/>
      <c r="G53" s="74"/>
      <c r="H53" s="74"/>
      <c r="I53" s="74"/>
      <c r="J53" s="74"/>
      <c r="K53" s="74"/>
      <c r="L53" s="74"/>
      <c r="M53" s="74"/>
      <c r="N53" s="74"/>
      <c r="O53" s="74"/>
      <c r="P53" s="74"/>
      <c r="Q53" s="74"/>
      <c r="R53" s="74"/>
      <c r="S53" s="74"/>
      <c r="T53" s="74"/>
      <c r="U53" s="75"/>
      <c r="V53" s="97"/>
    </row>
    <row r="54" spans="1:26" ht="6" customHeight="1" x14ac:dyDescent="0.25"/>
    <row r="55" spans="1:26" ht="16.5" customHeight="1" x14ac:dyDescent="0.25">
      <c r="A55" s="167" t="s">
        <v>46</v>
      </c>
      <c r="B55" s="167"/>
      <c r="C55" s="167"/>
      <c r="D55" s="167"/>
      <c r="E55" s="167"/>
      <c r="F55" s="167"/>
      <c r="G55" s="167"/>
      <c r="H55" s="167"/>
      <c r="I55" s="167"/>
      <c r="J55" s="167"/>
      <c r="K55" s="167"/>
      <c r="L55" s="167"/>
      <c r="M55" s="167"/>
      <c r="N55" s="167"/>
      <c r="O55" s="167"/>
      <c r="P55" s="167"/>
      <c r="Q55" s="167"/>
      <c r="R55" s="167"/>
      <c r="S55" s="167"/>
      <c r="T55" s="167"/>
      <c r="U55" s="167"/>
    </row>
    <row r="56" spans="1:26" ht="15.75" customHeight="1" x14ac:dyDescent="0.25">
      <c r="A56" s="168" t="s">
        <v>30</v>
      </c>
      <c r="B56" s="151" t="s">
        <v>29</v>
      </c>
      <c r="C56" s="152"/>
      <c r="D56" s="152"/>
      <c r="E56" s="152"/>
      <c r="F56" s="152"/>
      <c r="G56" s="152"/>
      <c r="H56" s="152"/>
      <c r="I56" s="153"/>
      <c r="J56" s="179" t="s">
        <v>43</v>
      </c>
      <c r="K56" s="161" t="s">
        <v>27</v>
      </c>
      <c r="L56" s="162"/>
      <c r="M56" s="162"/>
      <c r="N56" s="163"/>
      <c r="O56" s="143" t="s">
        <v>44</v>
      </c>
      <c r="P56" s="144"/>
      <c r="Q56" s="145"/>
      <c r="R56" s="143" t="s">
        <v>26</v>
      </c>
      <c r="S56" s="146"/>
      <c r="T56" s="147"/>
      <c r="U56" s="323" t="s">
        <v>25</v>
      </c>
    </row>
    <row r="57" spans="1:26" ht="12.75" customHeight="1" x14ac:dyDescent="0.25">
      <c r="A57" s="169"/>
      <c r="B57" s="154"/>
      <c r="C57" s="155"/>
      <c r="D57" s="155"/>
      <c r="E57" s="155"/>
      <c r="F57" s="155"/>
      <c r="G57" s="155"/>
      <c r="H57" s="155"/>
      <c r="I57" s="156"/>
      <c r="J57" s="180"/>
      <c r="K57" s="5" t="s">
        <v>31</v>
      </c>
      <c r="L57" s="5" t="s">
        <v>32</v>
      </c>
      <c r="M57" s="5" t="s">
        <v>33</v>
      </c>
      <c r="N57" s="48" t="s">
        <v>110</v>
      </c>
      <c r="O57" s="64" t="s">
        <v>37</v>
      </c>
      <c r="P57" s="64" t="s">
        <v>8</v>
      </c>
      <c r="Q57" s="64" t="s">
        <v>34</v>
      </c>
      <c r="R57" s="64" t="s">
        <v>35</v>
      </c>
      <c r="S57" s="64" t="s">
        <v>31</v>
      </c>
      <c r="T57" s="64" t="s">
        <v>36</v>
      </c>
      <c r="U57" s="180"/>
    </row>
    <row r="58" spans="1:26" x14ac:dyDescent="0.25">
      <c r="A58" s="106" t="s">
        <v>152</v>
      </c>
      <c r="B58" s="148" t="s">
        <v>153</v>
      </c>
      <c r="C58" s="149"/>
      <c r="D58" s="149"/>
      <c r="E58" s="149"/>
      <c r="F58" s="149"/>
      <c r="G58" s="149"/>
      <c r="H58" s="149"/>
      <c r="I58" s="150"/>
      <c r="J58" s="107">
        <v>5</v>
      </c>
      <c r="K58" s="107">
        <v>2</v>
      </c>
      <c r="L58" s="107">
        <v>2</v>
      </c>
      <c r="M58" s="107">
        <v>0</v>
      </c>
      <c r="N58" s="108">
        <v>0</v>
      </c>
      <c r="O58" s="50">
        <f>K58+L58+M58+N58</f>
        <v>4</v>
      </c>
      <c r="P58" s="15">
        <f>Q58-O58</f>
        <v>5</v>
      </c>
      <c r="Q58" s="15">
        <f>ROUND(PRODUCT(J58,25)/14,0)</f>
        <v>9</v>
      </c>
      <c r="R58" s="19" t="s">
        <v>35</v>
      </c>
      <c r="S58" s="9"/>
      <c r="T58" s="20"/>
      <c r="U58" s="9" t="s">
        <v>40</v>
      </c>
    </row>
    <row r="59" spans="1:26" x14ac:dyDescent="0.25">
      <c r="A59" s="106" t="s">
        <v>154</v>
      </c>
      <c r="B59" s="148" t="s">
        <v>155</v>
      </c>
      <c r="C59" s="149"/>
      <c r="D59" s="149"/>
      <c r="E59" s="149"/>
      <c r="F59" s="149"/>
      <c r="G59" s="149"/>
      <c r="H59" s="149"/>
      <c r="I59" s="150"/>
      <c r="J59" s="107">
        <v>5</v>
      </c>
      <c r="K59" s="107">
        <v>2</v>
      </c>
      <c r="L59" s="107">
        <v>2</v>
      </c>
      <c r="M59" s="107">
        <v>0</v>
      </c>
      <c r="N59" s="108">
        <v>0</v>
      </c>
      <c r="O59" s="50">
        <f t="shared" ref="O59:O67" si="9">K59+L59+M59+N59</f>
        <v>4</v>
      </c>
      <c r="P59" s="15">
        <f t="shared" ref="P59:P67" si="10">Q59-O59</f>
        <v>5</v>
      </c>
      <c r="Q59" s="15">
        <f t="shared" ref="Q59:Q67" si="11">ROUND(PRODUCT(J59,25)/14,0)</f>
        <v>9</v>
      </c>
      <c r="R59" s="19" t="s">
        <v>35</v>
      </c>
      <c r="S59" s="9"/>
      <c r="T59" s="20"/>
      <c r="U59" s="9" t="s">
        <v>40</v>
      </c>
    </row>
    <row r="60" spans="1:26" x14ac:dyDescent="0.25">
      <c r="A60" s="106" t="s">
        <v>156</v>
      </c>
      <c r="B60" s="148" t="s">
        <v>157</v>
      </c>
      <c r="C60" s="149"/>
      <c r="D60" s="149"/>
      <c r="E60" s="149"/>
      <c r="F60" s="149"/>
      <c r="G60" s="149"/>
      <c r="H60" s="149"/>
      <c r="I60" s="150"/>
      <c r="J60" s="107">
        <v>5</v>
      </c>
      <c r="K60" s="107">
        <v>2</v>
      </c>
      <c r="L60" s="107">
        <v>2</v>
      </c>
      <c r="M60" s="107">
        <v>0</v>
      </c>
      <c r="N60" s="108">
        <v>0</v>
      </c>
      <c r="O60" s="50">
        <f t="shared" si="9"/>
        <v>4</v>
      </c>
      <c r="P60" s="15">
        <f t="shared" si="10"/>
        <v>5</v>
      </c>
      <c r="Q60" s="15">
        <f t="shared" si="11"/>
        <v>9</v>
      </c>
      <c r="R60" s="19"/>
      <c r="S60" s="9"/>
      <c r="T60" s="20" t="s">
        <v>36</v>
      </c>
      <c r="U60" s="9" t="s">
        <v>40</v>
      </c>
    </row>
    <row r="61" spans="1:26" x14ac:dyDescent="0.25">
      <c r="A61" s="106" t="s">
        <v>158</v>
      </c>
      <c r="B61" s="148" t="s">
        <v>159</v>
      </c>
      <c r="C61" s="149"/>
      <c r="D61" s="149"/>
      <c r="E61" s="149"/>
      <c r="F61" s="149"/>
      <c r="G61" s="149"/>
      <c r="H61" s="149"/>
      <c r="I61" s="150"/>
      <c r="J61" s="107">
        <v>5</v>
      </c>
      <c r="K61" s="107">
        <v>2</v>
      </c>
      <c r="L61" s="107">
        <v>2</v>
      </c>
      <c r="M61" s="107">
        <v>0</v>
      </c>
      <c r="N61" s="108">
        <v>0</v>
      </c>
      <c r="O61" s="50">
        <f t="shared" si="9"/>
        <v>4</v>
      </c>
      <c r="P61" s="15">
        <f t="shared" si="10"/>
        <v>5</v>
      </c>
      <c r="Q61" s="15">
        <f t="shared" si="11"/>
        <v>9</v>
      </c>
      <c r="R61" s="19" t="s">
        <v>35</v>
      </c>
      <c r="S61" s="9"/>
      <c r="T61" s="20"/>
      <c r="U61" s="9" t="s">
        <v>40</v>
      </c>
    </row>
    <row r="62" spans="1:26" x14ac:dyDescent="0.25">
      <c r="A62" s="106" t="s">
        <v>160</v>
      </c>
      <c r="B62" s="148" t="s">
        <v>161</v>
      </c>
      <c r="C62" s="149"/>
      <c r="D62" s="149"/>
      <c r="E62" s="149"/>
      <c r="F62" s="149"/>
      <c r="G62" s="149"/>
      <c r="H62" s="149"/>
      <c r="I62" s="150"/>
      <c r="J62" s="107">
        <v>5</v>
      </c>
      <c r="K62" s="107">
        <v>2</v>
      </c>
      <c r="L62" s="107">
        <v>1</v>
      </c>
      <c r="M62" s="107">
        <v>2</v>
      </c>
      <c r="N62" s="108">
        <v>0</v>
      </c>
      <c r="O62" s="50">
        <f t="shared" si="9"/>
        <v>5</v>
      </c>
      <c r="P62" s="15">
        <f>Q62-O62</f>
        <v>4</v>
      </c>
      <c r="Q62" s="15">
        <f>ROUND(PRODUCT(J62,25)/14,0)</f>
        <v>9</v>
      </c>
      <c r="R62" s="19" t="s">
        <v>35</v>
      </c>
      <c r="S62" s="9"/>
      <c r="T62" s="20"/>
      <c r="U62" s="9" t="s">
        <v>40</v>
      </c>
    </row>
    <row r="63" spans="1:26" x14ac:dyDescent="0.25">
      <c r="A63" s="106" t="s">
        <v>162</v>
      </c>
      <c r="B63" s="148" t="s">
        <v>163</v>
      </c>
      <c r="C63" s="149"/>
      <c r="D63" s="149"/>
      <c r="E63" s="149"/>
      <c r="F63" s="149"/>
      <c r="G63" s="149"/>
      <c r="H63" s="149"/>
      <c r="I63" s="150"/>
      <c r="J63" s="107">
        <v>5</v>
      </c>
      <c r="K63" s="107">
        <v>2</v>
      </c>
      <c r="L63" s="107">
        <v>1</v>
      </c>
      <c r="M63" s="107">
        <v>0</v>
      </c>
      <c r="N63" s="108">
        <v>0</v>
      </c>
      <c r="O63" s="50">
        <f t="shared" si="9"/>
        <v>3</v>
      </c>
      <c r="P63" s="15">
        <f>Q63-O63</f>
        <v>6</v>
      </c>
      <c r="Q63" s="15">
        <f>ROUND(PRODUCT(J63,25)/14,0)</f>
        <v>9</v>
      </c>
      <c r="R63" s="19"/>
      <c r="S63" s="9" t="s">
        <v>31</v>
      </c>
      <c r="T63" s="20"/>
      <c r="U63" s="9" t="s">
        <v>41</v>
      </c>
    </row>
    <row r="64" spans="1:26" hidden="1" x14ac:dyDescent="0.25">
      <c r="A64" s="26"/>
      <c r="B64" s="157"/>
      <c r="C64" s="158"/>
      <c r="D64" s="158"/>
      <c r="E64" s="158"/>
      <c r="F64" s="158"/>
      <c r="G64" s="158"/>
      <c r="H64" s="158"/>
      <c r="I64" s="159"/>
      <c r="J64" s="9">
        <v>0</v>
      </c>
      <c r="K64" s="9">
        <v>0</v>
      </c>
      <c r="L64" s="9">
        <v>0</v>
      </c>
      <c r="M64" s="9">
        <v>0</v>
      </c>
      <c r="N64" s="9">
        <v>0</v>
      </c>
      <c r="O64" s="50">
        <f t="shared" si="9"/>
        <v>0</v>
      </c>
      <c r="P64" s="15">
        <f t="shared" si="10"/>
        <v>0</v>
      </c>
      <c r="Q64" s="15">
        <f t="shared" si="11"/>
        <v>0</v>
      </c>
      <c r="R64" s="19"/>
      <c r="S64" s="9"/>
      <c r="T64" s="20"/>
      <c r="U64" s="9"/>
    </row>
    <row r="65" spans="1:26" ht="12.75" hidden="1" customHeight="1" x14ac:dyDescent="0.25">
      <c r="A65" s="26"/>
      <c r="B65" s="157"/>
      <c r="C65" s="158"/>
      <c r="D65" s="158"/>
      <c r="E65" s="158"/>
      <c r="F65" s="158"/>
      <c r="G65" s="158"/>
      <c r="H65" s="158"/>
      <c r="I65" s="159"/>
      <c r="J65" s="9">
        <v>0</v>
      </c>
      <c r="K65" s="9">
        <v>0</v>
      </c>
      <c r="L65" s="9">
        <v>0</v>
      </c>
      <c r="M65" s="9">
        <v>0</v>
      </c>
      <c r="N65" s="9">
        <v>0</v>
      </c>
      <c r="O65" s="50">
        <f t="shared" si="9"/>
        <v>0</v>
      </c>
      <c r="P65" s="15">
        <f t="shared" si="10"/>
        <v>0</v>
      </c>
      <c r="Q65" s="15">
        <f t="shared" si="11"/>
        <v>0</v>
      </c>
      <c r="R65" s="19"/>
      <c r="S65" s="9"/>
      <c r="T65" s="20"/>
      <c r="U65" s="9"/>
      <c r="V65" s="73"/>
    </row>
    <row r="66" spans="1:26" hidden="1" x14ac:dyDescent="0.25">
      <c r="A66" s="40"/>
      <c r="B66" s="157"/>
      <c r="C66" s="158"/>
      <c r="D66" s="158"/>
      <c r="E66" s="158"/>
      <c r="F66" s="158"/>
      <c r="G66" s="158"/>
      <c r="H66" s="158"/>
      <c r="I66" s="159"/>
      <c r="J66" s="9"/>
      <c r="K66" s="9"/>
      <c r="L66" s="9"/>
      <c r="M66" s="9"/>
      <c r="N66" s="9"/>
      <c r="O66" s="50"/>
      <c r="P66" s="15"/>
      <c r="Q66" s="15"/>
      <c r="R66" s="19"/>
      <c r="S66" s="9"/>
      <c r="T66" s="20"/>
      <c r="U66" s="9"/>
      <c r="V66" s="72"/>
      <c r="W66" s="72"/>
      <c r="X66" s="72"/>
      <c r="Y66" s="72"/>
      <c r="Z66" s="72"/>
    </row>
    <row r="67" spans="1:26" x14ac:dyDescent="0.25">
      <c r="A67" s="16" t="s">
        <v>102</v>
      </c>
      <c r="B67" s="324" t="s">
        <v>79</v>
      </c>
      <c r="C67" s="325"/>
      <c r="D67" s="325"/>
      <c r="E67" s="325"/>
      <c r="F67" s="325"/>
      <c r="G67" s="325"/>
      <c r="H67" s="325"/>
      <c r="I67" s="326"/>
      <c r="J67" s="16">
        <v>2</v>
      </c>
      <c r="K67" s="16">
        <v>0</v>
      </c>
      <c r="L67" s="16">
        <v>2</v>
      </c>
      <c r="M67" s="16">
        <v>0</v>
      </c>
      <c r="N67" s="16">
        <v>0</v>
      </c>
      <c r="O67" s="50">
        <f t="shared" si="9"/>
        <v>2</v>
      </c>
      <c r="P67" s="15">
        <f t="shared" si="10"/>
        <v>2</v>
      </c>
      <c r="Q67" s="15">
        <f t="shared" si="11"/>
        <v>4</v>
      </c>
      <c r="R67" s="58"/>
      <c r="S67" s="57"/>
      <c r="T67" s="59" t="s">
        <v>36</v>
      </c>
      <c r="U67" s="57" t="s">
        <v>42</v>
      </c>
      <c r="V67" s="72"/>
      <c r="W67" s="72"/>
      <c r="X67" s="72"/>
      <c r="Y67" s="72"/>
      <c r="Z67" s="72"/>
    </row>
    <row r="68" spans="1:26" x14ac:dyDescent="0.25">
      <c r="A68" s="17" t="s">
        <v>28</v>
      </c>
      <c r="B68" s="164"/>
      <c r="C68" s="165"/>
      <c r="D68" s="165"/>
      <c r="E68" s="165"/>
      <c r="F68" s="165"/>
      <c r="G68" s="165"/>
      <c r="H68" s="165"/>
      <c r="I68" s="166"/>
      <c r="J68" s="17">
        <f t="shared" ref="J68:Q68" si="12">SUM(J58:J67)</f>
        <v>32</v>
      </c>
      <c r="K68" s="17">
        <f t="shared" si="12"/>
        <v>12</v>
      </c>
      <c r="L68" s="17">
        <f t="shared" si="12"/>
        <v>12</v>
      </c>
      <c r="M68" s="17">
        <f t="shared" si="12"/>
        <v>2</v>
      </c>
      <c r="N68" s="49">
        <f t="shared" si="12"/>
        <v>0</v>
      </c>
      <c r="O68" s="49">
        <f t="shared" si="12"/>
        <v>26</v>
      </c>
      <c r="P68" s="17">
        <f t="shared" si="12"/>
        <v>32</v>
      </c>
      <c r="Q68" s="17">
        <f t="shared" si="12"/>
        <v>58</v>
      </c>
      <c r="R68" s="30">
        <f>COUNTIF(R58:R67,"E")</f>
        <v>4</v>
      </c>
      <c r="S68" s="30">
        <f>COUNTIF(S58:S67,"C")</f>
        <v>1</v>
      </c>
      <c r="T68" s="30">
        <f>COUNTIF(T58:T67,"VP")</f>
        <v>2</v>
      </c>
      <c r="U68" s="62">
        <f>COUNTA(U58:U67)</f>
        <v>7</v>
      </c>
      <c r="V68" s="219" t="str">
        <f>IF(R68&gt;=SUM(S68:T68),"Corect","E trebuie să fie cel puțin egal cu C+VP")</f>
        <v>Corect</v>
      </c>
      <c r="W68" s="220"/>
      <c r="X68" s="220"/>
    </row>
    <row r="69" spans="1:26" s="98" customFormat="1" hidden="1" x14ac:dyDescent="0.25">
      <c r="A69" s="74"/>
      <c r="B69" s="74"/>
      <c r="C69" s="74"/>
      <c r="D69" s="74"/>
      <c r="E69" s="74"/>
      <c r="F69" s="74"/>
      <c r="G69" s="74"/>
      <c r="H69" s="74"/>
      <c r="I69" s="74"/>
      <c r="J69" s="74"/>
      <c r="K69" s="74"/>
      <c r="L69" s="74"/>
      <c r="M69" s="74"/>
      <c r="N69" s="74"/>
      <c r="O69" s="74"/>
      <c r="P69" s="74"/>
      <c r="Q69" s="74"/>
      <c r="R69" s="74"/>
      <c r="S69" s="74"/>
      <c r="T69" s="74"/>
      <c r="U69" s="75"/>
      <c r="V69" s="97"/>
    </row>
    <row r="70" spans="1:26" s="98" customFormat="1" hidden="1" x14ac:dyDescent="0.25">
      <c r="A70" s="74"/>
      <c r="B70" s="74"/>
      <c r="C70" s="74"/>
      <c r="D70" s="74"/>
      <c r="E70" s="74"/>
      <c r="F70" s="74"/>
      <c r="G70" s="74"/>
      <c r="H70" s="74"/>
      <c r="I70" s="74"/>
      <c r="J70" s="74"/>
      <c r="K70" s="74"/>
      <c r="L70" s="74"/>
      <c r="M70" s="74"/>
      <c r="N70" s="74"/>
      <c r="O70" s="74"/>
      <c r="P70" s="74"/>
      <c r="Q70" s="74"/>
      <c r="R70" s="74"/>
      <c r="S70" s="74"/>
      <c r="T70" s="74"/>
      <c r="U70" s="75"/>
      <c r="V70" s="97"/>
    </row>
    <row r="71" spans="1:26" ht="3" customHeight="1" x14ac:dyDescent="0.25">
      <c r="B71" s="6"/>
      <c r="C71" s="6"/>
      <c r="D71" s="6"/>
      <c r="E71" s="6"/>
      <c r="F71" s="6"/>
      <c r="G71" s="6"/>
      <c r="M71" s="6"/>
      <c r="N71" s="51"/>
      <c r="O71" s="6"/>
      <c r="P71" s="6"/>
      <c r="Q71" s="6"/>
      <c r="R71" s="6"/>
      <c r="S71" s="6"/>
      <c r="T71" s="6"/>
    </row>
    <row r="72" spans="1:26" ht="18" customHeight="1" x14ac:dyDescent="0.25">
      <c r="A72" s="167" t="s">
        <v>47</v>
      </c>
      <c r="B72" s="167"/>
      <c r="C72" s="167"/>
      <c r="D72" s="167"/>
      <c r="E72" s="167"/>
      <c r="F72" s="167"/>
      <c r="G72" s="167"/>
      <c r="H72" s="167"/>
      <c r="I72" s="167"/>
      <c r="J72" s="167"/>
      <c r="K72" s="167"/>
      <c r="L72" s="167"/>
      <c r="M72" s="167"/>
      <c r="N72" s="167"/>
      <c r="O72" s="167"/>
      <c r="P72" s="167"/>
      <c r="Q72" s="167"/>
      <c r="R72" s="167"/>
      <c r="S72" s="167"/>
      <c r="T72" s="167"/>
      <c r="U72" s="167"/>
    </row>
    <row r="73" spans="1:26" ht="19.5" customHeight="1" x14ac:dyDescent="0.25">
      <c r="A73" s="168" t="s">
        <v>30</v>
      </c>
      <c r="B73" s="151" t="s">
        <v>29</v>
      </c>
      <c r="C73" s="152"/>
      <c r="D73" s="152"/>
      <c r="E73" s="152"/>
      <c r="F73" s="152"/>
      <c r="G73" s="152"/>
      <c r="H73" s="152"/>
      <c r="I73" s="153"/>
      <c r="J73" s="179" t="s">
        <v>43</v>
      </c>
      <c r="K73" s="161" t="s">
        <v>27</v>
      </c>
      <c r="L73" s="162"/>
      <c r="M73" s="162"/>
      <c r="N73" s="163"/>
      <c r="O73" s="143" t="s">
        <v>44</v>
      </c>
      <c r="P73" s="144"/>
      <c r="Q73" s="145"/>
      <c r="R73" s="143" t="s">
        <v>26</v>
      </c>
      <c r="S73" s="146"/>
      <c r="T73" s="147"/>
      <c r="U73" s="323" t="s">
        <v>25</v>
      </c>
    </row>
    <row r="74" spans="1:26" x14ac:dyDescent="0.25">
      <c r="A74" s="169"/>
      <c r="B74" s="154"/>
      <c r="C74" s="155"/>
      <c r="D74" s="155"/>
      <c r="E74" s="155"/>
      <c r="F74" s="155"/>
      <c r="G74" s="155"/>
      <c r="H74" s="155"/>
      <c r="I74" s="156"/>
      <c r="J74" s="180"/>
      <c r="K74" s="5" t="s">
        <v>31</v>
      </c>
      <c r="L74" s="5" t="s">
        <v>32</v>
      </c>
      <c r="M74" s="5" t="s">
        <v>33</v>
      </c>
      <c r="N74" s="48" t="s">
        <v>110</v>
      </c>
      <c r="O74" s="64" t="s">
        <v>37</v>
      </c>
      <c r="P74" s="64" t="s">
        <v>8</v>
      </c>
      <c r="Q74" s="64" t="s">
        <v>34</v>
      </c>
      <c r="R74" s="64" t="s">
        <v>35</v>
      </c>
      <c r="S74" s="64" t="s">
        <v>31</v>
      </c>
      <c r="T74" s="64" t="s">
        <v>36</v>
      </c>
      <c r="U74" s="180"/>
    </row>
    <row r="75" spans="1:26" x14ac:dyDescent="0.25">
      <c r="A75" s="106" t="s">
        <v>164</v>
      </c>
      <c r="B75" s="148" t="s">
        <v>165</v>
      </c>
      <c r="C75" s="149"/>
      <c r="D75" s="149"/>
      <c r="E75" s="149"/>
      <c r="F75" s="149"/>
      <c r="G75" s="149"/>
      <c r="H75" s="149"/>
      <c r="I75" s="150"/>
      <c r="J75" s="107">
        <v>5</v>
      </c>
      <c r="K75" s="107">
        <v>2</v>
      </c>
      <c r="L75" s="107">
        <v>1</v>
      </c>
      <c r="M75" s="107">
        <v>1</v>
      </c>
      <c r="N75" s="9">
        <v>0</v>
      </c>
      <c r="O75" s="50">
        <f>K75+L75+M75+N75</f>
        <v>4</v>
      </c>
      <c r="P75" s="15">
        <f>Q75-O75</f>
        <v>5</v>
      </c>
      <c r="Q75" s="15">
        <f>ROUND(PRODUCT(J75,25)/14,0)</f>
        <v>9</v>
      </c>
      <c r="R75" s="19"/>
      <c r="S75" s="9" t="s">
        <v>31</v>
      </c>
      <c r="T75" s="20"/>
      <c r="U75" s="9" t="s">
        <v>41</v>
      </c>
    </row>
    <row r="76" spans="1:26" x14ac:dyDescent="0.25">
      <c r="A76" s="106" t="s">
        <v>166</v>
      </c>
      <c r="B76" s="148" t="s">
        <v>167</v>
      </c>
      <c r="C76" s="149"/>
      <c r="D76" s="149"/>
      <c r="E76" s="149"/>
      <c r="F76" s="149"/>
      <c r="G76" s="149"/>
      <c r="H76" s="149"/>
      <c r="I76" s="150"/>
      <c r="J76" s="107">
        <v>5</v>
      </c>
      <c r="K76" s="107">
        <v>2</v>
      </c>
      <c r="L76" s="107">
        <v>2</v>
      </c>
      <c r="M76" s="107">
        <v>0</v>
      </c>
      <c r="N76" s="9">
        <v>0</v>
      </c>
      <c r="O76" s="50">
        <f t="shared" ref="O76:O82" si="13">K76+L76+M76+N76</f>
        <v>4</v>
      </c>
      <c r="P76" s="15">
        <f t="shared" ref="P76:P82" si="14">Q76-O76</f>
        <v>5</v>
      </c>
      <c r="Q76" s="15">
        <f t="shared" ref="Q76:Q82" si="15">ROUND(PRODUCT(J76,25)/14,0)</f>
        <v>9</v>
      </c>
      <c r="R76" s="19"/>
      <c r="S76" s="9"/>
      <c r="T76" s="20" t="s">
        <v>36</v>
      </c>
      <c r="U76" s="9" t="s">
        <v>40</v>
      </c>
    </row>
    <row r="77" spans="1:26" x14ac:dyDescent="0.25">
      <c r="A77" s="106" t="s">
        <v>168</v>
      </c>
      <c r="B77" s="148" t="s">
        <v>169</v>
      </c>
      <c r="C77" s="149"/>
      <c r="D77" s="149"/>
      <c r="E77" s="149"/>
      <c r="F77" s="149"/>
      <c r="G77" s="149"/>
      <c r="H77" s="149"/>
      <c r="I77" s="150"/>
      <c r="J77" s="107">
        <v>5</v>
      </c>
      <c r="K77" s="107">
        <v>2</v>
      </c>
      <c r="L77" s="107">
        <v>2</v>
      </c>
      <c r="M77" s="107">
        <v>0</v>
      </c>
      <c r="N77" s="9">
        <v>0</v>
      </c>
      <c r="O77" s="50">
        <f t="shared" si="13"/>
        <v>4</v>
      </c>
      <c r="P77" s="15">
        <f t="shared" si="14"/>
        <v>5</v>
      </c>
      <c r="Q77" s="15">
        <f t="shared" si="15"/>
        <v>9</v>
      </c>
      <c r="R77" s="19" t="s">
        <v>35</v>
      </c>
      <c r="S77" s="9"/>
      <c r="T77" s="20"/>
      <c r="U77" s="9" t="s">
        <v>41</v>
      </c>
    </row>
    <row r="78" spans="1:26" x14ac:dyDescent="0.25">
      <c r="A78" s="106" t="s">
        <v>170</v>
      </c>
      <c r="B78" s="148" t="s">
        <v>171</v>
      </c>
      <c r="C78" s="149"/>
      <c r="D78" s="149"/>
      <c r="E78" s="149"/>
      <c r="F78" s="149"/>
      <c r="G78" s="149"/>
      <c r="H78" s="149"/>
      <c r="I78" s="150"/>
      <c r="J78" s="107">
        <v>5</v>
      </c>
      <c r="K78" s="107">
        <v>2</v>
      </c>
      <c r="L78" s="107">
        <v>2</v>
      </c>
      <c r="M78" s="107">
        <v>1</v>
      </c>
      <c r="N78" s="9">
        <v>0</v>
      </c>
      <c r="O78" s="50">
        <f t="shared" si="13"/>
        <v>5</v>
      </c>
      <c r="P78" s="15">
        <f t="shared" si="14"/>
        <v>4</v>
      </c>
      <c r="Q78" s="15">
        <f t="shared" si="15"/>
        <v>9</v>
      </c>
      <c r="R78" s="19" t="s">
        <v>35</v>
      </c>
      <c r="S78" s="9"/>
      <c r="T78" s="20"/>
      <c r="U78" s="9" t="s">
        <v>40</v>
      </c>
    </row>
    <row r="79" spans="1:26" x14ac:dyDescent="0.25">
      <c r="A79" s="106" t="s">
        <v>172</v>
      </c>
      <c r="B79" s="148" t="s">
        <v>173</v>
      </c>
      <c r="C79" s="149"/>
      <c r="D79" s="149"/>
      <c r="E79" s="149"/>
      <c r="F79" s="149"/>
      <c r="G79" s="149"/>
      <c r="H79" s="149"/>
      <c r="I79" s="150"/>
      <c r="J79" s="107">
        <v>5</v>
      </c>
      <c r="K79" s="107">
        <v>2</v>
      </c>
      <c r="L79" s="107">
        <v>1</v>
      </c>
      <c r="M79" s="107">
        <v>1</v>
      </c>
      <c r="N79" s="9">
        <v>0</v>
      </c>
      <c r="O79" s="50">
        <f t="shared" si="13"/>
        <v>4</v>
      </c>
      <c r="P79" s="15">
        <f t="shared" si="14"/>
        <v>5</v>
      </c>
      <c r="Q79" s="15">
        <f t="shared" si="15"/>
        <v>9</v>
      </c>
      <c r="R79" s="19" t="s">
        <v>35</v>
      </c>
      <c r="S79" s="9"/>
      <c r="T79" s="20"/>
      <c r="U79" s="9" t="s">
        <v>41</v>
      </c>
    </row>
    <row r="80" spans="1:26" x14ac:dyDescent="0.25">
      <c r="A80" s="106" t="s">
        <v>174</v>
      </c>
      <c r="B80" s="148" t="s">
        <v>175</v>
      </c>
      <c r="C80" s="149"/>
      <c r="D80" s="149"/>
      <c r="E80" s="149"/>
      <c r="F80" s="149"/>
      <c r="G80" s="149"/>
      <c r="H80" s="149"/>
      <c r="I80" s="150"/>
      <c r="J80" s="107">
        <v>5</v>
      </c>
      <c r="K80" s="107">
        <v>2</v>
      </c>
      <c r="L80" s="107">
        <v>1</v>
      </c>
      <c r="M80" s="107">
        <v>1</v>
      </c>
      <c r="N80" s="9">
        <v>0</v>
      </c>
      <c r="O80" s="50">
        <f t="shared" si="13"/>
        <v>4</v>
      </c>
      <c r="P80" s="15">
        <f t="shared" si="14"/>
        <v>5</v>
      </c>
      <c r="Q80" s="15">
        <f t="shared" si="15"/>
        <v>9</v>
      </c>
      <c r="R80" s="19" t="s">
        <v>35</v>
      </c>
      <c r="S80" s="9"/>
      <c r="T80" s="20"/>
      <c r="U80" s="9" t="s">
        <v>41</v>
      </c>
    </row>
    <row r="81" spans="1:26" hidden="1" x14ac:dyDescent="0.25">
      <c r="A81" s="26"/>
      <c r="B81" s="157"/>
      <c r="C81" s="158"/>
      <c r="D81" s="158"/>
      <c r="E81" s="158"/>
      <c r="F81" s="158"/>
      <c r="G81" s="158"/>
      <c r="H81" s="158"/>
      <c r="I81" s="159"/>
      <c r="J81" s="9">
        <v>0</v>
      </c>
      <c r="K81" s="9">
        <v>0</v>
      </c>
      <c r="L81" s="9">
        <v>0</v>
      </c>
      <c r="M81" s="9">
        <v>0</v>
      </c>
      <c r="N81" s="9">
        <v>0</v>
      </c>
      <c r="O81" s="50">
        <f t="shared" si="13"/>
        <v>0</v>
      </c>
      <c r="P81" s="15">
        <f t="shared" si="14"/>
        <v>0</v>
      </c>
      <c r="Q81" s="15">
        <f t="shared" si="15"/>
        <v>0</v>
      </c>
      <c r="R81" s="19"/>
      <c r="S81" s="9"/>
      <c r="T81" s="20"/>
      <c r="U81" s="9"/>
    </row>
    <row r="82" spans="1:26" hidden="1" x14ac:dyDescent="0.25">
      <c r="A82" s="26"/>
      <c r="B82" s="157"/>
      <c r="C82" s="158"/>
      <c r="D82" s="158"/>
      <c r="E82" s="158"/>
      <c r="F82" s="158"/>
      <c r="G82" s="158"/>
      <c r="H82" s="158"/>
      <c r="I82" s="159"/>
      <c r="J82" s="9">
        <v>0</v>
      </c>
      <c r="K82" s="9">
        <v>0</v>
      </c>
      <c r="L82" s="9">
        <v>0</v>
      </c>
      <c r="M82" s="9">
        <v>0</v>
      </c>
      <c r="N82" s="9">
        <v>0</v>
      </c>
      <c r="O82" s="50">
        <f t="shared" si="13"/>
        <v>0</v>
      </c>
      <c r="P82" s="15">
        <f t="shared" si="14"/>
        <v>0</v>
      </c>
      <c r="Q82" s="15">
        <f t="shared" si="15"/>
        <v>0</v>
      </c>
      <c r="R82" s="19"/>
      <c r="S82" s="9"/>
      <c r="T82" s="20"/>
      <c r="U82" s="9"/>
    </row>
    <row r="83" spans="1:26" hidden="1" x14ac:dyDescent="0.25">
      <c r="A83" s="26"/>
      <c r="B83" s="157"/>
      <c r="C83" s="158"/>
      <c r="D83" s="158"/>
      <c r="E83" s="158"/>
      <c r="F83" s="158"/>
      <c r="G83" s="158"/>
      <c r="H83" s="158"/>
      <c r="I83" s="159"/>
      <c r="J83" s="9">
        <v>0</v>
      </c>
      <c r="K83" s="9">
        <v>0</v>
      </c>
      <c r="L83" s="9">
        <v>0</v>
      </c>
      <c r="M83" s="9">
        <v>0</v>
      </c>
      <c r="N83" s="9">
        <v>0</v>
      </c>
      <c r="O83" s="50">
        <f>K83+L83+M83+N83</f>
        <v>0</v>
      </c>
      <c r="P83" s="15">
        <f>Q83-O83</f>
        <v>0</v>
      </c>
      <c r="Q83" s="15">
        <f>ROUND(PRODUCT(J83,25)/14,0)</f>
        <v>0</v>
      </c>
      <c r="R83" s="19"/>
      <c r="S83" s="9"/>
      <c r="T83" s="20"/>
      <c r="U83" s="9"/>
    </row>
    <row r="84" spans="1:26" s="98" customFormat="1" x14ac:dyDescent="0.25">
      <c r="A84" s="84" t="s">
        <v>117</v>
      </c>
      <c r="B84" s="300" t="s">
        <v>105</v>
      </c>
      <c r="C84" s="301"/>
      <c r="D84" s="301"/>
      <c r="E84" s="301"/>
      <c r="F84" s="301"/>
      <c r="G84" s="301"/>
      <c r="H84" s="301"/>
      <c r="I84" s="302"/>
      <c r="J84" s="85">
        <v>3</v>
      </c>
      <c r="K84" s="85">
        <v>0</v>
      </c>
      <c r="L84" s="85">
        <v>2</v>
      </c>
      <c r="M84" s="85">
        <v>0</v>
      </c>
      <c r="N84" s="85">
        <v>0</v>
      </c>
      <c r="O84" s="16">
        <f t="shared" ref="O84" si="16">K84+L84+M84+N84</f>
        <v>2</v>
      </c>
      <c r="P84" s="86">
        <f t="shared" ref="P84" si="17">Q84-O84</f>
        <v>3</v>
      </c>
      <c r="Q84" s="86">
        <f t="shared" ref="Q84" si="18">ROUND(PRODUCT(J84,25)/14,0)</f>
        <v>5</v>
      </c>
      <c r="R84" s="99"/>
      <c r="S84" s="85" t="s">
        <v>31</v>
      </c>
      <c r="T84" s="87"/>
      <c r="U84" s="85" t="s">
        <v>42</v>
      </c>
      <c r="V84" s="72"/>
      <c r="W84" s="72"/>
      <c r="X84" s="72"/>
      <c r="Y84" s="72"/>
      <c r="Z84" s="72"/>
    </row>
    <row r="85" spans="1:26" hidden="1" x14ac:dyDescent="0.25">
      <c r="A85" s="40"/>
      <c r="B85" s="303"/>
      <c r="C85" s="304"/>
      <c r="D85" s="304"/>
      <c r="E85" s="304"/>
      <c r="F85" s="304"/>
      <c r="G85" s="304"/>
      <c r="H85" s="304"/>
      <c r="I85" s="305"/>
      <c r="J85" s="9"/>
      <c r="K85" s="9"/>
      <c r="L85" s="9"/>
      <c r="M85" s="9"/>
      <c r="N85" s="21"/>
      <c r="O85" s="50"/>
      <c r="P85" s="15"/>
      <c r="Q85" s="15"/>
      <c r="R85" s="19"/>
      <c r="S85" s="9"/>
      <c r="T85" s="20"/>
      <c r="U85" s="9"/>
    </row>
    <row r="86" spans="1:26" x14ac:dyDescent="0.25">
      <c r="A86" s="17" t="s">
        <v>28</v>
      </c>
      <c r="B86" s="164"/>
      <c r="C86" s="165"/>
      <c r="D86" s="165"/>
      <c r="E86" s="165"/>
      <c r="F86" s="165"/>
      <c r="G86" s="165"/>
      <c r="H86" s="165"/>
      <c r="I86" s="166"/>
      <c r="J86" s="17">
        <f t="shared" ref="J86:Q86" si="19">SUM(J75:J85)</f>
        <v>33</v>
      </c>
      <c r="K86" s="17">
        <f t="shared" si="19"/>
        <v>12</v>
      </c>
      <c r="L86" s="17">
        <f t="shared" si="19"/>
        <v>11</v>
      </c>
      <c r="M86" s="17">
        <f t="shared" si="19"/>
        <v>4</v>
      </c>
      <c r="N86" s="49">
        <f t="shared" si="19"/>
        <v>0</v>
      </c>
      <c r="O86" s="49">
        <f t="shared" si="19"/>
        <v>27</v>
      </c>
      <c r="P86" s="17">
        <f t="shared" si="19"/>
        <v>32</v>
      </c>
      <c r="Q86" s="17">
        <f t="shared" si="19"/>
        <v>59</v>
      </c>
      <c r="R86" s="17">
        <f>COUNTIF(R75:R85,"E")</f>
        <v>4</v>
      </c>
      <c r="S86" s="17">
        <f>COUNTIF(S75:S85,"C")</f>
        <v>2</v>
      </c>
      <c r="T86" s="17">
        <f>COUNTIF(T75:T85,"VP")</f>
        <v>1</v>
      </c>
      <c r="U86" s="41">
        <f>COUNTA(U75:U85)</f>
        <v>7</v>
      </c>
      <c r="V86" s="365" t="str">
        <f>IF(R86&gt;=SUM(S86:T86),"Corect","E trebuie să fie cel puțin egal cu C+VP")</f>
        <v>Corect</v>
      </c>
      <c r="W86" s="220"/>
      <c r="X86" s="220"/>
    </row>
    <row r="87" spans="1:26" s="98" customFormat="1" ht="12.75" customHeight="1" x14ac:dyDescent="0.25">
      <c r="A87" s="330" t="s">
        <v>127</v>
      </c>
      <c r="B87" s="330"/>
      <c r="C87" s="330"/>
      <c r="D87" s="330"/>
      <c r="E87" s="330"/>
      <c r="F87" s="330"/>
      <c r="G87" s="330"/>
      <c r="H87" s="330"/>
      <c r="I87" s="330"/>
      <c r="J87" s="330"/>
      <c r="K87" s="330"/>
      <c r="L87" s="330"/>
      <c r="M87" s="330"/>
      <c r="N87" s="330"/>
      <c r="O87" s="330"/>
      <c r="P87" s="330"/>
      <c r="Q87" s="330"/>
      <c r="R87" s="330"/>
      <c r="S87" s="330"/>
      <c r="T87" s="330"/>
      <c r="U87" s="330"/>
      <c r="V87" s="97"/>
    </row>
    <row r="88" spans="1:26" s="98" customFormat="1" x14ac:dyDescent="0.25">
      <c r="A88" s="331"/>
      <c r="B88" s="331"/>
      <c r="C88" s="331"/>
      <c r="D88" s="331"/>
      <c r="E88" s="331"/>
      <c r="F88" s="331"/>
      <c r="G88" s="331"/>
      <c r="H88" s="331"/>
      <c r="I88" s="331"/>
      <c r="J88" s="331"/>
      <c r="K88" s="331"/>
      <c r="L88" s="331"/>
      <c r="M88" s="331"/>
      <c r="N88" s="331"/>
      <c r="O88" s="331"/>
      <c r="P88" s="331"/>
      <c r="Q88" s="331"/>
      <c r="R88" s="331"/>
      <c r="S88" s="331"/>
      <c r="T88" s="331"/>
      <c r="U88" s="331"/>
      <c r="V88" s="97"/>
    </row>
    <row r="89" spans="1:26" ht="2.25" customHeight="1" x14ac:dyDescent="0.25"/>
    <row r="90" spans="1:26" ht="16.5" customHeight="1" x14ac:dyDescent="0.25">
      <c r="A90" s="167" t="s">
        <v>48</v>
      </c>
      <c r="B90" s="167"/>
      <c r="C90" s="167"/>
      <c r="D90" s="167"/>
      <c r="E90" s="167"/>
      <c r="F90" s="167"/>
      <c r="G90" s="167"/>
      <c r="H90" s="167"/>
      <c r="I90" s="167"/>
      <c r="J90" s="167"/>
      <c r="K90" s="167"/>
      <c r="L90" s="167"/>
      <c r="M90" s="167"/>
      <c r="N90" s="167"/>
      <c r="O90" s="167"/>
      <c r="P90" s="167"/>
      <c r="Q90" s="167"/>
      <c r="R90" s="167"/>
      <c r="S90" s="167"/>
      <c r="T90" s="167"/>
      <c r="U90" s="167"/>
    </row>
    <row r="91" spans="1:26" ht="19.5" customHeight="1" x14ac:dyDescent="0.25">
      <c r="A91" s="168" t="s">
        <v>30</v>
      </c>
      <c r="B91" s="151" t="s">
        <v>29</v>
      </c>
      <c r="C91" s="152"/>
      <c r="D91" s="152"/>
      <c r="E91" s="152"/>
      <c r="F91" s="152"/>
      <c r="G91" s="152"/>
      <c r="H91" s="152"/>
      <c r="I91" s="153"/>
      <c r="J91" s="179" t="s">
        <v>43</v>
      </c>
      <c r="K91" s="161" t="s">
        <v>27</v>
      </c>
      <c r="L91" s="162"/>
      <c r="M91" s="162"/>
      <c r="N91" s="163"/>
      <c r="O91" s="143" t="s">
        <v>44</v>
      </c>
      <c r="P91" s="144"/>
      <c r="Q91" s="145"/>
      <c r="R91" s="143" t="s">
        <v>26</v>
      </c>
      <c r="S91" s="146"/>
      <c r="T91" s="147"/>
      <c r="U91" s="323" t="s">
        <v>25</v>
      </c>
    </row>
    <row r="92" spans="1:26" x14ac:dyDescent="0.25">
      <c r="A92" s="169"/>
      <c r="B92" s="154"/>
      <c r="C92" s="155"/>
      <c r="D92" s="155"/>
      <c r="E92" s="155"/>
      <c r="F92" s="155"/>
      <c r="G92" s="155"/>
      <c r="H92" s="155"/>
      <c r="I92" s="156"/>
      <c r="J92" s="180"/>
      <c r="K92" s="5" t="s">
        <v>31</v>
      </c>
      <c r="L92" s="5" t="s">
        <v>32</v>
      </c>
      <c r="M92" s="5" t="s">
        <v>33</v>
      </c>
      <c r="N92" s="48" t="s">
        <v>110</v>
      </c>
      <c r="O92" s="64" t="s">
        <v>37</v>
      </c>
      <c r="P92" s="64" t="s">
        <v>8</v>
      </c>
      <c r="Q92" s="64" t="s">
        <v>34</v>
      </c>
      <c r="R92" s="64" t="s">
        <v>35</v>
      </c>
      <c r="S92" s="64" t="s">
        <v>31</v>
      </c>
      <c r="T92" s="64" t="s">
        <v>36</v>
      </c>
      <c r="U92" s="180"/>
    </row>
    <row r="93" spans="1:26" x14ac:dyDescent="0.25">
      <c r="A93" s="106" t="s">
        <v>176</v>
      </c>
      <c r="B93" s="148" t="s">
        <v>177</v>
      </c>
      <c r="C93" s="149"/>
      <c r="D93" s="149"/>
      <c r="E93" s="149"/>
      <c r="F93" s="149"/>
      <c r="G93" s="149"/>
      <c r="H93" s="149"/>
      <c r="I93" s="150"/>
      <c r="J93" s="107">
        <v>5</v>
      </c>
      <c r="K93" s="107">
        <v>2</v>
      </c>
      <c r="L93" s="107">
        <v>1</v>
      </c>
      <c r="M93" s="107">
        <v>2</v>
      </c>
      <c r="N93" s="9">
        <v>0</v>
      </c>
      <c r="O93" s="50">
        <f>K93+L93+M93+N93</f>
        <v>5</v>
      </c>
      <c r="P93" s="15">
        <f>Q93-O93</f>
        <v>4</v>
      </c>
      <c r="Q93" s="15">
        <f>ROUND(PRODUCT(J93,25)/14,0)</f>
        <v>9</v>
      </c>
      <c r="R93" s="19" t="s">
        <v>35</v>
      </c>
      <c r="S93" s="9"/>
      <c r="T93" s="20"/>
      <c r="U93" s="9" t="s">
        <v>41</v>
      </c>
    </row>
    <row r="94" spans="1:26" x14ac:dyDescent="0.25">
      <c r="A94" s="106" t="s">
        <v>178</v>
      </c>
      <c r="B94" s="148" t="s">
        <v>179</v>
      </c>
      <c r="C94" s="149"/>
      <c r="D94" s="149"/>
      <c r="E94" s="149"/>
      <c r="F94" s="149"/>
      <c r="G94" s="149"/>
      <c r="H94" s="149"/>
      <c r="I94" s="150"/>
      <c r="J94" s="107">
        <v>5</v>
      </c>
      <c r="K94" s="107">
        <v>2</v>
      </c>
      <c r="L94" s="107">
        <v>2</v>
      </c>
      <c r="M94" s="107">
        <v>0</v>
      </c>
      <c r="N94" s="9">
        <v>0</v>
      </c>
      <c r="O94" s="50">
        <f t="shared" ref="O94:O100" si="20">K94+L94+M94+N94</f>
        <v>4</v>
      </c>
      <c r="P94" s="15">
        <f t="shared" ref="P94:P100" si="21">Q94-O94</f>
        <v>5</v>
      </c>
      <c r="Q94" s="15">
        <f t="shared" ref="Q94:Q100" si="22">ROUND(PRODUCT(J94,25)/14,0)</f>
        <v>9</v>
      </c>
      <c r="R94" s="19" t="s">
        <v>35</v>
      </c>
      <c r="S94" s="9"/>
      <c r="T94" s="20"/>
      <c r="U94" s="9" t="s">
        <v>40</v>
      </c>
    </row>
    <row r="95" spans="1:26" x14ac:dyDescent="0.25">
      <c r="A95" s="106" t="s">
        <v>180</v>
      </c>
      <c r="B95" s="148" t="s">
        <v>181</v>
      </c>
      <c r="C95" s="149"/>
      <c r="D95" s="149"/>
      <c r="E95" s="149"/>
      <c r="F95" s="149"/>
      <c r="G95" s="149"/>
      <c r="H95" s="149"/>
      <c r="I95" s="150"/>
      <c r="J95" s="107">
        <v>5</v>
      </c>
      <c r="K95" s="107">
        <v>2</v>
      </c>
      <c r="L95" s="107">
        <v>2</v>
      </c>
      <c r="M95" s="107">
        <v>0</v>
      </c>
      <c r="N95" s="9">
        <v>0</v>
      </c>
      <c r="O95" s="50">
        <f t="shared" si="20"/>
        <v>4</v>
      </c>
      <c r="P95" s="15">
        <f t="shared" si="21"/>
        <v>5</v>
      </c>
      <c r="Q95" s="15">
        <f t="shared" si="22"/>
        <v>9</v>
      </c>
      <c r="R95" s="19" t="s">
        <v>35</v>
      </c>
      <c r="S95" s="9"/>
      <c r="T95" s="20"/>
      <c r="U95" s="9" t="s">
        <v>41</v>
      </c>
    </row>
    <row r="96" spans="1:26" x14ac:dyDescent="0.25">
      <c r="A96" s="106" t="s">
        <v>182</v>
      </c>
      <c r="B96" s="148" t="s">
        <v>183</v>
      </c>
      <c r="C96" s="149"/>
      <c r="D96" s="149"/>
      <c r="E96" s="149"/>
      <c r="F96" s="149"/>
      <c r="G96" s="149"/>
      <c r="H96" s="149"/>
      <c r="I96" s="150"/>
      <c r="J96" s="107">
        <v>5</v>
      </c>
      <c r="K96" s="107">
        <v>2</v>
      </c>
      <c r="L96" s="107">
        <v>0</v>
      </c>
      <c r="M96" s="107">
        <v>2</v>
      </c>
      <c r="N96" s="9">
        <v>0</v>
      </c>
      <c r="O96" s="50">
        <f t="shared" si="20"/>
        <v>4</v>
      </c>
      <c r="P96" s="15">
        <f t="shared" si="21"/>
        <v>5</v>
      </c>
      <c r="Q96" s="15">
        <f t="shared" si="22"/>
        <v>9</v>
      </c>
      <c r="R96" s="19" t="s">
        <v>35</v>
      </c>
      <c r="S96" s="9"/>
      <c r="T96" s="20"/>
      <c r="U96" s="9" t="s">
        <v>41</v>
      </c>
    </row>
    <row r="97" spans="1:24" x14ac:dyDescent="0.25">
      <c r="A97" s="106" t="s">
        <v>184</v>
      </c>
      <c r="B97" s="148" t="s">
        <v>185</v>
      </c>
      <c r="C97" s="149"/>
      <c r="D97" s="149"/>
      <c r="E97" s="149"/>
      <c r="F97" s="149"/>
      <c r="G97" s="149"/>
      <c r="H97" s="149"/>
      <c r="I97" s="150"/>
      <c r="J97" s="107">
        <v>5</v>
      </c>
      <c r="K97" s="107">
        <v>2</v>
      </c>
      <c r="L97" s="107">
        <v>2</v>
      </c>
      <c r="M97" s="107">
        <v>0</v>
      </c>
      <c r="N97" s="9">
        <v>0</v>
      </c>
      <c r="O97" s="50">
        <f t="shared" si="20"/>
        <v>4</v>
      </c>
      <c r="P97" s="15">
        <f t="shared" si="21"/>
        <v>5</v>
      </c>
      <c r="Q97" s="15">
        <f t="shared" si="22"/>
        <v>9</v>
      </c>
      <c r="R97" s="19"/>
      <c r="S97" s="9" t="s">
        <v>31</v>
      </c>
      <c r="T97" s="20"/>
      <c r="U97" s="9" t="s">
        <v>41</v>
      </c>
    </row>
    <row r="98" spans="1:24" x14ac:dyDescent="0.25">
      <c r="A98" s="106" t="s">
        <v>186</v>
      </c>
      <c r="B98" s="148" t="s">
        <v>187</v>
      </c>
      <c r="C98" s="149"/>
      <c r="D98" s="149"/>
      <c r="E98" s="149"/>
      <c r="F98" s="149"/>
      <c r="G98" s="149"/>
      <c r="H98" s="149"/>
      <c r="I98" s="150"/>
      <c r="J98" s="107">
        <v>5</v>
      </c>
      <c r="K98" s="107">
        <v>2</v>
      </c>
      <c r="L98" s="107">
        <v>1</v>
      </c>
      <c r="M98" s="107">
        <v>0</v>
      </c>
      <c r="N98" s="9">
        <v>0</v>
      </c>
      <c r="O98" s="50">
        <f t="shared" si="20"/>
        <v>3</v>
      </c>
      <c r="P98" s="15">
        <f t="shared" si="21"/>
        <v>6</v>
      </c>
      <c r="Q98" s="15">
        <f t="shared" si="22"/>
        <v>9</v>
      </c>
      <c r="R98" s="19"/>
      <c r="S98" s="9"/>
      <c r="T98" s="20" t="s">
        <v>36</v>
      </c>
      <c r="U98" s="9" t="s">
        <v>41</v>
      </c>
    </row>
    <row r="99" spans="1:24" hidden="1" x14ac:dyDescent="0.25">
      <c r="A99" s="26"/>
      <c r="B99" s="157"/>
      <c r="C99" s="158"/>
      <c r="D99" s="158"/>
      <c r="E99" s="158"/>
      <c r="F99" s="158"/>
      <c r="G99" s="158"/>
      <c r="H99" s="158"/>
      <c r="I99" s="159"/>
      <c r="J99" s="9">
        <v>0</v>
      </c>
      <c r="K99" s="9">
        <v>0</v>
      </c>
      <c r="L99" s="9">
        <v>0</v>
      </c>
      <c r="M99" s="9">
        <v>0</v>
      </c>
      <c r="N99" s="9">
        <v>0</v>
      </c>
      <c r="O99" s="50">
        <f t="shared" si="20"/>
        <v>0</v>
      </c>
      <c r="P99" s="15">
        <f t="shared" si="21"/>
        <v>0</v>
      </c>
      <c r="Q99" s="15">
        <f t="shared" si="22"/>
        <v>0</v>
      </c>
      <c r="R99" s="19"/>
      <c r="S99" s="9"/>
      <c r="T99" s="20"/>
      <c r="U99" s="9"/>
    </row>
    <row r="100" spans="1:24" hidden="1" x14ac:dyDescent="0.25">
      <c r="A100" s="26"/>
      <c r="B100" s="157"/>
      <c r="C100" s="158"/>
      <c r="D100" s="158"/>
      <c r="E100" s="158"/>
      <c r="F100" s="158"/>
      <c r="G100" s="158"/>
      <c r="H100" s="158"/>
      <c r="I100" s="159"/>
      <c r="J100" s="9">
        <v>0</v>
      </c>
      <c r="K100" s="9">
        <v>0</v>
      </c>
      <c r="L100" s="9">
        <v>0</v>
      </c>
      <c r="M100" s="9">
        <v>0</v>
      </c>
      <c r="N100" s="9">
        <v>0</v>
      </c>
      <c r="O100" s="50">
        <f t="shared" si="20"/>
        <v>0</v>
      </c>
      <c r="P100" s="15">
        <f t="shared" si="21"/>
        <v>0</v>
      </c>
      <c r="Q100" s="15">
        <f t="shared" si="22"/>
        <v>0</v>
      </c>
      <c r="R100" s="19"/>
      <c r="S100" s="9"/>
      <c r="T100" s="20"/>
      <c r="U100" s="9"/>
    </row>
    <row r="101" spans="1:24" hidden="1" x14ac:dyDescent="0.25">
      <c r="A101" s="26"/>
      <c r="B101" s="157"/>
      <c r="C101" s="158"/>
      <c r="D101" s="158"/>
      <c r="E101" s="158"/>
      <c r="F101" s="158"/>
      <c r="G101" s="158"/>
      <c r="H101" s="158"/>
      <c r="I101" s="159"/>
      <c r="J101" s="9">
        <v>0</v>
      </c>
      <c r="K101" s="9">
        <v>0</v>
      </c>
      <c r="L101" s="9">
        <v>0</v>
      </c>
      <c r="M101" s="9">
        <v>0</v>
      </c>
      <c r="N101" s="9">
        <v>0</v>
      </c>
      <c r="O101" s="50">
        <f>K101+L101+M101+N101</f>
        <v>0</v>
      </c>
      <c r="P101" s="15">
        <f>Q101-O101</f>
        <v>0</v>
      </c>
      <c r="Q101" s="15">
        <f>ROUND(PRODUCT(J101,25)/14,0)</f>
        <v>0</v>
      </c>
      <c r="R101" s="19"/>
      <c r="S101" s="9"/>
      <c r="T101" s="20"/>
      <c r="U101" s="9"/>
    </row>
    <row r="102" spans="1:24" x14ac:dyDescent="0.25">
      <c r="A102" s="84" t="s">
        <v>126</v>
      </c>
      <c r="B102" s="300" t="s">
        <v>106</v>
      </c>
      <c r="C102" s="301"/>
      <c r="D102" s="301"/>
      <c r="E102" s="301"/>
      <c r="F102" s="301"/>
      <c r="G102" s="301"/>
      <c r="H102" s="301"/>
      <c r="I102" s="302"/>
      <c r="J102" s="85">
        <v>3</v>
      </c>
      <c r="K102" s="85">
        <v>0</v>
      </c>
      <c r="L102" s="85">
        <v>2</v>
      </c>
      <c r="M102" s="85">
        <v>0</v>
      </c>
      <c r="N102" s="85">
        <v>0</v>
      </c>
      <c r="O102" s="16">
        <f t="shared" ref="O102" si="23">K102+L102+M102+N102</f>
        <v>2</v>
      </c>
      <c r="P102" s="86">
        <f t="shared" ref="P102" si="24">Q102-O102</f>
        <v>3</v>
      </c>
      <c r="Q102" s="86">
        <f t="shared" ref="Q102" si="25">ROUND(PRODUCT(J102,25)/14,0)</f>
        <v>5</v>
      </c>
      <c r="R102" s="99"/>
      <c r="S102" s="85" t="s">
        <v>31</v>
      </c>
      <c r="T102" s="87"/>
      <c r="U102" s="85" t="s">
        <v>42</v>
      </c>
    </row>
    <row r="103" spans="1:24" hidden="1" x14ac:dyDescent="0.25">
      <c r="A103" s="40"/>
      <c r="B103" s="303"/>
      <c r="C103" s="304"/>
      <c r="D103" s="304"/>
      <c r="E103" s="304"/>
      <c r="F103" s="304"/>
      <c r="G103" s="304"/>
      <c r="H103" s="304"/>
      <c r="I103" s="305"/>
      <c r="J103" s="9"/>
      <c r="K103" s="9"/>
      <c r="L103" s="9"/>
      <c r="M103" s="9"/>
      <c r="N103" s="21"/>
      <c r="O103" s="50"/>
      <c r="P103" s="15"/>
      <c r="Q103" s="15"/>
      <c r="R103" s="19"/>
      <c r="S103" s="9"/>
      <c r="T103" s="20"/>
      <c r="U103" s="9"/>
    </row>
    <row r="104" spans="1:24" x14ac:dyDescent="0.25">
      <c r="A104" s="17" t="s">
        <v>28</v>
      </c>
      <c r="B104" s="164"/>
      <c r="C104" s="165"/>
      <c r="D104" s="165"/>
      <c r="E104" s="165"/>
      <c r="F104" s="165"/>
      <c r="G104" s="165"/>
      <c r="H104" s="165"/>
      <c r="I104" s="166"/>
      <c r="J104" s="17">
        <f t="shared" ref="J104:Q104" si="26">SUM(J93:J103)</f>
        <v>33</v>
      </c>
      <c r="K104" s="17">
        <f t="shared" si="26"/>
        <v>12</v>
      </c>
      <c r="L104" s="17">
        <f t="shared" si="26"/>
        <v>10</v>
      </c>
      <c r="M104" s="17">
        <f t="shared" si="26"/>
        <v>4</v>
      </c>
      <c r="N104" s="49">
        <f t="shared" si="26"/>
        <v>0</v>
      </c>
      <c r="O104" s="49">
        <f t="shared" si="26"/>
        <v>26</v>
      </c>
      <c r="P104" s="17">
        <f t="shared" si="26"/>
        <v>33</v>
      </c>
      <c r="Q104" s="17">
        <f t="shared" si="26"/>
        <v>59</v>
      </c>
      <c r="R104" s="17">
        <f>COUNTIF(R93:R103,"E")</f>
        <v>4</v>
      </c>
      <c r="S104" s="17">
        <f>COUNTIF(S93:S103,"C")</f>
        <v>2</v>
      </c>
      <c r="T104" s="17">
        <f>COUNTIF(T93:T103,"VP")</f>
        <v>1</v>
      </c>
      <c r="U104" s="41">
        <f>COUNTA(U93:U103)</f>
        <v>7</v>
      </c>
      <c r="V104" s="365" t="str">
        <f>IF(R104&gt;=SUM(S104:T104),"Corect","E trebuie să fie cel puțin egal cu C+VP")</f>
        <v>Corect</v>
      </c>
      <c r="W104" s="220"/>
      <c r="X104" s="220"/>
    </row>
    <row r="105" spans="1:24" ht="12.75" customHeight="1" x14ac:dyDescent="0.25">
      <c r="A105" s="330" t="s">
        <v>128</v>
      </c>
      <c r="B105" s="330"/>
      <c r="C105" s="330"/>
      <c r="D105" s="330"/>
      <c r="E105" s="330"/>
      <c r="F105" s="330"/>
      <c r="G105" s="330"/>
      <c r="H105" s="330"/>
      <c r="I105" s="330"/>
      <c r="J105" s="330"/>
      <c r="K105" s="330"/>
      <c r="L105" s="330"/>
      <c r="M105" s="330"/>
      <c r="N105" s="330"/>
      <c r="O105" s="330"/>
      <c r="P105" s="330"/>
      <c r="Q105" s="330"/>
      <c r="R105" s="330"/>
      <c r="S105" s="330"/>
      <c r="T105" s="330"/>
      <c r="U105" s="330"/>
    </row>
    <row r="106" spans="1:24" x14ac:dyDescent="0.25">
      <c r="A106" s="331"/>
      <c r="B106" s="331"/>
      <c r="C106" s="331"/>
      <c r="D106" s="331"/>
      <c r="E106" s="331"/>
      <c r="F106" s="331"/>
      <c r="G106" s="331"/>
      <c r="H106" s="331"/>
      <c r="I106" s="331"/>
      <c r="J106" s="331"/>
      <c r="K106" s="331"/>
      <c r="L106" s="331"/>
      <c r="M106" s="331"/>
      <c r="N106" s="331"/>
      <c r="O106" s="331"/>
      <c r="P106" s="331"/>
      <c r="Q106" s="331"/>
      <c r="R106" s="331"/>
      <c r="S106" s="331"/>
      <c r="T106" s="331"/>
      <c r="U106" s="331"/>
    </row>
    <row r="107" spans="1:24" ht="6.75" customHeight="1" x14ac:dyDescent="0.25"/>
    <row r="108" spans="1:24" ht="17.25" customHeight="1" x14ac:dyDescent="0.25">
      <c r="A108" s="224" t="s">
        <v>49</v>
      </c>
      <c r="B108" s="225"/>
      <c r="C108" s="225"/>
      <c r="D108" s="225"/>
      <c r="E108" s="225"/>
      <c r="F108" s="225"/>
      <c r="G108" s="225"/>
      <c r="H108" s="225"/>
      <c r="I108" s="225"/>
      <c r="J108" s="225"/>
      <c r="K108" s="225"/>
      <c r="L108" s="225"/>
      <c r="M108" s="225"/>
      <c r="N108" s="225"/>
      <c r="O108" s="225"/>
      <c r="P108" s="225"/>
      <c r="Q108" s="225"/>
      <c r="R108" s="225"/>
      <c r="S108" s="225"/>
      <c r="T108" s="225"/>
      <c r="U108" s="226"/>
    </row>
    <row r="109" spans="1:24" ht="19.5" customHeight="1" x14ac:dyDescent="0.25">
      <c r="A109" s="168" t="s">
        <v>30</v>
      </c>
      <c r="B109" s="151" t="s">
        <v>29</v>
      </c>
      <c r="C109" s="152"/>
      <c r="D109" s="152"/>
      <c r="E109" s="152"/>
      <c r="F109" s="152"/>
      <c r="G109" s="152"/>
      <c r="H109" s="152"/>
      <c r="I109" s="153"/>
      <c r="J109" s="179" t="s">
        <v>43</v>
      </c>
      <c r="K109" s="161" t="s">
        <v>27</v>
      </c>
      <c r="L109" s="162"/>
      <c r="M109" s="162"/>
      <c r="N109" s="163"/>
      <c r="O109" s="143" t="s">
        <v>44</v>
      </c>
      <c r="P109" s="144"/>
      <c r="Q109" s="145"/>
      <c r="R109" s="143" t="s">
        <v>26</v>
      </c>
      <c r="S109" s="146"/>
      <c r="T109" s="147"/>
      <c r="U109" s="323" t="s">
        <v>25</v>
      </c>
    </row>
    <row r="110" spans="1:24" x14ac:dyDescent="0.25">
      <c r="A110" s="169"/>
      <c r="B110" s="154"/>
      <c r="C110" s="155"/>
      <c r="D110" s="155"/>
      <c r="E110" s="155"/>
      <c r="F110" s="155"/>
      <c r="G110" s="155"/>
      <c r="H110" s="155"/>
      <c r="I110" s="156"/>
      <c r="J110" s="180"/>
      <c r="K110" s="5" t="s">
        <v>31</v>
      </c>
      <c r="L110" s="5" t="s">
        <v>32</v>
      </c>
      <c r="M110" s="5" t="s">
        <v>33</v>
      </c>
      <c r="N110" s="48" t="s">
        <v>110</v>
      </c>
      <c r="O110" s="64" t="s">
        <v>37</v>
      </c>
      <c r="P110" s="64" t="s">
        <v>8</v>
      </c>
      <c r="Q110" s="64" t="s">
        <v>34</v>
      </c>
      <c r="R110" s="64" t="s">
        <v>35</v>
      </c>
      <c r="S110" s="64" t="s">
        <v>31</v>
      </c>
      <c r="T110" s="64" t="s">
        <v>36</v>
      </c>
      <c r="U110" s="180"/>
    </row>
    <row r="111" spans="1:24" x14ac:dyDescent="0.25">
      <c r="A111" s="106" t="s">
        <v>188</v>
      </c>
      <c r="B111" s="148" t="s">
        <v>189</v>
      </c>
      <c r="C111" s="149"/>
      <c r="D111" s="149"/>
      <c r="E111" s="149"/>
      <c r="F111" s="149"/>
      <c r="G111" s="149"/>
      <c r="H111" s="149"/>
      <c r="I111" s="150"/>
      <c r="J111" s="107">
        <v>5</v>
      </c>
      <c r="K111" s="107">
        <v>2</v>
      </c>
      <c r="L111" s="107">
        <v>2</v>
      </c>
      <c r="M111" s="107">
        <v>1</v>
      </c>
      <c r="N111" s="9">
        <v>0</v>
      </c>
      <c r="O111" s="50">
        <f>K111+L111+M111+N111</f>
        <v>5</v>
      </c>
      <c r="P111" s="15">
        <f>Q111-O111</f>
        <v>4</v>
      </c>
      <c r="Q111" s="15">
        <f>ROUND(PRODUCT(J111,25)/14,0)</f>
        <v>9</v>
      </c>
      <c r="R111" s="19" t="s">
        <v>35</v>
      </c>
      <c r="S111" s="9"/>
      <c r="T111" s="20"/>
      <c r="U111" s="9" t="s">
        <v>41</v>
      </c>
    </row>
    <row r="112" spans="1:24" x14ac:dyDescent="0.25">
      <c r="A112" s="106" t="s">
        <v>190</v>
      </c>
      <c r="B112" s="148" t="s">
        <v>191</v>
      </c>
      <c r="C112" s="149"/>
      <c r="D112" s="149"/>
      <c r="E112" s="149"/>
      <c r="F112" s="149"/>
      <c r="G112" s="149"/>
      <c r="H112" s="149"/>
      <c r="I112" s="150"/>
      <c r="J112" s="107">
        <v>4</v>
      </c>
      <c r="K112" s="107">
        <v>2</v>
      </c>
      <c r="L112" s="107">
        <v>1</v>
      </c>
      <c r="M112" s="107">
        <v>1</v>
      </c>
      <c r="N112" s="9">
        <v>0</v>
      </c>
      <c r="O112" s="50">
        <f t="shared" ref="O112:O117" si="27">K112+L112+M112+N112</f>
        <v>4</v>
      </c>
      <c r="P112" s="15">
        <f t="shared" ref="P112:P118" si="28">Q112-O112</f>
        <v>3</v>
      </c>
      <c r="Q112" s="15">
        <f t="shared" ref="Q112:Q118" si="29">ROUND(PRODUCT(J112,25)/14,0)</f>
        <v>7</v>
      </c>
      <c r="R112" s="19" t="s">
        <v>35</v>
      </c>
      <c r="S112" s="9"/>
      <c r="T112" s="20"/>
      <c r="U112" s="9" t="s">
        <v>41</v>
      </c>
    </row>
    <row r="113" spans="1:24" x14ac:dyDescent="0.25">
      <c r="A113" s="106" t="s">
        <v>192</v>
      </c>
      <c r="B113" s="148" t="s">
        <v>193</v>
      </c>
      <c r="C113" s="149"/>
      <c r="D113" s="149"/>
      <c r="E113" s="149"/>
      <c r="F113" s="149"/>
      <c r="G113" s="149"/>
      <c r="H113" s="149"/>
      <c r="I113" s="150"/>
      <c r="J113" s="107">
        <v>5</v>
      </c>
      <c r="K113" s="107">
        <v>2</v>
      </c>
      <c r="L113" s="107">
        <v>1</v>
      </c>
      <c r="M113" s="107">
        <v>2</v>
      </c>
      <c r="N113" s="9">
        <v>0</v>
      </c>
      <c r="O113" s="50">
        <f t="shared" si="27"/>
        <v>5</v>
      </c>
      <c r="P113" s="15">
        <f t="shared" si="28"/>
        <v>4</v>
      </c>
      <c r="Q113" s="15">
        <f t="shared" si="29"/>
        <v>9</v>
      </c>
      <c r="R113" s="19" t="s">
        <v>35</v>
      </c>
      <c r="S113" s="9"/>
      <c r="T113" s="20"/>
      <c r="U113" s="9" t="s">
        <v>40</v>
      </c>
    </row>
    <row r="114" spans="1:24" x14ac:dyDescent="0.25">
      <c r="A114" s="109" t="s">
        <v>194</v>
      </c>
      <c r="B114" s="148" t="s">
        <v>195</v>
      </c>
      <c r="C114" s="149"/>
      <c r="D114" s="149"/>
      <c r="E114" s="149"/>
      <c r="F114" s="149"/>
      <c r="G114" s="149"/>
      <c r="H114" s="149"/>
      <c r="I114" s="150"/>
      <c r="J114" s="110">
        <v>3</v>
      </c>
      <c r="K114" s="110">
        <v>0</v>
      </c>
      <c r="L114" s="110">
        <v>0</v>
      </c>
      <c r="M114" s="110">
        <v>1</v>
      </c>
      <c r="N114" s="9">
        <v>0</v>
      </c>
      <c r="O114" s="50">
        <f t="shared" si="27"/>
        <v>1</v>
      </c>
      <c r="P114" s="15">
        <f t="shared" si="28"/>
        <v>4</v>
      </c>
      <c r="Q114" s="15">
        <f t="shared" si="29"/>
        <v>5</v>
      </c>
      <c r="R114" s="19"/>
      <c r="S114" s="9" t="s">
        <v>31</v>
      </c>
      <c r="T114" s="20"/>
      <c r="U114" s="9" t="s">
        <v>41</v>
      </c>
    </row>
    <row r="115" spans="1:24" x14ac:dyDescent="0.25">
      <c r="A115" s="106" t="s">
        <v>196</v>
      </c>
      <c r="B115" s="148" t="s">
        <v>197</v>
      </c>
      <c r="C115" s="149"/>
      <c r="D115" s="149"/>
      <c r="E115" s="149"/>
      <c r="F115" s="149"/>
      <c r="G115" s="149"/>
      <c r="H115" s="149"/>
      <c r="I115" s="150"/>
      <c r="J115" s="107">
        <v>4</v>
      </c>
      <c r="K115" s="107">
        <v>0</v>
      </c>
      <c r="L115" s="107">
        <v>0</v>
      </c>
      <c r="M115" s="107">
        <v>2</v>
      </c>
      <c r="N115" s="9">
        <v>0</v>
      </c>
      <c r="O115" s="50">
        <f t="shared" si="27"/>
        <v>2</v>
      </c>
      <c r="P115" s="15">
        <f t="shared" si="28"/>
        <v>5</v>
      </c>
      <c r="Q115" s="15">
        <f t="shared" si="29"/>
        <v>7</v>
      </c>
      <c r="R115" s="19"/>
      <c r="S115" s="9" t="s">
        <v>31</v>
      </c>
      <c r="T115" s="20"/>
      <c r="U115" s="9" t="s">
        <v>41</v>
      </c>
    </row>
    <row r="116" spans="1:24" x14ac:dyDescent="0.25">
      <c r="A116" s="106" t="s">
        <v>198</v>
      </c>
      <c r="B116" s="148" t="s">
        <v>199</v>
      </c>
      <c r="C116" s="149"/>
      <c r="D116" s="149"/>
      <c r="E116" s="149"/>
      <c r="F116" s="149"/>
      <c r="G116" s="149"/>
      <c r="H116" s="149"/>
      <c r="I116" s="150"/>
      <c r="J116" s="107">
        <v>5</v>
      </c>
      <c r="K116" s="107">
        <v>2</v>
      </c>
      <c r="L116" s="107">
        <v>2</v>
      </c>
      <c r="M116" s="107">
        <v>1</v>
      </c>
      <c r="N116" s="9">
        <v>0</v>
      </c>
      <c r="O116" s="50">
        <f t="shared" si="27"/>
        <v>5</v>
      </c>
      <c r="P116" s="15">
        <f t="shared" si="28"/>
        <v>4</v>
      </c>
      <c r="Q116" s="15">
        <f t="shared" si="29"/>
        <v>9</v>
      </c>
      <c r="R116" s="19" t="s">
        <v>35</v>
      </c>
      <c r="S116" s="9"/>
      <c r="T116" s="20"/>
      <c r="U116" s="9" t="s">
        <v>41</v>
      </c>
    </row>
    <row r="117" spans="1:24" x14ac:dyDescent="0.25">
      <c r="A117" s="106" t="s">
        <v>200</v>
      </c>
      <c r="B117" s="148" t="s">
        <v>201</v>
      </c>
      <c r="C117" s="149"/>
      <c r="D117" s="149"/>
      <c r="E117" s="149"/>
      <c r="F117" s="149"/>
      <c r="G117" s="149"/>
      <c r="H117" s="149"/>
      <c r="I117" s="150"/>
      <c r="J117" s="107">
        <v>4</v>
      </c>
      <c r="K117" s="107">
        <v>2</v>
      </c>
      <c r="L117" s="107">
        <v>1</v>
      </c>
      <c r="M117" s="107">
        <v>0</v>
      </c>
      <c r="N117" s="9">
        <v>0</v>
      </c>
      <c r="O117" s="50">
        <f t="shared" si="27"/>
        <v>3</v>
      </c>
      <c r="P117" s="15">
        <f t="shared" si="28"/>
        <v>4</v>
      </c>
      <c r="Q117" s="15">
        <f t="shared" si="29"/>
        <v>7</v>
      </c>
      <c r="R117" s="19"/>
      <c r="S117" s="9"/>
      <c r="T117" s="20" t="s">
        <v>36</v>
      </c>
      <c r="U117" s="9" t="s">
        <v>41</v>
      </c>
    </row>
    <row r="118" spans="1:24" hidden="1" x14ac:dyDescent="0.25">
      <c r="A118" s="26"/>
      <c r="B118" s="157"/>
      <c r="C118" s="158"/>
      <c r="D118" s="158"/>
      <c r="E118" s="158"/>
      <c r="F118" s="158"/>
      <c r="G118" s="158"/>
      <c r="H118" s="158"/>
      <c r="I118" s="159"/>
      <c r="J118" s="9">
        <v>0</v>
      </c>
      <c r="K118" s="9">
        <v>0</v>
      </c>
      <c r="L118" s="9">
        <v>0</v>
      </c>
      <c r="M118" s="9">
        <v>0</v>
      </c>
      <c r="N118" s="9">
        <v>0</v>
      </c>
      <c r="O118" s="50">
        <f>K118+L118+M118+N118</f>
        <v>0</v>
      </c>
      <c r="P118" s="15">
        <f t="shared" si="28"/>
        <v>0</v>
      </c>
      <c r="Q118" s="15">
        <f t="shared" si="29"/>
        <v>0</v>
      </c>
      <c r="R118" s="19"/>
      <c r="S118" s="9"/>
      <c r="T118" s="20"/>
      <c r="U118" s="9"/>
    </row>
    <row r="119" spans="1:24" hidden="1" x14ac:dyDescent="0.25">
      <c r="A119" s="26"/>
      <c r="B119" s="157"/>
      <c r="C119" s="158"/>
      <c r="D119" s="158"/>
      <c r="E119" s="158"/>
      <c r="F119" s="158"/>
      <c r="G119" s="158"/>
      <c r="H119" s="158"/>
      <c r="I119" s="159"/>
      <c r="J119" s="9">
        <v>0</v>
      </c>
      <c r="K119" s="9">
        <v>0</v>
      </c>
      <c r="L119" s="9">
        <v>0</v>
      </c>
      <c r="M119" s="9">
        <v>0</v>
      </c>
      <c r="N119" s="9">
        <v>0</v>
      </c>
      <c r="O119" s="50">
        <f>K119+L119+M119+N119</f>
        <v>0</v>
      </c>
      <c r="P119" s="15">
        <f>Q119-O119</f>
        <v>0</v>
      </c>
      <c r="Q119" s="15">
        <f>ROUND(PRODUCT(J119,25)/14,0)</f>
        <v>0</v>
      </c>
      <c r="R119" s="19"/>
      <c r="S119" s="9"/>
      <c r="T119" s="20"/>
      <c r="U119" s="9"/>
    </row>
    <row r="120" spans="1:24" hidden="1" x14ac:dyDescent="0.25">
      <c r="A120" s="26"/>
      <c r="B120" s="157"/>
      <c r="C120" s="158"/>
      <c r="D120" s="158"/>
      <c r="E120" s="158"/>
      <c r="F120" s="158"/>
      <c r="G120" s="158"/>
      <c r="H120" s="158"/>
      <c r="I120" s="159"/>
      <c r="J120" s="9">
        <v>0</v>
      </c>
      <c r="K120" s="9">
        <v>0</v>
      </c>
      <c r="L120" s="9">
        <v>0</v>
      </c>
      <c r="M120" s="9">
        <v>0</v>
      </c>
      <c r="N120" s="9">
        <v>0</v>
      </c>
      <c r="O120" s="50">
        <f t="shared" ref="O120" si="30">K120+L120+M120+N120</f>
        <v>0</v>
      </c>
      <c r="P120" s="15">
        <f>Q120-O120</f>
        <v>0</v>
      </c>
      <c r="Q120" s="15">
        <f>ROUND(PRODUCT(J120,25)/14,0)</f>
        <v>0</v>
      </c>
      <c r="R120" s="19"/>
      <c r="S120" s="9"/>
      <c r="T120" s="20"/>
      <c r="U120" s="9"/>
    </row>
    <row r="121" spans="1:24" hidden="1" x14ac:dyDescent="0.25">
      <c r="A121" s="40"/>
      <c r="B121" s="303"/>
      <c r="C121" s="304"/>
      <c r="D121" s="304"/>
      <c r="E121" s="304"/>
      <c r="F121" s="304"/>
      <c r="G121" s="304"/>
      <c r="H121" s="304"/>
      <c r="I121" s="305"/>
      <c r="J121" s="9"/>
      <c r="K121" s="9"/>
      <c r="L121" s="9"/>
      <c r="M121" s="9"/>
      <c r="N121" s="21"/>
      <c r="O121" s="50"/>
      <c r="P121" s="15"/>
      <c r="Q121" s="15"/>
      <c r="R121" s="19"/>
      <c r="S121" s="9"/>
      <c r="T121" s="20"/>
      <c r="U121" s="9"/>
    </row>
    <row r="122" spans="1:24" x14ac:dyDescent="0.25">
      <c r="A122" s="17" t="s">
        <v>28</v>
      </c>
      <c r="B122" s="164"/>
      <c r="C122" s="165"/>
      <c r="D122" s="165"/>
      <c r="E122" s="165"/>
      <c r="F122" s="165"/>
      <c r="G122" s="165"/>
      <c r="H122" s="165"/>
      <c r="I122" s="166"/>
      <c r="J122" s="17">
        <f t="shared" ref="J122:Q122" si="31">SUM(J111:J121)</f>
        <v>30</v>
      </c>
      <c r="K122" s="17">
        <f t="shared" si="31"/>
        <v>10</v>
      </c>
      <c r="L122" s="17">
        <f t="shared" si="31"/>
        <v>7</v>
      </c>
      <c r="M122" s="17">
        <f t="shared" si="31"/>
        <v>8</v>
      </c>
      <c r="N122" s="49">
        <f t="shared" si="31"/>
        <v>0</v>
      </c>
      <c r="O122" s="49">
        <f t="shared" si="31"/>
        <v>25</v>
      </c>
      <c r="P122" s="17">
        <f t="shared" si="31"/>
        <v>28</v>
      </c>
      <c r="Q122" s="17">
        <f t="shared" si="31"/>
        <v>53</v>
      </c>
      <c r="R122" s="17">
        <f>COUNTIF(R111:R121,"E")</f>
        <v>4</v>
      </c>
      <c r="S122" s="17">
        <f>COUNTIF(S111:S121,"C")</f>
        <v>2</v>
      </c>
      <c r="T122" s="17">
        <f>COUNTIF(T111:T121,"VP")</f>
        <v>1</v>
      </c>
      <c r="U122" s="41">
        <f>COUNTA(U111:U121)</f>
        <v>7</v>
      </c>
      <c r="V122" s="365" t="str">
        <f>IF(R122&gt;=SUM(S122:T122),"Corect","E trebuie să fie cel puțin egal cu C+VP")</f>
        <v>Corect</v>
      </c>
      <c r="W122" s="220"/>
      <c r="X122" s="220"/>
    </row>
    <row r="123" spans="1:24" ht="3.75" customHeight="1" x14ac:dyDescent="0.25"/>
    <row r="124" spans="1:24" ht="19.5" customHeight="1" x14ac:dyDescent="0.25">
      <c r="A124" s="224" t="s">
        <v>50</v>
      </c>
      <c r="B124" s="225"/>
      <c r="C124" s="225"/>
      <c r="D124" s="225"/>
      <c r="E124" s="225"/>
      <c r="F124" s="225"/>
      <c r="G124" s="225"/>
      <c r="H124" s="225"/>
      <c r="I124" s="225"/>
      <c r="J124" s="225"/>
      <c r="K124" s="225"/>
      <c r="L124" s="225"/>
      <c r="M124" s="225"/>
      <c r="N124" s="225"/>
      <c r="O124" s="225"/>
      <c r="P124" s="225"/>
      <c r="Q124" s="225"/>
      <c r="R124" s="225"/>
      <c r="S124" s="225"/>
      <c r="T124" s="225"/>
      <c r="U124" s="226"/>
    </row>
    <row r="125" spans="1:24" ht="18" customHeight="1" x14ac:dyDescent="0.25">
      <c r="A125" s="168" t="s">
        <v>30</v>
      </c>
      <c r="B125" s="151" t="s">
        <v>29</v>
      </c>
      <c r="C125" s="152"/>
      <c r="D125" s="152"/>
      <c r="E125" s="152"/>
      <c r="F125" s="152"/>
      <c r="G125" s="152"/>
      <c r="H125" s="152"/>
      <c r="I125" s="153"/>
      <c r="J125" s="179" t="s">
        <v>43</v>
      </c>
      <c r="K125" s="161" t="s">
        <v>27</v>
      </c>
      <c r="L125" s="162"/>
      <c r="M125" s="162"/>
      <c r="N125" s="163"/>
      <c r="O125" s="143" t="s">
        <v>44</v>
      </c>
      <c r="P125" s="144"/>
      <c r="Q125" s="145"/>
      <c r="R125" s="143" t="s">
        <v>26</v>
      </c>
      <c r="S125" s="146"/>
      <c r="T125" s="147"/>
      <c r="U125" s="323" t="s">
        <v>25</v>
      </c>
    </row>
    <row r="126" spans="1:24" x14ac:dyDescent="0.25">
      <c r="A126" s="169"/>
      <c r="B126" s="154"/>
      <c r="C126" s="155"/>
      <c r="D126" s="155"/>
      <c r="E126" s="155"/>
      <c r="F126" s="155"/>
      <c r="G126" s="155"/>
      <c r="H126" s="155"/>
      <c r="I126" s="156"/>
      <c r="J126" s="180"/>
      <c r="K126" s="5" t="s">
        <v>31</v>
      </c>
      <c r="L126" s="5" t="s">
        <v>32</v>
      </c>
      <c r="M126" s="5" t="s">
        <v>33</v>
      </c>
      <c r="N126" s="48" t="s">
        <v>110</v>
      </c>
      <c r="O126" s="64" t="s">
        <v>37</v>
      </c>
      <c r="P126" s="64" t="s">
        <v>8</v>
      </c>
      <c r="Q126" s="64" t="s">
        <v>34</v>
      </c>
      <c r="R126" s="64" t="s">
        <v>35</v>
      </c>
      <c r="S126" s="64" t="s">
        <v>31</v>
      </c>
      <c r="T126" s="64" t="s">
        <v>36</v>
      </c>
      <c r="U126" s="180"/>
    </row>
    <row r="127" spans="1:24" x14ac:dyDescent="0.25">
      <c r="A127" s="106" t="s">
        <v>202</v>
      </c>
      <c r="B127" s="148" t="s">
        <v>203</v>
      </c>
      <c r="C127" s="149"/>
      <c r="D127" s="149"/>
      <c r="E127" s="149"/>
      <c r="F127" s="149"/>
      <c r="G127" s="149"/>
      <c r="H127" s="149"/>
      <c r="I127" s="150"/>
      <c r="J127" s="107">
        <v>3</v>
      </c>
      <c r="K127" s="107">
        <v>2</v>
      </c>
      <c r="L127" s="107">
        <v>1</v>
      </c>
      <c r="M127" s="107">
        <v>0</v>
      </c>
      <c r="N127" s="9">
        <v>0</v>
      </c>
      <c r="O127" s="50">
        <f>K127+L127+M127+N127</f>
        <v>3</v>
      </c>
      <c r="P127" s="15">
        <f>Q127-O127</f>
        <v>3</v>
      </c>
      <c r="Q127" s="15">
        <f>ROUND(PRODUCT(J127,25)/12,0)</f>
        <v>6</v>
      </c>
      <c r="R127" s="19" t="s">
        <v>35</v>
      </c>
      <c r="S127" s="9"/>
      <c r="T127" s="20"/>
      <c r="U127" s="9" t="s">
        <v>41</v>
      </c>
    </row>
    <row r="128" spans="1:24" x14ac:dyDescent="0.25">
      <c r="A128" s="106" t="s">
        <v>204</v>
      </c>
      <c r="B128" s="148" t="s">
        <v>205</v>
      </c>
      <c r="C128" s="149"/>
      <c r="D128" s="149"/>
      <c r="E128" s="149"/>
      <c r="F128" s="149"/>
      <c r="G128" s="149"/>
      <c r="H128" s="149"/>
      <c r="I128" s="150"/>
      <c r="J128" s="107">
        <v>5</v>
      </c>
      <c r="K128" s="107">
        <v>2</v>
      </c>
      <c r="L128" s="107">
        <v>1</v>
      </c>
      <c r="M128" s="107">
        <v>1</v>
      </c>
      <c r="N128" s="9">
        <v>0</v>
      </c>
      <c r="O128" s="50">
        <f t="shared" ref="O128:O136" si="32">K128+L128+M128+N128</f>
        <v>4</v>
      </c>
      <c r="P128" s="15">
        <f t="shared" ref="P128:P134" si="33">Q128-O128</f>
        <v>6</v>
      </c>
      <c r="Q128" s="15">
        <f t="shared" ref="Q128:Q136" si="34">ROUND(PRODUCT(J128,25)/12,0)</f>
        <v>10</v>
      </c>
      <c r="R128" s="19" t="s">
        <v>35</v>
      </c>
      <c r="S128" s="9"/>
      <c r="T128" s="20"/>
      <c r="U128" s="9" t="s">
        <v>41</v>
      </c>
    </row>
    <row r="129" spans="1:27" x14ac:dyDescent="0.25">
      <c r="A129" s="106" t="s">
        <v>206</v>
      </c>
      <c r="B129" s="148" t="s">
        <v>207</v>
      </c>
      <c r="C129" s="149"/>
      <c r="D129" s="149"/>
      <c r="E129" s="149"/>
      <c r="F129" s="149"/>
      <c r="G129" s="149"/>
      <c r="H129" s="149"/>
      <c r="I129" s="150"/>
      <c r="J129" s="107">
        <v>5</v>
      </c>
      <c r="K129" s="107">
        <v>2</v>
      </c>
      <c r="L129" s="107">
        <v>0</v>
      </c>
      <c r="M129" s="107">
        <v>2</v>
      </c>
      <c r="N129" s="9">
        <v>0</v>
      </c>
      <c r="O129" s="50">
        <f t="shared" si="32"/>
        <v>4</v>
      </c>
      <c r="P129" s="15">
        <f t="shared" si="33"/>
        <v>6</v>
      </c>
      <c r="Q129" s="15">
        <f t="shared" si="34"/>
        <v>10</v>
      </c>
      <c r="R129" s="19" t="s">
        <v>35</v>
      </c>
      <c r="S129" s="9"/>
      <c r="T129" s="20"/>
      <c r="U129" s="9" t="s">
        <v>41</v>
      </c>
    </row>
    <row r="130" spans="1:27" x14ac:dyDescent="0.25">
      <c r="A130" s="106" t="s">
        <v>208</v>
      </c>
      <c r="B130" s="148" t="s">
        <v>209</v>
      </c>
      <c r="C130" s="149"/>
      <c r="D130" s="149"/>
      <c r="E130" s="149"/>
      <c r="F130" s="149"/>
      <c r="G130" s="149"/>
      <c r="H130" s="149"/>
      <c r="I130" s="150"/>
      <c r="J130" s="107">
        <v>4</v>
      </c>
      <c r="K130" s="107">
        <v>2</v>
      </c>
      <c r="L130" s="107">
        <v>0</v>
      </c>
      <c r="M130" s="107">
        <v>1</v>
      </c>
      <c r="N130" s="9">
        <v>0</v>
      </c>
      <c r="O130" s="50">
        <f t="shared" si="32"/>
        <v>3</v>
      </c>
      <c r="P130" s="15">
        <f t="shared" si="33"/>
        <v>5</v>
      </c>
      <c r="Q130" s="15">
        <f t="shared" si="34"/>
        <v>8</v>
      </c>
      <c r="R130" s="19"/>
      <c r="S130" s="9"/>
      <c r="T130" s="20" t="s">
        <v>36</v>
      </c>
      <c r="U130" s="9" t="s">
        <v>41</v>
      </c>
    </row>
    <row r="131" spans="1:27" x14ac:dyDescent="0.25">
      <c r="A131" s="106" t="s">
        <v>210</v>
      </c>
      <c r="B131" s="148" t="s">
        <v>211</v>
      </c>
      <c r="C131" s="149"/>
      <c r="D131" s="149"/>
      <c r="E131" s="149"/>
      <c r="F131" s="149"/>
      <c r="G131" s="149"/>
      <c r="H131" s="149"/>
      <c r="I131" s="150"/>
      <c r="J131" s="107">
        <v>4</v>
      </c>
      <c r="K131" s="107">
        <v>0</v>
      </c>
      <c r="L131" s="107">
        <v>0</v>
      </c>
      <c r="M131" s="107">
        <v>0</v>
      </c>
      <c r="N131" s="9">
        <v>2</v>
      </c>
      <c r="O131" s="50">
        <f t="shared" si="32"/>
        <v>2</v>
      </c>
      <c r="P131" s="15">
        <f t="shared" si="33"/>
        <v>6</v>
      </c>
      <c r="Q131" s="15">
        <f t="shared" si="34"/>
        <v>8</v>
      </c>
      <c r="R131" s="19"/>
      <c r="S131" s="9"/>
      <c r="T131" s="20" t="s">
        <v>36</v>
      </c>
      <c r="U131" s="9" t="s">
        <v>41</v>
      </c>
    </row>
    <row r="132" spans="1:27" x14ac:dyDescent="0.25">
      <c r="A132" s="106" t="s">
        <v>212</v>
      </c>
      <c r="B132" s="148" t="s">
        <v>213</v>
      </c>
      <c r="C132" s="149"/>
      <c r="D132" s="149"/>
      <c r="E132" s="149"/>
      <c r="F132" s="149"/>
      <c r="G132" s="149"/>
      <c r="H132" s="149"/>
      <c r="I132" s="150"/>
      <c r="J132" s="107">
        <v>4</v>
      </c>
      <c r="K132" s="107">
        <v>2</v>
      </c>
      <c r="L132" s="107">
        <v>1</v>
      </c>
      <c r="M132" s="107">
        <v>0</v>
      </c>
      <c r="N132" s="9">
        <v>0</v>
      </c>
      <c r="O132" s="50">
        <f t="shared" si="32"/>
        <v>3</v>
      </c>
      <c r="P132" s="15">
        <f t="shared" si="33"/>
        <v>5</v>
      </c>
      <c r="Q132" s="15">
        <f t="shared" si="34"/>
        <v>8</v>
      </c>
      <c r="R132" s="19" t="s">
        <v>35</v>
      </c>
      <c r="S132" s="9"/>
      <c r="T132" s="20"/>
      <c r="U132" s="9" t="s">
        <v>41</v>
      </c>
    </row>
    <row r="133" spans="1:27" x14ac:dyDescent="0.25">
      <c r="A133" s="111" t="s">
        <v>214</v>
      </c>
      <c r="B133" s="297" t="s">
        <v>215</v>
      </c>
      <c r="C133" s="298"/>
      <c r="D133" s="298"/>
      <c r="E133" s="298"/>
      <c r="F133" s="298"/>
      <c r="G133" s="298"/>
      <c r="H133" s="298"/>
      <c r="I133" s="299"/>
      <c r="J133" s="107">
        <v>2</v>
      </c>
      <c r="K133" s="107">
        <v>2</v>
      </c>
      <c r="L133" s="107">
        <v>0</v>
      </c>
      <c r="M133" s="107">
        <v>0</v>
      </c>
      <c r="N133" s="9">
        <v>0</v>
      </c>
      <c r="O133" s="50">
        <f t="shared" si="32"/>
        <v>2</v>
      </c>
      <c r="P133" s="15">
        <f t="shared" si="33"/>
        <v>2</v>
      </c>
      <c r="Q133" s="15">
        <f t="shared" si="34"/>
        <v>4</v>
      </c>
      <c r="R133" s="19"/>
      <c r="S133" s="9"/>
      <c r="T133" s="20" t="s">
        <v>36</v>
      </c>
      <c r="U133" s="9" t="s">
        <v>42</v>
      </c>
    </row>
    <row r="134" spans="1:27" x14ac:dyDescent="0.25">
      <c r="A134" s="106" t="s">
        <v>216</v>
      </c>
      <c r="B134" s="148" t="s">
        <v>217</v>
      </c>
      <c r="C134" s="149"/>
      <c r="D134" s="149"/>
      <c r="E134" s="149"/>
      <c r="F134" s="149"/>
      <c r="G134" s="149"/>
      <c r="H134" s="149"/>
      <c r="I134" s="150"/>
      <c r="J134" s="107">
        <v>3</v>
      </c>
      <c r="K134" s="112">
        <v>2</v>
      </c>
      <c r="L134" s="112">
        <v>1</v>
      </c>
      <c r="M134" s="112">
        <v>0</v>
      </c>
      <c r="N134" s="9">
        <v>0</v>
      </c>
      <c r="O134" s="50">
        <f t="shared" si="32"/>
        <v>3</v>
      </c>
      <c r="P134" s="15">
        <f t="shared" si="33"/>
        <v>3</v>
      </c>
      <c r="Q134" s="15">
        <f t="shared" si="34"/>
        <v>6</v>
      </c>
      <c r="R134" s="19"/>
      <c r="S134" s="9" t="s">
        <v>31</v>
      </c>
      <c r="T134" s="20"/>
      <c r="U134" s="9" t="s">
        <v>42</v>
      </c>
    </row>
    <row r="135" spans="1:27" hidden="1" x14ac:dyDescent="0.25">
      <c r="A135" s="26"/>
      <c r="B135" s="157"/>
      <c r="C135" s="158"/>
      <c r="D135" s="158"/>
      <c r="E135" s="158"/>
      <c r="F135" s="158"/>
      <c r="G135" s="158"/>
      <c r="H135" s="158"/>
      <c r="I135" s="159"/>
      <c r="J135" s="9">
        <v>0</v>
      </c>
      <c r="K135" s="9">
        <v>0</v>
      </c>
      <c r="L135" s="9">
        <v>0</v>
      </c>
      <c r="M135" s="9">
        <v>0</v>
      </c>
      <c r="N135" s="9">
        <v>0</v>
      </c>
      <c r="O135" s="50">
        <f t="shared" si="32"/>
        <v>0</v>
      </c>
      <c r="P135" s="15">
        <f>Q135-O135</f>
        <v>0</v>
      </c>
      <c r="Q135" s="15">
        <f t="shared" si="34"/>
        <v>0</v>
      </c>
      <c r="R135" s="19"/>
      <c r="S135" s="9"/>
      <c r="T135" s="20"/>
      <c r="U135" s="9"/>
    </row>
    <row r="136" spans="1:27" hidden="1" x14ac:dyDescent="0.25">
      <c r="A136" s="26"/>
      <c r="B136" s="157"/>
      <c r="C136" s="158"/>
      <c r="D136" s="158"/>
      <c r="E136" s="158"/>
      <c r="F136" s="158"/>
      <c r="G136" s="158"/>
      <c r="H136" s="158"/>
      <c r="I136" s="159"/>
      <c r="J136" s="9">
        <v>0</v>
      </c>
      <c r="K136" s="9">
        <v>0</v>
      </c>
      <c r="L136" s="9">
        <v>0</v>
      </c>
      <c r="M136" s="9">
        <v>0</v>
      </c>
      <c r="N136" s="9">
        <v>0</v>
      </c>
      <c r="O136" s="50">
        <f t="shared" si="32"/>
        <v>0</v>
      </c>
      <c r="P136" s="15">
        <f>Q136-O136</f>
        <v>0</v>
      </c>
      <c r="Q136" s="15">
        <f t="shared" si="34"/>
        <v>0</v>
      </c>
      <c r="R136" s="19"/>
      <c r="S136" s="9"/>
      <c r="T136" s="20"/>
      <c r="U136" s="9"/>
    </row>
    <row r="137" spans="1:27" hidden="1" x14ac:dyDescent="0.25">
      <c r="A137" s="40"/>
      <c r="B137" s="303"/>
      <c r="C137" s="304"/>
      <c r="D137" s="304"/>
      <c r="E137" s="304"/>
      <c r="F137" s="304"/>
      <c r="G137" s="304"/>
      <c r="H137" s="304"/>
      <c r="I137" s="305"/>
      <c r="J137" s="9"/>
      <c r="K137" s="9"/>
      <c r="L137" s="9"/>
      <c r="M137" s="9"/>
      <c r="N137" s="21"/>
      <c r="O137" s="50"/>
      <c r="P137" s="15"/>
      <c r="Q137" s="15"/>
      <c r="R137" s="19"/>
      <c r="S137" s="9"/>
      <c r="T137" s="20"/>
      <c r="U137" s="9"/>
    </row>
    <row r="138" spans="1:27" x14ac:dyDescent="0.25">
      <c r="A138" s="17" t="s">
        <v>28</v>
      </c>
      <c r="B138" s="164"/>
      <c r="C138" s="165"/>
      <c r="D138" s="165"/>
      <c r="E138" s="165"/>
      <c r="F138" s="165"/>
      <c r="G138" s="165"/>
      <c r="H138" s="165"/>
      <c r="I138" s="166"/>
      <c r="J138" s="17">
        <f>SUM(J127:J137)</f>
        <v>30</v>
      </c>
      <c r="K138" s="17">
        <f t="shared" ref="K138:Q138" si="35">SUM(K127:K137)</f>
        <v>14</v>
      </c>
      <c r="L138" s="17">
        <f t="shared" si="35"/>
        <v>4</v>
      </c>
      <c r="M138" s="17">
        <f t="shared" si="35"/>
        <v>4</v>
      </c>
      <c r="N138" s="49">
        <f t="shared" si="35"/>
        <v>2</v>
      </c>
      <c r="O138" s="17">
        <f t="shared" si="35"/>
        <v>24</v>
      </c>
      <c r="P138" s="17">
        <f t="shared" si="35"/>
        <v>36</v>
      </c>
      <c r="Q138" s="17">
        <f t="shared" si="35"/>
        <v>60</v>
      </c>
      <c r="R138" s="17">
        <f>COUNTIF(R127:R137,"E")</f>
        <v>4</v>
      </c>
      <c r="S138" s="17">
        <f>COUNTIF(S127:S137,"C")</f>
        <v>1</v>
      </c>
      <c r="T138" s="17">
        <f>COUNTIF(T127:T137,"VP")</f>
        <v>3</v>
      </c>
      <c r="U138" s="41">
        <f>COUNTA(U127:U137)</f>
        <v>8</v>
      </c>
      <c r="V138" s="365" t="str">
        <f>IF(R138&gt;=SUM(S138:T138),"Corect","E trebuie să fie cel puțin egal cu C+VP")</f>
        <v>Corect</v>
      </c>
      <c r="W138" s="220"/>
      <c r="X138" s="220"/>
    </row>
    <row r="139" spans="1:27" hidden="1" x14ac:dyDescent="0.25"/>
    <row r="140" spans="1:27" ht="12.75" hidden="1" customHeight="1" x14ac:dyDescent="0.25">
      <c r="B140" s="2"/>
      <c r="C140" s="2"/>
      <c r="D140" s="2"/>
      <c r="E140" s="2"/>
      <c r="F140" s="2"/>
      <c r="G140" s="2"/>
      <c r="M140" s="6"/>
      <c r="N140" s="51"/>
      <c r="O140" s="6"/>
      <c r="P140" s="6"/>
      <c r="Q140" s="6"/>
      <c r="R140" s="6"/>
      <c r="S140" s="6"/>
      <c r="T140" s="6"/>
    </row>
    <row r="141" spans="1:27" hidden="1" x14ac:dyDescent="0.25">
      <c r="B141" s="6"/>
      <c r="C141" s="6"/>
      <c r="D141" s="6"/>
      <c r="E141" s="6"/>
      <c r="F141" s="6"/>
      <c r="G141" s="6"/>
      <c r="M141" s="6"/>
      <c r="N141" s="51"/>
      <c r="O141" s="6"/>
      <c r="P141" s="6"/>
      <c r="Q141" s="6"/>
      <c r="R141" s="6"/>
      <c r="S141" s="6"/>
      <c r="T141" s="6"/>
    </row>
    <row r="142" spans="1:27" ht="2.25" customHeight="1" x14ac:dyDescent="0.25"/>
    <row r="143" spans="1:27" ht="19.5" customHeight="1" x14ac:dyDescent="0.25">
      <c r="A143" s="224" t="s">
        <v>51</v>
      </c>
      <c r="B143" s="225"/>
      <c r="C143" s="225"/>
      <c r="D143" s="225"/>
      <c r="E143" s="225"/>
      <c r="F143" s="225"/>
      <c r="G143" s="225"/>
      <c r="H143" s="225"/>
      <c r="I143" s="225"/>
      <c r="J143" s="225"/>
      <c r="K143" s="225"/>
      <c r="L143" s="225"/>
      <c r="M143" s="225"/>
      <c r="N143" s="225"/>
      <c r="O143" s="225"/>
      <c r="P143" s="225"/>
      <c r="Q143" s="225"/>
      <c r="R143" s="225"/>
      <c r="S143" s="225"/>
      <c r="T143" s="225"/>
      <c r="U143" s="226"/>
      <c r="V143" s="66"/>
      <c r="W143" s="66"/>
      <c r="X143" s="66"/>
      <c r="Y143" s="66"/>
      <c r="Z143" s="66"/>
      <c r="AA143" s="73"/>
    </row>
    <row r="144" spans="1:27" ht="24.75" customHeight="1" x14ac:dyDescent="0.25">
      <c r="A144" s="167" t="s">
        <v>30</v>
      </c>
      <c r="B144" s="167" t="s">
        <v>29</v>
      </c>
      <c r="C144" s="167"/>
      <c r="D144" s="167"/>
      <c r="E144" s="167"/>
      <c r="F144" s="167"/>
      <c r="G144" s="167"/>
      <c r="H144" s="167"/>
      <c r="I144" s="167"/>
      <c r="J144" s="181" t="s">
        <v>43</v>
      </c>
      <c r="K144" s="181" t="s">
        <v>27</v>
      </c>
      <c r="L144" s="181"/>
      <c r="M144" s="181"/>
      <c r="N144" s="181"/>
      <c r="O144" s="181" t="s">
        <v>44</v>
      </c>
      <c r="P144" s="182"/>
      <c r="Q144" s="182"/>
      <c r="R144" s="181" t="s">
        <v>26</v>
      </c>
      <c r="S144" s="181"/>
      <c r="T144" s="181"/>
      <c r="U144" s="181" t="s">
        <v>25</v>
      </c>
      <c r="V144" s="66"/>
      <c r="W144" s="66"/>
      <c r="X144" s="66"/>
      <c r="Y144" s="66"/>
      <c r="Z144" s="66"/>
      <c r="AA144" s="73"/>
    </row>
    <row r="145" spans="1:27" ht="12.75" customHeight="1" x14ac:dyDescent="0.25">
      <c r="A145" s="167"/>
      <c r="B145" s="167"/>
      <c r="C145" s="167"/>
      <c r="D145" s="167"/>
      <c r="E145" s="167"/>
      <c r="F145" s="167"/>
      <c r="G145" s="167"/>
      <c r="H145" s="167"/>
      <c r="I145" s="167"/>
      <c r="J145" s="181"/>
      <c r="K145" s="64" t="s">
        <v>31</v>
      </c>
      <c r="L145" s="64" t="s">
        <v>32</v>
      </c>
      <c r="M145" s="64" t="s">
        <v>33</v>
      </c>
      <c r="N145" s="64" t="s">
        <v>110</v>
      </c>
      <c r="O145" s="64" t="s">
        <v>37</v>
      </c>
      <c r="P145" s="64" t="s">
        <v>8</v>
      </c>
      <c r="Q145" s="64" t="s">
        <v>34</v>
      </c>
      <c r="R145" s="64" t="s">
        <v>35</v>
      </c>
      <c r="S145" s="64" t="s">
        <v>31</v>
      </c>
      <c r="T145" s="64" t="s">
        <v>36</v>
      </c>
      <c r="U145" s="181"/>
      <c r="V145" s="66"/>
      <c r="W145" s="66"/>
      <c r="X145" s="66"/>
      <c r="Y145" s="66"/>
      <c r="Z145" s="66"/>
      <c r="AA145" s="73"/>
    </row>
    <row r="146" spans="1:27" x14ac:dyDescent="0.25">
      <c r="A146" s="123" t="s">
        <v>151</v>
      </c>
      <c r="B146" s="349" t="s">
        <v>107</v>
      </c>
      <c r="C146" s="350"/>
      <c r="D146" s="350"/>
      <c r="E146" s="350"/>
      <c r="F146" s="350"/>
      <c r="G146" s="350"/>
      <c r="H146" s="350"/>
      <c r="I146" s="350"/>
      <c r="J146" s="350"/>
      <c r="K146" s="350"/>
      <c r="L146" s="350"/>
      <c r="M146" s="350"/>
      <c r="N146" s="350"/>
      <c r="O146" s="350"/>
      <c r="P146" s="350"/>
      <c r="Q146" s="350"/>
      <c r="R146" s="350"/>
      <c r="S146" s="350"/>
      <c r="T146" s="350"/>
      <c r="U146" s="351"/>
      <c r="V146" s="66"/>
      <c r="W146" s="66"/>
      <c r="X146" s="66"/>
      <c r="Y146" s="66"/>
      <c r="Z146" s="66"/>
      <c r="AA146" s="73"/>
    </row>
    <row r="147" spans="1:27" x14ac:dyDescent="0.25">
      <c r="A147" s="124" t="s">
        <v>218</v>
      </c>
      <c r="B147" s="221" t="s">
        <v>219</v>
      </c>
      <c r="C147" s="222"/>
      <c r="D147" s="222"/>
      <c r="E147" s="222"/>
      <c r="F147" s="222"/>
      <c r="G147" s="222"/>
      <c r="H147" s="222"/>
      <c r="I147" s="223"/>
      <c r="J147" s="125">
        <v>4</v>
      </c>
      <c r="K147" s="125">
        <v>2</v>
      </c>
      <c r="L147" s="125">
        <v>1</v>
      </c>
      <c r="M147" s="125">
        <v>0</v>
      </c>
      <c r="N147" s="126">
        <v>0</v>
      </c>
      <c r="O147" s="127">
        <f>K147+L147+M147+N147</f>
        <v>3</v>
      </c>
      <c r="P147" s="127">
        <f>Q147-O147</f>
        <v>4</v>
      </c>
      <c r="Q147" s="127">
        <f>ROUND(PRODUCT(J147,25)/14,0)</f>
        <v>7</v>
      </c>
      <c r="R147" s="126"/>
      <c r="S147" s="126"/>
      <c r="T147" s="128" t="s">
        <v>36</v>
      </c>
      <c r="U147" s="129" t="s">
        <v>40</v>
      </c>
      <c r="V147" s="66"/>
      <c r="W147" s="66"/>
      <c r="X147" s="66"/>
      <c r="Y147" s="66"/>
      <c r="Z147" s="66"/>
      <c r="AA147" s="73"/>
    </row>
    <row r="148" spans="1:27" x14ac:dyDescent="0.25">
      <c r="A148" s="130" t="s">
        <v>286</v>
      </c>
      <c r="B148" s="341" t="s">
        <v>287</v>
      </c>
      <c r="C148" s="342"/>
      <c r="D148" s="342"/>
      <c r="E148" s="342"/>
      <c r="F148" s="342"/>
      <c r="G148" s="342"/>
      <c r="H148" s="342"/>
      <c r="I148" s="343"/>
      <c r="J148" s="118">
        <v>4</v>
      </c>
      <c r="K148" s="118">
        <v>2</v>
      </c>
      <c r="L148" s="118">
        <v>0</v>
      </c>
      <c r="M148" s="118">
        <v>1</v>
      </c>
      <c r="N148" s="126">
        <v>0</v>
      </c>
      <c r="O148" s="127">
        <f>K148+L148+M148+N148</f>
        <v>3</v>
      </c>
      <c r="P148" s="127">
        <f>Q148-O148</f>
        <v>4</v>
      </c>
      <c r="Q148" s="127">
        <f>ROUND(PRODUCT(J148,25)/14,0)</f>
        <v>7</v>
      </c>
      <c r="R148" s="126"/>
      <c r="S148" s="126"/>
      <c r="T148" s="128" t="s">
        <v>36</v>
      </c>
      <c r="U148" s="129" t="s">
        <v>40</v>
      </c>
      <c r="V148" s="78"/>
      <c r="W148" s="78"/>
      <c r="X148" s="78"/>
      <c r="Y148" s="78"/>
      <c r="Z148" s="78"/>
      <c r="AA148" s="73"/>
    </row>
    <row r="149" spans="1:27" ht="12.75" customHeight="1" x14ac:dyDescent="0.25">
      <c r="A149" s="131" t="s">
        <v>222</v>
      </c>
      <c r="B149" s="335" t="s">
        <v>223</v>
      </c>
      <c r="C149" s="335"/>
      <c r="D149" s="335"/>
      <c r="E149" s="335"/>
      <c r="F149" s="335"/>
      <c r="G149" s="335"/>
      <c r="H149" s="335"/>
      <c r="I149" s="336"/>
      <c r="J149" s="125">
        <v>4</v>
      </c>
      <c r="K149" s="125">
        <v>2</v>
      </c>
      <c r="L149" s="125">
        <v>0</v>
      </c>
      <c r="M149" s="125">
        <v>1</v>
      </c>
      <c r="N149" s="126">
        <v>0</v>
      </c>
      <c r="O149" s="127">
        <f t="shared" ref="O149" si="36">K149+L149+M149+N149</f>
        <v>3</v>
      </c>
      <c r="P149" s="127">
        <f>Q149-O149</f>
        <v>4</v>
      </c>
      <c r="Q149" s="127">
        <f>ROUND(PRODUCT(J149,25)/14,0)</f>
        <v>7</v>
      </c>
      <c r="R149" s="126"/>
      <c r="S149" s="126"/>
      <c r="T149" s="128" t="s">
        <v>36</v>
      </c>
      <c r="U149" s="129" t="s">
        <v>40</v>
      </c>
      <c r="V149" s="76"/>
      <c r="W149" s="76"/>
      <c r="X149" s="76"/>
      <c r="Y149" s="76"/>
      <c r="Z149" s="76"/>
      <c r="AA149" s="73"/>
    </row>
    <row r="150" spans="1:27" x14ac:dyDescent="0.25">
      <c r="A150" s="123" t="s">
        <v>184</v>
      </c>
      <c r="B150" s="352" t="s">
        <v>272</v>
      </c>
      <c r="C150" s="353"/>
      <c r="D150" s="353"/>
      <c r="E150" s="353"/>
      <c r="F150" s="353"/>
      <c r="G150" s="353"/>
      <c r="H150" s="353"/>
      <c r="I150" s="353"/>
      <c r="J150" s="353"/>
      <c r="K150" s="353"/>
      <c r="L150" s="353"/>
      <c r="M150" s="353"/>
      <c r="N150" s="353"/>
      <c r="O150" s="353"/>
      <c r="P150" s="353"/>
      <c r="Q150" s="353"/>
      <c r="R150" s="353"/>
      <c r="S150" s="353"/>
      <c r="T150" s="353"/>
      <c r="U150" s="354"/>
      <c r="V150" s="76"/>
      <c r="W150" s="76"/>
      <c r="X150" s="76"/>
      <c r="Y150" s="76"/>
      <c r="Z150" s="76"/>
      <c r="AA150" s="73"/>
    </row>
    <row r="151" spans="1:27" x14ac:dyDescent="0.25">
      <c r="A151" s="124" t="s">
        <v>224</v>
      </c>
      <c r="B151" s="221" t="s">
        <v>225</v>
      </c>
      <c r="C151" s="222"/>
      <c r="D151" s="222"/>
      <c r="E151" s="222"/>
      <c r="F151" s="222"/>
      <c r="G151" s="222"/>
      <c r="H151" s="222"/>
      <c r="I151" s="223"/>
      <c r="J151" s="125">
        <v>5</v>
      </c>
      <c r="K151" s="125">
        <v>2</v>
      </c>
      <c r="L151" s="125">
        <v>2</v>
      </c>
      <c r="M151" s="126">
        <v>0</v>
      </c>
      <c r="N151" s="126">
        <v>0</v>
      </c>
      <c r="O151" s="127">
        <f t="shared" ref="O151:O153" si="37">K151+L151+M151+N151</f>
        <v>4</v>
      </c>
      <c r="P151" s="127">
        <f t="shared" ref="P151:P157" si="38">Q151-O151</f>
        <v>5</v>
      </c>
      <c r="Q151" s="127">
        <f t="shared" ref="Q151:Q157" si="39">ROUND(PRODUCT(J151,25)/14,0)</f>
        <v>9</v>
      </c>
      <c r="R151" s="126"/>
      <c r="S151" s="126" t="s">
        <v>31</v>
      </c>
      <c r="T151" s="128"/>
      <c r="U151" s="129" t="s">
        <v>41</v>
      </c>
      <c r="V151" s="76"/>
      <c r="W151" s="76"/>
      <c r="X151" s="76"/>
      <c r="Y151" s="76"/>
      <c r="Z151" s="76"/>
      <c r="AA151" s="73"/>
    </row>
    <row r="152" spans="1:27" x14ac:dyDescent="0.25">
      <c r="A152" s="124" t="s">
        <v>226</v>
      </c>
      <c r="B152" s="234" t="s">
        <v>227</v>
      </c>
      <c r="C152" s="235"/>
      <c r="D152" s="235"/>
      <c r="E152" s="235"/>
      <c r="F152" s="235"/>
      <c r="G152" s="235"/>
      <c r="H152" s="235"/>
      <c r="I152" s="236"/>
      <c r="J152" s="125">
        <v>5</v>
      </c>
      <c r="K152" s="125">
        <v>2</v>
      </c>
      <c r="L152" s="125">
        <v>2</v>
      </c>
      <c r="M152" s="126">
        <v>0</v>
      </c>
      <c r="N152" s="126">
        <v>0</v>
      </c>
      <c r="O152" s="127">
        <f t="shared" si="37"/>
        <v>4</v>
      </c>
      <c r="P152" s="127">
        <f>Q152-O152</f>
        <v>5</v>
      </c>
      <c r="Q152" s="127">
        <f>ROUND(PRODUCT(J152,25)/14,0)</f>
        <v>9</v>
      </c>
      <c r="R152" s="126"/>
      <c r="S152" s="126" t="s">
        <v>31</v>
      </c>
      <c r="T152" s="128"/>
      <c r="U152" s="129" t="s">
        <v>41</v>
      </c>
      <c r="V152" s="76"/>
      <c r="W152" s="76"/>
      <c r="X152" s="76"/>
      <c r="Y152" s="76"/>
      <c r="Z152" s="76"/>
      <c r="AA152" s="73"/>
    </row>
    <row r="153" spans="1:27" x14ac:dyDescent="0.25">
      <c r="A153" s="131" t="s">
        <v>228</v>
      </c>
      <c r="B153" s="337" t="s">
        <v>229</v>
      </c>
      <c r="C153" s="335"/>
      <c r="D153" s="335"/>
      <c r="E153" s="335"/>
      <c r="F153" s="335"/>
      <c r="G153" s="335"/>
      <c r="H153" s="335"/>
      <c r="I153" s="336"/>
      <c r="J153" s="132">
        <v>5</v>
      </c>
      <c r="K153" s="132">
        <v>2</v>
      </c>
      <c r="L153" s="132">
        <v>2</v>
      </c>
      <c r="M153" s="126">
        <v>0</v>
      </c>
      <c r="N153" s="126">
        <v>0</v>
      </c>
      <c r="O153" s="127">
        <f t="shared" si="37"/>
        <v>4</v>
      </c>
      <c r="P153" s="127">
        <f t="shared" si="38"/>
        <v>5</v>
      </c>
      <c r="Q153" s="127">
        <f t="shared" si="39"/>
        <v>9</v>
      </c>
      <c r="R153" s="126"/>
      <c r="S153" s="126" t="s">
        <v>31</v>
      </c>
      <c r="T153" s="128"/>
      <c r="U153" s="129" t="s">
        <v>41</v>
      </c>
      <c r="V153" s="76"/>
      <c r="W153" s="76"/>
      <c r="X153" s="76"/>
      <c r="Y153" s="76"/>
      <c r="Z153" s="76"/>
      <c r="AA153" s="73"/>
    </row>
    <row r="154" spans="1:27" x14ac:dyDescent="0.25">
      <c r="A154" s="123" t="s">
        <v>186</v>
      </c>
      <c r="B154" s="352" t="s">
        <v>273</v>
      </c>
      <c r="C154" s="353"/>
      <c r="D154" s="353"/>
      <c r="E154" s="353"/>
      <c r="F154" s="353"/>
      <c r="G154" s="353"/>
      <c r="H154" s="353"/>
      <c r="I154" s="353"/>
      <c r="J154" s="353"/>
      <c r="K154" s="353"/>
      <c r="L154" s="353"/>
      <c r="M154" s="353"/>
      <c r="N154" s="353"/>
      <c r="O154" s="353"/>
      <c r="P154" s="353"/>
      <c r="Q154" s="353"/>
      <c r="R154" s="353"/>
      <c r="S154" s="353"/>
      <c r="T154" s="353"/>
      <c r="U154" s="354"/>
      <c r="V154" s="76"/>
      <c r="W154" s="76"/>
      <c r="X154" s="76"/>
      <c r="Y154" s="76"/>
      <c r="Z154" s="76"/>
      <c r="AA154" s="73"/>
    </row>
    <row r="155" spans="1:27" x14ac:dyDescent="0.25">
      <c r="A155" s="124" t="s">
        <v>230</v>
      </c>
      <c r="B155" s="221" t="s">
        <v>231</v>
      </c>
      <c r="C155" s="222"/>
      <c r="D155" s="222"/>
      <c r="E155" s="222"/>
      <c r="F155" s="222"/>
      <c r="G155" s="222"/>
      <c r="H155" s="222"/>
      <c r="I155" s="223"/>
      <c r="J155" s="125">
        <v>5</v>
      </c>
      <c r="K155" s="125">
        <v>2</v>
      </c>
      <c r="L155" s="125">
        <v>1</v>
      </c>
      <c r="M155" s="125">
        <v>0</v>
      </c>
      <c r="N155" s="126">
        <v>0</v>
      </c>
      <c r="O155" s="127">
        <f t="shared" ref="O155:O157" si="40">K155+L155+M155+N155</f>
        <v>3</v>
      </c>
      <c r="P155" s="127">
        <f t="shared" si="38"/>
        <v>6</v>
      </c>
      <c r="Q155" s="127">
        <f t="shared" si="39"/>
        <v>9</v>
      </c>
      <c r="R155" s="126"/>
      <c r="S155" s="126"/>
      <c r="T155" s="128" t="s">
        <v>36</v>
      </c>
      <c r="U155" s="129" t="s">
        <v>41</v>
      </c>
      <c r="V155" s="76"/>
      <c r="W155" s="76"/>
      <c r="X155" s="76"/>
      <c r="Y155" s="76"/>
      <c r="Z155" s="76"/>
      <c r="AA155" s="73"/>
    </row>
    <row r="156" spans="1:27" x14ac:dyDescent="0.25">
      <c r="A156" s="124" t="s">
        <v>232</v>
      </c>
      <c r="B156" s="221" t="s">
        <v>233</v>
      </c>
      <c r="C156" s="222"/>
      <c r="D156" s="222"/>
      <c r="E156" s="222"/>
      <c r="F156" s="222"/>
      <c r="G156" s="222"/>
      <c r="H156" s="222"/>
      <c r="I156" s="223"/>
      <c r="J156" s="125">
        <v>5</v>
      </c>
      <c r="K156" s="125">
        <v>2</v>
      </c>
      <c r="L156" s="125">
        <v>1</v>
      </c>
      <c r="M156" s="125">
        <v>0</v>
      </c>
      <c r="N156" s="126">
        <v>0</v>
      </c>
      <c r="O156" s="127">
        <f t="shared" si="40"/>
        <v>3</v>
      </c>
      <c r="P156" s="127">
        <f t="shared" si="38"/>
        <v>6</v>
      </c>
      <c r="Q156" s="127">
        <f t="shared" si="39"/>
        <v>9</v>
      </c>
      <c r="R156" s="126"/>
      <c r="S156" s="126"/>
      <c r="T156" s="128" t="s">
        <v>36</v>
      </c>
      <c r="U156" s="129" t="s">
        <v>41</v>
      </c>
      <c r="V156" s="76"/>
      <c r="W156" s="76"/>
      <c r="X156" s="76"/>
      <c r="Y156" s="76"/>
      <c r="Z156" s="76"/>
      <c r="AA156" s="73"/>
    </row>
    <row r="157" spans="1:27" x14ac:dyDescent="0.25">
      <c r="A157" s="124" t="s">
        <v>234</v>
      </c>
      <c r="B157" s="221" t="s">
        <v>235</v>
      </c>
      <c r="C157" s="222"/>
      <c r="D157" s="222"/>
      <c r="E157" s="222"/>
      <c r="F157" s="222"/>
      <c r="G157" s="222"/>
      <c r="H157" s="222"/>
      <c r="I157" s="223"/>
      <c r="J157" s="125">
        <v>5</v>
      </c>
      <c r="K157" s="125">
        <v>2</v>
      </c>
      <c r="L157" s="125">
        <v>1</v>
      </c>
      <c r="M157" s="125">
        <v>0</v>
      </c>
      <c r="N157" s="126">
        <v>0</v>
      </c>
      <c r="O157" s="127">
        <f t="shared" si="40"/>
        <v>3</v>
      </c>
      <c r="P157" s="127">
        <f t="shared" si="38"/>
        <v>6</v>
      </c>
      <c r="Q157" s="127">
        <f t="shared" si="39"/>
        <v>9</v>
      </c>
      <c r="R157" s="126"/>
      <c r="S157" s="126"/>
      <c r="T157" s="128" t="s">
        <v>36</v>
      </c>
      <c r="U157" s="129" t="s">
        <v>41</v>
      </c>
      <c r="V157" s="78"/>
      <c r="W157" s="78"/>
      <c r="X157" s="78"/>
      <c r="Y157" s="78"/>
      <c r="Z157" s="78"/>
      <c r="AA157" s="73"/>
    </row>
    <row r="158" spans="1:27" x14ac:dyDescent="0.25">
      <c r="A158" s="123" t="s">
        <v>200</v>
      </c>
      <c r="B158" s="352" t="s">
        <v>274</v>
      </c>
      <c r="C158" s="353"/>
      <c r="D158" s="353"/>
      <c r="E158" s="353"/>
      <c r="F158" s="353"/>
      <c r="G158" s="353"/>
      <c r="H158" s="353"/>
      <c r="I158" s="353"/>
      <c r="J158" s="353"/>
      <c r="K158" s="353"/>
      <c r="L158" s="353"/>
      <c r="M158" s="353"/>
      <c r="N158" s="353"/>
      <c r="O158" s="353"/>
      <c r="P158" s="353"/>
      <c r="Q158" s="353"/>
      <c r="R158" s="353"/>
      <c r="S158" s="353"/>
      <c r="T158" s="353"/>
      <c r="U158" s="354"/>
      <c r="V158" s="76"/>
      <c r="W158" s="79"/>
      <c r="X158" s="79"/>
      <c r="Y158" s="79"/>
      <c r="Z158" s="79"/>
      <c r="AA158" s="73"/>
    </row>
    <row r="159" spans="1:27" x14ac:dyDescent="0.25">
      <c r="A159" s="124" t="s">
        <v>236</v>
      </c>
      <c r="B159" s="221" t="s">
        <v>237</v>
      </c>
      <c r="C159" s="222"/>
      <c r="D159" s="222"/>
      <c r="E159" s="222"/>
      <c r="F159" s="222"/>
      <c r="G159" s="222"/>
      <c r="H159" s="222"/>
      <c r="I159" s="223"/>
      <c r="J159" s="125">
        <v>4</v>
      </c>
      <c r="K159" s="125">
        <v>2</v>
      </c>
      <c r="L159" s="125">
        <v>1</v>
      </c>
      <c r="M159" s="125">
        <v>0</v>
      </c>
      <c r="N159" s="126">
        <v>0</v>
      </c>
      <c r="O159" s="127">
        <f t="shared" ref="O159:O165" si="41">K159+L159+M159+N159</f>
        <v>3</v>
      </c>
      <c r="P159" s="127">
        <f>Q159-O159</f>
        <v>4</v>
      </c>
      <c r="Q159" s="127">
        <f>ROUND(PRODUCT(J159,25)/14,0)</f>
        <v>7</v>
      </c>
      <c r="R159" s="126"/>
      <c r="S159" s="126" t="s">
        <v>31</v>
      </c>
      <c r="T159" s="128"/>
      <c r="U159" s="129" t="s">
        <v>41</v>
      </c>
      <c r="V159" s="79"/>
      <c r="W159" s="79"/>
      <c r="X159" s="79"/>
      <c r="Y159" s="79"/>
      <c r="Z159" s="79"/>
      <c r="AA159" s="73"/>
    </row>
    <row r="160" spans="1:27" s="104" customFormat="1" ht="14.4" x14ac:dyDescent="0.25">
      <c r="A160" s="133" t="s">
        <v>288</v>
      </c>
      <c r="B160" s="338" t="s">
        <v>284</v>
      </c>
      <c r="C160" s="339"/>
      <c r="D160" s="339"/>
      <c r="E160" s="339"/>
      <c r="F160" s="339"/>
      <c r="G160" s="339"/>
      <c r="H160" s="339"/>
      <c r="I160" s="340"/>
      <c r="J160" s="134">
        <v>4</v>
      </c>
      <c r="K160" s="134">
        <v>2</v>
      </c>
      <c r="L160" s="134">
        <v>0</v>
      </c>
      <c r="M160" s="134">
        <v>1</v>
      </c>
      <c r="N160" s="134">
        <v>0</v>
      </c>
      <c r="O160" s="127">
        <f t="shared" ref="O160:O161" si="42">K160+L160+M160+N160</f>
        <v>3</v>
      </c>
      <c r="P160" s="127">
        <f t="shared" ref="P160:P161" si="43">Q160-O160</f>
        <v>4</v>
      </c>
      <c r="Q160" s="127">
        <f t="shared" ref="Q160:Q161" si="44">ROUND(PRODUCT(J160,25)/14,0)</f>
        <v>7</v>
      </c>
      <c r="R160" s="126"/>
      <c r="S160" s="126" t="s">
        <v>31</v>
      </c>
      <c r="T160" s="128"/>
      <c r="U160" s="129" t="s">
        <v>41</v>
      </c>
      <c r="V160" s="79"/>
      <c r="W160" s="79"/>
      <c r="X160" s="79"/>
      <c r="Y160" s="79"/>
      <c r="Z160" s="79"/>
      <c r="AA160" s="103"/>
    </row>
    <row r="161" spans="1:27" s="101" customFormat="1" x14ac:dyDescent="0.25">
      <c r="A161" s="133" t="s">
        <v>289</v>
      </c>
      <c r="B161" s="360" t="s">
        <v>285</v>
      </c>
      <c r="C161" s="360"/>
      <c r="D161" s="360"/>
      <c r="E161" s="360"/>
      <c r="F161" s="360"/>
      <c r="G161" s="360"/>
      <c r="H161" s="360"/>
      <c r="I161" s="360"/>
      <c r="J161" s="134">
        <v>4</v>
      </c>
      <c r="K161" s="134">
        <v>2</v>
      </c>
      <c r="L161" s="134">
        <v>0</v>
      </c>
      <c r="M161" s="134">
        <v>1</v>
      </c>
      <c r="N161" s="134">
        <v>0</v>
      </c>
      <c r="O161" s="127">
        <f t="shared" si="42"/>
        <v>3</v>
      </c>
      <c r="P161" s="127">
        <f t="shared" si="43"/>
        <v>4</v>
      </c>
      <c r="Q161" s="127">
        <f t="shared" si="44"/>
        <v>7</v>
      </c>
      <c r="R161" s="126"/>
      <c r="S161" s="126" t="s">
        <v>31</v>
      </c>
      <c r="T161" s="128"/>
      <c r="U161" s="129" t="s">
        <v>41</v>
      </c>
      <c r="V161" s="79"/>
      <c r="W161" s="79"/>
      <c r="X161" s="79"/>
      <c r="Y161" s="79"/>
      <c r="Z161" s="79"/>
      <c r="AA161" s="100"/>
    </row>
    <row r="162" spans="1:27" s="101" customFormat="1" hidden="1" x14ac:dyDescent="0.25">
      <c r="A162" s="124"/>
      <c r="B162" s="356"/>
      <c r="C162" s="356"/>
      <c r="D162" s="356"/>
      <c r="E162" s="356"/>
      <c r="F162" s="356"/>
      <c r="G162" s="356"/>
      <c r="H162" s="356"/>
      <c r="I162" s="356"/>
      <c r="J162" s="125"/>
      <c r="K162" s="125"/>
      <c r="L162" s="125"/>
      <c r="M162" s="125"/>
      <c r="N162" s="126"/>
      <c r="O162" s="127"/>
      <c r="P162" s="127"/>
      <c r="Q162" s="127"/>
      <c r="R162" s="126"/>
      <c r="S162" s="126"/>
      <c r="T162" s="128"/>
      <c r="U162" s="129"/>
      <c r="V162" s="79"/>
      <c r="W162" s="79"/>
      <c r="X162" s="79"/>
      <c r="Y162" s="79"/>
      <c r="Z162" s="79"/>
      <c r="AA162" s="100"/>
    </row>
    <row r="163" spans="1:27" x14ac:dyDescent="0.25">
      <c r="A163" s="124" t="s">
        <v>238</v>
      </c>
      <c r="B163" s="221" t="s">
        <v>239</v>
      </c>
      <c r="C163" s="222"/>
      <c r="D163" s="222"/>
      <c r="E163" s="222"/>
      <c r="F163" s="222"/>
      <c r="G163" s="222"/>
      <c r="H163" s="222"/>
      <c r="I163" s="223"/>
      <c r="J163" s="125">
        <v>4</v>
      </c>
      <c r="K163" s="125">
        <v>2</v>
      </c>
      <c r="L163" s="125">
        <v>1</v>
      </c>
      <c r="M163" s="125">
        <v>0</v>
      </c>
      <c r="N163" s="126">
        <v>0</v>
      </c>
      <c r="O163" s="127">
        <f t="shared" si="41"/>
        <v>3</v>
      </c>
      <c r="P163" s="127">
        <f t="shared" ref="P163:P173" si="45">Q163-O163</f>
        <v>4</v>
      </c>
      <c r="Q163" s="127">
        <f t="shared" ref="Q163:Q165" si="46">ROUND(PRODUCT(J163,25)/14,0)</f>
        <v>7</v>
      </c>
      <c r="R163" s="126"/>
      <c r="S163" s="126" t="s">
        <v>31</v>
      </c>
      <c r="T163" s="128"/>
      <c r="U163" s="129" t="s">
        <v>41</v>
      </c>
      <c r="V163" s="79"/>
      <c r="W163" s="79"/>
      <c r="X163" s="79"/>
      <c r="Y163" s="79"/>
      <c r="Z163" s="79"/>
      <c r="AA163" s="73"/>
    </row>
    <row r="164" spans="1:27" x14ac:dyDescent="0.25">
      <c r="A164" s="124" t="s">
        <v>240</v>
      </c>
      <c r="B164" s="135" t="s">
        <v>241</v>
      </c>
      <c r="C164" s="136"/>
      <c r="D164" s="136"/>
      <c r="E164" s="136"/>
      <c r="F164" s="136"/>
      <c r="G164" s="136"/>
      <c r="H164" s="136"/>
      <c r="I164" s="137"/>
      <c r="J164" s="125">
        <v>4</v>
      </c>
      <c r="K164" s="125">
        <v>2</v>
      </c>
      <c r="L164" s="125">
        <v>1</v>
      </c>
      <c r="M164" s="125">
        <v>0</v>
      </c>
      <c r="N164" s="126">
        <v>0</v>
      </c>
      <c r="O164" s="127">
        <f t="shared" si="41"/>
        <v>3</v>
      </c>
      <c r="P164" s="127">
        <f t="shared" si="45"/>
        <v>4</v>
      </c>
      <c r="Q164" s="127">
        <f t="shared" si="46"/>
        <v>7</v>
      </c>
      <c r="R164" s="126"/>
      <c r="S164" s="126" t="s">
        <v>31</v>
      </c>
      <c r="T164" s="128"/>
      <c r="U164" s="129" t="s">
        <v>41</v>
      </c>
      <c r="V164" s="78"/>
      <c r="W164" s="78"/>
      <c r="X164" s="78"/>
      <c r="Y164" s="78"/>
      <c r="Z164" s="78"/>
      <c r="AA164" s="73"/>
    </row>
    <row r="165" spans="1:27" ht="15" customHeight="1" x14ac:dyDescent="0.25">
      <c r="A165" s="124" t="s">
        <v>242</v>
      </c>
      <c r="B165" s="221" t="s">
        <v>243</v>
      </c>
      <c r="C165" s="222"/>
      <c r="D165" s="222"/>
      <c r="E165" s="222"/>
      <c r="F165" s="222"/>
      <c r="G165" s="222"/>
      <c r="H165" s="222"/>
      <c r="I165" s="223"/>
      <c r="J165" s="125">
        <v>4</v>
      </c>
      <c r="K165" s="125">
        <v>2</v>
      </c>
      <c r="L165" s="125">
        <v>1</v>
      </c>
      <c r="M165" s="125">
        <v>0</v>
      </c>
      <c r="N165" s="126">
        <v>0</v>
      </c>
      <c r="O165" s="127">
        <f t="shared" si="41"/>
        <v>3</v>
      </c>
      <c r="P165" s="127">
        <f t="shared" si="45"/>
        <v>4</v>
      </c>
      <c r="Q165" s="127">
        <f t="shared" si="46"/>
        <v>7</v>
      </c>
      <c r="R165" s="126"/>
      <c r="S165" s="126" t="s">
        <v>31</v>
      </c>
      <c r="T165" s="128"/>
      <c r="U165" s="129" t="s">
        <v>41</v>
      </c>
      <c r="V165" s="77"/>
      <c r="W165" s="77"/>
      <c r="X165" s="77"/>
      <c r="Y165" s="77"/>
      <c r="Z165" s="77"/>
      <c r="AA165" s="73"/>
    </row>
    <row r="166" spans="1:27" x14ac:dyDescent="0.25">
      <c r="A166" s="123" t="s">
        <v>208</v>
      </c>
      <c r="B166" s="352" t="s">
        <v>275</v>
      </c>
      <c r="C166" s="353"/>
      <c r="D166" s="353"/>
      <c r="E166" s="353"/>
      <c r="F166" s="353"/>
      <c r="G166" s="353"/>
      <c r="H166" s="353"/>
      <c r="I166" s="353"/>
      <c r="J166" s="353"/>
      <c r="K166" s="353"/>
      <c r="L166" s="353"/>
      <c r="M166" s="353"/>
      <c r="N166" s="353"/>
      <c r="O166" s="353"/>
      <c r="P166" s="353"/>
      <c r="Q166" s="353"/>
      <c r="R166" s="353"/>
      <c r="S166" s="353"/>
      <c r="T166" s="353"/>
      <c r="U166" s="354"/>
      <c r="V166" s="77"/>
      <c r="W166" s="77"/>
      <c r="X166" s="77"/>
      <c r="Y166" s="77"/>
      <c r="Z166" s="77"/>
      <c r="AA166" s="73"/>
    </row>
    <row r="167" spans="1:27" x14ac:dyDescent="0.25">
      <c r="A167" s="124" t="s">
        <v>244</v>
      </c>
      <c r="B167" s="221" t="s">
        <v>245</v>
      </c>
      <c r="C167" s="222"/>
      <c r="D167" s="222"/>
      <c r="E167" s="222"/>
      <c r="F167" s="222"/>
      <c r="G167" s="222"/>
      <c r="H167" s="222"/>
      <c r="I167" s="223"/>
      <c r="J167" s="125">
        <v>4</v>
      </c>
      <c r="K167" s="125">
        <v>2</v>
      </c>
      <c r="L167" s="125">
        <v>0</v>
      </c>
      <c r="M167" s="125">
        <v>1</v>
      </c>
      <c r="N167" s="126">
        <v>0</v>
      </c>
      <c r="O167" s="127">
        <f t="shared" ref="O167:O171" si="47">K167+L167+M167+N167</f>
        <v>3</v>
      </c>
      <c r="P167" s="127">
        <f>Q167-O167</f>
        <v>5</v>
      </c>
      <c r="Q167" s="127">
        <f>ROUND(PRODUCT(J167,25)/12,0)</f>
        <v>8</v>
      </c>
      <c r="R167" s="126"/>
      <c r="S167" s="126"/>
      <c r="T167" s="128" t="s">
        <v>36</v>
      </c>
      <c r="U167" s="129" t="s">
        <v>41</v>
      </c>
      <c r="V167" s="77"/>
      <c r="W167" s="77"/>
      <c r="X167" s="77"/>
      <c r="Y167" s="77"/>
      <c r="Z167" s="77"/>
      <c r="AA167" s="73"/>
    </row>
    <row r="168" spans="1:27" s="101" customFormat="1" x14ac:dyDescent="0.25">
      <c r="A168" s="124" t="s">
        <v>246</v>
      </c>
      <c r="B168" s="356" t="s">
        <v>247</v>
      </c>
      <c r="C168" s="356"/>
      <c r="D168" s="356"/>
      <c r="E168" s="356"/>
      <c r="F168" s="356"/>
      <c r="G168" s="356"/>
      <c r="H168" s="356"/>
      <c r="I168" s="356"/>
      <c r="J168" s="125">
        <v>4</v>
      </c>
      <c r="K168" s="125">
        <v>2</v>
      </c>
      <c r="L168" s="125">
        <v>0</v>
      </c>
      <c r="M168" s="125">
        <v>1</v>
      </c>
      <c r="N168" s="126">
        <v>0</v>
      </c>
      <c r="O168" s="127">
        <f t="shared" ref="O168:O169" si="48">K168+L168+M168+N168</f>
        <v>3</v>
      </c>
      <c r="P168" s="127">
        <f t="shared" ref="P168:P169" si="49">Q168-O168</f>
        <v>5</v>
      </c>
      <c r="Q168" s="127">
        <f t="shared" ref="Q168:Q171" si="50">ROUND(PRODUCT(J168,25)/12,0)</f>
        <v>8</v>
      </c>
      <c r="R168" s="126"/>
      <c r="S168" s="126"/>
      <c r="T168" s="128" t="s">
        <v>36</v>
      </c>
      <c r="U168" s="129" t="s">
        <v>41</v>
      </c>
      <c r="V168" s="77"/>
      <c r="W168" s="77"/>
      <c r="X168" s="77"/>
      <c r="Y168" s="77"/>
      <c r="Z168" s="77"/>
      <c r="AA168" s="100"/>
    </row>
    <row r="169" spans="1:27" x14ac:dyDescent="0.25">
      <c r="A169" s="124" t="s">
        <v>248</v>
      </c>
      <c r="B169" s="135" t="s">
        <v>249</v>
      </c>
      <c r="C169" s="136"/>
      <c r="D169" s="136"/>
      <c r="E169" s="136"/>
      <c r="F169" s="136"/>
      <c r="G169" s="136"/>
      <c r="H169" s="136"/>
      <c r="I169" s="137"/>
      <c r="J169" s="125">
        <v>4</v>
      </c>
      <c r="K169" s="125">
        <v>2</v>
      </c>
      <c r="L169" s="125">
        <v>1</v>
      </c>
      <c r="M169" s="125">
        <v>0</v>
      </c>
      <c r="N169" s="126">
        <v>0</v>
      </c>
      <c r="O169" s="127">
        <f t="shared" si="48"/>
        <v>3</v>
      </c>
      <c r="P169" s="127">
        <f t="shared" si="49"/>
        <v>5</v>
      </c>
      <c r="Q169" s="127">
        <f t="shared" si="50"/>
        <v>8</v>
      </c>
      <c r="R169" s="126"/>
      <c r="S169" s="126"/>
      <c r="T169" s="128" t="s">
        <v>36</v>
      </c>
      <c r="U169" s="129" t="s">
        <v>41</v>
      </c>
      <c r="V169" s="77"/>
      <c r="W169" s="77"/>
      <c r="X169" s="77"/>
      <c r="Y169" s="77"/>
      <c r="Z169" s="77"/>
      <c r="AA169" s="73"/>
    </row>
    <row r="170" spans="1:27" x14ac:dyDescent="0.25">
      <c r="A170" s="124" t="s">
        <v>250</v>
      </c>
      <c r="B170" s="135" t="s">
        <v>251</v>
      </c>
      <c r="C170" s="136"/>
      <c r="D170" s="136"/>
      <c r="E170" s="136"/>
      <c r="F170" s="136"/>
      <c r="G170" s="136"/>
      <c r="H170" s="136"/>
      <c r="I170" s="137"/>
      <c r="J170" s="125">
        <v>4</v>
      </c>
      <c r="K170" s="125">
        <v>2</v>
      </c>
      <c r="L170" s="125">
        <v>1</v>
      </c>
      <c r="M170" s="125">
        <v>0</v>
      </c>
      <c r="N170" s="126">
        <v>0</v>
      </c>
      <c r="O170" s="127">
        <f t="shared" si="47"/>
        <v>3</v>
      </c>
      <c r="P170" s="127">
        <f>Q170-O170</f>
        <v>5</v>
      </c>
      <c r="Q170" s="127">
        <f t="shared" si="50"/>
        <v>8</v>
      </c>
      <c r="R170" s="126"/>
      <c r="S170" s="126"/>
      <c r="T170" s="128" t="s">
        <v>36</v>
      </c>
      <c r="U170" s="129" t="s">
        <v>41</v>
      </c>
      <c r="V170" s="77"/>
      <c r="W170" s="77"/>
      <c r="X170" s="77"/>
      <c r="Y170" s="77"/>
      <c r="Z170" s="77"/>
      <c r="AA170" s="73"/>
    </row>
    <row r="171" spans="1:27" ht="15" customHeight="1" x14ac:dyDescent="0.25">
      <c r="A171" s="124" t="s">
        <v>252</v>
      </c>
      <c r="B171" s="221" t="s">
        <v>253</v>
      </c>
      <c r="C171" s="222"/>
      <c r="D171" s="222"/>
      <c r="E171" s="222"/>
      <c r="F171" s="222"/>
      <c r="G171" s="222"/>
      <c r="H171" s="222"/>
      <c r="I171" s="223"/>
      <c r="J171" s="125">
        <v>4</v>
      </c>
      <c r="K171" s="125">
        <v>2</v>
      </c>
      <c r="L171" s="125">
        <v>0</v>
      </c>
      <c r="M171" s="125">
        <v>1</v>
      </c>
      <c r="N171" s="126">
        <v>0</v>
      </c>
      <c r="O171" s="127">
        <f t="shared" si="47"/>
        <v>3</v>
      </c>
      <c r="P171" s="127">
        <f>Q171-O171</f>
        <v>5</v>
      </c>
      <c r="Q171" s="127">
        <f t="shared" si="50"/>
        <v>8</v>
      </c>
      <c r="R171" s="126"/>
      <c r="S171" s="126"/>
      <c r="T171" s="128" t="s">
        <v>36</v>
      </c>
      <c r="U171" s="129" t="s">
        <v>41</v>
      </c>
      <c r="V171" s="77"/>
      <c r="W171" s="77"/>
      <c r="X171" s="77"/>
      <c r="Y171" s="77"/>
      <c r="Z171" s="77"/>
      <c r="AA171" s="73"/>
    </row>
    <row r="172" spans="1:27" x14ac:dyDescent="0.25">
      <c r="A172" s="123" t="s">
        <v>212</v>
      </c>
      <c r="B172" s="352" t="s">
        <v>108</v>
      </c>
      <c r="C172" s="353"/>
      <c r="D172" s="353"/>
      <c r="E172" s="353"/>
      <c r="F172" s="353"/>
      <c r="G172" s="353"/>
      <c r="H172" s="353"/>
      <c r="I172" s="353"/>
      <c r="J172" s="353"/>
      <c r="K172" s="353"/>
      <c r="L172" s="353"/>
      <c r="M172" s="353"/>
      <c r="N172" s="353"/>
      <c r="O172" s="353"/>
      <c r="P172" s="353"/>
      <c r="Q172" s="353"/>
      <c r="R172" s="353"/>
      <c r="S172" s="353"/>
      <c r="T172" s="353"/>
      <c r="U172" s="354"/>
      <c r="V172" s="77"/>
      <c r="W172" s="77"/>
      <c r="X172" s="77"/>
      <c r="Y172" s="77"/>
      <c r="Z172" s="77"/>
      <c r="AA172" s="73"/>
    </row>
    <row r="173" spans="1:27" x14ac:dyDescent="0.25">
      <c r="A173" s="124" t="s">
        <v>254</v>
      </c>
      <c r="B173" s="221" t="s">
        <v>255</v>
      </c>
      <c r="C173" s="222"/>
      <c r="D173" s="222"/>
      <c r="E173" s="222"/>
      <c r="F173" s="222"/>
      <c r="G173" s="222"/>
      <c r="H173" s="222"/>
      <c r="I173" s="223"/>
      <c r="J173" s="125">
        <v>4</v>
      </c>
      <c r="K173" s="125">
        <v>2</v>
      </c>
      <c r="L173" s="125">
        <v>1</v>
      </c>
      <c r="M173" s="125">
        <v>0</v>
      </c>
      <c r="N173" s="138">
        <v>0</v>
      </c>
      <c r="O173" s="127">
        <f t="shared" ref="O173:O182" si="51">K173+L173+M173+N173</f>
        <v>3</v>
      </c>
      <c r="P173" s="127">
        <f t="shared" si="45"/>
        <v>5</v>
      </c>
      <c r="Q173" s="127">
        <f>ROUND(PRODUCT(J173,25)/12,0)</f>
        <v>8</v>
      </c>
      <c r="R173" s="126" t="s">
        <v>35</v>
      </c>
      <c r="S173" s="126"/>
      <c r="T173" s="128"/>
      <c r="U173" s="129" t="s">
        <v>41</v>
      </c>
      <c r="V173" s="77"/>
      <c r="W173" s="77"/>
      <c r="X173" s="77"/>
      <c r="Y173" s="77"/>
      <c r="Z173" s="77"/>
      <c r="AA173" s="73"/>
    </row>
    <row r="174" spans="1:27" s="101" customFormat="1" x14ac:dyDescent="0.25">
      <c r="A174" s="124" t="s">
        <v>256</v>
      </c>
      <c r="B174" s="135" t="s">
        <v>257</v>
      </c>
      <c r="C174" s="136"/>
      <c r="D174" s="136"/>
      <c r="E174" s="136"/>
      <c r="F174" s="136"/>
      <c r="G174" s="136"/>
      <c r="H174" s="136"/>
      <c r="I174" s="137"/>
      <c r="J174" s="125">
        <v>4</v>
      </c>
      <c r="K174" s="125">
        <v>2</v>
      </c>
      <c r="L174" s="125">
        <v>1</v>
      </c>
      <c r="M174" s="125">
        <v>0</v>
      </c>
      <c r="N174" s="138">
        <v>0</v>
      </c>
      <c r="O174" s="127">
        <f t="shared" ref="O174:O176" si="52">K174+L174+M174+N174</f>
        <v>3</v>
      </c>
      <c r="P174" s="127">
        <f t="shared" ref="P174:P176" si="53">Q174-O174</f>
        <v>5</v>
      </c>
      <c r="Q174" s="127">
        <f t="shared" ref="Q174:Q176" si="54">ROUND(PRODUCT(J174,25)/12,0)</f>
        <v>8</v>
      </c>
      <c r="R174" s="126" t="s">
        <v>35</v>
      </c>
      <c r="S174" s="126"/>
      <c r="T174" s="128"/>
      <c r="U174" s="129" t="s">
        <v>41</v>
      </c>
      <c r="V174" s="77"/>
      <c r="W174" s="77"/>
      <c r="X174" s="77"/>
      <c r="Y174" s="77"/>
      <c r="Z174" s="77"/>
      <c r="AA174" s="100"/>
    </row>
    <row r="175" spans="1:27" s="101" customFormat="1" x14ac:dyDescent="0.25">
      <c r="A175" s="139" t="s">
        <v>258</v>
      </c>
      <c r="B175" s="357" t="s">
        <v>259</v>
      </c>
      <c r="C175" s="358"/>
      <c r="D175" s="358"/>
      <c r="E175" s="358"/>
      <c r="F175" s="358"/>
      <c r="G175" s="358"/>
      <c r="H175" s="358"/>
      <c r="I175" s="359"/>
      <c r="J175" s="140">
        <v>4</v>
      </c>
      <c r="K175" s="140">
        <v>2</v>
      </c>
      <c r="L175" s="140">
        <v>1</v>
      </c>
      <c r="M175" s="140">
        <v>0</v>
      </c>
      <c r="N175" s="140">
        <v>2</v>
      </c>
      <c r="O175" s="127">
        <f t="shared" si="52"/>
        <v>5</v>
      </c>
      <c r="P175" s="127">
        <f t="shared" si="53"/>
        <v>3</v>
      </c>
      <c r="Q175" s="127">
        <f t="shared" si="54"/>
        <v>8</v>
      </c>
      <c r="R175" s="126" t="s">
        <v>35</v>
      </c>
      <c r="S175" s="126"/>
      <c r="T175" s="128"/>
      <c r="U175" s="129" t="s">
        <v>41</v>
      </c>
      <c r="V175" s="77"/>
      <c r="W175" s="77"/>
      <c r="X175" s="77"/>
      <c r="Y175" s="77"/>
      <c r="Z175" s="77"/>
      <c r="AA175" s="100"/>
    </row>
    <row r="176" spans="1:27" s="101" customFormat="1" x14ac:dyDescent="0.25">
      <c r="A176" s="124" t="s">
        <v>260</v>
      </c>
      <c r="B176" s="234" t="s">
        <v>261</v>
      </c>
      <c r="C176" s="235"/>
      <c r="D176" s="235"/>
      <c r="E176" s="235"/>
      <c r="F176" s="235"/>
      <c r="G176" s="235"/>
      <c r="H176" s="235"/>
      <c r="I176" s="236"/>
      <c r="J176" s="125">
        <v>4</v>
      </c>
      <c r="K176" s="125">
        <v>2</v>
      </c>
      <c r="L176" s="125">
        <v>1</v>
      </c>
      <c r="M176" s="125">
        <v>0</v>
      </c>
      <c r="N176" s="125">
        <v>0</v>
      </c>
      <c r="O176" s="127">
        <f t="shared" si="52"/>
        <v>3</v>
      </c>
      <c r="P176" s="127">
        <f t="shared" si="53"/>
        <v>5</v>
      </c>
      <c r="Q176" s="127">
        <f t="shared" si="54"/>
        <v>8</v>
      </c>
      <c r="R176" s="126" t="s">
        <v>35</v>
      </c>
      <c r="S176" s="126"/>
      <c r="T176" s="128"/>
      <c r="U176" s="129" t="s">
        <v>41</v>
      </c>
      <c r="V176" s="77"/>
      <c r="W176" s="77"/>
      <c r="X176" s="77"/>
      <c r="Y176" s="77"/>
      <c r="Z176" s="77"/>
      <c r="AA176" s="100"/>
    </row>
    <row r="177" spans="1:27" s="101" customFormat="1" x14ac:dyDescent="0.25">
      <c r="A177" s="123" t="s">
        <v>214</v>
      </c>
      <c r="B177" s="352" t="s">
        <v>262</v>
      </c>
      <c r="C177" s="353"/>
      <c r="D177" s="353"/>
      <c r="E177" s="353"/>
      <c r="F177" s="353"/>
      <c r="G177" s="353"/>
      <c r="H177" s="353"/>
      <c r="I177" s="353"/>
      <c r="J177" s="353"/>
      <c r="K177" s="353"/>
      <c r="L177" s="353"/>
      <c r="M177" s="353"/>
      <c r="N177" s="353"/>
      <c r="O177" s="353"/>
      <c r="P177" s="353"/>
      <c r="Q177" s="353"/>
      <c r="R177" s="353"/>
      <c r="S177" s="353"/>
      <c r="T177" s="353"/>
      <c r="U177" s="354"/>
      <c r="V177" s="77"/>
      <c r="W177" s="77"/>
      <c r="X177" s="77"/>
      <c r="Y177" s="77"/>
      <c r="Z177" s="77"/>
      <c r="AA177" s="100"/>
    </row>
    <row r="178" spans="1:27" x14ac:dyDescent="0.25">
      <c r="A178" s="124" t="s">
        <v>263</v>
      </c>
      <c r="B178" s="234" t="s">
        <v>264</v>
      </c>
      <c r="C178" s="235"/>
      <c r="D178" s="235"/>
      <c r="E178" s="235"/>
      <c r="F178" s="235"/>
      <c r="G178" s="235"/>
      <c r="H178" s="235"/>
      <c r="I178" s="236"/>
      <c r="J178" s="125">
        <v>2</v>
      </c>
      <c r="K178" s="125">
        <v>2</v>
      </c>
      <c r="L178" s="125">
        <v>0</v>
      </c>
      <c r="M178" s="125">
        <v>0</v>
      </c>
      <c r="N178" s="138">
        <v>2</v>
      </c>
      <c r="O178" s="127">
        <f t="shared" si="51"/>
        <v>4</v>
      </c>
      <c r="P178" s="127">
        <f>Q178-O178</f>
        <v>0</v>
      </c>
      <c r="Q178" s="127">
        <f>ROUND(PRODUCT(J178,25)/12,0)</f>
        <v>4</v>
      </c>
      <c r="R178" s="126"/>
      <c r="S178" s="126"/>
      <c r="T178" s="128" t="s">
        <v>36</v>
      </c>
      <c r="U178" s="129" t="s">
        <v>42</v>
      </c>
      <c r="V178" s="77"/>
      <c r="W178" s="77"/>
      <c r="X178" s="77"/>
      <c r="Y178" s="77"/>
      <c r="Z178" s="77"/>
      <c r="AA178" s="73"/>
    </row>
    <row r="179" spans="1:27" s="101" customFormat="1" x14ac:dyDescent="0.25">
      <c r="A179" s="124" t="s">
        <v>265</v>
      </c>
      <c r="B179" s="234" t="s">
        <v>266</v>
      </c>
      <c r="C179" s="235"/>
      <c r="D179" s="235"/>
      <c r="E179" s="235"/>
      <c r="F179" s="235"/>
      <c r="G179" s="235"/>
      <c r="H179" s="235"/>
      <c r="I179" s="236"/>
      <c r="J179" s="125">
        <v>2</v>
      </c>
      <c r="K179" s="125">
        <v>2</v>
      </c>
      <c r="L179" s="125">
        <v>0</v>
      </c>
      <c r="M179" s="125">
        <v>0</v>
      </c>
      <c r="N179" s="138">
        <v>2</v>
      </c>
      <c r="O179" s="127">
        <f t="shared" ref="O179" si="55">K179+L179+M179+N179</f>
        <v>4</v>
      </c>
      <c r="P179" s="127">
        <f>Q179-O179</f>
        <v>0</v>
      </c>
      <c r="Q179" s="127">
        <f>ROUND(PRODUCT(J179,25)/12,0)</f>
        <v>4</v>
      </c>
      <c r="R179" s="126"/>
      <c r="S179" s="126"/>
      <c r="T179" s="128" t="s">
        <v>36</v>
      </c>
      <c r="U179" s="129" t="s">
        <v>42</v>
      </c>
      <c r="V179" s="77"/>
      <c r="W179" s="77"/>
      <c r="X179" s="77"/>
      <c r="Y179" s="77"/>
      <c r="Z179" s="77"/>
      <c r="AA179" s="100"/>
    </row>
    <row r="180" spans="1:27" s="101" customFormat="1" x14ac:dyDescent="0.25">
      <c r="A180" s="123" t="s">
        <v>216</v>
      </c>
      <c r="B180" s="352" t="s">
        <v>267</v>
      </c>
      <c r="C180" s="353"/>
      <c r="D180" s="353"/>
      <c r="E180" s="353"/>
      <c r="F180" s="353"/>
      <c r="G180" s="353"/>
      <c r="H180" s="353"/>
      <c r="I180" s="353"/>
      <c r="J180" s="353"/>
      <c r="K180" s="353"/>
      <c r="L180" s="353"/>
      <c r="M180" s="353"/>
      <c r="N180" s="353"/>
      <c r="O180" s="353"/>
      <c r="P180" s="353"/>
      <c r="Q180" s="353"/>
      <c r="R180" s="353"/>
      <c r="S180" s="353"/>
      <c r="T180" s="353"/>
      <c r="U180" s="354"/>
      <c r="V180" s="77"/>
      <c r="W180" s="77"/>
      <c r="X180" s="77"/>
      <c r="Y180" s="77"/>
      <c r="Z180" s="77"/>
      <c r="AA180" s="100"/>
    </row>
    <row r="181" spans="1:27" s="101" customFormat="1" x14ac:dyDescent="0.25">
      <c r="A181" s="113" t="s">
        <v>268</v>
      </c>
      <c r="B181" s="361" t="s">
        <v>269</v>
      </c>
      <c r="C181" s="362"/>
      <c r="D181" s="362"/>
      <c r="E181" s="362"/>
      <c r="F181" s="362"/>
      <c r="G181" s="362"/>
      <c r="H181" s="362"/>
      <c r="I181" s="363"/>
      <c r="J181" s="112">
        <v>3</v>
      </c>
      <c r="K181" s="112">
        <v>2</v>
      </c>
      <c r="L181" s="112">
        <v>1</v>
      </c>
      <c r="M181" s="112">
        <v>0</v>
      </c>
      <c r="N181" s="108">
        <v>2</v>
      </c>
      <c r="O181" s="15">
        <f t="shared" ref="O181" si="56">K181+L181+M181+N181</f>
        <v>5</v>
      </c>
      <c r="P181" s="15">
        <f>Q181-O181</f>
        <v>1</v>
      </c>
      <c r="Q181" s="15">
        <f>ROUND(PRODUCT(J181,25)/12,0)</f>
        <v>6</v>
      </c>
      <c r="R181" s="22"/>
      <c r="S181" s="22" t="s">
        <v>31</v>
      </c>
      <c r="T181" s="23"/>
      <c r="U181" s="9" t="s">
        <v>42</v>
      </c>
      <c r="V181" s="77"/>
      <c r="W181" s="77"/>
      <c r="X181" s="77"/>
      <c r="Y181" s="77"/>
      <c r="Z181" s="77"/>
      <c r="AA181" s="100"/>
    </row>
    <row r="182" spans="1:27" ht="26.4" x14ac:dyDescent="0.25">
      <c r="A182" s="116" t="s">
        <v>270</v>
      </c>
      <c r="B182" s="332" t="s">
        <v>271</v>
      </c>
      <c r="C182" s="333"/>
      <c r="D182" s="333"/>
      <c r="E182" s="333"/>
      <c r="F182" s="333"/>
      <c r="G182" s="333"/>
      <c r="H182" s="333"/>
      <c r="I182" s="334"/>
      <c r="J182" s="108">
        <v>3</v>
      </c>
      <c r="K182" s="112">
        <v>2</v>
      </c>
      <c r="L182" s="112">
        <v>1</v>
      </c>
      <c r="M182" s="112">
        <v>0</v>
      </c>
      <c r="N182" s="108">
        <v>2</v>
      </c>
      <c r="O182" s="15">
        <f t="shared" si="51"/>
        <v>5</v>
      </c>
      <c r="P182" s="15">
        <f>Q182-O182</f>
        <v>1</v>
      </c>
      <c r="Q182" s="15">
        <f>ROUND(PRODUCT(J182,25)/12,0)</f>
        <v>6</v>
      </c>
      <c r="R182" s="22"/>
      <c r="S182" s="22" t="s">
        <v>31</v>
      </c>
      <c r="T182" s="23"/>
      <c r="U182" s="9" t="s">
        <v>42</v>
      </c>
      <c r="V182" s="77"/>
      <c r="W182" s="77"/>
      <c r="X182" s="77"/>
      <c r="Y182" s="77"/>
      <c r="Z182" s="77"/>
      <c r="AA182" s="73"/>
    </row>
    <row r="183" spans="1:27" ht="27" customHeight="1" x14ac:dyDescent="0.25">
      <c r="A183" s="289" t="s">
        <v>113</v>
      </c>
      <c r="B183" s="289"/>
      <c r="C183" s="289"/>
      <c r="D183" s="289"/>
      <c r="E183" s="289"/>
      <c r="F183" s="289"/>
      <c r="G183" s="289"/>
      <c r="H183" s="289"/>
      <c r="I183" s="289"/>
      <c r="J183" s="18">
        <f>SUM(J147,J151,J155,J159,J167,J173,J178,J181)</f>
        <v>31</v>
      </c>
      <c r="K183" s="102">
        <f t="shared" ref="K183:Q183" si="57">SUM(K147,K151,K155,K159,K167,K173,K178,K181)</f>
        <v>16</v>
      </c>
      <c r="L183" s="102">
        <f t="shared" si="57"/>
        <v>7</v>
      </c>
      <c r="M183" s="102">
        <f t="shared" si="57"/>
        <v>1</v>
      </c>
      <c r="N183" s="102">
        <f t="shared" si="57"/>
        <v>4</v>
      </c>
      <c r="O183" s="102">
        <f t="shared" si="57"/>
        <v>28</v>
      </c>
      <c r="P183" s="102">
        <f t="shared" si="57"/>
        <v>30</v>
      </c>
      <c r="Q183" s="102">
        <f t="shared" si="57"/>
        <v>58</v>
      </c>
      <c r="R183" s="102">
        <f>COUNTIF(R147,"E")+COUNTIF(R151,"E")+COUNTIF(R155,"E")+COUNTIF(R159,"E")+COUNTIF(R167,"E")+COUNTIF(R173,"E")+COUNTIF(R178,"E")+COUNTIF(R181,"E")</f>
        <v>1</v>
      </c>
      <c r="S183" s="102">
        <f>COUNTIF(S147,"C")+COUNTIF(S151,"C")+COUNTIF(S155,"C")+COUNTIF(S159,"C")+COUNTIF(S167,"C")+COUNTIF(S173,"C")+COUNTIF(S178,"C")+COUNTIF(S181,"C")</f>
        <v>3</v>
      </c>
      <c r="T183" s="102">
        <f>COUNTIF(T147,"VP")+COUNTIF(T151,"VP")+COUNTIF(T155,"VP")+COUNTIF(T159,"VP")+COUNTIF(T167,"VP")+COUNTIF(T173,"VP")+COUNTIF(T178,"VP")+COUNTIF(T181,"VP")</f>
        <v>4</v>
      </c>
      <c r="U183" s="80">
        <f>COUNTA(U147,U151,U155,U159,U167,U173,U178,U181)</f>
        <v>8</v>
      </c>
      <c r="V183" s="77"/>
      <c r="W183" s="77"/>
      <c r="X183" s="77"/>
      <c r="Y183" s="77"/>
      <c r="Z183" s="77"/>
      <c r="AA183" s="73"/>
    </row>
    <row r="184" spans="1:27" ht="15" customHeight="1" x14ac:dyDescent="0.25">
      <c r="A184" s="366" t="s">
        <v>53</v>
      </c>
      <c r="B184" s="366"/>
      <c r="C184" s="366"/>
      <c r="D184" s="366"/>
      <c r="E184" s="366"/>
      <c r="F184" s="366"/>
      <c r="G184" s="366"/>
      <c r="H184" s="366"/>
      <c r="I184" s="366"/>
      <c r="J184" s="366"/>
      <c r="K184" s="18">
        <f>SUM(K147,K151,K155,K159)*14+(K167+K173+K178+K181)*12</f>
        <v>208</v>
      </c>
      <c r="L184" s="102">
        <f t="shared" ref="L184:Q184" si="58">SUM(L147,L151,L155,L159)*14+(L167+L173+L178+L181)*12</f>
        <v>94</v>
      </c>
      <c r="M184" s="102">
        <f t="shared" si="58"/>
        <v>12</v>
      </c>
      <c r="N184" s="102">
        <f t="shared" si="58"/>
        <v>48</v>
      </c>
      <c r="O184" s="102">
        <f t="shared" si="58"/>
        <v>362</v>
      </c>
      <c r="P184" s="102">
        <f t="shared" si="58"/>
        <v>398</v>
      </c>
      <c r="Q184" s="102">
        <f t="shared" si="58"/>
        <v>760</v>
      </c>
      <c r="R184" s="355"/>
      <c r="S184" s="355"/>
      <c r="T184" s="355"/>
      <c r="U184" s="355"/>
      <c r="V184" s="73"/>
      <c r="W184" s="73"/>
      <c r="X184" s="73"/>
      <c r="Y184" s="73"/>
      <c r="Z184" s="73"/>
      <c r="AA184" s="73"/>
    </row>
    <row r="185" spans="1:27" ht="15" customHeight="1" x14ac:dyDescent="0.25">
      <c r="A185" s="366"/>
      <c r="B185" s="366"/>
      <c r="C185" s="366"/>
      <c r="D185" s="366"/>
      <c r="E185" s="366"/>
      <c r="F185" s="366"/>
      <c r="G185" s="366"/>
      <c r="H185" s="366"/>
      <c r="I185" s="366"/>
      <c r="J185" s="366"/>
      <c r="K185" s="364">
        <f>SUM(K184:N184)</f>
        <v>362</v>
      </c>
      <c r="L185" s="364"/>
      <c r="M185" s="364"/>
      <c r="N185" s="364"/>
      <c r="O185" s="364">
        <f>SUM(O184:P184)</f>
        <v>760</v>
      </c>
      <c r="P185" s="364"/>
      <c r="Q185" s="364"/>
      <c r="R185" s="355"/>
      <c r="S185" s="355"/>
      <c r="T185" s="355"/>
      <c r="U185" s="355"/>
      <c r="V185" s="73"/>
      <c r="W185" s="73"/>
      <c r="X185" s="73"/>
      <c r="Y185" s="73"/>
      <c r="Z185" s="73"/>
      <c r="AA185" s="73"/>
    </row>
    <row r="186" spans="1:27" ht="21" customHeight="1" x14ac:dyDescent="0.25">
      <c r="A186" s="346" t="s">
        <v>112</v>
      </c>
      <c r="B186" s="346"/>
      <c r="C186" s="346"/>
      <c r="D186" s="346"/>
      <c r="E186" s="346"/>
      <c r="F186" s="346"/>
      <c r="G186" s="346"/>
      <c r="H186" s="346"/>
      <c r="I186" s="346"/>
      <c r="J186" s="346"/>
      <c r="K186" s="374">
        <f>U183/SUM(U51,U68,U86,U104,U122,U138)</f>
        <v>0.18604651162790697</v>
      </c>
      <c r="L186" s="374"/>
      <c r="M186" s="374"/>
      <c r="N186" s="374"/>
      <c r="O186" s="374"/>
      <c r="P186" s="374"/>
      <c r="Q186" s="374"/>
      <c r="R186" s="374"/>
      <c r="S186" s="374"/>
      <c r="T186" s="374"/>
      <c r="U186" s="374"/>
    </row>
    <row r="187" spans="1:27" ht="21" customHeight="1" x14ac:dyDescent="0.25">
      <c r="A187" s="371" t="s">
        <v>115</v>
      </c>
      <c r="B187" s="372"/>
      <c r="C187" s="372"/>
      <c r="D187" s="372"/>
      <c r="E187" s="372"/>
      <c r="F187" s="372"/>
      <c r="G187" s="372"/>
      <c r="H187" s="372"/>
      <c r="I187" s="372"/>
      <c r="J187" s="373"/>
      <c r="K187" s="374">
        <f>K185/(SUM(O51,O68,O86,O104,O122)*14+O138*12)</f>
        <v>0.17059377945334589</v>
      </c>
      <c r="L187" s="374"/>
      <c r="M187" s="374"/>
      <c r="N187" s="374"/>
      <c r="O187" s="374"/>
      <c r="P187" s="374"/>
      <c r="Q187" s="374"/>
      <c r="R187" s="374"/>
      <c r="S187" s="374"/>
      <c r="T187" s="374"/>
      <c r="U187" s="374"/>
    </row>
    <row r="188" spans="1:27" x14ac:dyDescent="0.25">
      <c r="B188" s="6"/>
      <c r="C188" s="6"/>
      <c r="D188" s="6"/>
      <c r="E188" s="6"/>
      <c r="F188" s="6"/>
      <c r="G188" s="6"/>
      <c r="M188" s="6"/>
      <c r="N188" s="51"/>
      <c r="O188" s="6"/>
      <c r="P188" s="6"/>
      <c r="Q188" s="6"/>
      <c r="R188" s="6"/>
      <c r="S188" s="6"/>
      <c r="T188" s="6"/>
    </row>
    <row r="189" spans="1:27" ht="19.5" customHeight="1" x14ac:dyDescent="0.25">
      <c r="A189" s="224" t="s">
        <v>54</v>
      </c>
      <c r="B189" s="225"/>
      <c r="C189" s="225"/>
      <c r="D189" s="225"/>
      <c r="E189" s="225"/>
      <c r="F189" s="225"/>
      <c r="G189" s="225"/>
      <c r="H189" s="225"/>
      <c r="I189" s="225"/>
      <c r="J189" s="225"/>
      <c r="K189" s="225"/>
      <c r="L189" s="225"/>
      <c r="M189" s="225"/>
      <c r="N189" s="225"/>
      <c r="O189" s="225"/>
      <c r="P189" s="225"/>
      <c r="Q189" s="225"/>
      <c r="R189" s="225"/>
      <c r="S189" s="225"/>
      <c r="T189" s="225"/>
      <c r="U189" s="226"/>
    </row>
    <row r="190" spans="1:27" ht="24" customHeight="1" x14ac:dyDescent="0.25">
      <c r="A190" s="168" t="s">
        <v>30</v>
      </c>
      <c r="B190" s="151" t="s">
        <v>29</v>
      </c>
      <c r="C190" s="152"/>
      <c r="D190" s="152"/>
      <c r="E190" s="152"/>
      <c r="F190" s="152"/>
      <c r="G190" s="152"/>
      <c r="H190" s="152"/>
      <c r="I190" s="153"/>
      <c r="J190" s="179" t="s">
        <v>43</v>
      </c>
      <c r="K190" s="161" t="s">
        <v>27</v>
      </c>
      <c r="L190" s="162"/>
      <c r="M190" s="162"/>
      <c r="N190" s="163"/>
      <c r="O190" s="181" t="s">
        <v>44</v>
      </c>
      <c r="P190" s="182"/>
      <c r="Q190" s="182"/>
      <c r="R190" s="181" t="s">
        <v>26</v>
      </c>
      <c r="S190" s="181"/>
      <c r="T190" s="181"/>
      <c r="U190" s="181" t="s">
        <v>25</v>
      </c>
    </row>
    <row r="191" spans="1:27" x14ac:dyDescent="0.25">
      <c r="A191" s="169"/>
      <c r="B191" s="154"/>
      <c r="C191" s="155"/>
      <c r="D191" s="155"/>
      <c r="E191" s="155"/>
      <c r="F191" s="155"/>
      <c r="G191" s="155"/>
      <c r="H191" s="155"/>
      <c r="I191" s="156"/>
      <c r="J191" s="180"/>
      <c r="K191" s="5" t="s">
        <v>31</v>
      </c>
      <c r="L191" s="5" t="s">
        <v>32</v>
      </c>
      <c r="M191" s="5" t="s">
        <v>33</v>
      </c>
      <c r="N191" s="48" t="s">
        <v>110</v>
      </c>
      <c r="O191" s="64" t="s">
        <v>37</v>
      </c>
      <c r="P191" s="64" t="s">
        <v>8</v>
      </c>
      <c r="Q191" s="64" t="s">
        <v>34</v>
      </c>
      <c r="R191" s="64" t="s">
        <v>35</v>
      </c>
      <c r="S191" s="64" t="s">
        <v>31</v>
      </c>
      <c r="T191" s="64" t="s">
        <v>36</v>
      </c>
      <c r="U191" s="181"/>
    </row>
    <row r="192" spans="1:27" ht="16.5" customHeight="1" x14ac:dyDescent="0.25">
      <c r="A192" s="370" t="s">
        <v>55</v>
      </c>
      <c r="B192" s="370"/>
      <c r="C192" s="370"/>
      <c r="D192" s="370"/>
      <c r="E192" s="370"/>
      <c r="F192" s="370"/>
      <c r="G192" s="370"/>
      <c r="H192" s="370"/>
      <c r="I192" s="370"/>
      <c r="J192" s="370"/>
      <c r="K192" s="370"/>
      <c r="L192" s="370"/>
      <c r="M192" s="370"/>
      <c r="N192" s="370"/>
      <c r="O192" s="370"/>
      <c r="P192" s="370"/>
      <c r="Q192" s="370"/>
      <c r="R192" s="370"/>
      <c r="S192" s="370"/>
      <c r="T192" s="370"/>
      <c r="U192" s="370"/>
    </row>
    <row r="193" spans="1:27" ht="14.4" x14ac:dyDescent="0.3">
      <c r="A193" s="22" t="s">
        <v>276</v>
      </c>
      <c r="B193" s="367" t="s">
        <v>277</v>
      </c>
      <c r="C193" s="368"/>
      <c r="D193" s="368"/>
      <c r="E193" s="368"/>
      <c r="F193" s="368"/>
      <c r="G193" s="368"/>
      <c r="H193" s="368"/>
      <c r="I193" s="369"/>
      <c r="J193" s="22">
        <v>3</v>
      </c>
      <c r="K193" s="22">
        <v>1</v>
      </c>
      <c r="L193" s="22">
        <v>0</v>
      </c>
      <c r="M193" s="22">
        <v>0</v>
      </c>
      <c r="N193" s="22">
        <v>0</v>
      </c>
      <c r="O193" s="15">
        <f t="shared" ref="O193:O195" si="59">K193+L193+M193+N193</f>
        <v>1</v>
      </c>
      <c r="P193" s="15">
        <f>Q193-O193</f>
        <v>4</v>
      </c>
      <c r="Q193" s="15">
        <f>ROUND(PRODUCT(J193,25)/14,0)</f>
        <v>5</v>
      </c>
      <c r="R193" s="22"/>
      <c r="S193" s="22" t="s">
        <v>31</v>
      </c>
      <c r="T193" s="23"/>
      <c r="U193" s="107" t="s">
        <v>42</v>
      </c>
    </row>
    <row r="194" spans="1:27" x14ac:dyDescent="0.25">
      <c r="A194" s="113" t="s">
        <v>220</v>
      </c>
      <c r="B194" s="114" t="s">
        <v>221</v>
      </c>
      <c r="C194" s="114"/>
      <c r="D194" s="114"/>
      <c r="E194" s="114"/>
      <c r="F194" s="114"/>
      <c r="G194" s="114"/>
      <c r="H194" s="114"/>
      <c r="I194" s="115"/>
      <c r="J194" s="112">
        <v>4</v>
      </c>
      <c r="K194" s="112">
        <v>2</v>
      </c>
      <c r="L194" s="112">
        <v>1</v>
      </c>
      <c r="M194" s="112">
        <v>0</v>
      </c>
      <c r="N194" s="22">
        <v>0</v>
      </c>
      <c r="O194" s="15">
        <f t="shared" si="59"/>
        <v>3</v>
      </c>
      <c r="P194" s="15">
        <f t="shared" ref="P194" si="60">Q194-O194</f>
        <v>4</v>
      </c>
      <c r="Q194" s="15">
        <f t="shared" ref="Q194" si="61">ROUND(PRODUCT(J194,25)/14,0)</f>
        <v>7</v>
      </c>
      <c r="R194" s="22"/>
      <c r="S194" s="22"/>
      <c r="T194" s="23" t="s">
        <v>36</v>
      </c>
      <c r="U194" s="9" t="s">
        <v>40</v>
      </c>
    </row>
    <row r="195" spans="1:27" ht="12.75" hidden="1" customHeight="1" x14ac:dyDescent="0.25">
      <c r="A195" s="65"/>
      <c r="B195" s="233"/>
      <c r="C195" s="233"/>
      <c r="D195" s="233"/>
      <c r="E195" s="233"/>
      <c r="F195" s="233"/>
      <c r="G195" s="233"/>
      <c r="H195" s="233"/>
      <c r="I195" s="233"/>
      <c r="J195" s="22">
        <v>0</v>
      </c>
      <c r="K195" s="22">
        <v>0</v>
      </c>
      <c r="L195" s="22">
        <v>0</v>
      </c>
      <c r="M195" s="22">
        <v>0</v>
      </c>
      <c r="N195" s="22">
        <v>0</v>
      </c>
      <c r="O195" s="15">
        <f t="shared" si="59"/>
        <v>0</v>
      </c>
      <c r="P195" s="15">
        <f>Q195-O195</f>
        <v>0</v>
      </c>
      <c r="Q195" s="15">
        <f>ROUND(PRODUCT(J195,25)/14,0)</f>
        <v>0</v>
      </c>
      <c r="R195" s="22"/>
      <c r="S195" s="22"/>
      <c r="T195" s="23"/>
      <c r="U195" s="9"/>
      <c r="V195" s="76"/>
      <c r="W195" s="70"/>
      <c r="X195" s="70"/>
      <c r="Y195" s="70"/>
      <c r="Z195" s="70"/>
      <c r="AA195" s="70"/>
    </row>
    <row r="196" spans="1:27" x14ac:dyDescent="0.25">
      <c r="A196" s="288" t="s">
        <v>56</v>
      </c>
      <c r="B196" s="288"/>
      <c r="C196" s="288"/>
      <c r="D196" s="288"/>
      <c r="E196" s="288"/>
      <c r="F196" s="288"/>
      <c r="G196" s="288"/>
      <c r="H196" s="288"/>
      <c r="I196" s="288"/>
      <c r="J196" s="288"/>
      <c r="K196" s="288"/>
      <c r="L196" s="288"/>
      <c r="M196" s="288"/>
      <c r="N196" s="288"/>
      <c r="O196" s="288"/>
      <c r="P196" s="288"/>
      <c r="Q196" s="288"/>
      <c r="R196" s="288"/>
      <c r="S196" s="288"/>
      <c r="T196" s="288"/>
      <c r="U196" s="288"/>
      <c r="V196" s="76"/>
      <c r="W196" s="70"/>
      <c r="X196" s="70"/>
      <c r="Y196" s="70"/>
      <c r="Z196" s="70"/>
      <c r="AA196" s="70"/>
    </row>
    <row r="197" spans="1:27" ht="12.75" customHeight="1" x14ac:dyDescent="0.25">
      <c r="A197" s="113" t="s">
        <v>278</v>
      </c>
      <c r="B197" s="230" t="s">
        <v>279</v>
      </c>
      <c r="C197" s="231"/>
      <c r="D197" s="231"/>
      <c r="E197" s="231"/>
      <c r="F197" s="231"/>
      <c r="G197" s="231"/>
      <c r="H197" s="231"/>
      <c r="I197" s="232"/>
      <c r="J197" s="112">
        <v>3</v>
      </c>
      <c r="K197" s="112">
        <v>0</v>
      </c>
      <c r="L197" s="112">
        <v>2</v>
      </c>
      <c r="M197" s="112">
        <v>0</v>
      </c>
      <c r="N197" s="108">
        <v>1</v>
      </c>
      <c r="O197" s="15">
        <f t="shared" ref="O197:O199" si="62">K197+L197+M197+N197</f>
        <v>3</v>
      </c>
      <c r="P197" s="15">
        <f>Q197-O197</f>
        <v>2</v>
      </c>
      <c r="Q197" s="15">
        <f>ROUND(PRODUCT(J197,25)/14,0)</f>
        <v>5</v>
      </c>
      <c r="R197" s="112"/>
      <c r="S197" s="112" t="s">
        <v>31</v>
      </c>
      <c r="T197" s="117"/>
      <c r="U197" s="107" t="s">
        <v>42</v>
      </c>
      <c r="V197" s="76"/>
      <c r="W197" s="70"/>
      <c r="X197" s="70"/>
      <c r="Y197" s="70"/>
      <c r="Z197" s="70"/>
      <c r="AA197" s="70"/>
    </row>
    <row r="198" spans="1:27" ht="12.75" customHeight="1" x14ac:dyDescent="0.25">
      <c r="A198" s="113" t="s">
        <v>280</v>
      </c>
      <c r="B198" s="230" t="s">
        <v>281</v>
      </c>
      <c r="C198" s="231"/>
      <c r="D198" s="231"/>
      <c r="E198" s="231"/>
      <c r="F198" s="231"/>
      <c r="G198" s="231"/>
      <c r="H198" s="231"/>
      <c r="I198" s="232"/>
      <c r="J198" s="112">
        <v>3</v>
      </c>
      <c r="K198" s="112">
        <v>0</v>
      </c>
      <c r="L198" s="112">
        <v>0</v>
      </c>
      <c r="M198" s="112">
        <v>2</v>
      </c>
      <c r="N198" s="108">
        <v>0</v>
      </c>
      <c r="O198" s="15">
        <f t="shared" si="62"/>
        <v>2</v>
      </c>
      <c r="P198" s="15">
        <f t="shared" ref="P198" si="63">Q198-O198</f>
        <v>3</v>
      </c>
      <c r="Q198" s="15">
        <f t="shared" ref="Q198" si="64">ROUND(PRODUCT(J198,25)/14,0)</f>
        <v>5</v>
      </c>
      <c r="R198" s="112"/>
      <c r="S198" s="112" t="s">
        <v>31</v>
      </c>
      <c r="T198" s="117"/>
      <c r="U198" s="107" t="s">
        <v>40</v>
      </c>
      <c r="V198" s="76"/>
      <c r="W198" s="70"/>
      <c r="X198" s="70"/>
      <c r="Y198" s="70"/>
      <c r="Z198" s="70"/>
      <c r="AA198" s="70"/>
    </row>
    <row r="199" spans="1:27" ht="12.75" hidden="1" customHeight="1" x14ac:dyDescent="0.25">
      <c r="A199" s="65"/>
      <c r="B199" s="233"/>
      <c r="C199" s="233"/>
      <c r="D199" s="233"/>
      <c r="E199" s="233"/>
      <c r="F199" s="233"/>
      <c r="G199" s="233"/>
      <c r="H199" s="233"/>
      <c r="I199" s="233"/>
      <c r="J199" s="22">
        <v>0</v>
      </c>
      <c r="K199" s="22">
        <v>0</v>
      </c>
      <c r="L199" s="22">
        <v>0</v>
      </c>
      <c r="M199" s="22">
        <v>0</v>
      </c>
      <c r="N199" s="22">
        <v>0</v>
      </c>
      <c r="O199" s="15">
        <f t="shared" si="62"/>
        <v>0</v>
      </c>
      <c r="P199" s="15">
        <f>Q199-O199</f>
        <v>0</v>
      </c>
      <c r="Q199" s="15">
        <f>ROUND(PRODUCT(J199,25)/14,0)</f>
        <v>0</v>
      </c>
      <c r="R199" s="22"/>
      <c r="S199" s="22"/>
      <c r="T199" s="23"/>
      <c r="U199" s="9"/>
      <c r="V199" s="76"/>
      <c r="W199" s="70"/>
      <c r="X199" s="70"/>
      <c r="Y199" s="70"/>
      <c r="Z199" s="70"/>
      <c r="AA199" s="70"/>
    </row>
    <row r="200" spans="1:27" hidden="1" x14ac:dyDescent="0.25">
      <c r="A200" s="288" t="s">
        <v>57</v>
      </c>
      <c r="B200" s="288"/>
      <c r="C200" s="288"/>
      <c r="D200" s="288"/>
      <c r="E200" s="288"/>
      <c r="F200" s="288"/>
      <c r="G200" s="288"/>
      <c r="H200" s="288"/>
      <c r="I200" s="288"/>
      <c r="J200" s="288"/>
      <c r="K200" s="288"/>
      <c r="L200" s="288"/>
      <c r="M200" s="288"/>
      <c r="N200" s="288"/>
      <c r="O200" s="288"/>
      <c r="P200" s="288"/>
      <c r="Q200" s="288"/>
      <c r="R200" s="288"/>
      <c r="S200" s="288"/>
      <c r="T200" s="288"/>
      <c r="U200" s="288"/>
      <c r="V200" s="76"/>
      <c r="W200" s="70"/>
      <c r="X200" s="70"/>
      <c r="Y200" s="70"/>
      <c r="Z200" s="70"/>
      <c r="AA200" s="70"/>
    </row>
    <row r="201" spans="1:27" ht="12.75" hidden="1" customHeight="1" x14ac:dyDescent="0.25">
      <c r="A201" s="65"/>
      <c r="B201" s="233"/>
      <c r="C201" s="233"/>
      <c r="D201" s="233"/>
      <c r="E201" s="233"/>
      <c r="F201" s="233"/>
      <c r="G201" s="233"/>
      <c r="H201" s="233"/>
      <c r="I201" s="233"/>
      <c r="J201" s="22">
        <v>0</v>
      </c>
      <c r="K201" s="22">
        <v>0</v>
      </c>
      <c r="L201" s="22">
        <v>0</v>
      </c>
      <c r="M201" s="22">
        <v>0</v>
      </c>
      <c r="N201" s="22">
        <v>0</v>
      </c>
      <c r="O201" s="15">
        <f t="shared" ref="O201:O203" si="65">K201+L201+M201+N201</f>
        <v>0</v>
      </c>
      <c r="P201" s="15">
        <f>Q201-O201</f>
        <v>0</v>
      </c>
      <c r="Q201" s="15">
        <f>ROUND(PRODUCT(J201,25)/14,0)</f>
        <v>0</v>
      </c>
      <c r="R201" s="22"/>
      <c r="S201" s="22"/>
      <c r="T201" s="23"/>
      <c r="U201" s="9"/>
      <c r="V201" s="76"/>
      <c r="W201" s="70"/>
      <c r="X201" s="70"/>
      <c r="Y201" s="70"/>
      <c r="Z201" s="70"/>
      <c r="AA201" s="70"/>
    </row>
    <row r="202" spans="1:27" ht="12.75" hidden="1" customHeight="1" x14ac:dyDescent="0.25">
      <c r="A202" s="65"/>
      <c r="B202" s="233"/>
      <c r="C202" s="233"/>
      <c r="D202" s="233"/>
      <c r="E202" s="233"/>
      <c r="F202" s="233"/>
      <c r="G202" s="233"/>
      <c r="H202" s="233"/>
      <c r="I202" s="233"/>
      <c r="J202" s="22">
        <v>0</v>
      </c>
      <c r="K202" s="22">
        <v>0</v>
      </c>
      <c r="L202" s="22">
        <v>0</v>
      </c>
      <c r="M202" s="22">
        <v>0</v>
      </c>
      <c r="N202" s="22">
        <v>0</v>
      </c>
      <c r="O202" s="15">
        <f t="shared" si="65"/>
        <v>0</v>
      </c>
      <c r="P202" s="15">
        <f t="shared" ref="P202" si="66">Q202-O202</f>
        <v>0</v>
      </c>
      <c r="Q202" s="15">
        <f>ROUND(PRODUCT(J202,25)/14,0)</f>
        <v>0</v>
      </c>
      <c r="R202" s="22"/>
      <c r="S202" s="22"/>
      <c r="T202" s="23"/>
      <c r="U202" s="9"/>
      <c r="V202" s="76"/>
      <c r="W202" s="70"/>
      <c r="X202" s="70"/>
      <c r="Y202" s="70"/>
      <c r="Z202" s="70"/>
      <c r="AA202" s="70"/>
    </row>
    <row r="203" spans="1:27" ht="12.75" hidden="1" customHeight="1" x14ac:dyDescent="0.25">
      <c r="A203" s="65"/>
      <c r="B203" s="233"/>
      <c r="C203" s="233"/>
      <c r="D203" s="233"/>
      <c r="E203" s="233"/>
      <c r="F203" s="233"/>
      <c r="G203" s="233"/>
      <c r="H203" s="233"/>
      <c r="I203" s="233"/>
      <c r="J203" s="22">
        <v>0</v>
      </c>
      <c r="K203" s="22">
        <v>0</v>
      </c>
      <c r="L203" s="22">
        <v>0</v>
      </c>
      <c r="M203" s="22">
        <v>0</v>
      </c>
      <c r="N203" s="22">
        <v>0</v>
      </c>
      <c r="O203" s="15">
        <f t="shared" si="65"/>
        <v>0</v>
      </c>
      <c r="P203" s="15">
        <f>Q203-O203</f>
        <v>0</v>
      </c>
      <c r="Q203" s="15">
        <f>ROUND(PRODUCT(J203,25)/14,0)</f>
        <v>0</v>
      </c>
      <c r="R203" s="22"/>
      <c r="S203" s="22"/>
      <c r="T203" s="23"/>
      <c r="U203" s="9"/>
      <c r="V203" s="78"/>
      <c r="W203" s="68"/>
      <c r="X203" s="68"/>
      <c r="Y203" s="68"/>
      <c r="Z203" s="68"/>
      <c r="AA203" s="68"/>
    </row>
    <row r="204" spans="1:27" hidden="1" x14ac:dyDescent="0.25">
      <c r="A204" s="288" t="s">
        <v>58</v>
      </c>
      <c r="B204" s="290"/>
      <c r="C204" s="290"/>
      <c r="D204" s="290"/>
      <c r="E204" s="290"/>
      <c r="F204" s="290"/>
      <c r="G204" s="290"/>
      <c r="H204" s="290"/>
      <c r="I204" s="290"/>
      <c r="J204" s="290"/>
      <c r="K204" s="290"/>
      <c r="L204" s="290"/>
      <c r="M204" s="290"/>
      <c r="N204" s="290"/>
      <c r="O204" s="290"/>
      <c r="P204" s="290"/>
      <c r="Q204" s="290"/>
      <c r="R204" s="290"/>
      <c r="S204" s="290"/>
      <c r="T204" s="290"/>
      <c r="U204" s="290"/>
      <c r="V204" s="78"/>
      <c r="W204" s="68"/>
      <c r="X204" s="68"/>
      <c r="Y204" s="68"/>
      <c r="Z204" s="68"/>
      <c r="AA204" s="68"/>
    </row>
    <row r="205" spans="1:27" ht="12.75" hidden="1" customHeight="1" x14ac:dyDescent="0.25">
      <c r="A205" s="65"/>
      <c r="B205" s="233"/>
      <c r="C205" s="233"/>
      <c r="D205" s="233"/>
      <c r="E205" s="233"/>
      <c r="F205" s="233"/>
      <c r="G205" s="233"/>
      <c r="H205" s="233"/>
      <c r="I205" s="233"/>
      <c r="J205" s="22">
        <v>0</v>
      </c>
      <c r="K205" s="22">
        <v>0</v>
      </c>
      <c r="L205" s="22">
        <v>0</v>
      </c>
      <c r="M205" s="22">
        <v>0</v>
      </c>
      <c r="N205" s="22">
        <v>0</v>
      </c>
      <c r="O205" s="15">
        <f t="shared" ref="O205:O207" si="67">K205+L205+M205+N205</f>
        <v>0</v>
      </c>
      <c r="P205" s="15">
        <f>Q205-O205</f>
        <v>0</v>
      </c>
      <c r="Q205" s="15">
        <f>ROUND(PRODUCT(J205,25)/14,0)</f>
        <v>0</v>
      </c>
      <c r="R205" s="22"/>
      <c r="S205" s="22"/>
      <c r="T205" s="23"/>
      <c r="U205" s="9"/>
      <c r="V205" s="78"/>
      <c r="W205" s="68"/>
      <c r="X205" s="68"/>
      <c r="Y205" s="68"/>
      <c r="Z205" s="68"/>
      <c r="AA205" s="68"/>
    </row>
    <row r="206" spans="1:27" hidden="1" x14ac:dyDescent="0.25">
      <c r="A206" s="65"/>
      <c r="B206" s="233"/>
      <c r="C206" s="233"/>
      <c r="D206" s="233"/>
      <c r="E206" s="233"/>
      <c r="F206" s="233"/>
      <c r="G206" s="233"/>
      <c r="H206" s="233"/>
      <c r="I206" s="233"/>
      <c r="J206" s="22">
        <v>0</v>
      </c>
      <c r="K206" s="22">
        <v>0</v>
      </c>
      <c r="L206" s="22">
        <v>0</v>
      </c>
      <c r="M206" s="22">
        <v>0</v>
      </c>
      <c r="N206" s="22">
        <v>0</v>
      </c>
      <c r="O206" s="15">
        <f t="shared" si="67"/>
        <v>0</v>
      </c>
      <c r="P206" s="15">
        <f t="shared" ref="P206" si="68">Q206-O206</f>
        <v>0</v>
      </c>
      <c r="Q206" s="15">
        <f t="shared" ref="Q206" si="69">ROUND(PRODUCT(J206,25)/14,0)</f>
        <v>0</v>
      </c>
      <c r="R206" s="22"/>
      <c r="S206" s="22"/>
      <c r="T206" s="23"/>
      <c r="U206" s="9"/>
      <c r="V206" s="78"/>
      <c r="W206" s="68"/>
      <c r="X206" s="68"/>
      <c r="Y206" s="68"/>
      <c r="Z206" s="68"/>
      <c r="AA206" s="68"/>
    </row>
    <row r="207" spans="1:27" hidden="1" x14ac:dyDescent="0.25">
      <c r="A207" s="65"/>
      <c r="B207" s="233"/>
      <c r="C207" s="233"/>
      <c r="D207" s="233"/>
      <c r="E207" s="233"/>
      <c r="F207" s="233"/>
      <c r="G207" s="233"/>
      <c r="H207" s="233"/>
      <c r="I207" s="233"/>
      <c r="J207" s="22">
        <v>0</v>
      </c>
      <c r="K207" s="22">
        <v>0</v>
      </c>
      <c r="L207" s="22">
        <v>0</v>
      </c>
      <c r="M207" s="22">
        <v>0</v>
      </c>
      <c r="N207" s="22">
        <v>0</v>
      </c>
      <c r="O207" s="15">
        <f t="shared" si="67"/>
        <v>0</v>
      </c>
      <c r="P207" s="15">
        <f>Q207-O207</f>
        <v>0</v>
      </c>
      <c r="Q207" s="15">
        <f>ROUND(PRODUCT(J207,25)/14,0)</f>
        <v>0</v>
      </c>
      <c r="R207" s="22"/>
      <c r="S207" s="22"/>
      <c r="T207" s="23"/>
      <c r="U207" s="9"/>
      <c r="V207" s="78"/>
      <c r="W207" s="68"/>
      <c r="X207" s="68"/>
      <c r="Y207" s="68"/>
      <c r="Z207" s="68"/>
      <c r="AA207" s="68"/>
    </row>
    <row r="208" spans="1:27" hidden="1" x14ac:dyDescent="0.25">
      <c r="A208" s="288" t="s">
        <v>59</v>
      </c>
      <c r="B208" s="290"/>
      <c r="C208" s="290"/>
      <c r="D208" s="290"/>
      <c r="E208" s="290"/>
      <c r="F208" s="290"/>
      <c r="G208" s="290"/>
      <c r="H208" s="290"/>
      <c r="I208" s="290"/>
      <c r="J208" s="290"/>
      <c r="K208" s="290"/>
      <c r="L208" s="290"/>
      <c r="M208" s="290"/>
      <c r="N208" s="290"/>
      <c r="O208" s="290"/>
      <c r="P208" s="290"/>
      <c r="Q208" s="290"/>
      <c r="R208" s="290"/>
      <c r="S208" s="290"/>
      <c r="T208" s="290"/>
      <c r="U208" s="290"/>
      <c r="V208" s="78"/>
      <c r="W208" s="68"/>
      <c r="X208" s="68"/>
      <c r="Y208" s="68"/>
      <c r="Z208" s="68"/>
      <c r="AA208" s="68"/>
    </row>
    <row r="209" spans="1:27" hidden="1" x14ac:dyDescent="0.25">
      <c r="A209" s="65"/>
      <c r="B209" s="233"/>
      <c r="C209" s="233"/>
      <c r="D209" s="233"/>
      <c r="E209" s="233"/>
      <c r="F209" s="233"/>
      <c r="G209" s="233"/>
      <c r="H209" s="233"/>
      <c r="I209" s="233"/>
      <c r="J209" s="22">
        <v>0</v>
      </c>
      <c r="K209" s="22">
        <v>0</v>
      </c>
      <c r="L209" s="22">
        <v>0</v>
      </c>
      <c r="M209" s="22">
        <v>0</v>
      </c>
      <c r="N209" s="22">
        <v>0</v>
      </c>
      <c r="O209" s="15">
        <f t="shared" ref="O209:O211" si="70">K209+L209+M209+N209</f>
        <v>0</v>
      </c>
      <c r="P209" s="15">
        <f>Q209-O209</f>
        <v>0</v>
      </c>
      <c r="Q209" s="15">
        <f>ROUND(PRODUCT(J209,25)/14,0)</f>
        <v>0</v>
      </c>
      <c r="R209" s="22"/>
      <c r="S209" s="22"/>
      <c r="T209" s="23"/>
      <c r="U209" s="9"/>
      <c r="V209" s="78"/>
      <c r="W209" s="68"/>
      <c r="X209" s="68"/>
      <c r="Y209" s="68"/>
      <c r="Z209" s="68"/>
      <c r="AA209" s="68"/>
    </row>
    <row r="210" spans="1:27" hidden="1" x14ac:dyDescent="0.25">
      <c r="A210" s="65"/>
      <c r="B210" s="233"/>
      <c r="C210" s="233"/>
      <c r="D210" s="233"/>
      <c r="E210" s="233"/>
      <c r="F210" s="233"/>
      <c r="G210" s="233"/>
      <c r="H210" s="233"/>
      <c r="I210" s="233"/>
      <c r="J210" s="22">
        <v>0</v>
      </c>
      <c r="K210" s="22">
        <v>0</v>
      </c>
      <c r="L210" s="22">
        <v>0</v>
      </c>
      <c r="M210" s="22">
        <v>0</v>
      </c>
      <c r="N210" s="22">
        <v>0</v>
      </c>
      <c r="O210" s="15">
        <f t="shared" si="70"/>
        <v>0</v>
      </c>
      <c r="P210" s="15">
        <f t="shared" ref="P210" si="71">Q210-O210</f>
        <v>0</v>
      </c>
      <c r="Q210" s="15">
        <f t="shared" ref="Q210" si="72">ROUND(PRODUCT(J210,25)/14,0)</f>
        <v>0</v>
      </c>
      <c r="R210" s="22"/>
      <c r="S210" s="22"/>
      <c r="T210" s="23"/>
      <c r="U210" s="9"/>
      <c r="V210" s="78"/>
      <c r="W210" s="68"/>
      <c r="X210" s="68"/>
      <c r="Y210" s="68"/>
      <c r="Z210" s="68"/>
      <c r="AA210" s="68"/>
    </row>
    <row r="211" spans="1:27" hidden="1" x14ac:dyDescent="0.25">
      <c r="A211" s="65"/>
      <c r="B211" s="233"/>
      <c r="C211" s="233"/>
      <c r="D211" s="233"/>
      <c r="E211" s="233"/>
      <c r="F211" s="233"/>
      <c r="G211" s="233"/>
      <c r="H211" s="233"/>
      <c r="I211" s="233"/>
      <c r="J211" s="22">
        <v>0</v>
      </c>
      <c r="K211" s="22">
        <v>0</v>
      </c>
      <c r="L211" s="22">
        <v>0</v>
      </c>
      <c r="M211" s="22">
        <v>0</v>
      </c>
      <c r="N211" s="22">
        <v>0</v>
      </c>
      <c r="O211" s="15">
        <f t="shared" si="70"/>
        <v>0</v>
      </c>
      <c r="P211" s="15">
        <f>Q211-O211</f>
        <v>0</v>
      </c>
      <c r="Q211" s="15">
        <f>ROUND(PRODUCT(J211,25)/14,0)</f>
        <v>0</v>
      </c>
      <c r="R211" s="22"/>
      <c r="S211" s="22"/>
      <c r="T211" s="23"/>
      <c r="U211" s="9"/>
      <c r="V211" s="78"/>
      <c r="W211" s="68"/>
      <c r="X211" s="68"/>
      <c r="Y211" s="68"/>
      <c r="Z211" s="68"/>
      <c r="AA211" s="68"/>
    </row>
    <row r="212" spans="1:27" hidden="1" x14ac:dyDescent="0.25">
      <c r="A212" s="288" t="s">
        <v>60</v>
      </c>
      <c r="B212" s="288"/>
      <c r="C212" s="288"/>
      <c r="D212" s="288"/>
      <c r="E212" s="288"/>
      <c r="F212" s="288"/>
      <c r="G212" s="288"/>
      <c r="H212" s="288"/>
      <c r="I212" s="288"/>
      <c r="J212" s="288"/>
      <c r="K212" s="288"/>
      <c r="L212" s="288"/>
      <c r="M212" s="288"/>
      <c r="N212" s="288"/>
      <c r="O212" s="288"/>
      <c r="P212" s="288"/>
      <c r="Q212" s="288"/>
      <c r="R212" s="288"/>
      <c r="S212" s="288"/>
      <c r="T212" s="288"/>
      <c r="U212" s="288"/>
      <c r="V212" s="82"/>
      <c r="W212" s="81"/>
      <c r="X212" s="81"/>
      <c r="Y212" s="81"/>
      <c r="Z212" s="81"/>
      <c r="AA212" s="81"/>
    </row>
    <row r="213" spans="1:27" hidden="1" x14ac:dyDescent="0.25">
      <c r="A213" s="65"/>
      <c r="B213" s="233"/>
      <c r="C213" s="233"/>
      <c r="D213" s="233"/>
      <c r="E213" s="233"/>
      <c r="F213" s="233"/>
      <c r="G213" s="233"/>
      <c r="H213" s="233"/>
      <c r="I213" s="233"/>
      <c r="J213" s="22">
        <v>0</v>
      </c>
      <c r="K213" s="22">
        <v>0</v>
      </c>
      <c r="L213" s="22">
        <v>0</v>
      </c>
      <c r="M213" s="22">
        <v>0</v>
      </c>
      <c r="N213" s="22">
        <v>0</v>
      </c>
      <c r="O213" s="15">
        <f t="shared" ref="O213:O215" si="73">K213+L213+M213+N213</f>
        <v>0</v>
      </c>
      <c r="P213" s="15">
        <f>Q213-O213</f>
        <v>0</v>
      </c>
      <c r="Q213" s="15">
        <f>ROUND(PRODUCT(J213,25)/12,0)</f>
        <v>0</v>
      </c>
      <c r="R213" s="22"/>
      <c r="S213" s="22"/>
      <c r="T213" s="23"/>
      <c r="U213" s="9"/>
      <c r="V213" s="82"/>
      <c r="W213" s="81"/>
      <c r="X213" s="81"/>
      <c r="Y213" s="81"/>
      <c r="Z213" s="81"/>
      <c r="AA213" s="81"/>
    </row>
    <row r="214" spans="1:27" hidden="1" x14ac:dyDescent="0.25">
      <c r="A214" s="65"/>
      <c r="B214" s="233"/>
      <c r="C214" s="233"/>
      <c r="D214" s="233"/>
      <c r="E214" s="233"/>
      <c r="F214" s="233"/>
      <c r="G214" s="233"/>
      <c r="H214" s="233"/>
      <c r="I214" s="233"/>
      <c r="J214" s="22">
        <v>0</v>
      </c>
      <c r="K214" s="22">
        <v>0</v>
      </c>
      <c r="L214" s="22">
        <v>0</v>
      </c>
      <c r="M214" s="22">
        <v>0</v>
      </c>
      <c r="N214" s="22">
        <v>0</v>
      </c>
      <c r="O214" s="15">
        <f t="shared" si="73"/>
        <v>0</v>
      </c>
      <c r="P214" s="15">
        <f t="shared" ref="P214" si="74">Q214-O214</f>
        <v>0</v>
      </c>
      <c r="Q214" s="15">
        <f t="shared" ref="Q214:Q215" si="75">ROUND(PRODUCT(J214,25)/12,0)</f>
        <v>0</v>
      </c>
      <c r="R214" s="22"/>
      <c r="S214" s="22"/>
      <c r="T214" s="23"/>
      <c r="U214" s="9"/>
      <c r="V214" s="73"/>
    </row>
    <row r="215" spans="1:27" hidden="1" x14ac:dyDescent="0.25">
      <c r="A215" s="65"/>
      <c r="B215" s="233"/>
      <c r="C215" s="233"/>
      <c r="D215" s="233"/>
      <c r="E215" s="233"/>
      <c r="F215" s="233"/>
      <c r="G215" s="233"/>
      <c r="H215" s="233"/>
      <c r="I215" s="233"/>
      <c r="J215" s="22">
        <v>0</v>
      </c>
      <c r="K215" s="22">
        <v>0</v>
      </c>
      <c r="L215" s="22">
        <v>0</v>
      </c>
      <c r="M215" s="22">
        <v>0</v>
      </c>
      <c r="N215" s="22">
        <v>0</v>
      </c>
      <c r="O215" s="15">
        <f t="shared" si="73"/>
        <v>0</v>
      </c>
      <c r="P215" s="15">
        <f>Q215-O215</f>
        <v>0</v>
      </c>
      <c r="Q215" s="15">
        <f t="shared" si="75"/>
        <v>0</v>
      </c>
      <c r="R215" s="22"/>
      <c r="S215" s="22"/>
      <c r="T215" s="23"/>
      <c r="U215" s="9"/>
      <c r="V215" s="73"/>
    </row>
    <row r="216" spans="1:27" ht="30" customHeight="1" x14ac:dyDescent="0.25">
      <c r="A216" s="289" t="s">
        <v>113</v>
      </c>
      <c r="B216" s="289"/>
      <c r="C216" s="289"/>
      <c r="D216" s="289"/>
      <c r="E216" s="289"/>
      <c r="F216" s="289"/>
      <c r="G216" s="289"/>
      <c r="H216" s="289"/>
      <c r="I216" s="289"/>
      <c r="J216" s="18">
        <f>SUM(J193:J195,J197:J199,J201:J203,J205:J207,J209:J211,J213:J215)</f>
        <v>13</v>
      </c>
      <c r="K216" s="18">
        <f t="shared" ref="K216:Q216" si="76">SUM(K193:K195,K197:K199,K201:K203,K205:K207,K209:K211,K213:K215)</f>
        <v>3</v>
      </c>
      <c r="L216" s="18">
        <f t="shared" si="76"/>
        <v>3</v>
      </c>
      <c r="M216" s="18">
        <f t="shared" si="76"/>
        <v>2</v>
      </c>
      <c r="N216" s="18">
        <f t="shared" si="76"/>
        <v>1</v>
      </c>
      <c r="O216" s="18">
        <f t="shared" si="76"/>
        <v>9</v>
      </c>
      <c r="P216" s="18">
        <f t="shared" si="76"/>
        <v>13</v>
      </c>
      <c r="Q216" s="18">
        <f t="shared" si="76"/>
        <v>22</v>
      </c>
      <c r="R216" s="18">
        <f>COUNTIF(R193:R195,"E")+COUNTIF(R197:R199,"E")+COUNTIF(R201:R203,"E")+COUNTIF(R205:R207,"E")+COUNTIF(R209:R211,"E")+COUNTIF(R213:R215,"E")</f>
        <v>0</v>
      </c>
      <c r="S216" s="18">
        <f>COUNTIF(S193:S195,"C")+COUNTIF(S197:S199,"C")+COUNTIF(S201:S203,"C")+COUNTIF(S205:S207,"C")+COUNTIF(S209:S211,"C")+COUNTIF(S213:S215,"C")</f>
        <v>3</v>
      </c>
      <c r="T216" s="18">
        <f>COUNTIF(T193:T195,"VP")+COUNTIF(T197:T199,"VP")+COUNTIF(T201:T203,"VP")+COUNTIF(T205:T207,"VP")+COUNTIF(T209:T211,"VP")+COUNTIF(T213:T215,"VP")</f>
        <v>1</v>
      </c>
      <c r="U216" s="80">
        <f>COUNTA(U193:U195,U197:U199,U201:U203,U205:U207,U209:U211,U213:U215)</f>
        <v>4</v>
      </c>
      <c r="V216" s="73"/>
    </row>
    <row r="217" spans="1:27" ht="16.5" customHeight="1" x14ac:dyDescent="0.25">
      <c r="A217" s="282" t="s">
        <v>53</v>
      </c>
      <c r="B217" s="283"/>
      <c r="C217" s="283"/>
      <c r="D217" s="283"/>
      <c r="E217" s="283"/>
      <c r="F217" s="283"/>
      <c r="G217" s="283"/>
      <c r="H217" s="283"/>
      <c r="I217" s="283"/>
      <c r="J217" s="284"/>
      <c r="K217" s="18">
        <f>SUM(K193:K195,K197:K199,K201:K203,K205:K207,K209:K211)*14+SUM(K213:K215)*12</f>
        <v>42</v>
      </c>
      <c r="L217" s="18">
        <f t="shared" ref="L217:Q217" si="77">SUM(L193:L195,L197:L199,L201:L203,L205:L207,L209:L211)*14+SUM(L213:L215)*12</f>
        <v>42</v>
      </c>
      <c r="M217" s="18">
        <f t="shared" si="77"/>
        <v>28</v>
      </c>
      <c r="N217" s="18">
        <f t="shared" si="77"/>
        <v>14</v>
      </c>
      <c r="O217" s="18">
        <f t="shared" si="77"/>
        <v>126</v>
      </c>
      <c r="P217" s="18">
        <f t="shared" si="77"/>
        <v>182</v>
      </c>
      <c r="Q217" s="18">
        <f t="shared" si="77"/>
        <v>308</v>
      </c>
      <c r="R217" s="271"/>
      <c r="S217" s="272"/>
      <c r="T217" s="272"/>
      <c r="U217" s="273"/>
    </row>
    <row r="218" spans="1:27" ht="15" customHeight="1" x14ac:dyDescent="0.25">
      <c r="A218" s="285"/>
      <c r="B218" s="286"/>
      <c r="C218" s="286"/>
      <c r="D218" s="286"/>
      <c r="E218" s="286"/>
      <c r="F218" s="286"/>
      <c r="G218" s="286"/>
      <c r="H218" s="286"/>
      <c r="I218" s="286"/>
      <c r="J218" s="287"/>
      <c r="K218" s="227">
        <f>SUM(K217:N217)</f>
        <v>126</v>
      </c>
      <c r="L218" s="228"/>
      <c r="M218" s="228"/>
      <c r="N218" s="229"/>
      <c r="O218" s="227">
        <f>SUM(O217:P217)</f>
        <v>308</v>
      </c>
      <c r="P218" s="228"/>
      <c r="Q218" s="229"/>
      <c r="R218" s="274"/>
      <c r="S218" s="275"/>
      <c r="T218" s="275"/>
      <c r="U218" s="276"/>
    </row>
    <row r="219" spans="1:27" ht="19.5" customHeight="1" x14ac:dyDescent="0.25">
      <c r="A219" s="216" t="s">
        <v>112</v>
      </c>
      <c r="B219" s="217"/>
      <c r="C219" s="217"/>
      <c r="D219" s="217"/>
      <c r="E219" s="217"/>
      <c r="F219" s="217"/>
      <c r="G219" s="217"/>
      <c r="H219" s="217"/>
      <c r="I219" s="217"/>
      <c r="J219" s="218"/>
      <c r="K219" s="237">
        <f>U216/SUM(U51,U68,U86,U104,U122,U138)</f>
        <v>9.3023255813953487E-2</v>
      </c>
      <c r="L219" s="238"/>
      <c r="M219" s="238"/>
      <c r="N219" s="238"/>
      <c r="O219" s="238"/>
      <c r="P219" s="238"/>
      <c r="Q219" s="238"/>
      <c r="R219" s="238"/>
      <c r="S219" s="238"/>
      <c r="T219" s="238"/>
      <c r="U219" s="239"/>
    </row>
    <row r="220" spans="1:27" ht="18.75" customHeight="1" x14ac:dyDescent="0.25">
      <c r="A220" s="268" t="s">
        <v>114</v>
      </c>
      <c r="B220" s="269"/>
      <c r="C220" s="269"/>
      <c r="D220" s="269"/>
      <c r="E220" s="269"/>
      <c r="F220" s="269"/>
      <c r="G220" s="269"/>
      <c r="H220" s="269"/>
      <c r="I220" s="269"/>
      <c r="J220" s="270"/>
      <c r="K220" s="237">
        <f>K218/(SUM(O51,O68,O86,O104,O122)*14+O138*12)</f>
        <v>5.937794533459001E-2</v>
      </c>
      <c r="L220" s="238"/>
      <c r="M220" s="238"/>
      <c r="N220" s="238"/>
      <c r="O220" s="238"/>
      <c r="P220" s="238"/>
      <c r="Q220" s="238"/>
      <c r="R220" s="238"/>
      <c r="S220" s="238"/>
      <c r="T220" s="238"/>
      <c r="U220" s="239"/>
    </row>
    <row r="221" spans="1:27" s="119" customFormat="1" x14ac:dyDescent="0.25">
      <c r="A221" s="141"/>
      <c r="B221" s="141"/>
      <c r="C221" s="141"/>
      <c r="D221" s="141"/>
      <c r="E221" s="141"/>
      <c r="F221" s="141"/>
      <c r="G221" s="141"/>
      <c r="H221" s="141"/>
      <c r="I221" s="141"/>
      <c r="J221" s="141"/>
      <c r="K221" s="142"/>
      <c r="L221" s="142"/>
      <c r="M221" s="142"/>
      <c r="N221" s="142"/>
      <c r="O221" s="142"/>
      <c r="P221" s="142"/>
      <c r="Q221" s="142"/>
      <c r="R221" s="142"/>
      <c r="S221" s="142"/>
      <c r="T221" s="142"/>
      <c r="U221" s="142"/>
    </row>
    <row r="222" spans="1:27" s="119" customFormat="1" x14ac:dyDescent="0.25">
      <c r="A222" s="141"/>
      <c r="B222" s="141"/>
      <c r="C222" s="141"/>
      <c r="D222" s="141"/>
      <c r="E222" s="141"/>
      <c r="F222" s="141"/>
      <c r="G222" s="141"/>
      <c r="H222" s="141"/>
      <c r="I222" s="141"/>
      <c r="J222" s="141"/>
      <c r="K222" s="142"/>
      <c r="L222" s="142"/>
      <c r="M222" s="142"/>
      <c r="N222" s="142"/>
      <c r="O222" s="142"/>
      <c r="P222" s="142"/>
      <c r="Q222" s="142"/>
      <c r="R222" s="142"/>
      <c r="S222" s="142"/>
      <c r="T222" s="142"/>
      <c r="U222" s="142"/>
    </row>
    <row r="223" spans="1:27" s="119" customFormat="1" x14ac:dyDescent="0.25">
      <c r="A223" s="141"/>
      <c r="B223" s="141"/>
      <c r="C223" s="141"/>
      <c r="D223" s="141"/>
      <c r="E223" s="141"/>
      <c r="F223" s="141"/>
      <c r="G223" s="141"/>
      <c r="H223" s="141"/>
      <c r="I223" s="141"/>
      <c r="J223" s="141"/>
      <c r="K223" s="142"/>
      <c r="L223" s="142"/>
      <c r="M223" s="142"/>
      <c r="N223" s="142"/>
      <c r="O223" s="142"/>
      <c r="P223" s="142"/>
      <c r="Q223" s="142"/>
      <c r="R223" s="142"/>
      <c r="S223" s="142"/>
      <c r="T223" s="142"/>
      <c r="U223" s="142"/>
    </row>
    <row r="224" spans="1:27" s="119" customFormat="1" x14ac:dyDescent="0.25">
      <c r="A224" s="141"/>
      <c r="B224" s="141"/>
      <c r="C224" s="141"/>
      <c r="D224" s="141"/>
      <c r="E224" s="141"/>
      <c r="F224" s="141"/>
      <c r="G224" s="141"/>
      <c r="H224" s="141"/>
      <c r="I224" s="141"/>
      <c r="J224" s="141"/>
      <c r="K224" s="142"/>
      <c r="L224" s="142"/>
      <c r="M224" s="142"/>
      <c r="N224" s="142"/>
      <c r="O224" s="142"/>
      <c r="P224" s="142"/>
      <c r="Q224" s="142"/>
      <c r="R224" s="142"/>
      <c r="S224" s="142"/>
      <c r="T224" s="142"/>
      <c r="U224" s="142"/>
    </row>
    <row r="225" spans="1:27" s="119" customFormat="1" x14ac:dyDescent="0.25">
      <c r="A225" s="141"/>
      <c r="B225" s="141"/>
      <c r="C225" s="141"/>
      <c r="D225" s="141"/>
      <c r="E225" s="141"/>
      <c r="F225" s="141"/>
      <c r="G225" s="141"/>
      <c r="H225" s="141"/>
      <c r="I225" s="141"/>
      <c r="J225" s="141"/>
      <c r="K225" s="142"/>
      <c r="L225" s="142"/>
      <c r="M225" s="142"/>
      <c r="N225" s="142"/>
      <c r="O225" s="142"/>
      <c r="P225" s="142"/>
      <c r="Q225" s="142"/>
      <c r="R225" s="142"/>
      <c r="S225" s="142"/>
      <c r="T225" s="142"/>
      <c r="U225" s="142"/>
    </row>
    <row r="226" spans="1:27" s="119" customFormat="1" x14ac:dyDescent="0.25">
      <c r="A226" s="141"/>
      <c r="B226" s="141"/>
      <c r="C226" s="141"/>
      <c r="D226" s="141"/>
      <c r="E226" s="141"/>
      <c r="F226" s="141"/>
      <c r="G226" s="141"/>
      <c r="H226" s="141"/>
      <c r="I226" s="141"/>
      <c r="J226" s="141"/>
      <c r="K226" s="142"/>
      <c r="L226" s="142"/>
      <c r="M226" s="142"/>
      <c r="N226" s="142"/>
      <c r="O226" s="142"/>
      <c r="P226" s="142"/>
      <c r="Q226" s="142"/>
      <c r="R226" s="142"/>
      <c r="S226" s="142"/>
      <c r="T226" s="142"/>
      <c r="U226" s="142"/>
    </row>
    <row r="227" spans="1:27" s="119" customFormat="1" x14ac:dyDescent="0.25">
      <c r="A227" s="141"/>
      <c r="B227" s="141"/>
      <c r="C227" s="141"/>
      <c r="D227" s="141"/>
      <c r="E227" s="141"/>
      <c r="F227" s="141"/>
      <c r="G227" s="141"/>
      <c r="H227" s="141"/>
      <c r="I227" s="141"/>
      <c r="J227" s="141"/>
      <c r="K227" s="142"/>
      <c r="L227" s="142"/>
      <c r="M227" s="142"/>
      <c r="N227" s="142"/>
      <c r="O227" s="142"/>
      <c r="P227" s="142"/>
      <c r="Q227" s="142"/>
      <c r="R227" s="142"/>
      <c r="S227" s="142"/>
      <c r="T227" s="142"/>
      <c r="U227" s="142"/>
    </row>
    <row r="228" spans="1:27" s="119" customFormat="1" x14ac:dyDescent="0.25">
      <c r="A228" s="141"/>
      <c r="B228" s="141"/>
      <c r="C228" s="141"/>
      <c r="D228" s="141"/>
      <c r="E228" s="141"/>
      <c r="F228" s="141"/>
      <c r="G228" s="141"/>
      <c r="H228" s="141"/>
      <c r="I228" s="141"/>
      <c r="J228" s="141"/>
      <c r="K228" s="142"/>
      <c r="L228" s="142"/>
      <c r="M228" s="142"/>
      <c r="N228" s="142"/>
      <c r="O228" s="142"/>
      <c r="P228" s="142"/>
      <c r="Q228" s="142"/>
      <c r="R228" s="142"/>
      <c r="S228" s="142"/>
      <c r="T228" s="142"/>
      <c r="U228" s="142"/>
    </row>
    <row r="229" spans="1:27" s="55" customFormat="1" x14ac:dyDescent="0.25">
      <c r="A229" s="10"/>
      <c r="B229" s="10"/>
      <c r="C229" s="10"/>
      <c r="D229" s="10"/>
      <c r="E229" s="10"/>
      <c r="F229" s="10"/>
      <c r="G229" s="10"/>
      <c r="H229" s="10"/>
      <c r="I229" s="10"/>
      <c r="J229" s="10"/>
      <c r="K229" s="11"/>
      <c r="L229" s="11"/>
      <c r="M229" s="11"/>
      <c r="N229" s="11"/>
      <c r="O229" s="12"/>
      <c r="P229" s="12"/>
      <c r="Q229" s="12"/>
      <c r="R229" s="12"/>
      <c r="S229" s="12"/>
      <c r="T229" s="12"/>
      <c r="U229" s="12"/>
    </row>
    <row r="230" spans="1:27" ht="24" customHeight="1" x14ac:dyDescent="0.25">
      <c r="A230" s="292" t="s">
        <v>61</v>
      </c>
      <c r="B230" s="293"/>
      <c r="C230" s="293"/>
      <c r="D230" s="293"/>
      <c r="E230" s="293"/>
      <c r="F230" s="293"/>
      <c r="G230" s="293"/>
      <c r="H230" s="293"/>
      <c r="I230" s="293"/>
      <c r="J230" s="293"/>
      <c r="K230" s="293"/>
      <c r="L230" s="293"/>
      <c r="M230" s="293"/>
      <c r="N230" s="293"/>
      <c r="O230" s="293"/>
      <c r="P230" s="293"/>
      <c r="Q230" s="293"/>
      <c r="R230" s="293"/>
      <c r="S230" s="293"/>
      <c r="T230" s="293"/>
      <c r="U230" s="293"/>
    </row>
    <row r="231" spans="1:27" ht="16.5" customHeight="1" x14ac:dyDescent="0.25">
      <c r="A231" s="278" t="s">
        <v>63</v>
      </c>
      <c r="B231" s="291"/>
      <c r="C231" s="291"/>
      <c r="D231" s="291"/>
      <c r="E231" s="291"/>
      <c r="F231" s="291"/>
      <c r="G231" s="291"/>
      <c r="H231" s="291"/>
      <c r="I231" s="291"/>
      <c r="J231" s="291"/>
      <c r="K231" s="291"/>
      <c r="L231" s="291"/>
      <c r="M231" s="291"/>
      <c r="N231" s="291"/>
      <c r="O231" s="291"/>
      <c r="P231" s="291"/>
      <c r="Q231" s="291"/>
      <c r="R231" s="291"/>
      <c r="S231" s="291"/>
      <c r="T231" s="291"/>
      <c r="U231" s="291"/>
    </row>
    <row r="232" spans="1:27" ht="27.75" customHeight="1" x14ac:dyDescent="0.25">
      <c r="A232" s="278" t="s">
        <v>30</v>
      </c>
      <c r="B232" s="278" t="s">
        <v>29</v>
      </c>
      <c r="C232" s="278"/>
      <c r="D232" s="278"/>
      <c r="E232" s="278"/>
      <c r="F232" s="278"/>
      <c r="G232" s="278"/>
      <c r="H232" s="278"/>
      <c r="I232" s="278"/>
      <c r="J232" s="184" t="s">
        <v>43</v>
      </c>
      <c r="K232" s="199" t="s">
        <v>27</v>
      </c>
      <c r="L232" s="200"/>
      <c r="M232" s="200"/>
      <c r="N232" s="201"/>
      <c r="O232" s="184" t="s">
        <v>44</v>
      </c>
      <c r="P232" s="184"/>
      <c r="Q232" s="184"/>
      <c r="R232" s="184" t="s">
        <v>26</v>
      </c>
      <c r="S232" s="184"/>
      <c r="T232" s="184"/>
      <c r="U232" s="184" t="s">
        <v>25</v>
      </c>
    </row>
    <row r="233" spans="1:27" x14ac:dyDescent="0.25">
      <c r="A233" s="278"/>
      <c r="B233" s="278"/>
      <c r="C233" s="278"/>
      <c r="D233" s="278"/>
      <c r="E233" s="278"/>
      <c r="F233" s="278"/>
      <c r="G233" s="278"/>
      <c r="H233" s="278"/>
      <c r="I233" s="278"/>
      <c r="J233" s="184"/>
      <c r="K233" s="25" t="s">
        <v>31</v>
      </c>
      <c r="L233" s="25" t="s">
        <v>32</v>
      </c>
      <c r="M233" s="25" t="s">
        <v>33</v>
      </c>
      <c r="N233" s="47" t="s">
        <v>110</v>
      </c>
      <c r="O233" s="25" t="s">
        <v>37</v>
      </c>
      <c r="P233" s="25" t="s">
        <v>8</v>
      </c>
      <c r="Q233" s="25" t="s">
        <v>34</v>
      </c>
      <c r="R233" s="25" t="s">
        <v>35</v>
      </c>
      <c r="S233" s="25" t="s">
        <v>31</v>
      </c>
      <c r="T233" s="25" t="s">
        <v>36</v>
      </c>
      <c r="U233" s="184"/>
    </row>
    <row r="234" spans="1:27" ht="17.25" customHeight="1" x14ac:dyDescent="0.25">
      <c r="A234" s="164" t="s">
        <v>62</v>
      </c>
      <c r="B234" s="165"/>
      <c r="C234" s="165"/>
      <c r="D234" s="165"/>
      <c r="E234" s="165"/>
      <c r="F234" s="165"/>
      <c r="G234" s="165"/>
      <c r="H234" s="165"/>
      <c r="I234" s="165"/>
      <c r="J234" s="165"/>
      <c r="K234" s="165"/>
      <c r="L234" s="165"/>
      <c r="M234" s="165"/>
      <c r="N234" s="165"/>
      <c r="O234" s="165"/>
      <c r="P234" s="165"/>
      <c r="Q234" s="165"/>
      <c r="R234" s="165"/>
      <c r="S234" s="165"/>
      <c r="T234" s="165"/>
      <c r="U234" s="166"/>
    </row>
    <row r="235" spans="1:27" x14ac:dyDescent="0.25">
      <c r="A235" s="27" t="str">
        <f t="shared" ref="A235:A251" si="78">IF(ISNA(INDEX($A$38:$U$218,MATCH($B235,$B$38:$B$218,0),1)),"",INDEX($A$38:$U$218,MATCH($B235,$B$38:$B$218,0),1))</f>
        <v>MLM0019</v>
      </c>
      <c r="B235" s="175" t="s">
        <v>142</v>
      </c>
      <c r="C235" s="175"/>
      <c r="D235" s="175"/>
      <c r="E235" s="175"/>
      <c r="F235" s="175"/>
      <c r="G235" s="175"/>
      <c r="H235" s="175"/>
      <c r="I235" s="175"/>
      <c r="J235" s="15">
        <f t="shared" ref="J235:J251" si="79">IF(ISNA(INDEX($A$38:$U$218,MATCH($B235,$B$38:$B$218,0),10)),"",INDEX($A$38:$U$218,MATCH($B235,$B$38:$B$218,0),10))</f>
        <v>5</v>
      </c>
      <c r="K235" s="15">
        <f t="shared" ref="K235:K251" si="80">IF(ISNA(INDEX($A$38:$U$218,MATCH($B235,$B$38:$B$218,0),11)),"",INDEX($A$38:$U$218,MATCH($B235,$B$38:$B$218,0),11))</f>
        <v>2</v>
      </c>
      <c r="L235" s="15">
        <f t="shared" ref="L235:L251" si="81">IF(ISNA(INDEX($A$38:$U$218,MATCH($B235,$B$38:$B$218,0),12)),"",INDEX($A$38:$U$218,MATCH($B235,$B$38:$B$218,0),12))</f>
        <v>2</v>
      </c>
      <c r="M235" s="15">
        <f t="shared" ref="M235:M251" si="82">IF(ISNA(INDEX($A$38:$U$218,MATCH($B235,$B$38:$B$218,0),13)),"",INDEX($A$38:$U$218,MATCH($B235,$B$38:$B$218,0),13))</f>
        <v>0</v>
      </c>
      <c r="N235" s="15">
        <f t="shared" ref="N235:N251" si="83">IF(ISNA(INDEX($A$38:$U$218,MATCH($B235,$B$38:$B$218,0),14)),"",INDEX($A$38:$U$218,MATCH($B235,$B$38:$B$218,0),14))</f>
        <v>0</v>
      </c>
      <c r="O235" s="15">
        <f t="shared" ref="O235:O251" si="84">IF(ISNA(INDEX($A$38:$U$218,MATCH($B235,$B$38:$B$218,0),15)),"",INDEX($A$38:$U$218,MATCH($B235,$B$38:$B$218,0),15))</f>
        <v>4</v>
      </c>
      <c r="P235" s="15">
        <f t="shared" ref="P235:P251" si="85">IF(ISNA(INDEX($A$38:$U$218,MATCH($B235,$B$38:$B$218,0),16)),"",INDEX($A$38:$U$218,MATCH($B235,$B$38:$B$218,0),16))</f>
        <v>5</v>
      </c>
      <c r="Q235" s="15">
        <f t="shared" ref="Q235:Q251" si="86">IF(ISNA(INDEX($A$38:$U$218,MATCH($B235,$B$38:$B$218,0),17)),"",INDEX($A$38:$U$218,MATCH($B235,$B$38:$B$218,0),17))</f>
        <v>9</v>
      </c>
      <c r="R235" s="24" t="str">
        <f t="shared" ref="R235:R251" si="87">IF(ISNA(INDEX($A$38:$U$218,MATCH($B235,$B$38:$B$218,0),18)),"",INDEX($A$38:$U$218,MATCH($B235,$B$38:$B$218,0),18))</f>
        <v>E</v>
      </c>
      <c r="S235" s="24">
        <f t="shared" ref="S235:S251" si="88">IF(ISNA(INDEX($A$38:$U$218,MATCH($B235,$B$38:$B$218,0),19)),"",INDEX($A$38:$U$218,MATCH($B235,$B$38:$B$218,0),19))</f>
        <v>0</v>
      </c>
      <c r="T235" s="24">
        <f t="shared" ref="T235:T251" si="89">IF(ISNA(INDEX($A$38:$U$218,MATCH($B235,$B$38:$B$218,0),20)),"",INDEX($A$38:$U$218,MATCH($B235,$B$38:$B$218,0),20))</f>
        <v>0</v>
      </c>
      <c r="U235" s="24" t="str">
        <f t="shared" ref="U235:U251" si="90">IF(ISNA(INDEX($A$38:$U$218,MATCH($B235,$B$38:$B$218,0),21)),"",INDEX($A$38:$U$218,MATCH($B235,$B$38:$B$218,0),21))</f>
        <v>DF</v>
      </c>
    </row>
    <row r="236" spans="1:27" ht="15" customHeight="1" x14ac:dyDescent="0.25">
      <c r="A236" s="27" t="str">
        <f t="shared" si="78"/>
        <v>MLM0023</v>
      </c>
      <c r="B236" s="175" t="s">
        <v>144</v>
      </c>
      <c r="C236" s="175"/>
      <c r="D236" s="175"/>
      <c r="E236" s="175"/>
      <c r="F236" s="175"/>
      <c r="G236" s="175"/>
      <c r="H236" s="175"/>
      <c r="I236" s="175"/>
      <c r="J236" s="15">
        <f t="shared" si="79"/>
        <v>5</v>
      </c>
      <c r="K236" s="15">
        <f t="shared" si="80"/>
        <v>2</v>
      </c>
      <c r="L236" s="15">
        <f t="shared" si="81"/>
        <v>2</v>
      </c>
      <c r="M236" s="15">
        <f t="shared" si="82"/>
        <v>0</v>
      </c>
      <c r="N236" s="15">
        <f t="shared" si="83"/>
        <v>0</v>
      </c>
      <c r="O236" s="15">
        <f t="shared" si="84"/>
        <v>4</v>
      </c>
      <c r="P236" s="15">
        <f t="shared" si="85"/>
        <v>5</v>
      </c>
      <c r="Q236" s="15">
        <f t="shared" si="86"/>
        <v>9</v>
      </c>
      <c r="R236" s="24" t="str">
        <f t="shared" si="87"/>
        <v>E</v>
      </c>
      <c r="S236" s="24">
        <f t="shared" si="88"/>
        <v>0</v>
      </c>
      <c r="T236" s="24">
        <f t="shared" si="89"/>
        <v>0</v>
      </c>
      <c r="U236" s="24" t="str">
        <f t="shared" si="90"/>
        <v>DF</v>
      </c>
      <c r="V236" s="76"/>
      <c r="W236" s="70"/>
      <c r="X236" s="70"/>
      <c r="Y236" s="70"/>
      <c r="Z236" s="70"/>
      <c r="AA236" s="70"/>
    </row>
    <row r="237" spans="1:27" x14ac:dyDescent="0.25">
      <c r="A237" s="27" t="str">
        <f t="shared" si="78"/>
        <v>MLM0001</v>
      </c>
      <c r="B237" s="175" t="s">
        <v>146</v>
      </c>
      <c r="C237" s="175"/>
      <c r="D237" s="175"/>
      <c r="E237" s="175"/>
      <c r="F237" s="175"/>
      <c r="G237" s="175"/>
      <c r="H237" s="175"/>
      <c r="I237" s="175"/>
      <c r="J237" s="15">
        <f t="shared" si="79"/>
        <v>5</v>
      </c>
      <c r="K237" s="15">
        <f t="shared" si="80"/>
        <v>2</v>
      </c>
      <c r="L237" s="15">
        <f t="shared" si="81"/>
        <v>2</v>
      </c>
      <c r="M237" s="15">
        <f t="shared" si="82"/>
        <v>0</v>
      </c>
      <c r="N237" s="15">
        <f t="shared" si="83"/>
        <v>0</v>
      </c>
      <c r="O237" s="15">
        <f t="shared" si="84"/>
        <v>4</v>
      </c>
      <c r="P237" s="15">
        <f t="shared" si="85"/>
        <v>5</v>
      </c>
      <c r="Q237" s="15">
        <f t="shared" si="86"/>
        <v>9</v>
      </c>
      <c r="R237" s="24" t="str">
        <f t="shared" si="87"/>
        <v>E</v>
      </c>
      <c r="S237" s="24">
        <f t="shared" si="88"/>
        <v>0</v>
      </c>
      <c r="T237" s="24">
        <f t="shared" si="89"/>
        <v>0</v>
      </c>
      <c r="U237" s="24" t="str">
        <f t="shared" si="90"/>
        <v>DF</v>
      </c>
      <c r="V237" s="76"/>
      <c r="W237" s="70"/>
      <c r="X237" s="70"/>
      <c r="Y237" s="70"/>
      <c r="Z237" s="70"/>
      <c r="AA237" s="70"/>
    </row>
    <row r="238" spans="1:27" x14ac:dyDescent="0.25">
      <c r="A238" s="27" t="str">
        <f t="shared" si="78"/>
        <v>MLM0013</v>
      </c>
      <c r="B238" s="175" t="s">
        <v>148</v>
      </c>
      <c r="C238" s="175"/>
      <c r="D238" s="175"/>
      <c r="E238" s="175"/>
      <c r="F238" s="175"/>
      <c r="G238" s="175"/>
      <c r="H238" s="175"/>
      <c r="I238" s="175"/>
      <c r="J238" s="15">
        <f t="shared" si="79"/>
        <v>5</v>
      </c>
      <c r="K238" s="15">
        <f t="shared" si="80"/>
        <v>2</v>
      </c>
      <c r="L238" s="15">
        <f t="shared" si="81"/>
        <v>2</v>
      </c>
      <c r="M238" s="15">
        <f t="shared" si="82"/>
        <v>0</v>
      </c>
      <c r="N238" s="15">
        <f t="shared" si="83"/>
        <v>0</v>
      </c>
      <c r="O238" s="15">
        <f t="shared" si="84"/>
        <v>4</v>
      </c>
      <c r="P238" s="15">
        <f t="shared" si="85"/>
        <v>5</v>
      </c>
      <c r="Q238" s="15">
        <f t="shared" si="86"/>
        <v>9</v>
      </c>
      <c r="R238" s="24" t="str">
        <f t="shared" si="87"/>
        <v>E</v>
      </c>
      <c r="S238" s="24">
        <f t="shared" si="88"/>
        <v>0</v>
      </c>
      <c r="T238" s="24">
        <f t="shared" si="89"/>
        <v>0</v>
      </c>
      <c r="U238" s="24" t="str">
        <f t="shared" si="90"/>
        <v>DF</v>
      </c>
      <c r="V238" s="76"/>
      <c r="W238" s="70"/>
      <c r="X238" s="70"/>
      <c r="Y238" s="70"/>
      <c r="Z238" s="70"/>
      <c r="AA238" s="70"/>
    </row>
    <row r="239" spans="1:27" x14ac:dyDescent="0.25">
      <c r="A239" s="27" t="str">
        <f t="shared" si="78"/>
        <v>MLM5104</v>
      </c>
      <c r="B239" s="175" t="s">
        <v>150</v>
      </c>
      <c r="C239" s="175"/>
      <c r="D239" s="175"/>
      <c r="E239" s="175"/>
      <c r="F239" s="175"/>
      <c r="G239" s="175"/>
      <c r="H239" s="175"/>
      <c r="I239" s="175"/>
      <c r="J239" s="15">
        <f t="shared" si="79"/>
        <v>6</v>
      </c>
      <c r="K239" s="15">
        <f t="shared" si="80"/>
        <v>2</v>
      </c>
      <c r="L239" s="15">
        <f t="shared" si="81"/>
        <v>2</v>
      </c>
      <c r="M239" s="15">
        <f t="shared" si="82"/>
        <v>2</v>
      </c>
      <c r="N239" s="15">
        <f t="shared" si="83"/>
        <v>0</v>
      </c>
      <c r="O239" s="15">
        <f t="shared" si="84"/>
        <v>6</v>
      </c>
      <c r="P239" s="15">
        <f t="shared" si="85"/>
        <v>5</v>
      </c>
      <c r="Q239" s="15">
        <f t="shared" si="86"/>
        <v>11</v>
      </c>
      <c r="R239" s="24">
        <f t="shared" si="87"/>
        <v>0</v>
      </c>
      <c r="S239" s="24" t="str">
        <f t="shared" si="88"/>
        <v>C</v>
      </c>
      <c r="T239" s="24">
        <f t="shared" si="89"/>
        <v>0</v>
      </c>
      <c r="U239" s="24" t="str">
        <f t="shared" si="90"/>
        <v>DF</v>
      </c>
      <c r="V239" s="76"/>
      <c r="W239" s="70"/>
      <c r="X239" s="70"/>
      <c r="Y239" s="70"/>
      <c r="Z239" s="70"/>
      <c r="AA239" s="70"/>
    </row>
    <row r="240" spans="1:27" s="42" customFormat="1" x14ac:dyDescent="0.25">
      <c r="A240" s="27" t="str">
        <f t="shared" si="78"/>
        <v>MLX2201</v>
      </c>
      <c r="B240" s="175" t="s">
        <v>104</v>
      </c>
      <c r="C240" s="175"/>
      <c r="D240" s="175"/>
      <c r="E240" s="175"/>
      <c r="F240" s="175"/>
      <c r="G240" s="175"/>
      <c r="H240" s="175"/>
      <c r="I240" s="175"/>
      <c r="J240" s="15">
        <f t="shared" si="79"/>
        <v>4</v>
      </c>
      <c r="K240" s="15">
        <f t="shared" si="80"/>
        <v>2</v>
      </c>
      <c r="L240" s="15">
        <f t="shared" si="81"/>
        <v>1</v>
      </c>
      <c r="M240" s="15">
        <f t="shared" si="82"/>
        <v>0</v>
      </c>
      <c r="N240" s="15">
        <f t="shared" si="83"/>
        <v>0</v>
      </c>
      <c r="O240" s="15">
        <f t="shared" si="84"/>
        <v>3</v>
      </c>
      <c r="P240" s="15">
        <f t="shared" si="85"/>
        <v>4</v>
      </c>
      <c r="Q240" s="15">
        <f t="shared" si="86"/>
        <v>7</v>
      </c>
      <c r="R240" s="24">
        <f t="shared" si="87"/>
        <v>0</v>
      </c>
      <c r="S240" s="24">
        <f t="shared" si="88"/>
        <v>0</v>
      </c>
      <c r="T240" s="24" t="str">
        <f t="shared" si="89"/>
        <v>VP</v>
      </c>
      <c r="U240" s="24" t="str">
        <f t="shared" si="90"/>
        <v>DF</v>
      </c>
      <c r="V240" s="76"/>
      <c r="W240" s="70"/>
      <c r="X240" s="70"/>
      <c r="Y240" s="70"/>
      <c r="Z240" s="70"/>
      <c r="AA240" s="70"/>
    </row>
    <row r="241" spans="1:27" s="55" customFormat="1" x14ac:dyDescent="0.25">
      <c r="A241" s="27" t="str">
        <f t="shared" si="78"/>
        <v>MLM0021</v>
      </c>
      <c r="B241" s="175" t="s">
        <v>153</v>
      </c>
      <c r="C241" s="175"/>
      <c r="D241" s="175"/>
      <c r="E241" s="175"/>
      <c r="F241" s="175"/>
      <c r="G241" s="175"/>
      <c r="H241" s="175"/>
      <c r="I241" s="175"/>
      <c r="J241" s="15">
        <f t="shared" si="79"/>
        <v>5</v>
      </c>
      <c r="K241" s="15">
        <f t="shared" si="80"/>
        <v>2</v>
      </c>
      <c r="L241" s="15">
        <f t="shared" si="81"/>
        <v>2</v>
      </c>
      <c r="M241" s="15">
        <f t="shared" si="82"/>
        <v>0</v>
      </c>
      <c r="N241" s="15">
        <f t="shared" si="83"/>
        <v>0</v>
      </c>
      <c r="O241" s="15">
        <f t="shared" si="84"/>
        <v>4</v>
      </c>
      <c r="P241" s="15">
        <f t="shared" si="85"/>
        <v>5</v>
      </c>
      <c r="Q241" s="15">
        <f t="shared" si="86"/>
        <v>9</v>
      </c>
      <c r="R241" s="24" t="str">
        <f t="shared" si="87"/>
        <v>E</v>
      </c>
      <c r="S241" s="24">
        <f t="shared" si="88"/>
        <v>0</v>
      </c>
      <c r="T241" s="24">
        <f t="shared" si="89"/>
        <v>0</v>
      </c>
      <c r="U241" s="24" t="str">
        <f t="shared" si="90"/>
        <v>DF</v>
      </c>
      <c r="V241" s="76"/>
      <c r="W241" s="70"/>
      <c r="X241" s="70"/>
      <c r="Y241" s="70"/>
      <c r="Z241" s="70"/>
      <c r="AA241" s="70"/>
    </row>
    <row r="242" spans="1:27" x14ac:dyDescent="0.25">
      <c r="A242" s="27" t="str">
        <f t="shared" si="78"/>
        <v>MLM0015</v>
      </c>
      <c r="B242" s="175" t="s">
        <v>157</v>
      </c>
      <c r="C242" s="175"/>
      <c r="D242" s="175"/>
      <c r="E242" s="175"/>
      <c r="F242" s="175"/>
      <c r="G242" s="175"/>
      <c r="H242" s="175"/>
      <c r="I242" s="175"/>
      <c r="J242" s="15">
        <f t="shared" si="79"/>
        <v>5</v>
      </c>
      <c r="K242" s="15">
        <f t="shared" si="80"/>
        <v>2</v>
      </c>
      <c r="L242" s="15">
        <f t="shared" si="81"/>
        <v>2</v>
      </c>
      <c r="M242" s="15">
        <f t="shared" si="82"/>
        <v>0</v>
      </c>
      <c r="N242" s="15">
        <f t="shared" si="83"/>
        <v>0</v>
      </c>
      <c r="O242" s="15">
        <f t="shared" si="84"/>
        <v>4</v>
      </c>
      <c r="P242" s="15">
        <f t="shared" si="85"/>
        <v>5</v>
      </c>
      <c r="Q242" s="15">
        <f t="shared" si="86"/>
        <v>9</v>
      </c>
      <c r="R242" s="24">
        <f t="shared" si="87"/>
        <v>0</v>
      </c>
      <c r="S242" s="24">
        <f t="shared" si="88"/>
        <v>0</v>
      </c>
      <c r="T242" s="24" t="str">
        <f t="shared" si="89"/>
        <v>VP</v>
      </c>
      <c r="U242" s="24" t="str">
        <f t="shared" si="90"/>
        <v>DF</v>
      </c>
      <c r="V242" s="76"/>
      <c r="W242" s="70"/>
      <c r="X242" s="70"/>
      <c r="Y242" s="70"/>
      <c r="Z242" s="70"/>
      <c r="AA242" s="70"/>
    </row>
    <row r="243" spans="1:27" x14ac:dyDescent="0.25">
      <c r="A243" s="27" t="str">
        <f t="shared" si="78"/>
        <v>MLM0006</v>
      </c>
      <c r="B243" s="175" t="s">
        <v>155</v>
      </c>
      <c r="C243" s="175"/>
      <c r="D243" s="175"/>
      <c r="E243" s="175"/>
      <c r="F243" s="175"/>
      <c r="G243" s="175"/>
      <c r="H243" s="175"/>
      <c r="I243" s="175"/>
      <c r="J243" s="15">
        <f t="shared" si="79"/>
        <v>5</v>
      </c>
      <c r="K243" s="15">
        <f t="shared" si="80"/>
        <v>2</v>
      </c>
      <c r="L243" s="15">
        <f t="shared" si="81"/>
        <v>2</v>
      </c>
      <c r="M243" s="15">
        <f t="shared" si="82"/>
        <v>0</v>
      </c>
      <c r="N243" s="15">
        <f t="shared" si="83"/>
        <v>0</v>
      </c>
      <c r="O243" s="15">
        <f t="shared" si="84"/>
        <v>4</v>
      </c>
      <c r="P243" s="15">
        <f t="shared" si="85"/>
        <v>5</v>
      </c>
      <c r="Q243" s="15">
        <f t="shared" si="86"/>
        <v>9</v>
      </c>
      <c r="R243" s="24" t="str">
        <f t="shared" si="87"/>
        <v>E</v>
      </c>
      <c r="S243" s="24">
        <f t="shared" si="88"/>
        <v>0</v>
      </c>
      <c r="T243" s="24">
        <f t="shared" si="89"/>
        <v>0</v>
      </c>
      <c r="U243" s="24" t="str">
        <f t="shared" si="90"/>
        <v>DF</v>
      </c>
      <c r="V243" s="76"/>
      <c r="W243" s="70"/>
      <c r="X243" s="70"/>
      <c r="Y243" s="70"/>
      <c r="Z243" s="70"/>
      <c r="AA243" s="70"/>
    </row>
    <row r="244" spans="1:27" s="63" customFormat="1" x14ac:dyDescent="0.25">
      <c r="A244" s="27" t="str">
        <f t="shared" si="78"/>
        <v>MLM0022</v>
      </c>
      <c r="B244" s="175" t="s">
        <v>159</v>
      </c>
      <c r="C244" s="175"/>
      <c r="D244" s="175"/>
      <c r="E244" s="175"/>
      <c r="F244" s="175"/>
      <c r="G244" s="175"/>
      <c r="H244" s="175"/>
      <c r="I244" s="175"/>
      <c r="J244" s="15">
        <f t="shared" si="79"/>
        <v>5</v>
      </c>
      <c r="K244" s="15">
        <f t="shared" si="80"/>
        <v>2</v>
      </c>
      <c r="L244" s="15">
        <f t="shared" si="81"/>
        <v>2</v>
      </c>
      <c r="M244" s="15">
        <f t="shared" si="82"/>
        <v>0</v>
      </c>
      <c r="N244" s="15">
        <f t="shared" si="83"/>
        <v>0</v>
      </c>
      <c r="O244" s="15">
        <f t="shared" si="84"/>
        <v>4</v>
      </c>
      <c r="P244" s="15">
        <f t="shared" si="85"/>
        <v>5</v>
      </c>
      <c r="Q244" s="15">
        <f t="shared" si="86"/>
        <v>9</v>
      </c>
      <c r="R244" s="24" t="str">
        <f t="shared" si="87"/>
        <v>E</v>
      </c>
      <c r="S244" s="24">
        <f t="shared" si="88"/>
        <v>0</v>
      </c>
      <c r="T244" s="24">
        <f t="shared" si="89"/>
        <v>0</v>
      </c>
      <c r="U244" s="24" t="str">
        <f t="shared" si="90"/>
        <v>DF</v>
      </c>
      <c r="V244" s="76"/>
      <c r="W244" s="70"/>
      <c r="X244" s="70"/>
      <c r="Y244" s="70"/>
      <c r="Z244" s="70"/>
      <c r="AA244" s="70"/>
    </row>
    <row r="245" spans="1:27" s="63" customFormat="1" x14ac:dyDescent="0.25">
      <c r="A245" s="27" t="str">
        <f t="shared" si="78"/>
        <v>MLM5006</v>
      </c>
      <c r="B245" s="175" t="s">
        <v>161</v>
      </c>
      <c r="C245" s="175"/>
      <c r="D245" s="175"/>
      <c r="E245" s="175"/>
      <c r="F245" s="175"/>
      <c r="G245" s="175"/>
      <c r="H245" s="175"/>
      <c r="I245" s="175"/>
      <c r="J245" s="15">
        <f t="shared" si="79"/>
        <v>5</v>
      </c>
      <c r="K245" s="15">
        <f t="shared" si="80"/>
        <v>2</v>
      </c>
      <c r="L245" s="15">
        <f t="shared" si="81"/>
        <v>1</v>
      </c>
      <c r="M245" s="15">
        <f t="shared" si="82"/>
        <v>2</v>
      </c>
      <c r="N245" s="15">
        <f t="shared" si="83"/>
        <v>0</v>
      </c>
      <c r="O245" s="15">
        <f t="shared" si="84"/>
        <v>5</v>
      </c>
      <c r="P245" s="15">
        <f t="shared" si="85"/>
        <v>4</v>
      </c>
      <c r="Q245" s="15">
        <f t="shared" si="86"/>
        <v>9</v>
      </c>
      <c r="R245" s="24" t="str">
        <f t="shared" si="87"/>
        <v>E</v>
      </c>
      <c r="S245" s="24">
        <f t="shared" si="88"/>
        <v>0</v>
      </c>
      <c r="T245" s="24">
        <f t="shared" si="89"/>
        <v>0</v>
      </c>
      <c r="U245" s="24" t="str">
        <f t="shared" si="90"/>
        <v>DF</v>
      </c>
      <c r="V245" s="76"/>
      <c r="W245" s="70"/>
      <c r="X245" s="70"/>
      <c r="Y245" s="70"/>
      <c r="Z245" s="70"/>
      <c r="AA245" s="70"/>
    </row>
    <row r="246" spans="1:27" x14ac:dyDescent="0.25">
      <c r="A246" s="27" t="str">
        <f t="shared" si="78"/>
        <v>MLM0007</v>
      </c>
      <c r="B246" s="175" t="s">
        <v>167</v>
      </c>
      <c r="C246" s="175"/>
      <c r="D246" s="175"/>
      <c r="E246" s="175"/>
      <c r="F246" s="175"/>
      <c r="G246" s="175"/>
      <c r="H246" s="175"/>
      <c r="I246" s="175"/>
      <c r="J246" s="15">
        <f t="shared" si="79"/>
        <v>5</v>
      </c>
      <c r="K246" s="15">
        <f t="shared" si="80"/>
        <v>2</v>
      </c>
      <c r="L246" s="15">
        <f t="shared" si="81"/>
        <v>2</v>
      </c>
      <c r="M246" s="15">
        <f t="shared" si="82"/>
        <v>0</v>
      </c>
      <c r="N246" s="15">
        <f t="shared" si="83"/>
        <v>0</v>
      </c>
      <c r="O246" s="15">
        <f t="shared" si="84"/>
        <v>4</v>
      </c>
      <c r="P246" s="15">
        <f t="shared" si="85"/>
        <v>5</v>
      </c>
      <c r="Q246" s="15">
        <f t="shared" si="86"/>
        <v>9</v>
      </c>
      <c r="R246" s="24">
        <f t="shared" si="87"/>
        <v>0</v>
      </c>
      <c r="S246" s="24">
        <f t="shared" si="88"/>
        <v>0</v>
      </c>
      <c r="T246" s="24" t="str">
        <f t="shared" si="89"/>
        <v>VP</v>
      </c>
      <c r="U246" s="24" t="str">
        <f t="shared" si="90"/>
        <v>DF</v>
      </c>
      <c r="V246" s="76"/>
      <c r="W246" s="70"/>
      <c r="X246" s="70"/>
      <c r="Y246" s="70"/>
      <c r="Z246" s="70"/>
      <c r="AA246" s="70"/>
    </row>
    <row r="247" spans="1:27" x14ac:dyDescent="0.25">
      <c r="A247" s="27" t="str">
        <f t="shared" si="78"/>
        <v>MLM0009</v>
      </c>
      <c r="B247" s="175" t="s">
        <v>171</v>
      </c>
      <c r="C247" s="175"/>
      <c r="D247" s="175"/>
      <c r="E247" s="175"/>
      <c r="F247" s="175"/>
      <c r="G247" s="175"/>
      <c r="H247" s="175"/>
      <c r="I247" s="175"/>
      <c r="J247" s="15">
        <f t="shared" si="79"/>
        <v>5</v>
      </c>
      <c r="K247" s="15">
        <f t="shared" si="80"/>
        <v>2</v>
      </c>
      <c r="L247" s="15">
        <f t="shared" si="81"/>
        <v>2</v>
      </c>
      <c r="M247" s="15">
        <f t="shared" si="82"/>
        <v>1</v>
      </c>
      <c r="N247" s="15">
        <f t="shared" si="83"/>
        <v>0</v>
      </c>
      <c r="O247" s="15">
        <f t="shared" si="84"/>
        <v>5</v>
      </c>
      <c r="P247" s="15">
        <f t="shared" si="85"/>
        <v>4</v>
      </c>
      <c r="Q247" s="15">
        <f t="shared" si="86"/>
        <v>9</v>
      </c>
      <c r="R247" s="24" t="str">
        <f t="shared" si="87"/>
        <v>E</v>
      </c>
      <c r="S247" s="24">
        <f t="shared" si="88"/>
        <v>0</v>
      </c>
      <c r="T247" s="24">
        <f t="shared" si="89"/>
        <v>0</v>
      </c>
      <c r="U247" s="24" t="str">
        <f t="shared" si="90"/>
        <v>DF</v>
      </c>
      <c r="V247" s="76"/>
      <c r="W247" s="70"/>
      <c r="X247" s="70"/>
      <c r="Y247" s="70"/>
      <c r="Z247" s="70"/>
      <c r="AA247" s="70"/>
    </row>
    <row r="248" spans="1:27" x14ac:dyDescent="0.25">
      <c r="A248" s="27" t="str">
        <f t="shared" si="78"/>
        <v>MLM0029</v>
      </c>
      <c r="B248" s="175" t="s">
        <v>179</v>
      </c>
      <c r="C248" s="175"/>
      <c r="D248" s="175"/>
      <c r="E248" s="175"/>
      <c r="F248" s="175"/>
      <c r="G248" s="175"/>
      <c r="H248" s="175"/>
      <c r="I248" s="175"/>
      <c r="J248" s="15">
        <f t="shared" si="79"/>
        <v>5</v>
      </c>
      <c r="K248" s="15">
        <f t="shared" si="80"/>
        <v>2</v>
      </c>
      <c r="L248" s="15">
        <f t="shared" si="81"/>
        <v>2</v>
      </c>
      <c r="M248" s="15">
        <f t="shared" si="82"/>
        <v>0</v>
      </c>
      <c r="N248" s="15">
        <f t="shared" si="83"/>
        <v>0</v>
      </c>
      <c r="O248" s="15">
        <f t="shared" si="84"/>
        <v>4</v>
      </c>
      <c r="P248" s="15">
        <f t="shared" si="85"/>
        <v>5</v>
      </c>
      <c r="Q248" s="15">
        <f t="shared" si="86"/>
        <v>9</v>
      </c>
      <c r="R248" s="24" t="str">
        <f t="shared" si="87"/>
        <v>E</v>
      </c>
      <c r="S248" s="24">
        <f t="shared" si="88"/>
        <v>0</v>
      </c>
      <c r="T248" s="24">
        <f t="shared" si="89"/>
        <v>0</v>
      </c>
      <c r="U248" s="24" t="str">
        <f t="shared" si="90"/>
        <v>DF</v>
      </c>
      <c r="V248" s="76"/>
      <c r="W248" s="70"/>
      <c r="X248" s="70"/>
      <c r="Y248" s="70"/>
      <c r="Z248" s="70"/>
      <c r="AA248" s="70"/>
    </row>
    <row r="249" spans="1:27" x14ac:dyDescent="0.25">
      <c r="A249" s="27" t="str">
        <f t="shared" si="78"/>
        <v>MLM5023</v>
      </c>
      <c r="B249" s="175" t="s">
        <v>193</v>
      </c>
      <c r="C249" s="175"/>
      <c r="D249" s="175"/>
      <c r="E249" s="175"/>
      <c r="F249" s="175"/>
      <c r="G249" s="175"/>
      <c r="H249" s="175"/>
      <c r="I249" s="175"/>
      <c r="J249" s="15">
        <f t="shared" si="79"/>
        <v>5</v>
      </c>
      <c r="K249" s="15">
        <f t="shared" si="80"/>
        <v>2</v>
      </c>
      <c r="L249" s="15">
        <f t="shared" si="81"/>
        <v>1</v>
      </c>
      <c r="M249" s="15">
        <f t="shared" si="82"/>
        <v>2</v>
      </c>
      <c r="N249" s="15">
        <f t="shared" si="83"/>
        <v>0</v>
      </c>
      <c r="O249" s="15">
        <f t="shared" si="84"/>
        <v>5</v>
      </c>
      <c r="P249" s="15">
        <f t="shared" si="85"/>
        <v>4</v>
      </c>
      <c r="Q249" s="15">
        <f t="shared" si="86"/>
        <v>9</v>
      </c>
      <c r="R249" s="24" t="str">
        <f t="shared" si="87"/>
        <v>E</v>
      </c>
      <c r="S249" s="24">
        <f t="shared" si="88"/>
        <v>0</v>
      </c>
      <c r="T249" s="24">
        <f t="shared" si="89"/>
        <v>0</v>
      </c>
      <c r="U249" s="24" t="str">
        <f t="shared" si="90"/>
        <v>DF</v>
      </c>
      <c r="V249" s="76"/>
      <c r="W249" s="70"/>
      <c r="X249" s="70"/>
      <c r="Y249" s="70"/>
      <c r="Z249" s="70"/>
      <c r="AA249" s="70"/>
    </row>
    <row r="250" spans="1:27" hidden="1" x14ac:dyDescent="0.25">
      <c r="A250" s="27" t="str">
        <f t="shared" si="78"/>
        <v/>
      </c>
      <c r="B250" s="175"/>
      <c r="C250" s="175"/>
      <c r="D250" s="175"/>
      <c r="E250" s="175"/>
      <c r="F250" s="175"/>
      <c r="G250" s="175"/>
      <c r="H250" s="175"/>
      <c r="I250" s="175"/>
      <c r="J250" s="15" t="str">
        <f t="shared" si="79"/>
        <v/>
      </c>
      <c r="K250" s="15" t="str">
        <f t="shared" si="80"/>
        <v/>
      </c>
      <c r="L250" s="15" t="str">
        <f t="shared" si="81"/>
        <v/>
      </c>
      <c r="M250" s="15" t="str">
        <f t="shared" si="82"/>
        <v/>
      </c>
      <c r="N250" s="15" t="str">
        <f t="shared" si="83"/>
        <v/>
      </c>
      <c r="O250" s="15" t="str">
        <f t="shared" si="84"/>
        <v/>
      </c>
      <c r="P250" s="15" t="str">
        <f t="shared" si="85"/>
        <v/>
      </c>
      <c r="Q250" s="15" t="str">
        <f t="shared" si="86"/>
        <v/>
      </c>
      <c r="R250" s="24" t="str">
        <f t="shared" si="87"/>
        <v/>
      </c>
      <c r="S250" s="24" t="str">
        <f t="shared" si="88"/>
        <v/>
      </c>
      <c r="T250" s="24" t="str">
        <f t="shared" si="89"/>
        <v/>
      </c>
      <c r="U250" s="24" t="str">
        <f t="shared" si="90"/>
        <v/>
      </c>
      <c r="V250" s="76"/>
      <c r="W250" s="70"/>
      <c r="X250" s="70"/>
      <c r="Y250" s="70"/>
      <c r="Z250" s="70"/>
      <c r="AA250" s="70"/>
    </row>
    <row r="251" spans="1:27" hidden="1" x14ac:dyDescent="0.25">
      <c r="A251" s="27" t="str">
        <f t="shared" si="78"/>
        <v/>
      </c>
      <c r="B251" s="175"/>
      <c r="C251" s="175"/>
      <c r="D251" s="175"/>
      <c r="E251" s="175"/>
      <c r="F251" s="175"/>
      <c r="G251" s="175"/>
      <c r="H251" s="175"/>
      <c r="I251" s="175"/>
      <c r="J251" s="15" t="str">
        <f t="shared" si="79"/>
        <v/>
      </c>
      <c r="K251" s="15" t="str">
        <f t="shared" si="80"/>
        <v/>
      </c>
      <c r="L251" s="15" t="str">
        <f t="shared" si="81"/>
        <v/>
      </c>
      <c r="M251" s="15" t="str">
        <f t="shared" si="82"/>
        <v/>
      </c>
      <c r="N251" s="15" t="str">
        <f t="shared" si="83"/>
        <v/>
      </c>
      <c r="O251" s="15" t="str">
        <f t="shared" si="84"/>
        <v/>
      </c>
      <c r="P251" s="15" t="str">
        <f t="shared" si="85"/>
        <v/>
      </c>
      <c r="Q251" s="15" t="str">
        <f t="shared" si="86"/>
        <v/>
      </c>
      <c r="R251" s="24" t="str">
        <f t="shared" si="87"/>
        <v/>
      </c>
      <c r="S251" s="24" t="str">
        <f t="shared" si="88"/>
        <v/>
      </c>
      <c r="T251" s="24" t="str">
        <f t="shared" si="89"/>
        <v/>
      </c>
      <c r="U251" s="24" t="str">
        <f t="shared" si="90"/>
        <v/>
      </c>
      <c r="V251" s="78"/>
      <c r="W251" s="68"/>
      <c r="X251" s="68"/>
      <c r="Y251" s="68"/>
      <c r="Z251" s="68"/>
      <c r="AA251" s="68"/>
    </row>
    <row r="252" spans="1:27" x14ac:dyDescent="0.25">
      <c r="A252" s="61" t="s">
        <v>28</v>
      </c>
      <c r="B252" s="277"/>
      <c r="C252" s="277"/>
      <c r="D252" s="277"/>
      <c r="E252" s="277"/>
      <c r="F252" s="277"/>
      <c r="G252" s="277"/>
      <c r="H252" s="277"/>
      <c r="I252" s="277"/>
      <c r="J252" s="18">
        <f>IF(ISNA(SUM(J235:J251)),"",SUM(J235:J251))</f>
        <v>75</v>
      </c>
      <c r="K252" s="18">
        <f t="shared" ref="K252:Q252" si="91">SUM(K235:K251)</f>
        <v>30</v>
      </c>
      <c r="L252" s="18">
        <f t="shared" si="91"/>
        <v>27</v>
      </c>
      <c r="M252" s="18">
        <f t="shared" si="91"/>
        <v>7</v>
      </c>
      <c r="N252" s="18">
        <f t="shared" si="91"/>
        <v>0</v>
      </c>
      <c r="O252" s="18">
        <f t="shared" si="91"/>
        <v>64</v>
      </c>
      <c r="P252" s="18">
        <f t="shared" si="91"/>
        <v>71</v>
      </c>
      <c r="Q252" s="18">
        <f t="shared" si="91"/>
        <v>135</v>
      </c>
      <c r="R252" s="61">
        <f>COUNTIF(R235:R251,"E")</f>
        <v>11</v>
      </c>
      <c r="S252" s="61">
        <f>COUNTIF(S235:S251,"C")</f>
        <v>1</v>
      </c>
      <c r="T252" s="61">
        <f>COUNTIF(T235:T251,"VP")</f>
        <v>3</v>
      </c>
      <c r="U252" s="62">
        <f>COUNTA(U235:U249)</f>
        <v>15</v>
      </c>
      <c r="V252" s="78"/>
      <c r="W252" s="68"/>
      <c r="X252" s="68"/>
      <c r="Y252" s="68"/>
      <c r="Z252" s="68"/>
      <c r="AA252" s="68"/>
    </row>
    <row r="253" spans="1:27" ht="17.25" hidden="1" customHeight="1" x14ac:dyDescent="0.25">
      <c r="A253" s="278" t="s">
        <v>75</v>
      </c>
      <c r="B253" s="278"/>
      <c r="C253" s="278"/>
      <c r="D253" s="278"/>
      <c r="E253" s="278"/>
      <c r="F253" s="278"/>
      <c r="G253" s="278"/>
      <c r="H253" s="278"/>
      <c r="I253" s="278"/>
      <c r="J253" s="278"/>
      <c r="K253" s="278"/>
      <c r="L253" s="278"/>
      <c r="M253" s="278"/>
      <c r="N253" s="278"/>
      <c r="O253" s="278"/>
      <c r="P253" s="278"/>
      <c r="Q253" s="278"/>
      <c r="R253" s="278"/>
      <c r="S253" s="278"/>
      <c r="T253" s="278"/>
      <c r="U253" s="278"/>
      <c r="V253" s="78"/>
      <c r="W253" s="68"/>
      <c r="X253" s="68"/>
      <c r="Y253" s="68"/>
      <c r="Z253" s="68"/>
      <c r="AA253" s="68"/>
    </row>
    <row r="254" spans="1:27" hidden="1" x14ac:dyDescent="0.25">
      <c r="A254" s="27" t="str">
        <f>IF(ISNA(INDEX($A$38:$U$218,MATCH($B254,$B$38:$B$218,0),1)),"",INDEX($A$38:$U$218,MATCH($B254,$B$38:$B$218,0),1))</f>
        <v/>
      </c>
      <c r="B254" s="175" t="s">
        <v>103</v>
      </c>
      <c r="C254" s="175"/>
      <c r="D254" s="175"/>
      <c r="E254" s="175"/>
      <c r="F254" s="175"/>
      <c r="G254" s="175"/>
      <c r="H254" s="175"/>
      <c r="I254" s="175"/>
      <c r="J254" s="15" t="str">
        <f>IF(ISNA(INDEX($A$38:$U$218,MATCH($B254,$B$38:$B$218,0),10)),"",INDEX($A$38:$U$218,MATCH($B254,$B$38:$B$218,0),10))</f>
        <v/>
      </c>
      <c r="K254" s="15" t="str">
        <f>IF(ISNA(INDEX($A$38:$U$218,MATCH($B254,$B$38:$B$218,0),11)),"",INDEX($A$38:$U$218,MATCH($B254,$B$38:$B$218,0),11))</f>
        <v/>
      </c>
      <c r="L254" s="15" t="str">
        <f>IF(ISNA(INDEX($A$38:$U$218,MATCH($B254,$B$38:$B$218,0),12)),"",INDEX($A$38:$U$218,MATCH($B254,$B$38:$B$218,0),12))</f>
        <v/>
      </c>
      <c r="M254" s="15" t="str">
        <f>IF(ISNA(INDEX($A$38:$U$218,MATCH($B254,$B$38:$B$218,0),13)),"",INDEX($A$38:$U$218,MATCH($B254,$B$38:$B$218,0),13))</f>
        <v/>
      </c>
      <c r="N254" s="15" t="str">
        <f>IF(ISNA(INDEX($A$38:$U$218,MATCH($B254,$B$38:$B$218,0),14)),"",INDEX($A$38:$U$218,MATCH($B254,$B$38:$B$218,0),14))</f>
        <v/>
      </c>
      <c r="O254" s="15" t="str">
        <f>IF(ISNA(INDEX($A$38:$U$218,MATCH($B254,$B$38:$B$218,0),15)),"",INDEX($A$38:$U$218,MATCH($B254,$B$38:$B$218,0),15))</f>
        <v/>
      </c>
      <c r="P254" s="15" t="str">
        <f>IF(ISNA(INDEX($A$38:$U$218,MATCH($B254,$B$38:$B$218,0),16)),"",INDEX($A$38:$U$218,MATCH($B254,$B$38:$B$218,0),16))</f>
        <v/>
      </c>
      <c r="Q254" s="15" t="str">
        <f>IF(ISNA(INDEX($A$38:$U$218,MATCH($B254,$B$38:$B$218,0),17)),"",INDEX($A$38:$U$218,MATCH($B254,$B$38:$B$218,0),17))</f>
        <v/>
      </c>
      <c r="R254" s="24" t="str">
        <f>IF(ISNA(INDEX($A$38:$U$218,MATCH($B254,$B$38:$B$218,0),18)),"",INDEX($A$38:$U$218,MATCH($B254,$B$38:$B$218,0),18))</f>
        <v/>
      </c>
      <c r="S254" s="24" t="str">
        <f>IF(ISNA(INDEX($A$38:$U$218,MATCH($B254,$B$38:$B$218,0),19)),"",INDEX($A$38:$U$218,MATCH($B254,$B$38:$B$218,0),19))</f>
        <v/>
      </c>
      <c r="T254" s="24" t="str">
        <f>IF(ISNA(INDEX($A$38:$U$218,MATCH($B254,$B$38:$B$218,0),20)),"",INDEX($A$38:$U$218,MATCH($B254,$B$38:$B$218,0),20))</f>
        <v/>
      </c>
      <c r="U254" s="24" t="str">
        <f>IF(ISNA(INDEX($A$38:$U$218,MATCH($B254,$B$38:$B$218,0),21)),"",INDEX($A$38:$U$218,MATCH($B254,$B$38:$B$218,0),21))</f>
        <v/>
      </c>
      <c r="V254" s="78"/>
      <c r="W254" s="68"/>
      <c r="X254" s="68"/>
      <c r="Y254" s="68"/>
      <c r="Z254" s="68"/>
      <c r="AA254" s="68"/>
    </row>
    <row r="255" spans="1:27" hidden="1" x14ac:dyDescent="0.25">
      <c r="A255" s="27" t="str">
        <f>IF(ISNA(INDEX($A$38:$U$218,MATCH($B255,$B$38:$B$218,0),1)),"",INDEX($A$38:$U$218,MATCH($B255,$B$38:$B$218,0),1))</f>
        <v/>
      </c>
      <c r="B255" s="175"/>
      <c r="C255" s="175"/>
      <c r="D255" s="175"/>
      <c r="E255" s="175"/>
      <c r="F255" s="175"/>
      <c r="G255" s="175"/>
      <c r="H255" s="175"/>
      <c r="I255" s="175"/>
      <c r="J255" s="15" t="str">
        <f>IF(ISNA(INDEX($A$38:$U$218,MATCH($B255,$B$38:$B$218,0),10)),"",INDEX($A$38:$U$218,MATCH($B255,$B$38:$B$218,0),10))</f>
        <v/>
      </c>
      <c r="K255" s="15" t="str">
        <f>IF(ISNA(INDEX($A$38:$U$218,MATCH($B255,$B$38:$B$218,0),11)),"",INDEX($A$38:$U$218,MATCH($B255,$B$38:$B$218,0),11))</f>
        <v/>
      </c>
      <c r="L255" s="15" t="str">
        <f>IF(ISNA(INDEX($A$38:$U$218,MATCH($B255,$B$38:$B$218,0),12)),"",INDEX($A$38:$U$218,MATCH($B255,$B$38:$B$218,0),12))</f>
        <v/>
      </c>
      <c r="M255" s="15" t="str">
        <f>IF(ISNA(INDEX($A$38:$U$218,MATCH($B255,$B$38:$B$218,0),13)),"",INDEX($A$38:$U$218,MATCH($B255,$B$38:$B$218,0),13))</f>
        <v/>
      </c>
      <c r="N255" s="15" t="str">
        <f>IF(ISNA(INDEX($A$38:$U$218,MATCH($B255,$B$38:$B$218,0),14)),"",INDEX($A$38:$U$218,MATCH($B255,$B$38:$B$218,0),14))</f>
        <v/>
      </c>
      <c r="O255" s="15" t="str">
        <f>IF(ISNA(INDEX($A$38:$U$218,MATCH($B255,$B$38:$B$218,0),15)),"",INDEX($A$38:$U$218,MATCH($B255,$B$38:$B$218,0),15))</f>
        <v/>
      </c>
      <c r="P255" s="15" t="str">
        <f>IF(ISNA(INDEX($A$38:$U$218,MATCH($B255,$B$38:$B$218,0),16)),"",INDEX($A$38:$U$218,MATCH($B255,$B$38:$B$218,0),16))</f>
        <v/>
      </c>
      <c r="Q255" s="15" t="str">
        <f>IF(ISNA(INDEX($A$38:$U$218,MATCH($B255,$B$38:$B$218,0),17)),"",INDEX($A$38:$U$218,MATCH($B255,$B$38:$B$218,0),17))</f>
        <v/>
      </c>
      <c r="R255" s="24" t="str">
        <f>IF(ISNA(INDEX($A$38:$U$218,MATCH($B255,$B$38:$B$218,0),18)),"",INDEX($A$38:$U$218,MATCH($B255,$B$38:$B$218,0),18))</f>
        <v/>
      </c>
      <c r="S255" s="24" t="str">
        <f>IF(ISNA(INDEX($A$38:$U$218,MATCH($B255,$B$38:$B$218,0),19)),"",INDEX($A$38:$U$218,MATCH($B255,$B$38:$B$218,0),19))</f>
        <v/>
      </c>
      <c r="T255" s="24" t="str">
        <f>IF(ISNA(INDEX($A$38:$U$218,MATCH($B255,$B$38:$B$218,0),20)),"",INDEX($A$38:$U$218,MATCH($B255,$B$38:$B$218,0),20))</f>
        <v/>
      </c>
      <c r="U255" s="24" t="str">
        <f>IF(ISNA(INDEX($A$38:$U$218,MATCH($B255,$B$38:$B$218,0),21)),"",INDEX($A$38:$U$218,MATCH($B255,$B$38:$B$218,0),21))</f>
        <v/>
      </c>
      <c r="V255" s="82"/>
      <c r="W255" s="81"/>
      <c r="X255" s="81"/>
      <c r="Y255" s="81"/>
      <c r="Z255" s="81"/>
      <c r="AA255" s="81"/>
    </row>
    <row r="256" spans="1:27" hidden="1" x14ac:dyDescent="0.25">
      <c r="A256" s="27" t="str">
        <f>IF(ISNA(INDEX($A$38:$U$218,MATCH($B256,$B$38:$B$218,0),1)),"",INDEX($A$38:$U$218,MATCH($B256,$B$38:$B$218,0),1))</f>
        <v/>
      </c>
      <c r="B256" s="175"/>
      <c r="C256" s="175"/>
      <c r="D256" s="175"/>
      <c r="E256" s="175"/>
      <c r="F256" s="175"/>
      <c r="G256" s="175"/>
      <c r="H256" s="175"/>
      <c r="I256" s="175"/>
      <c r="J256" s="15" t="str">
        <f>IF(ISNA(INDEX($A$38:$U$218,MATCH($B256,$B$38:$B$218,0),10)),"",INDEX($A$38:$U$218,MATCH($B256,$B$38:$B$218,0),10))</f>
        <v/>
      </c>
      <c r="K256" s="15" t="str">
        <f>IF(ISNA(INDEX($A$38:$U$218,MATCH($B256,$B$38:$B$218,0),11)),"",INDEX($A$38:$U$218,MATCH($B256,$B$38:$B$218,0),11))</f>
        <v/>
      </c>
      <c r="L256" s="15" t="str">
        <f>IF(ISNA(INDEX($A$38:$U$218,MATCH($B256,$B$38:$B$218,0),12)),"",INDEX($A$38:$U$218,MATCH($B256,$B$38:$B$218,0),12))</f>
        <v/>
      </c>
      <c r="M256" s="15" t="str">
        <f>IF(ISNA(INDEX($A$38:$U$218,MATCH($B256,$B$38:$B$218,0),13)),"",INDEX($A$38:$U$218,MATCH($B256,$B$38:$B$218,0),13))</f>
        <v/>
      </c>
      <c r="N256" s="15" t="str">
        <f>IF(ISNA(INDEX($A$38:$U$218,MATCH($B256,$B$38:$B$218,0),14)),"",INDEX($A$38:$U$218,MATCH($B256,$B$38:$B$218,0),14))</f>
        <v/>
      </c>
      <c r="O256" s="15" t="str">
        <f>IF(ISNA(INDEX($A$38:$U$218,MATCH($B256,$B$38:$B$218,0),15)),"",INDEX($A$38:$U$218,MATCH($B256,$B$38:$B$218,0),15))</f>
        <v/>
      </c>
      <c r="P256" s="15" t="str">
        <f>IF(ISNA(INDEX($A$38:$U$218,MATCH($B256,$B$38:$B$218,0),16)),"",INDEX($A$38:$U$218,MATCH($B256,$B$38:$B$218,0),16))</f>
        <v/>
      </c>
      <c r="Q256" s="15" t="str">
        <f>IF(ISNA(INDEX($A$38:$U$218,MATCH($B256,$B$38:$B$218,0),17)),"",INDEX($A$38:$U$218,MATCH($B256,$B$38:$B$218,0),17))</f>
        <v/>
      </c>
      <c r="R256" s="24" t="str">
        <f>IF(ISNA(INDEX($A$38:$U$218,MATCH($B256,$B$38:$B$218,0),18)),"",INDEX($A$38:$U$218,MATCH($B256,$B$38:$B$218,0),18))</f>
        <v/>
      </c>
      <c r="S256" s="24" t="str">
        <f>IF(ISNA(INDEX($A$38:$U$218,MATCH($B256,$B$38:$B$218,0),19)),"",INDEX($A$38:$U$218,MATCH($B256,$B$38:$B$218,0),19))</f>
        <v/>
      </c>
      <c r="T256" s="24" t="str">
        <f>IF(ISNA(INDEX($A$38:$U$218,MATCH($B256,$B$38:$B$218,0),20)),"",INDEX($A$38:$U$218,MATCH($B256,$B$38:$B$218,0),20))</f>
        <v/>
      </c>
      <c r="U256" s="24" t="str">
        <f>IF(ISNA(INDEX($A$38:$U$218,MATCH($B256,$B$38:$B$218,0),21)),"",INDEX($A$38:$U$218,MATCH($B256,$B$38:$B$218,0),21))</f>
        <v/>
      </c>
      <c r="V256" s="82"/>
      <c r="W256" s="81"/>
      <c r="X256" s="81"/>
      <c r="Y256" s="81"/>
      <c r="Z256" s="81"/>
      <c r="AA256" s="81"/>
    </row>
    <row r="257" spans="1:27" hidden="1" x14ac:dyDescent="0.25">
      <c r="A257" s="27" t="str">
        <f>IF(ISNA(INDEX($A$38:$U$218,MATCH($B257,$B$38:$B$218,0),1)),"",INDEX($A$38:$U$218,MATCH($B257,$B$38:$B$218,0),1))</f>
        <v/>
      </c>
      <c r="B257" s="175"/>
      <c r="C257" s="175"/>
      <c r="D257" s="175"/>
      <c r="E257" s="175"/>
      <c r="F257" s="175"/>
      <c r="G257" s="175"/>
      <c r="H257" s="175"/>
      <c r="I257" s="175"/>
      <c r="J257" s="15" t="str">
        <f>IF(ISNA(INDEX($A$38:$U$218,MATCH($B257,$B$38:$B$218,0),10)),"",INDEX($A$38:$U$218,MATCH($B257,$B$38:$B$218,0),10))</f>
        <v/>
      </c>
      <c r="K257" s="15" t="str">
        <f>IF(ISNA(INDEX($A$38:$U$218,MATCH($B257,$B$38:$B$218,0),11)),"",INDEX($A$38:$U$218,MATCH($B257,$B$38:$B$218,0),11))</f>
        <v/>
      </c>
      <c r="L257" s="15" t="str">
        <f>IF(ISNA(INDEX($A$38:$U$218,MATCH($B257,$B$38:$B$218,0),12)),"",INDEX($A$38:$U$218,MATCH($B257,$B$38:$B$218,0),12))</f>
        <v/>
      </c>
      <c r="M257" s="15" t="str">
        <f>IF(ISNA(INDEX($A$38:$U$218,MATCH($B257,$B$38:$B$218,0),13)),"",INDEX($A$38:$U$218,MATCH($B257,$B$38:$B$218,0),13))</f>
        <v/>
      </c>
      <c r="N257" s="15" t="str">
        <f>IF(ISNA(INDEX($A$38:$U$218,MATCH($B257,$B$38:$B$218,0),14)),"",INDEX($A$38:$U$218,MATCH($B257,$B$38:$B$218,0),14))</f>
        <v/>
      </c>
      <c r="O257" s="15" t="str">
        <f>IF(ISNA(INDEX($A$38:$U$218,MATCH($B257,$B$38:$B$218,0),15)),"",INDEX($A$38:$U$218,MATCH($B257,$B$38:$B$218,0),15))</f>
        <v/>
      </c>
      <c r="P257" s="15" t="str">
        <f>IF(ISNA(INDEX($A$38:$U$218,MATCH($B257,$B$38:$B$218,0),16)),"",INDEX($A$38:$U$218,MATCH($B257,$B$38:$B$218,0),16))</f>
        <v/>
      </c>
      <c r="Q257" s="15" t="str">
        <f>IF(ISNA(INDEX($A$38:$U$218,MATCH($B257,$B$38:$B$218,0),17)),"",INDEX($A$38:$U$218,MATCH($B257,$B$38:$B$218,0),17))</f>
        <v/>
      </c>
      <c r="R257" s="24" t="str">
        <f>IF(ISNA(INDEX($A$38:$U$218,MATCH($B257,$B$38:$B$218,0),18)),"",INDEX($A$38:$U$218,MATCH($B257,$B$38:$B$218,0),18))</f>
        <v/>
      </c>
      <c r="S257" s="24" t="str">
        <f>IF(ISNA(INDEX($A$38:$U$218,MATCH($B257,$B$38:$B$218,0),19)),"",INDEX($A$38:$U$218,MATCH($B257,$B$38:$B$218,0),19))</f>
        <v/>
      </c>
      <c r="T257" s="24" t="str">
        <f>IF(ISNA(INDEX($A$38:$U$218,MATCH($B257,$B$38:$B$218,0),20)),"",INDEX($A$38:$U$218,MATCH($B257,$B$38:$B$218,0),20))</f>
        <v/>
      </c>
      <c r="U257" s="24" t="str">
        <f>IF(ISNA(INDEX($A$38:$U$218,MATCH($B257,$B$38:$B$218,0),21)),"",INDEX($A$38:$U$218,MATCH($B257,$B$38:$B$218,0),21))</f>
        <v/>
      </c>
      <c r="V257" s="68"/>
      <c r="W257" s="68"/>
      <c r="X257" s="68"/>
      <c r="Y257" s="68"/>
      <c r="Z257" s="68"/>
      <c r="AA257" s="68"/>
    </row>
    <row r="258" spans="1:27" hidden="1" x14ac:dyDescent="0.25">
      <c r="A258" s="17" t="s">
        <v>28</v>
      </c>
      <c r="B258" s="278"/>
      <c r="C258" s="278"/>
      <c r="D258" s="278"/>
      <c r="E258" s="278"/>
      <c r="F258" s="278"/>
      <c r="G258" s="278"/>
      <c r="H258" s="278"/>
      <c r="I258" s="278"/>
      <c r="J258" s="18">
        <f t="shared" ref="J258:Q258" si="92">SUM(J254:J257)</f>
        <v>0</v>
      </c>
      <c r="K258" s="18">
        <f t="shared" si="92"/>
        <v>0</v>
      </c>
      <c r="L258" s="18">
        <f t="shared" si="92"/>
        <v>0</v>
      </c>
      <c r="M258" s="18">
        <f t="shared" si="92"/>
        <v>0</v>
      </c>
      <c r="N258" s="18">
        <f t="shared" si="92"/>
        <v>0</v>
      </c>
      <c r="O258" s="18">
        <f t="shared" si="92"/>
        <v>0</v>
      </c>
      <c r="P258" s="18">
        <f t="shared" si="92"/>
        <v>0</v>
      </c>
      <c r="Q258" s="18">
        <f t="shared" si="92"/>
        <v>0</v>
      </c>
      <c r="R258" s="17">
        <f>COUNTIF(R254:R257,"E")</f>
        <v>0</v>
      </c>
      <c r="S258" s="17">
        <f>COUNTIF(S254:S257,"C")</f>
        <v>0</v>
      </c>
      <c r="T258" s="17">
        <f>COUNTIF(T254:T257,"VP")</f>
        <v>0</v>
      </c>
      <c r="U258" s="41"/>
    </row>
    <row r="259" spans="1:27" ht="27" customHeight="1" x14ac:dyDescent="0.25">
      <c r="A259" s="279" t="s">
        <v>113</v>
      </c>
      <c r="B259" s="280"/>
      <c r="C259" s="280"/>
      <c r="D259" s="280"/>
      <c r="E259" s="280"/>
      <c r="F259" s="280"/>
      <c r="G259" s="280"/>
      <c r="H259" s="280"/>
      <c r="I259" s="281"/>
      <c r="J259" s="18">
        <f t="shared" ref="J259:T259" si="93">SUM(J252,J258)</f>
        <v>75</v>
      </c>
      <c r="K259" s="18">
        <f t="shared" si="93"/>
        <v>30</v>
      </c>
      <c r="L259" s="18">
        <f t="shared" si="93"/>
        <v>27</v>
      </c>
      <c r="M259" s="18">
        <f t="shared" si="93"/>
        <v>7</v>
      </c>
      <c r="N259" s="18">
        <f t="shared" si="93"/>
        <v>0</v>
      </c>
      <c r="O259" s="18">
        <f t="shared" si="93"/>
        <v>64</v>
      </c>
      <c r="P259" s="18">
        <f t="shared" si="93"/>
        <v>71</v>
      </c>
      <c r="Q259" s="18">
        <f t="shared" si="93"/>
        <v>135</v>
      </c>
      <c r="R259" s="18">
        <f t="shared" si="93"/>
        <v>11</v>
      </c>
      <c r="S259" s="18">
        <f t="shared" si="93"/>
        <v>1</v>
      </c>
      <c r="T259" s="18">
        <f t="shared" si="93"/>
        <v>3</v>
      </c>
      <c r="U259" s="56">
        <f>SUM(U252,U258)</f>
        <v>15</v>
      </c>
      <c r="V259" s="42"/>
    </row>
    <row r="260" spans="1:27" ht="16.5" customHeight="1" x14ac:dyDescent="0.25">
      <c r="A260" s="282" t="s">
        <v>53</v>
      </c>
      <c r="B260" s="283"/>
      <c r="C260" s="283"/>
      <c r="D260" s="283"/>
      <c r="E260" s="283"/>
      <c r="F260" s="283"/>
      <c r="G260" s="283"/>
      <c r="H260" s="283"/>
      <c r="I260" s="283"/>
      <c r="J260" s="284"/>
      <c r="K260" s="18">
        <f t="shared" ref="K260:Q260" si="94">K252*14+K258*12</f>
        <v>420</v>
      </c>
      <c r="L260" s="18">
        <f t="shared" si="94"/>
        <v>378</v>
      </c>
      <c r="M260" s="18">
        <f t="shared" si="94"/>
        <v>98</v>
      </c>
      <c r="N260" s="18">
        <f t="shared" si="94"/>
        <v>0</v>
      </c>
      <c r="O260" s="18">
        <f t="shared" si="94"/>
        <v>896</v>
      </c>
      <c r="P260" s="18">
        <f t="shared" si="94"/>
        <v>994</v>
      </c>
      <c r="Q260" s="18">
        <f t="shared" si="94"/>
        <v>1890</v>
      </c>
      <c r="R260" s="271"/>
      <c r="S260" s="272"/>
      <c r="T260" s="272"/>
      <c r="U260" s="273"/>
    </row>
    <row r="261" spans="1:27" ht="15.75" customHeight="1" x14ac:dyDescent="0.25">
      <c r="A261" s="285"/>
      <c r="B261" s="286"/>
      <c r="C261" s="286"/>
      <c r="D261" s="286"/>
      <c r="E261" s="286"/>
      <c r="F261" s="286"/>
      <c r="G261" s="286"/>
      <c r="H261" s="286"/>
      <c r="I261" s="286"/>
      <c r="J261" s="287"/>
      <c r="K261" s="227">
        <f>SUM(K260:N260)</f>
        <v>896</v>
      </c>
      <c r="L261" s="228"/>
      <c r="M261" s="228"/>
      <c r="N261" s="229"/>
      <c r="O261" s="227">
        <f>SUM(O260:P260)</f>
        <v>1890</v>
      </c>
      <c r="P261" s="228"/>
      <c r="Q261" s="229"/>
      <c r="R261" s="274"/>
      <c r="S261" s="275"/>
      <c r="T261" s="275"/>
      <c r="U261" s="276"/>
    </row>
    <row r="262" spans="1:27" s="55" customFormat="1" ht="17.25" customHeight="1" x14ac:dyDescent="0.25">
      <c r="A262" s="346" t="s">
        <v>112</v>
      </c>
      <c r="B262" s="346"/>
      <c r="C262" s="346"/>
      <c r="D262" s="346"/>
      <c r="E262" s="346"/>
      <c r="F262" s="346"/>
      <c r="G262" s="346"/>
      <c r="H262" s="346"/>
      <c r="I262" s="346"/>
      <c r="J262" s="346"/>
      <c r="K262" s="237">
        <f>U259/SUM(U51,U68,U86,U104,U122,U138)</f>
        <v>0.34883720930232559</v>
      </c>
      <c r="L262" s="238"/>
      <c r="M262" s="238"/>
      <c r="N262" s="238"/>
      <c r="O262" s="238"/>
      <c r="P262" s="238"/>
      <c r="Q262" s="238"/>
      <c r="R262" s="238"/>
      <c r="S262" s="238"/>
      <c r="T262" s="238"/>
      <c r="U262" s="239"/>
    </row>
    <row r="263" spans="1:27" ht="20.25" customHeight="1" x14ac:dyDescent="0.25">
      <c r="A263" s="268" t="s">
        <v>114</v>
      </c>
      <c r="B263" s="269"/>
      <c r="C263" s="269"/>
      <c r="D263" s="269"/>
      <c r="E263" s="269"/>
      <c r="F263" s="269"/>
      <c r="G263" s="269"/>
      <c r="H263" s="269"/>
      <c r="I263" s="269"/>
      <c r="J263" s="270"/>
      <c r="K263" s="237">
        <f>K261/(SUM(O51,O68,O86,O104,O122)*14+O138*12)</f>
        <v>0.42224316682375118</v>
      </c>
      <c r="L263" s="238"/>
      <c r="M263" s="238"/>
      <c r="N263" s="238"/>
      <c r="O263" s="238"/>
      <c r="P263" s="238"/>
      <c r="Q263" s="238"/>
      <c r="R263" s="238"/>
      <c r="S263" s="238"/>
      <c r="T263" s="238"/>
      <c r="U263" s="239"/>
    </row>
    <row r="264" spans="1:27" s="119" customFormat="1" x14ac:dyDescent="0.25">
      <c r="A264" s="141"/>
      <c r="B264" s="141"/>
      <c r="C264" s="141"/>
      <c r="D264" s="141"/>
      <c r="E264" s="141"/>
      <c r="F264" s="141"/>
      <c r="G264" s="141"/>
      <c r="H264" s="141"/>
      <c r="I264" s="141"/>
      <c r="J264" s="141"/>
      <c r="K264" s="142"/>
      <c r="L264" s="142"/>
      <c r="M264" s="142"/>
      <c r="N264" s="142"/>
      <c r="O264" s="142"/>
      <c r="P264" s="142"/>
      <c r="Q264" s="142"/>
      <c r="R264" s="142"/>
      <c r="S264" s="142"/>
      <c r="T264" s="142"/>
      <c r="U264" s="142"/>
    </row>
    <row r="265" spans="1:27" s="119" customFormat="1" x14ac:dyDescent="0.25">
      <c r="A265" s="141"/>
      <c r="B265" s="141"/>
      <c r="C265" s="141"/>
      <c r="D265" s="141"/>
      <c r="E265" s="141"/>
      <c r="F265" s="141"/>
      <c r="G265" s="141"/>
      <c r="H265" s="141"/>
      <c r="I265" s="141"/>
      <c r="J265" s="141"/>
      <c r="K265" s="142"/>
      <c r="L265" s="142"/>
      <c r="M265" s="142"/>
      <c r="N265" s="142"/>
      <c r="O265" s="142"/>
      <c r="P265" s="142"/>
      <c r="Q265" s="142"/>
      <c r="R265" s="142"/>
      <c r="S265" s="142"/>
      <c r="T265" s="142"/>
      <c r="U265" s="142"/>
    </row>
    <row r="266" spans="1:27" s="119" customFormat="1" x14ac:dyDescent="0.25">
      <c r="A266" s="141"/>
      <c r="B266" s="141"/>
      <c r="C266" s="141"/>
      <c r="D266" s="141"/>
      <c r="E266" s="141"/>
      <c r="F266" s="141"/>
      <c r="G266" s="141"/>
      <c r="H266" s="141"/>
      <c r="I266" s="141"/>
      <c r="J266" s="141"/>
      <c r="K266" s="142"/>
      <c r="L266" s="142"/>
      <c r="M266" s="142"/>
      <c r="N266" s="142"/>
      <c r="O266" s="142"/>
      <c r="P266" s="142"/>
      <c r="Q266" s="142"/>
      <c r="R266" s="142"/>
      <c r="S266" s="142"/>
      <c r="T266" s="142"/>
      <c r="U266" s="142"/>
    </row>
    <row r="267" spans="1:27" s="119" customFormat="1" x14ac:dyDescent="0.25">
      <c r="A267" s="141"/>
      <c r="B267" s="141"/>
      <c r="C267" s="141"/>
      <c r="D267" s="141"/>
      <c r="E267" s="141"/>
      <c r="F267" s="141"/>
      <c r="G267" s="141"/>
      <c r="H267" s="141"/>
      <c r="I267" s="141"/>
      <c r="J267" s="141"/>
      <c r="K267" s="142"/>
      <c r="L267" s="142"/>
      <c r="M267" s="142"/>
      <c r="N267" s="142"/>
      <c r="O267" s="142"/>
      <c r="P267" s="142"/>
      <c r="Q267" s="142"/>
      <c r="R267" s="142"/>
      <c r="S267" s="142"/>
      <c r="T267" s="142"/>
      <c r="U267" s="142"/>
    </row>
    <row r="268" spans="1:27" s="119" customFormat="1" x14ac:dyDescent="0.25">
      <c r="A268" s="141"/>
      <c r="B268" s="141"/>
      <c r="C268" s="141"/>
      <c r="D268" s="141"/>
      <c r="E268" s="141"/>
      <c r="F268" s="141"/>
      <c r="G268" s="141"/>
      <c r="H268" s="141"/>
      <c r="I268" s="141"/>
      <c r="J268" s="141"/>
      <c r="K268" s="142"/>
      <c r="L268" s="142"/>
      <c r="M268" s="142"/>
      <c r="N268" s="142"/>
      <c r="O268" s="142"/>
      <c r="P268" s="142"/>
      <c r="Q268" s="142"/>
      <c r="R268" s="142"/>
      <c r="S268" s="142"/>
      <c r="T268" s="142"/>
      <c r="U268" s="142"/>
    </row>
    <row r="269" spans="1:27" s="119" customFormat="1" x14ac:dyDescent="0.25">
      <c r="A269" s="141"/>
      <c r="B269" s="141"/>
      <c r="C269" s="141"/>
      <c r="D269" s="141"/>
      <c r="E269" s="141"/>
      <c r="F269" s="141"/>
      <c r="G269" s="141"/>
      <c r="H269" s="141"/>
      <c r="I269" s="141"/>
      <c r="J269" s="141"/>
      <c r="K269" s="142"/>
      <c r="L269" s="142"/>
      <c r="M269" s="142"/>
      <c r="N269" s="142"/>
      <c r="O269" s="142"/>
      <c r="P269" s="142"/>
      <c r="Q269" s="142"/>
      <c r="R269" s="142"/>
      <c r="S269" s="142"/>
      <c r="T269" s="142"/>
      <c r="U269" s="142"/>
    </row>
    <row r="271" spans="1:27" x14ac:dyDescent="0.25">
      <c r="B271" s="2"/>
      <c r="C271" s="2"/>
      <c r="D271" s="2"/>
      <c r="E271" s="2"/>
      <c r="F271" s="2"/>
      <c r="G271" s="2"/>
      <c r="M271" s="6"/>
      <c r="N271" s="51"/>
      <c r="O271" s="6"/>
      <c r="P271" s="6"/>
      <c r="Q271" s="6"/>
      <c r="R271" s="6"/>
      <c r="S271" s="6"/>
      <c r="T271" s="6"/>
    </row>
    <row r="272" spans="1:27" ht="23.25" customHeight="1" x14ac:dyDescent="0.25">
      <c r="A272" s="278" t="s">
        <v>64</v>
      </c>
      <c r="B272" s="291"/>
      <c r="C272" s="291"/>
      <c r="D272" s="291"/>
      <c r="E272" s="291"/>
      <c r="F272" s="291"/>
      <c r="G272" s="291"/>
      <c r="H272" s="291"/>
      <c r="I272" s="291"/>
      <c r="J272" s="291"/>
      <c r="K272" s="291"/>
      <c r="L272" s="291"/>
      <c r="M272" s="291"/>
      <c r="N272" s="291"/>
      <c r="O272" s="291"/>
      <c r="P272" s="291"/>
      <c r="Q272" s="291"/>
      <c r="R272" s="291"/>
      <c r="S272" s="291"/>
      <c r="T272" s="291"/>
      <c r="U272" s="291"/>
    </row>
    <row r="273" spans="1:22" ht="23.25" customHeight="1" x14ac:dyDescent="0.25">
      <c r="A273" s="278" t="s">
        <v>30</v>
      </c>
      <c r="B273" s="278" t="s">
        <v>29</v>
      </c>
      <c r="C273" s="278"/>
      <c r="D273" s="278"/>
      <c r="E273" s="278"/>
      <c r="F273" s="278"/>
      <c r="G273" s="278"/>
      <c r="H273" s="278"/>
      <c r="I273" s="278"/>
      <c r="J273" s="184" t="s">
        <v>43</v>
      </c>
      <c r="K273" s="184" t="s">
        <v>27</v>
      </c>
      <c r="L273" s="184"/>
      <c r="M273" s="184"/>
      <c r="N273" s="184"/>
      <c r="O273" s="184" t="s">
        <v>44</v>
      </c>
      <c r="P273" s="184"/>
      <c r="Q273" s="184"/>
      <c r="R273" s="184" t="s">
        <v>26</v>
      </c>
      <c r="S273" s="184"/>
      <c r="T273" s="184"/>
      <c r="U273" s="184" t="s">
        <v>25</v>
      </c>
    </row>
    <row r="274" spans="1:22" x14ac:dyDescent="0.25">
      <c r="A274" s="278"/>
      <c r="B274" s="278"/>
      <c r="C274" s="278"/>
      <c r="D274" s="278"/>
      <c r="E274" s="278"/>
      <c r="F274" s="278"/>
      <c r="G274" s="278"/>
      <c r="H274" s="278"/>
      <c r="I274" s="278"/>
      <c r="J274" s="184"/>
      <c r="K274" s="60" t="s">
        <v>31</v>
      </c>
      <c r="L274" s="60" t="s">
        <v>32</v>
      </c>
      <c r="M274" s="60" t="s">
        <v>33</v>
      </c>
      <c r="N274" s="60" t="s">
        <v>110</v>
      </c>
      <c r="O274" s="60" t="s">
        <v>37</v>
      </c>
      <c r="P274" s="60" t="s">
        <v>8</v>
      </c>
      <c r="Q274" s="60" t="s">
        <v>34</v>
      </c>
      <c r="R274" s="60" t="s">
        <v>35</v>
      </c>
      <c r="S274" s="60" t="s">
        <v>31</v>
      </c>
      <c r="T274" s="60" t="s">
        <v>36</v>
      </c>
      <c r="U274" s="184"/>
    </row>
    <row r="275" spans="1:22" x14ac:dyDescent="0.25">
      <c r="A275" s="278" t="s">
        <v>62</v>
      </c>
      <c r="B275" s="278"/>
      <c r="C275" s="278"/>
      <c r="D275" s="278"/>
      <c r="E275" s="278"/>
      <c r="F275" s="278"/>
      <c r="G275" s="278"/>
      <c r="H275" s="278"/>
      <c r="I275" s="278"/>
      <c r="J275" s="278"/>
      <c r="K275" s="278"/>
      <c r="L275" s="278"/>
      <c r="M275" s="278"/>
      <c r="N275" s="278"/>
      <c r="O275" s="278"/>
      <c r="P275" s="278"/>
      <c r="Q275" s="278"/>
      <c r="R275" s="278"/>
      <c r="S275" s="278"/>
      <c r="T275" s="278"/>
      <c r="U275" s="278"/>
    </row>
    <row r="276" spans="1:22" x14ac:dyDescent="0.25">
      <c r="A276" s="27" t="str">
        <f t="shared" ref="A276:A306" si="95">IF(ISNA(INDEX($A$38:$U$218,MATCH($B276,$B$38:$B$218,0),1)),"",INDEX($A$38:$U$218,MATCH($B276,$B$38:$B$218,0),1))</f>
        <v>MLM5105</v>
      </c>
      <c r="B276" s="175" t="s">
        <v>163</v>
      </c>
      <c r="C276" s="175"/>
      <c r="D276" s="175"/>
      <c r="E276" s="175"/>
      <c r="F276" s="175"/>
      <c r="G276" s="175"/>
      <c r="H276" s="175"/>
      <c r="I276" s="175"/>
      <c r="J276" s="15">
        <f t="shared" ref="J276:J306" si="96">IF(ISNA(INDEX($A$38:$U$218,MATCH($B276,$B$38:$B$218,0),10)),"",INDEX($A$38:$U$218,MATCH($B276,$B$38:$B$218,0),10))</f>
        <v>5</v>
      </c>
      <c r="K276" s="15">
        <f t="shared" ref="K276:K306" si="97">IF(ISNA(INDEX($A$38:$U$218,MATCH($B276,$B$38:$B$218,0),11)),"",INDEX($A$38:$U$218,MATCH($B276,$B$38:$B$218,0),11))</f>
        <v>2</v>
      </c>
      <c r="L276" s="15">
        <f t="shared" ref="L276:L306" si="98">IF(ISNA(INDEX($A$38:$U$218,MATCH($B276,$B$38:$B$218,0),12)),"",INDEX($A$38:$U$218,MATCH($B276,$B$38:$B$218,0),12))</f>
        <v>1</v>
      </c>
      <c r="M276" s="15">
        <f t="shared" ref="M276:M306" si="99">IF(ISNA(INDEX($A$38:$U$218,MATCH($B276,$B$38:$B$218,0),13)),"",INDEX($A$38:$U$218,MATCH($B276,$B$38:$B$218,0),13))</f>
        <v>0</v>
      </c>
      <c r="N276" s="15">
        <f t="shared" ref="N276:N306" si="100">IF(ISNA(INDEX($A$38:$U$218,MATCH($B276,$B$38:$B$218,0),14)),"",INDEX($A$38:$U$218,MATCH($B276,$B$38:$B$218,0),14))</f>
        <v>0</v>
      </c>
      <c r="O276" s="15">
        <f t="shared" ref="O276:O306" si="101">IF(ISNA(INDEX($A$38:$U$218,MATCH($B276,$B$38:$B$218,0),15)),"",INDEX($A$38:$U$218,MATCH($B276,$B$38:$B$218,0),15))</f>
        <v>3</v>
      </c>
      <c r="P276" s="15">
        <f t="shared" ref="P276:P306" si="102">IF(ISNA(INDEX($A$38:$U$218,MATCH($B276,$B$38:$B$218,0),16)),"",INDEX($A$38:$U$218,MATCH($B276,$B$38:$B$218,0),16))</f>
        <v>6</v>
      </c>
      <c r="Q276" s="15">
        <f t="shared" ref="Q276:Q306" si="103">IF(ISNA(INDEX($A$38:$U$218,MATCH($B276,$B$38:$B$218,0),17)),"",INDEX($A$38:$U$218,MATCH($B276,$B$38:$B$218,0),17))</f>
        <v>9</v>
      </c>
      <c r="R276" s="24">
        <f t="shared" ref="R276:R306" si="104">IF(ISNA(INDEX($A$38:$U$218,MATCH($B276,$B$38:$B$218,0),18)),"",INDEX($A$38:$U$218,MATCH($B276,$B$38:$B$218,0),18))</f>
        <v>0</v>
      </c>
      <c r="S276" s="24" t="str">
        <f t="shared" ref="S276:S306" si="105">IF(ISNA(INDEX($A$38:$U$218,MATCH($B276,$B$38:$B$218,0),19)),"",INDEX($A$38:$U$218,MATCH($B276,$B$38:$B$218,0),19))</f>
        <v>C</v>
      </c>
      <c r="T276" s="24">
        <f t="shared" ref="T276:T306" si="106">IF(ISNA(INDEX($A$38:$U$218,MATCH($B276,$B$38:$B$218,0),20)),"",INDEX($A$38:$U$218,MATCH($B276,$B$38:$B$218,0),20))</f>
        <v>0</v>
      </c>
      <c r="U276" s="24" t="str">
        <f t="shared" ref="U276:U306" si="107">IF(ISNA(INDEX($A$38:$U$218,MATCH($B276,$B$38:$B$218,0),21)),"",INDEX($A$38:$U$218,MATCH($B276,$B$38:$B$218,0),21))</f>
        <v>DS</v>
      </c>
    </row>
    <row r="277" spans="1:22" x14ac:dyDescent="0.25">
      <c r="A277" s="27" t="str">
        <f t="shared" si="95"/>
        <v>MLM5008</v>
      </c>
      <c r="B277" s="175" t="s">
        <v>165</v>
      </c>
      <c r="C277" s="175"/>
      <c r="D277" s="175"/>
      <c r="E277" s="175"/>
      <c r="F277" s="175"/>
      <c r="G277" s="175"/>
      <c r="H277" s="175"/>
      <c r="I277" s="175"/>
      <c r="J277" s="15">
        <f t="shared" si="96"/>
        <v>5</v>
      </c>
      <c r="K277" s="15">
        <f t="shared" si="97"/>
        <v>2</v>
      </c>
      <c r="L277" s="15">
        <f t="shared" si="98"/>
        <v>1</v>
      </c>
      <c r="M277" s="15">
        <f t="shared" si="99"/>
        <v>1</v>
      </c>
      <c r="N277" s="15">
        <f t="shared" si="100"/>
        <v>0</v>
      </c>
      <c r="O277" s="15">
        <f t="shared" si="101"/>
        <v>4</v>
      </c>
      <c r="P277" s="15">
        <f t="shared" si="102"/>
        <v>5</v>
      </c>
      <c r="Q277" s="15">
        <f t="shared" si="103"/>
        <v>9</v>
      </c>
      <c r="R277" s="24">
        <f t="shared" si="104"/>
        <v>0</v>
      </c>
      <c r="S277" s="24" t="str">
        <f t="shared" si="105"/>
        <v>C</v>
      </c>
      <c r="T277" s="24">
        <f t="shared" si="106"/>
        <v>0</v>
      </c>
      <c r="U277" s="24" t="str">
        <f t="shared" si="107"/>
        <v>DS</v>
      </c>
      <c r="V277" s="73"/>
    </row>
    <row r="278" spans="1:22" x14ac:dyDescent="0.25">
      <c r="A278" s="27" t="str">
        <f t="shared" si="95"/>
        <v>MLM0016</v>
      </c>
      <c r="B278" s="175" t="s">
        <v>169</v>
      </c>
      <c r="C278" s="175"/>
      <c r="D278" s="175"/>
      <c r="E278" s="175"/>
      <c r="F278" s="175"/>
      <c r="G278" s="175"/>
      <c r="H278" s="175"/>
      <c r="I278" s="175"/>
      <c r="J278" s="15">
        <f t="shared" si="96"/>
        <v>5</v>
      </c>
      <c r="K278" s="15">
        <f t="shared" si="97"/>
        <v>2</v>
      </c>
      <c r="L278" s="15">
        <f t="shared" si="98"/>
        <v>2</v>
      </c>
      <c r="M278" s="15">
        <f t="shared" si="99"/>
        <v>0</v>
      </c>
      <c r="N278" s="15">
        <f t="shared" si="100"/>
        <v>0</v>
      </c>
      <c r="O278" s="15">
        <f t="shared" si="101"/>
        <v>4</v>
      </c>
      <c r="P278" s="15">
        <f t="shared" si="102"/>
        <v>5</v>
      </c>
      <c r="Q278" s="15">
        <f t="shared" si="103"/>
        <v>9</v>
      </c>
      <c r="R278" s="24" t="str">
        <f t="shared" si="104"/>
        <v>E</v>
      </c>
      <c r="S278" s="24">
        <f t="shared" si="105"/>
        <v>0</v>
      </c>
      <c r="T278" s="24">
        <f t="shared" si="106"/>
        <v>0</v>
      </c>
      <c r="U278" s="24" t="str">
        <f t="shared" si="107"/>
        <v>DS</v>
      </c>
      <c r="V278" s="73"/>
    </row>
    <row r="279" spans="1:22" s="63" customFormat="1" x14ac:dyDescent="0.25">
      <c r="A279" s="27" t="str">
        <f t="shared" si="95"/>
        <v>MLM5027</v>
      </c>
      <c r="B279" s="175" t="s">
        <v>173</v>
      </c>
      <c r="C279" s="175"/>
      <c r="D279" s="175"/>
      <c r="E279" s="175"/>
      <c r="F279" s="175"/>
      <c r="G279" s="175"/>
      <c r="H279" s="175"/>
      <c r="I279" s="175"/>
      <c r="J279" s="15">
        <f t="shared" si="96"/>
        <v>5</v>
      </c>
      <c r="K279" s="15">
        <f t="shared" si="97"/>
        <v>2</v>
      </c>
      <c r="L279" s="15">
        <f t="shared" si="98"/>
        <v>1</v>
      </c>
      <c r="M279" s="15">
        <f t="shared" si="99"/>
        <v>1</v>
      </c>
      <c r="N279" s="15">
        <f t="shared" si="100"/>
        <v>0</v>
      </c>
      <c r="O279" s="15">
        <f t="shared" si="101"/>
        <v>4</v>
      </c>
      <c r="P279" s="15">
        <f t="shared" si="102"/>
        <v>5</v>
      </c>
      <c r="Q279" s="15">
        <f t="shared" si="103"/>
        <v>9</v>
      </c>
      <c r="R279" s="24" t="str">
        <f t="shared" si="104"/>
        <v>E</v>
      </c>
      <c r="S279" s="24">
        <f t="shared" si="105"/>
        <v>0</v>
      </c>
      <c r="T279" s="24">
        <f t="shared" si="106"/>
        <v>0</v>
      </c>
      <c r="U279" s="24" t="str">
        <f t="shared" si="107"/>
        <v>DS</v>
      </c>
      <c r="V279" s="73"/>
    </row>
    <row r="280" spans="1:22" s="63" customFormat="1" x14ac:dyDescent="0.25">
      <c r="A280" s="27" t="str">
        <f t="shared" si="95"/>
        <v>MLM5004</v>
      </c>
      <c r="B280" s="175" t="s">
        <v>175</v>
      </c>
      <c r="C280" s="175"/>
      <c r="D280" s="175"/>
      <c r="E280" s="175"/>
      <c r="F280" s="175"/>
      <c r="G280" s="175"/>
      <c r="H280" s="175"/>
      <c r="I280" s="175"/>
      <c r="J280" s="15">
        <f t="shared" si="96"/>
        <v>5</v>
      </c>
      <c r="K280" s="15">
        <f t="shared" si="97"/>
        <v>2</v>
      </c>
      <c r="L280" s="15">
        <f t="shared" si="98"/>
        <v>1</v>
      </c>
      <c r="M280" s="15">
        <f t="shared" si="99"/>
        <v>1</v>
      </c>
      <c r="N280" s="15">
        <f t="shared" si="100"/>
        <v>0</v>
      </c>
      <c r="O280" s="15">
        <f t="shared" si="101"/>
        <v>4</v>
      </c>
      <c r="P280" s="15">
        <f t="shared" si="102"/>
        <v>5</v>
      </c>
      <c r="Q280" s="15">
        <f t="shared" si="103"/>
        <v>9</v>
      </c>
      <c r="R280" s="24" t="str">
        <f t="shared" si="104"/>
        <v>E</v>
      </c>
      <c r="S280" s="24">
        <f t="shared" si="105"/>
        <v>0</v>
      </c>
      <c r="T280" s="24">
        <f t="shared" si="106"/>
        <v>0</v>
      </c>
      <c r="U280" s="24" t="str">
        <f t="shared" si="107"/>
        <v>DS</v>
      </c>
      <c r="V280" s="73"/>
    </row>
    <row r="281" spans="1:22" s="63" customFormat="1" x14ac:dyDescent="0.25">
      <c r="A281" s="27" t="str">
        <f t="shared" si="95"/>
        <v>MLM0027</v>
      </c>
      <c r="B281" s="175" t="s">
        <v>177</v>
      </c>
      <c r="C281" s="175"/>
      <c r="D281" s="175"/>
      <c r="E281" s="175"/>
      <c r="F281" s="175"/>
      <c r="G281" s="175"/>
      <c r="H281" s="175"/>
      <c r="I281" s="175"/>
      <c r="J281" s="15">
        <f t="shared" si="96"/>
        <v>5</v>
      </c>
      <c r="K281" s="15">
        <f t="shared" si="97"/>
        <v>2</v>
      </c>
      <c r="L281" s="15">
        <f t="shared" si="98"/>
        <v>1</v>
      </c>
      <c r="M281" s="15">
        <f t="shared" si="99"/>
        <v>2</v>
      </c>
      <c r="N281" s="15">
        <f t="shared" si="100"/>
        <v>0</v>
      </c>
      <c r="O281" s="15">
        <f t="shared" si="101"/>
        <v>5</v>
      </c>
      <c r="P281" s="15">
        <f t="shared" si="102"/>
        <v>4</v>
      </c>
      <c r="Q281" s="15">
        <f t="shared" si="103"/>
        <v>9</v>
      </c>
      <c r="R281" s="24" t="str">
        <f t="shared" si="104"/>
        <v>E</v>
      </c>
      <c r="S281" s="24">
        <f t="shared" si="105"/>
        <v>0</v>
      </c>
      <c r="T281" s="24">
        <f t="shared" si="106"/>
        <v>0</v>
      </c>
      <c r="U281" s="24" t="str">
        <f t="shared" si="107"/>
        <v>DS</v>
      </c>
      <c r="V281" s="73"/>
    </row>
    <row r="282" spans="1:22" s="63" customFormat="1" x14ac:dyDescent="0.25">
      <c r="A282" s="27" t="str">
        <f t="shared" si="95"/>
        <v>MLM0025</v>
      </c>
      <c r="B282" s="175" t="s">
        <v>181</v>
      </c>
      <c r="C282" s="175"/>
      <c r="D282" s="175"/>
      <c r="E282" s="175"/>
      <c r="F282" s="175"/>
      <c r="G282" s="175"/>
      <c r="H282" s="175"/>
      <c r="I282" s="175"/>
      <c r="J282" s="15">
        <f t="shared" si="96"/>
        <v>5</v>
      </c>
      <c r="K282" s="15">
        <f t="shared" si="97"/>
        <v>2</v>
      </c>
      <c r="L282" s="15">
        <f t="shared" si="98"/>
        <v>2</v>
      </c>
      <c r="M282" s="15">
        <f t="shared" si="99"/>
        <v>0</v>
      </c>
      <c r="N282" s="15">
        <f t="shared" si="100"/>
        <v>0</v>
      </c>
      <c r="O282" s="15">
        <f t="shared" si="101"/>
        <v>4</v>
      </c>
      <c r="P282" s="15">
        <f t="shared" si="102"/>
        <v>5</v>
      </c>
      <c r="Q282" s="15">
        <f t="shared" si="103"/>
        <v>9</v>
      </c>
      <c r="R282" s="24" t="str">
        <f t="shared" si="104"/>
        <v>E</v>
      </c>
      <c r="S282" s="24">
        <f t="shared" si="105"/>
        <v>0</v>
      </c>
      <c r="T282" s="24">
        <f t="shared" si="106"/>
        <v>0</v>
      </c>
      <c r="U282" s="24" t="str">
        <f t="shared" si="107"/>
        <v>DS</v>
      </c>
      <c r="V282" s="73"/>
    </row>
    <row r="283" spans="1:22" s="63" customFormat="1" x14ac:dyDescent="0.25">
      <c r="A283" s="27" t="str">
        <f t="shared" si="95"/>
        <v>MLM5007</v>
      </c>
      <c r="B283" s="175" t="s">
        <v>183</v>
      </c>
      <c r="C283" s="175"/>
      <c r="D283" s="175"/>
      <c r="E283" s="175"/>
      <c r="F283" s="175"/>
      <c r="G283" s="175"/>
      <c r="H283" s="175"/>
      <c r="I283" s="175"/>
      <c r="J283" s="15">
        <f t="shared" si="96"/>
        <v>5</v>
      </c>
      <c r="K283" s="15">
        <f t="shared" si="97"/>
        <v>2</v>
      </c>
      <c r="L283" s="15">
        <f t="shared" si="98"/>
        <v>0</v>
      </c>
      <c r="M283" s="15">
        <f t="shared" si="99"/>
        <v>2</v>
      </c>
      <c r="N283" s="15">
        <f t="shared" si="100"/>
        <v>0</v>
      </c>
      <c r="O283" s="15">
        <f t="shared" si="101"/>
        <v>4</v>
      </c>
      <c r="P283" s="15">
        <f t="shared" si="102"/>
        <v>5</v>
      </c>
      <c r="Q283" s="15">
        <f t="shared" si="103"/>
        <v>9</v>
      </c>
      <c r="R283" s="24" t="str">
        <f t="shared" si="104"/>
        <v>E</v>
      </c>
      <c r="S283" s="24">
        <f t="shared" si="105"/>
        <v>0</v>
      </c>
      <c r="T283" s="24">
        <f t="shared" si="106"/>
        <v>0</v>
      </c>
      <c r="U283" s="24" t="str">
        <f t="shared" si="107"/>
        <v>DS</v>
      </c>
      <c r="V283" s="73"/>
    </row>
    <row r="284" spans="1:22" s="63" customFormat="1" x14ac:dyDescent="0.25">
      <c r="A284" s="27" t="str">
        <f t="shared" si="95"/>
        <v>MLX2202</v>
      </c>
      <c r="B284" s="175" t="s">
        <v>185</v>
      </c>
      <c r="C284" s="175"/>
      <c r="D284" s="175"/>
      <c r="E284" s="175"/>
      <c r="F284" s="175"/>
      <c r="G284" s="175"/>
      <c r="H284" s="175"/>
      <c r="I284" s="175"/>
      <c r="J284" s="15">
        <f t="shared" si="96"/>
        <v>5</v>
      </c>
      <c r="K284" s="15">
        <f t="shared" si="97"/>
        <v>2</v>
      </c>
      <c r="L284" s="15">
        <f t="shared" si="98"/>
        <v>2</v>
      </c>
      <c r="M284" s="15">
        <f t="shared" si="99"/>
        <v>0</v>
      </c>
      <c r="N284" s="15">
        <f t="shared" si="100"/>
        <v>0</v>
      </c>
      <c r="O284" s="15">
        <f t="shared" si="101"/>
        <v>4</v>
      </c>
      <c r="P284" s="15">
        <f t="shared" si="102"/>
        <v>5</v>
      </c>
      <c r="Q284" s="15">
        <f t="shared" si="103"/>
        <v>9</v>
      </c>
      <c r="R284" s="24">
        <f t="shared" si="104"/>
        <v>0</v>
      </c>
      <c r="S284" s="24" t="str">
        <f t="shared" si="105"/>
        <v>C</v>
      </c>
      <c r="T284" s="24">
        <f t="shared" si="106"/>
        <v>0</v>
      </c>
      <c r="U284" s="24" t="str">
        <f t="shared" si="107"/>
        <v>DS</v>
      </c>
      <c r="V284" s="73"/>
    </row>
    <row r="285" spans="1:22" s="63" customFormat="1" x14ac:dyDescent="0.25">
      <c r="A285" s="27" t="str">
        <f t="shared" si="95"/>
        <v>MLX2203</v>
      </c>
      <c r="B285" s="175" t="s">
        <v>187</v>
      </c>
      <c r="C285" s="175"/>
      <c r="D285" s="175"/>
      <c r="E285" s="175"/>
      <c r="F285" s="175"/>
      <c r="G285" s="175"/>
      <c r="H285" s="175"/>
      <c r="I285" s="175"/>
      <c r="J285" s="15">
        <f t="shared" si="96"/>
        <v>5</v>
      </c>
      <c r="K285" s="15">
        <f t="shared" si="97"/>
        <v>2</v>
      </c>
      <c r="L285" s="15">
        <f t="shared" si="98"/>
        <v>1</v>
      </c>
      <c r="M285" s="15">
        <f t="shared" si="99"/>
        <v>0</v>
      </c>
      <c r="N285" s="15">
        <f t="shared" si="100"/>
        <v>0</v>
      </c>
      <c r="O285" s="15">
        <f t="shared" si="101"/>
        <v>3</v>
      </c>
      <c r="P285" s="15">
        <f t="shared" si="102"/>
        <v>6</v>
      </c>
      <c r="Q285" s="15">
        <f t="shared" si="103"/>
        <v>9</v>
      </c>
      <c r="R285" s="24">
        <f t="shared" si="104"/>
        <v>0</v>
      </c>
      <c r="S285" s="24">
        <f t="shared" si="105"/>
        <v>0</v>
      </c>
      <c r="T285" s="24" t="str">
        <f t="shared" si="106"/>
        <v>VP</v>
      </c>
      <c r="U285" s="24" t="str">
        <f t="shared" si="107"/>
        <v>DS</v>
      </c>
      <c r="V285" s="73"/>
    </row>
    <row r="286" spans="1:22" s="63" customFormat="1" x14ac:dyDescent="0.25">
      <c r="A286" s="27" t="str">
        <f t="shared" si="95"/>
        <v>MLM0030</v>
      </c>
      <c r="B286" s="175" t="s">
        <v>189</v>
      </c>
      <c r="C286" s="175"/>
      <c r="D286" s="175"/>
      <c r="E286" s="175"/>
      <c r="F286" s="175"/>
      <c r="G286" s="175"/>
      <c r="H286" s="175"/>
      <c r="I286" s="175"/>
      <c r="J286" s="15">
        <f t="shared" si="96"/>
        <v>5</v>
      </c>
      <c r="K286" s="15">
        <f t="shared" si="97"/>
        <v>2</v>
      </c>
      <c r="L286" s="15">
        <f t="shared" si="98"/>
        <v>2</v>
      </c>
      <c r="M286" s="15">
        <f t="shared" si="99"/>
        <v>1</v>
      </c>
      <c r="N286" s="15">
        <f t="shared" si="100"/>
        <v>0</v>
      </c>
      <c r="O286" s="15">
        <f t="shared" si="101"/>
        <v>5</v>
      </c>
      <c r="P286" s="15">
        <f t="shared" si="102"/>
        <v>4</v>
      </c>
      <c r="Q286" s="15">
        <f t="shared" si="103"/>
        <v>9</v>
      </c>
      <c r="R286" s="24" t="str">
        <f t="shared" si="104"/>
        <v>E</v>
      </c>
      <c r="S286" s="24">
        <f t="shared" si="105"/>
        <v>0</v>
      </c>
      <c r="T286" s="24">
        <f t="shared" si="106"/>
        <v>0</v>
      </c>
      <c r="U286" s="24" t="str">
        <f t="shared" si="107"/>
        <v>DS</v>
      </c>
      <c r="V286" s="73"/>
    </row>
    <row r="287" spans="1:22" s="63" customFormat="1" x14ac:dyDescent="0.25">
      <c r="A287" s="27" t="str">
        <f t="shared" si="95"/>
        <v>MLM5011</v>
      </c>
      <c r="B287" s="175" t="s">
        <v>191</v>
      </c>
      <c r="C287" s="175"/>
      <c r="D287" s="175"/>
      <c r="E287" s="175"/>
      <c r="F287" s="175"/>
      <c r="G287" s="175"/>
      <c r="H287" s="175"/>
      <c r="I287" s="175"/>
      <c r="J287" s="15">
        <f t="shared" si="96"/>
        <v>4</v>
      </c>
      <c r="K287" s="15">
        <f t="shared" si="97"/>
        <v>2</v>
      </c>
      <c r="L287" s="15">
        <f t="shared" si="98"/>
        <v>1</v>
      </c>
      <c r="M287" s="15">
        <f t="shared" si="99"/>
        <v>1</v>
      </c>
      <c r="N287" s="15">
        <f t="shared" si="100"/>
        <v>0</v>
      </c>
      <c r="O287" s="15">
        <f t="shared" si="101"/>
        <v>4</v>
      </c>
      <c r="P287" s="15">
        <f t="shared" si="102"/>
        <v>3</v>
      </c>
      <c r="Q287" s="15">
        <f t="shared" si="103"/>
        <v>7</v>
      </c>
      <c r="R287" s="24" t="str">
        <f t="shared" si="104"/>
        <v>E</v>
      </c>
      <c r="S287" s="24">
        <f t="shared" si="105"/>
        <v>0</v>
      </c>
      <c r="T287" s="24">
        <f t="shared" si="106"/>
        <v>0</v>
      </c>
      <c r="U287" s="24" t="str">
        <f t="shared" si="107"/>
        <v>DS</v>
      </c>
      <c r="V287" s="73"/>
    </row>
    <row r="288" spans="1:22" s="63" customFormat="1" x14ac:dyDescent="0.25">
      <c r="A288" s="27" t="str">
        <f t="shared" si="95"/>
        <v>MLM2007</v>
      </c>
      <c r="B288" s="175" t="s">
        <v>195</v>
      </c>
      <c r="C288" s="175"/>
      <c r="D288" s="175"/>
      <c r="E288" s="175"/>
      <c r="F288" s="175"/>
      <c r="G288" s="175"/>
      <c r="H288" s="175"/>
      <c r="I288" s="175"/>
      <c r="J288" s="15">
        <f t="shared" si="96"/>
        <v>3</v>
      </c>
      <c r="K288" s="15">
        <f t="shared" si="97"/>
        <v>0</v>
      </c>
      <c r="L288" s="15">
        <f t="shared" si="98"/>
        <v>0</v>
      </c>
      <c r="M288" s="15">
        <f t="shared" si="99"/>
        <v>1</v>
      </c>
      <c r="N288" s="15">
        <f t="shared" si="100"/>
        <v>0</v>
      </c>
      <c r="O288" s="15">
        <f t="shared" si="101"/>
        <v>1</v>
      </c>
      <c r="P288" s="15">
        <f t="shared" si="102"/>
        <v>4</v>
      </c>
      <c r="Q288" s="15">
        <f t="shared" si="103"/>
        <v>5</v>
      </c>
      <c r="R288" s="24">
        <f t="shared" si="104"/>
        <v>0</v>
      </c>
      <c r="S288" s="24" t="str">
        <f t="shared" si="105"/>
        <v>C</v>
      </c>
      <c r="T288" s="24">
        <f t="shared" si="106"/>
        <v>0</v>
      </c>
      <c r="U288" s="24" t="str">
        <f t="shared" si="107"/>
        <v>DS</v>
      </c>
      <c r="V288" s="73"/>
    </row>
    <row r="289" spans="1:27" s="63" customFormat="1" x14ac:dyDescent="0.25">
      <c r="A289" s="27" t="str">
        <f t="shared" si="95"/>
        <v>MLM5012</v>
      </c>
      <c r="B289" s="175" t="s">
        <v>197</v>
      </c>
      <c r="C289" s="175"/>
      <c r="D289" s="175"/>
      <c r="E289" s="175"/>
      <c r="F289" s="175"/>
      <c r="G289" s="175"/>
      <c r="H289" s="175"/>
      <c r="I289" s="175"/>
      <c r="J289" s="15">
        <f t="shared" si="96"/>
        <v>4</v>
      </c>
      <c r="K289" s="15">
        <f t="shared" si="97"/>
        <v>0</v>
      </c>
      <c r="L289" s="15">
        <f t="shared" si="98"/>
        <v>0</v>
      </c>
      <c r="M289" s="15">
        <f t="shared" si="99"/>
        <v>2</v>
      </c>
      <c r="N289" s="15">
        <f t="shared" si="100"/>
        <v>0</v>
      </c>
      <c r="O289" s="15">
        <f t="shared" si="101"/>
        <v>2</v>
      </c>
      <c r="P289" s="15">
        <f t="shared" si="102"/>
        <v>5</v>
      </c>
      <c r="Q289" s="15">
        <f t="shared" si="103"/>
        <v>7</v>
      </c>
      <c r="R289" s="24">
        <f t="shared" si="104"/>
        <v>0</v>
      </c>
      <c r="S289" s="24" t="str">
        <f t="shared" si="105"/>
        <v>C</v>
      </c>
      <c r="T289" s="24">
        <f t="shared" si="106"/>
        <v>0</v>
      </c>
      <c r="U289" s="24" t="str">
        <f t="shared" si="107"/>
        <v>DS</v>
      </c>
      <c r="V289" s="73"/>
    </row>
    <row r="290" spans="1:27" s="63" customFormat="1" x14ac:dyDescent="0.25">
      <c r="A290" s="27" t="str">
        <f t="shared" si="95"/>
        <v>MLM0011</v>
      </c>
      <c r="B290" s="175" t="s">
        <v>199</v>
      </c>
      <c r="C290" s="175"/>
      <c r="D290" s="175"/>
      <c r="E290" s="175"/>
      <c r="F290" s="175"/>
      <c r="G290" s="175"/>
      <c r="H290" s="175"/>
      <c r="I290" s="175"/>
      <c r="J290" s="15">
        <f t="shared" si="96"/>
        <v>5</v>
      </c>
      <c r="K290" s="15">
        <f t="shared" si="97"/>
        <v>2</v>
      </c>
      <c r="L290" s="15">
        <f t="shared" si="98"/>
        <v>2</v>
      </c>
      <c r="M290" s="15">
        <f t="shared" si="99"/>
        <v>1</v>
      </c>
      <c r="N290" s="15">
        <f t="shared" si="100"/>
        <v>0</v>
      </c>
      <c r="O290" s="15">
        <f t="shared" si="101"/>
        <v>5</v>
      </c>
      <c r="P290" s="15">
        <f t="shared" si="102"/>
        <v>4</v>
      </c>
      <c r="Q290" s="15">
        <f t="shared" si="103"/>
        <v>9</v>
      </c>
      <c r="R290" s="24" t="str">
        <f t="shared" si="104"/>
        <v>E</v>
      </c>
      <c r="S290" s="24">
        <f t="shared" si="105"/>
        <v>0</v>
      </c>
      <c r="T290" s="24">
        <f t="shared" si="106"/>
        <v>0</v>
      </c>
      <c r="U290" s="24" t="str">
        <f t="shared" si="107"/>
        <v>DS</v>
      </c>
      <c r="V290" s="73"/>
    </row>
    <row r="291" spans="1:27" s="63" customFormat="1" x14ac:dyDescent="0.25">
      <c r="A291" s="27" t="str">
        <f t="shared" si="95"/>
        <v>MLX2204</v>
      </c>
      <c r="B291" s="175" t="s">
        <v>201</v>
      </c>
      <c r="C291" s="175"/>
      <c r="D291" s="175"/>
      <c r="E291" s="175"/>
      <c r="F291" s="175"/>
      <c r="G291" s="175"/>
      <c r="H291" s="175"/>
      <c r="I291" s="175"/>
      <c r="J291" s="15">
        <f t="shared" si="96"/>
        <v>4</v>
      </c>
      <c r="K291" s="15">
        <f t="shared" si="97"/>
        <v>2</v>
      </c>
      <c r="L291" s="15">
        <f t="shared" si="98"/>
        <v>1</v>
      </c>
      <c r="M291" s="15">
        <f t="shared" si="99"/>
        <v>0</v>
      </c>
      <c r="N291" s="15">
        <f t="shared" si="100"/>
        <v>0</v>
      </c>
      <c r="O291" s="15">
        <f t="shared" si="101"/>
        <v>3</v>
      </c>
      <c r="P291" s="15">
        <f t="shared" si="102"/>
        <v>4</v>
      </c>
      <c r="Q291" s="15">
        <f t="shared" si="103"/>
        <v>7</v>
      </c>
      <c r="R291" s="24">
        <f t="shared" si="104"/>
        <v>0</v>
      </c>
      <c r="S291" s="24">
        <f t="shared" si="105"/>
        <v>0</v>
      </c>
      <c r="T291" s="24" t="str">
        <f t="shared" si="106"/>
        <v>VP</v>
      </c>
      <c r="U291" s="24" t="str">
        <f t="shared" si="107"/>
        <v>DS</v>
      </c>
      <c r="V291" s="73"/>
    </row>
    <row r="292" spans="1:27" s="63" customFormat="1" hidden="1" x14ac:dyDescent="0.25">
      <c r="A292" s="27" t="str">
        <f t="shared" si="95"/>
        <v/>
      </c>
      <c r="B292" s="175"/>
      <c r="C292" s="175"/>
      <c r="D292" s="175"/>
      <c r="E292" s="175"/>
      <c r="F292" s="175"/>
      <c r="G292" s="175"/>
      <c r="H292" s="175"/>
      <c r="I292" s="175"/>
      <c r="J292" s="15" t="str">
        <f t="shared" si="96"/>
        <v/>
      </c>
      <c r="K292" s="15" t="str">
        <f t="shared" si="97"/>
        <v/>
      </c>
      <c r="L292" s="15" t="str">
        <f t="shared" si="98"/>
        <v/>
      </c>
      <c r="M292" s="15" t="str">
        <f t="shared" si="99"/>
        <v/>
      </c>
      <c r="N292" s="15" t="str">
        <f t="shared" si="100"/>
        <v/>
      </c>
      <c r="O292" s="15" t="str">
        <f t="shared" si="101"/>
        <v/>
      </c>
      <c r="P292" s="15" t="str">
        <f t="shared" si="102"/>
        <v/>
      </c>
      <c r="Q292" s="15" t="str">
        <f t="shared" si="103"/>
        <v/>
      </c>
      <c r="R292" s="24" t="str">
        <f t="shared" si="104"/>
        <v/>
      </c>
      <c r="S292" s="24" t="str">
        <f t="shared" si="105"/>
        <v/>
      </c>
      <c r="T292" s="24" t="str">
        <f t="shared" si="106"/>
        <v/>
      </c>
      <c r="U292" s="24" t="str">
        <f t="shared" si="107"/>
        <v/>
      </c>
      <c r="V292" s="73"/>
    </row>
    <row r="293" spans="1:27" hidden="1" x14ac:dyDescent="0.25">
      <c r="A293" s="27" t="str">
        <f t="shared" si="95"/>
        <v/>
      </c>
      <c r="B293" s="175"/>
      <c r="C293" s="175"/>
      <c r="D293" s="175"/>
      <c r="E293" s="175"/>
      <c r="F293" s="175"/>
      <c r="G293" s="175"/>
      <c r="H293" s="175"/>
      <c r="I293" s="175"/>
      <c r="J293" s="15" t="str">
        <f t="shared" si="96"/>
        <v/>
      </c>
      <c r="K293" s="15" t="str">
        <f t="shared" si="97"/>
        <v/>
      </c>
      <c r="L293" s="15" t="str">
        <f t="shared" si="98"/>
        <v/>
      </c>
      <c r="M293" s="15" t="str">
        <f t="shared" si="99"/>
        <v/>
      </c>
      <c r="N293" s="15" t="str">
        <f t="shared" si="100"/>
        <v/>
      </c>
      <c r="O293" s="15" t="str">
        <f t="shared" si="101"/>
        <v/>
      </c>
      <c r="P293" s="15" t="str">
        <f t="shared" si="102"/>
        <v/>
      </c>
      <c r="Q293" s="15" t="str">
        <f t="shared" si="103"/>
        <v/>
      </c>
      <c r="R293" s="24" t="str">
        <f t="shared" si="104"/>
        <v/>
      </c>
      <c r="S293" s="24" t="str">
        <f t="shared" si="105"/>
        <v/>
      </c>
      <c r="T293" s="24" t="str">
        <f t="shared" si="106"/>
        <v/>
      </c>
      <c r="U293" s="24" t="str">
        <f t="shared" si="107"/>
        <v/>
      </c>
      <c r="V293" s="76"/>
      <c r="W293" s="70"/>
      <c r="X293" s="70"/>
      <c r="Y293" s="70"/>
      <c r="Z293" s="70"/>
      <c r="AA293" s="70"/>
    </row>
    <row r="294" spans="1:27" hidden="1" x14ac:dyDescent="0.25">
      <c r="A294" s="27" t="str">
        <f t="shared" si="95"/>
        <v/>
      </c>
      <c r="B294" s="175"/>
      <c r="C294" s="175"/>
      <c r="D294" s="175"/>
      <c r="E294" s="175"/>
      <c r="F294" s="175"/>
      <c r="G294" s="175"/>
      <c r="H294" s="175"/>
      <c r="I294" s="175"/>
      <c r="J294" s="15" t="str">
        <f t="shared" si="96"/>
        <v/>
      </c>
      <c r="K294" s="15" t="str">
        <f t="shared" si="97"/>
        <v/>
      </c>
      <c r="L294" s="15" t="str">
        <f t="shared" si="98"/>
        <v/>
      </c>
      <c r="M294" s="15" t="str">
        <f t="shared" si="99"/>
        <v/>
      </c>
      <c r="N294" s="15" t="str">
        <f t="shared" si="100"/>
        <v/>
      </c>
      <c r="O294" s="15" t="str">
        <f t="shared" si="101"/>
        <v/>
      </c>
      <c r="P294" s="15" t="str">
        <f t="shared" si="102"/>
        <v/>
      </c>
      <c r="Q294" s="15" t="str">
        <f t="shared" si="103"/>
        <v/>
      </c>
      <c r="R294" s="24" t="str">
        <f t="shared" si="104"/>
        <v/>
      </c>
      <c r="S294" s="24" t="str">
        <f t="shared" si="105"/>
        <v/>
      </c>
      <c r="T294" s="24" t="str">
        <f t="shared" si="106"/>
        <v/>
      </c>
      <c r="U294" s="24" t="str">
        <f t="shared" si="107"/>
        <v/>
      </c>
      <c r="V294" s="76"/>
      <c r="W294" s="70"/>
      <c r="X294" s="70"/>
      <c r="Y294" s="70"/>
      <c r="Z294" s="70"/>
      <c r="AA294" s="70"/>
    </row>
    <row r="295" spans="1:27" hidden="1" x14ac:dyDescent="0.25">
      <c r="A295" s="27" t="str">
        <f t="shared" si="95"/>
        <v/>
      </c>
      <c r="B295" s="175"/>
      <c r="C295" s="175"/>
      <c r="D295" s="175"/>
      <c r="E295" s="175"/>
      <c r="F295" s="175"/>
      <c r="G295" s="175"/>
      <c r="H295" s="175"/>
      <c r="I295" s="175"/>
      <c r="J295" s="15" t="str">
        <f t="shared" si="96"/>
        <v/>
      </c>
      <c r="K295" s="15" t="str">
        <f t="shared" si="97"/>
        <v/>
      </c>
      <c r="L295" s="15" t="str">
        <f t="shared" si="98"/>
        <v/>
      </c>
      <c r="M295" s="15" t="str">
        <f t="shared" si="99"/>
        <v/>
      </c>
      <c r="N295" s="15" t="str">
        <f t="shared" si="100"/>
        <v/>
      </c>
      <c r="O295" s="15" t="str">
        <f t="shared" si="101"/>
        <v/>
      </c>
      <c r="P295" s="15" t="str">
        <f t="shared" si="102"/>
        <v/>
      </c>
      <c r="Q295" s="15" t="str">
        <f t="shared" si="103"/>
        <v/>
      </c>
      <c r="R295" s="24" t="str">
        <f t="shared" si="104"/>
        <v/>
      </c>
      <c r="S295" s="24" t="str">
        <f t="shared" si="105"/>
        <v/>
      </c>
      <c r="T295" s="24" t="str">
        <f t="shared" si="106"/>
        <v/>
      </c>
      <c r="U295" s="24" t="str">
        <f t="shared" si="107"/>
        <v/>
      </c>
      <c r="V295" s="76"/>
      <c r="W295" s="70"/>
      <c r="X295" s="70"/>
      <c r="Y295" s="70"/>
      <c r="Z295" s="70"/>
      <c r="AA295" s="70"/>
    </row>
    <row r="296" spans="1:27" hidden="1" x14ac:dyDescent="0.25">
      <c r="A296" s="27" t="str">
        <f t="shared" si="95"/>
        <v/>
      </c>
      <c r="B296" s="175"/>
      <c r="C296" s="175"/>
      <c r="D296" s="175"/>
      <c r="E296" s="175"/>
      <c r="F296" s="175"/>
      <c r="G296" s="175"/>
      <c r="H296" s="175"/>
      <c r="I296" s="175"/>
      <c r="J296" s="15" t="str">
        <f t="shared" si="96"/>
        <v/>
      </c>
      <c r="K296" s="15" t="str">
        <f t="shared" si="97"/>
        <v/>
      </c>
      <c r="L296" s="15" t="str">
        <f t="shared" si="98"/>
        <v/>
      </c>
      <c r="M296" s="15" t="str">
        <f t="shared" si="99"/>
        <v/>
      </c>
      <c r="N296" s="15" t="str">
        <f t="shared" si="100"/>
        <v/>
      </c>
      <c r="O296" s="15" t="str">
        <f t="shared" si="101"/>
        <v/>
      </c>
      <c r="P296" s="15" t="str">
        <f t="shared" si="102"/>
        <v/>
      </c>
      <c r="Q296" s="15" t="str">
        <f t="shared" si="103"/>
        <v/>
      </c>
      <c r="R296" s="24" t="str">
        <f t="shared" si="104"/>
        <v/>
      </c>
      <c r="S296" s="24" t="str">
        <f t="shared" si="105"/>
        <v/>
      </c>
      <c r="T296" s="24" t="str">
        <f t="shared" si="106"/>
        <v/>
      </c>
      <c r="U296" s="24" t="str">
        <f t="shared" si="107"/>
        <v/>
      </c>
      <c r="V296" s="76"/>
      <c r="W296" s="70"/>
      <c r="X296" s="70"/>
      <c r="Y296" s="70"/>
      <c r="Z296" s="70"/>
      <c r="AA296" s="70"/>
    </row>
    <row r="297" spans="1:27" hidden="1" x14ac:dyDescent="0.25">
      <c r="A297" s="27" t="str">
        <f t="shared" si="95"/>
        <v/>
      </c>
      <c r="B297" s="175"/>
      <c r="C297" s="175"/>
      <c r="D297" s="175"/>
      <c r="E297" s="175"/>
      <c r="F297" s="175"/>
      <c r="G297" s="175"/>
      <c r="H297" s="175"/>
      <c r="I297" s="175"/>
      <c r="J297" s="15" t="str">
        <f t="shared" si="96"/>
        <v/>
      </c>
      <c r="K297" s="15" t="str">
        <f t="shared" si="97"/>
        <v/>
      </c>
      <c r="L297" s="15" t="str">
        <f t="shared" si="98"/>
        <v/>
      </c>
      <c r="M297" s="15" t="str">
        <f t="shared" si="99"/>
        <v/>
      </c>
      <c r="N297" s="15" t="str">
        <f t="shared" si="100"/>
        <v/>
      </c>
      <c r="O297" s="15" t="str">
        <f t="shared" si="101"/>
        <v/>
      </c>
      <c r="P297" s="15" t="str">
        <f t="shared" si="102"/>
        <v/>
      </c>
      <c r="Q297" s="15" t="str">
        <f t="shared" si="103"/>
        <v/>
      </c>
      <c r="R297" s="24" t="str">
        <f t="shared" si="104"/>
        <v/>
      </c>
      <c r="S297" s="24" t="str">
        <f t="shared" si="105"/>
        <v/>
      </c>
      <c r="T297" s="24" t="str">
        <f t="shared" si="106"/>
        <v/>
      </c>
      <c r="U297" s="24" t="str">
        <f t="shared" si="107"/>
        <v/>
      </c>
      <c r="V297" s="76"/>
      <c r="W297" s="70"/>
      <c r="X297" s="70"/>
      <c r="Y297" s="70"/>
      <c r="Z297" s="70"/>
      <c r="AA297" s="70"/>
    </row>
    <row r="298" spans="1:27" hidden="1" x14ac:dyDescent="0.25">
      <c r="A298" s="27" t="str">
        <f t="shared" si="95"/>
        <v/>
      </c>
      <c r="B298" s="175"/>
      <c r="C298" s="175"/>
      <c r="D298" s="175"/>
      <c r="E298" s="175"/>
      <c r="F298" s="175"/>
      <c r="G298" s="175"/>
      <c r="H298" s="175"/>
      <c r="I298" s="175"/>
      <c r="J298" s="15" t="str">
        <f t="shared" si="96"/>
        <v/>
      </c>
      <c r="K298" s="15" t="str">
        <f t="shared" si="97"/>
        <v/>
      </c>
      <c r="L298" s="15" t="str">
        <f t="shared" si="98"/>
        <v/>
      </c>
      <c r="M298" s="15" t="str">
        <f t="shared" si="99"/>
        <v/>
      </c>
      <c r="N298" s="15" t="str">
        <f t="shared" si="100"/>
        <v/>
      </c>
      <c r="O298" s="15" t="str">
        <f t="shared" si="101"/>
        <v/>
      </c>
      <c r="P298" s="15" t="str">
        <f t="shared" si="102"/>
        <v/>
      </c>
      <c r="Q298" s="15" t="str">
        <f t="shared" si="103"/>
        <v/>
      </c>
      <c r="R298" s="24" t="str">
        <f t="shared" si="104"/>
        <v/>
      </c>
      <c r="S298" s="24" t="str">
        <f t="shared" si="105"/>
        <v/>
      </c>
      <c r="T298" s="24" t="str">
        <f t="shared" si="106"/>
        <v/>
      </c>
      <c r="U298" s="24" t="str">
        <f t="shared" si="107"/>
        <v/>
      </c>
      <c r="V298" s="76"/>
      <c r="W298" s="70"/>
      <c r="X298" s="70"/>
      <c r="Y298" s="70"/>
      <c r="Z298" s="70"/>
      <c r="AA298" s="70"/>
    </row>
    <row r="299" spans="1:27" hidden="1" x14ac:dyDescent="0.25">
      <c r="A299" s="27" t="str">
        <f t="shared" si="95"/>
        <v/>
      </c>
      <c r="B299" s="175"/>
      <c r="C299" s="175"/>
      <c r="D299" s="175"/>
      <c r="E299" s="175"/>
      <c r="F299" s="175"/>
      <c r="G299" s="175"/>
      <c r="H299" s="175"/>
      <c r="I299" s="175"/>
      <c r="J299" s="15" t="str">
        <f t="shared" si="96"/>
        <v/>
      </c>
      <c r="K299" s="15" t="str">
        <f t="shared" si="97"/>
        <v/>
      </c>
      <c r="L299" s="15" t="str">
        <f t="shared" si="98"/>
        <v/>
      </c>
      <c r="M299" s="15" t="str">
        <f t="shared" si="99"/>
        <v/>
      </c>
      <c r="N299" s="15" t="str">
        <f t="shared" si="100"/>
        <v/>
      </c>
      <c r="O299" s="15" t="str">
        <f t="shared" si="101"/>
        <v/>
      </c>
      <c r="P299" s="15" t="str">
        <f t="shared" si="102"/>
        <v/>
      </c>
      <c r="Q299" s="15" t="str">
        <f t="shared" si="103"/>
        <v/>
      </c>
      <c r="R299" s="24" t="str">
        <f t="shared" si="104"/>
        <v/>
      </c>
      <c r="S299" s="24" t="str">
        <f t="shared" si="105"/>
        <v/>
      </c>
      <c r="T299" s="24" t="str">
        <f t="shared" si="106"/>
        <v/>
      </c>
      <c r="U299" s="24" t="str">
        <f t="shared" si="107"/>
        <v/>
      </c>
      <c r="V299" s="76"/>
      <c r="W299" s="70"/>
      <c r="X299" s="70"/>
      <c r="Y299" s="70"/>
      <c r="Z299" s="70"/>
      <c r="AA299" s="70"/>
    </row>
    <row r="300" spans="1:27" hidden="1" x14ac:dyDescent="0.25">
      <c r="A300" s="27" t="str">
        <f t="shared" si="95"/>
        <v/>
      </c>
      <c r="B300" s="175"/>
      <c r="C300" s="175"/>
      <c r="D300" s="175"/>
      <c r="E300" s="175"/>
      <c r="F300" s="175"/>
      <c r="G300" s="175"/>
      <c r="H300" s="175"/>
      <c r="I300" s="175"/>
      <c r="J300" s="15" t="str">
        <f t="shared" si="96"/>
        <v/>
      </c>
      <c r="K300" s="15" t="str">
        <f t="shared" si="97"/>
        <v/>
      </c>
      <c r="L300" s="15" t="str">
        <f t="shared" si="98"/>
        <v/>
      </c>
      <c r="M300" s="15" t="str">
        <f t="shared" si="99"/>
        <v/>
      </c>
      <c r="N300" s="15" t="str">
        <f t="shared" si="100"/>
        <v/>
      </c>
      <c r="O300" s="15" t="str">
        <f t="shared" si="101"/>
        <v/>
      </c>
      <c r="P300" s="15" t="str">
        <f t="shared" si="102"/>
        <v/>
      </c>
      <c r="Q300" s="15" t="str">
        <f t="shared" si="103"/>
        <v/>
      </c>
      <c r="R300" s="24" t="str">
        <f t="shared" si="104"/>
        <v/>
      </c>
      <c r="S300" s="24" t="str">
        <f t="shared" si="105"/>
        <v/>
      </c>
      <c r="T300" s="24" t="str">
        <f t="shared" si="106"/>
        <v/>
      </c>
      <c r="U300" s="24" t="str">
        <f t="shared" si="107"/>
        <v/>
      </c>
      <c r="V300" s="76"/>
      <c r="W300" s="70"/>
      <c r="X300" s="70"/>
      <c r="Y300" s="70"/>
      <c r="Z300" s="70"/>
      <c r="AA300" s="70"/>
    </row>
    <row r="301" spans="1:27" hidden="1" x14ac:dyDescent="0.25">
      <c r="A301" s="27" t="str">
        <f t="shared" si="95"/>
        <v/>
      </c>
      <c r="B301" s="175"/>
      <c r="C301" s="175"/>
      <c r="D301" s="175"/>
      <c r="E301" s="175"/>
      <c r="F301" s="175"/>
      <c r="G301" s="175"/>
      <c r="H301" s="175"/>
      <c r="I301" s="175"/>
      <c r="J301" s="15" t="str">
        <f t="shared" si="96"/>
        <v/>
      </c>
      <c r="K301" s="15" t="str">
        <f t="shared" si="97"/>
        <v/>
      </c>
      <c r="L301" s="15" t="str">
        <f t="shared" si="98"/>
        <v/>
      </c>
      <c r="M301" s="15" t="str">
        <f t="shared" si="99"/>
        <v/>
      </c>
      <c r="N301" s="15" t="str">
        <f t="shared" si="100"/>
        <v/>
      </c>
      <c r="O301" s="15" t="str">
        <f t="shared" si="101"/>
        <v/>
      </c>
      <c r="P301" s="15" t="str">
        <f t="shared" si="102"/>
        <v/>
      </c>
      <c r="Q301" s="15" t="str">
        <f t="shared" si="103"/>
        <v/>
      </c>
      <c r="R301" s="24" t="str">
        <f t="shared" si="104"/>
        <v/>
      </c>
      <c r="S301" s="24" t="str">
        <f t="shared" si="105"/>
        <v/>
      </c>
      <c r="T301" s="24" t="str">
        <f t="shared" si="106"/>
        <v/>
      </c>
      <c r="U301" s="24" t="str">
        <f t="shared" si="107"/>
        <v/>
      </c>
      <c r="V301" s="76"/>
      <c r="W301" s="70"/>
      <c r="X301" s="70"/>
      <c r="Y301" s="70"/>
      <c r="Z301" s="70"/>
      <c r="AA301" s="70"/>
    </row>
    <row r="302" spans="1:27" s="42" customFormat="1" hidden="1" x14ac:dyDescent="0.25">
      <c r="A302" s="27" t="str">
        <f t="shared" si="95"/>
        <v/>
      </c>
      <c r="B302" s="175"/>
      <c r="C302" s="175"/>
      <c r="D302" s="175"/>
      <c r="E302" s="175"/>
      <c r="F302" s="175"/>
      <c r="G302" s="175"/>
      <c r="H302" s="175"/>
      <c r="I302" s="175"/>
      <c r="J302" s="15" t="str">
        <f t="shared" si="96"/>
        <v/>
      </c>
      <c r="K302" s="15" t="str">
        <f t="shared" si="97"/>
        <v/>
      </c>
      <c r="L302" s="15" t="str">
        <f t="shared" si="98"/>
        <v/>
      </c>
      <c r="M302" s="15" t="str">
        <f t="shared" si="99"/>
        <v/>
      </c>
      <c r="N302" s="15" t="str">
        <f t="shared" si="100"/>
        <v/>
      </c>
      <c r="O302" s="15" t="str">
        <f t="shared" si="101"/>
        <v/>
      </c>
      <c r="P302" s="15" t="str">
        <f t="shared" si="102"/>
        <v/>
      </c>
      <c r="Q302" s="15" t="str">
        <f t="shared" si="103"/>
        <v/>
      </c>
      <c r="R302" s="24" t="str">
        <f t="shared" si="104"/>
        <v/>
      </c>
      <c r="S302" s="24" t="str">
        <f t="shared" si="105"/>
        <v/>
      </c>
      <c r="T302" s="24" t="str">
        <f t="shared" si="106"/>
        <v/>
      </c>
      <c r="U302" s="24" t="str">
        <f t="shared" si="107"/>
        <v/>
      </c>
      <c r="V302" s="76"/>
      <c r="W302" s="70"/>
      <c r="X302" s="70"/>
      <c r="Y302" s="70"/>
      <c r="Z302" s="70"/>
      <c r="AA302" s="70"/>
    </row>
    <row r="303" spans="1:27" s="42" customFormat="1" hidden="1" x14ac:dyDescent="0.25">
      <c r="A303" s="27" t="str">
        <f t="shared" si="95"/>
        <v/>
      </c>
      <c r="B303" s="175"/>
      <c r="C303" s="175"/>
      <c r="D303" s="175"/>
      <c r="E303" s="175"/>
      <c r="F303" s="175"/>
      <c r="G303" s="175"/>
      <c r="H303" s="175"/>
      <c r="I303" s="175"/>
      <c r="J303" s="15" t="str">
        <f t="shared" si="96"/>
        <v/>
      </c>
      <c r="K303" s="15" t="str">
        <f t="shared" si="97"/>
        <v/>
      </c>
      <c r="L303" s="15" t="str">
        <f t="shared" si="98"/>
        <v/>
      </c>
      <c r="M303" s="15" t="str">
        <f t="shared" si="99"/>
        <v/>
      </c>
      <c r="N303" s="15" t="str">
        <f t="shared" si="100"/>
        <v/>
      </c>
      <c r="O303" s="15" t="str">
        <f t="shared" si="101"/>
        <v/>
      </c>
      <c r="P303" s="15" t="str">
        <f t="shared" si="102"/>
        <v/>
      </c>
      <c r="Q303" s="15" t="str">
        <f t="shared" si="103"/>
        <v/>
      </c>
      <c r="R303" s="24" t="str">
        <f t="shared" si="104"/>
        <v/>
      </c>
      <c r="S303" s="24" t="str">
        <f t="shared" si="105"/>
        <v/>
      </c>
      <c r="T303" s="24" t="str">
        <f t="shared" si="106"/>
        <v/>
      </c>
      <c r="U303" s="24" t="str">
        <f t="shared" si="107"/>
        <v/>
      </c>
      <c r="V303" s="76"/>
      <c r="W303" s="70"/>
      <c r="X303" s="70"/>
      <c r="Y303" s="70"/>
      <c r="Z303" s="70"/>
      <c r="AA303" s="70"/>
    </row>
    <row r="304" spans="1:27" s="42" customFormat="1" hidden="1" x14ac:dyDescent="0.25">
      <c r="A304" s="27" t="str">
        <f t="shared" si="95"/>
        <v/>
      </c>
      <c r="B304" s="175"/>
      <c r="C304" s="175"/>
      <c r="D304" s="175"/>
      <c r="E304" s="175"/>
      <c r="F304" s="175"/>
      <c r="G304" s="175"/>
      <c r="H304" s="175"/>
      <c r="I304" s="175"/>
      <c r="J304" s="15" t="str">
        <f t="shared" si="96"/>
        <v/>
      </c>
      <c r="K304" s="15" t="str">
        <f t="shared" si="97"/>
        <v/>
      </c>
      <c r="L304" s="15" t="str">
        <f t="shared" si="98"/>
        <v/>
      </c>
      <c r="M304" s="15" t="str">
        <f t="shared" si="99"/>
        <v/>
      </c>
      <c r="N304" s="15" t="str">
        <f t="shared" si="100"/>
        <v/>
      </c>
      <c r="O304" s="15" t="str">
        <f t="shared" si="101"/>
        <v/>
      </c>
      <c r="P304" s="15" t="str">
        <f t="shared" si="102"/>
        <v/>
      </c>
      <c r="Q304" s="15" t="str">
        <f t="shared" si="103"/>
        <v/>
      </c>
      <c r="R304" s="24" t="str">
        <f t="shared" si="104"/>
        <v/>
      </c>
      <c r="S304" s="24" t="str">
        <f t="shared" si="105"/>
        <v/>
      </c>
      <c r="T304" s="24" t="str">
        <f t="shared" si="106"/>
        <v/>
      </c>
      <c r="U304" s="24" t="str">
        <f t="shared" si="107"/>
        <v/>
      </c>
      <c r="V304" s="76"/>
      <c r="W304" s="70"/>
      <c r="X304" s="70"/>
      <c r="Y304" s="70"/>
      <c r="Z304" s="70"/>
      <c r="AA304" s="70"/>
    </row>
    <row r="305" spans="1:27" hidden="1" x14ac:dyDescent="0.25">
      <c r="A305" s="27" t="str">
        <f t="shared" si="95"/>
        <v/>
      </c>
      <c r="B305" s="175"/>
      <c r="C305" s="175"/>
      <c r="D305" s="175"/>
      <c r="E305" s="175"/>
      <c r="F305" s="175"/>
      <c r="G305" s="175"/>
      <c r="H305" s="175"/>
      <c r="I305" s="175"/>
      <c r="J305" s="15" t="str">
        <f t="shared" si="96"/>
        <v/>
      </c>
      <c r="K305" s="15" t="str">
        <f t="shared" si="97"/>
        <v/>
      </c>
      <c r="L305" s="15" t="str">
        <f t="shared" si="98"/>
        <v/>
      </c>
      <c r="M305" s="15" t="str">
        <f t="shared" si="99"/>
        <v/>
      </c>
      <c r="N305" s="15" t="str">
        <f t="shared" si="100"/>
        <v/>
      </c>
      <c r="O305" s="15" t="str">
        <f t="shared" si="101"/>
        <v/>
      </c>
      <c r="P305" s="15" t="str">
        <f t="shared" si="102"/>
        <v/>
      </c>
      <c r="Q305" s="15" t="str">
        <f t="shared" si="103"/>
        <v/>
      </c>
      <c r="R305" s="24" t="str">
        <f t="shared" si="104"/>
        <v/>
      </c>
      <c r="S305" s="24" t="str">
        <f t="shared" si="105"/>
        <v/>
      </c>
      <c r="T305" s="24" t="str">
        <f t="shared" si="106"/>
        <v/>
      </c>
      <c r="U305" s="24" t="str">
        <f t="shared" si="107"/>
        <v/>
      </c>
      <c r="V305" s="78"/>
      <c r="W305" s="68"/>
      <c r="X305" s="68"/>
      <c r="Y305" s="68"/>
      <c r="Z305" s="68"/>
      <c r="AA305" s="68"/>
    </row>
    <row r="306" spans="1:27" hidden="1" x14ac:dyDescent="0.25">
      <c r="A306" s="27" t="str">
        <f t="shared" si="95"/>
        <v/>
      </c>
      <c r="B306" s="175"/>
      <c r="C306" s="175"/>
      <c r="D306" s="175"/>
      <c r="E306" s="175"/>
      <c r="F306" s="175"/>
      <c r="G306" s="175"/>
      <c r="H306" s="175"/>
      <c r="I306" s="175"/>
      <c r="J306" s="15" t="str">
        <f t="shared" si="96"/>
        <v/>
      </c>
      <c r="K306" s="15" t="str">
        <f t="shared" si="97"/>
        <v/>
      </c>
      <c r="L306" s="15" t="str">
        <f t="shared" si="98"/>
        <v/>
      </c>
      <c r="M306" s="15" t="str">
        <f t="shared" si="99"/>
        <v/>
      </c>
      <c r="N306" s="15" t="str">
        <f t="shared" si="100"/>
        <v/>
      </c>
      <c r="O306" s="15" t="str">
        <f t="shared" si="101"/>
        <v/>
      </c>
      <c r="P306" s="15" t="str">
        <f t="shared" si="102"/>
        <v/>
      </c>
      <c r="Q306" s="15" t="str">
        <f t="shared" si="103"/>
        <v/>
      </c>
      <c r="R306" s="24" t="str">
        <f t="shared" si="104"/>
        <v/>
      </c>
      <c r="S306" s="24" t="str">
        <f t="shared" si="105"/>
        <v/>
      </c>
      <c r="T306" s="24" t="str">
        <f t="shared" si="106"/>
        <v/>
      </c>
      <c r="U306" s="24" t="str">
        <f t="shared" si="107"/>
        <v/>
      </c>
      <c r="V306" s="78"/>
      <c r="W306" s="68"/>
      <c r="X306" s="68"/>
      <c r="Y306" s="68"/>
      <c r="Z306" s="68"/>
      <c r="AA306" s="68"/>
    </row>
    <row r="307" spans="1:27" x14ac:dyDescent="0.25">
      <c r="A307" s="61" t="s">
        <v>28</v>
      </c>
      <c r="B307" s="277"/>
      <c r="C307" s="277"/>
      <c r="D307" s="277"/>
      <c r="E307" s="277"/>
      <c r="F307" s="277"/>
      <c r="G307" s="277"/>
      <c r="H307" s="277"/>
      <c r="I307" s="277"/>
      <c r="J307" s="18">
        <f t="shared" ref="J307:Q307" si="108">SUM(J276:J306)</f>
        <v>75</v>
      </c>
      <c r="K307" s="18">
        <f t="shared" si="108"/>
        <v>28</v>
      </c>
      <c r="L307" s="18">
        <f t="shared" si="108"/>
        <v>18</v>
      </c>
      <c r="M307" s="18">
        <f t="shared" si="108"/>
        <v>13</v>
      </c>
      <c r="N307" s="18">
        <f t="shared" si="108"/>
        <v>0</v>
      </c>
      <c r="O307" s="18">
        <f t="shared" si="108"/>
        <v>59</v>
      </c>
      <c r="P307" s="18">
        <f t="shared" si="108"/>
        <v>75</v>
      </c>
      <c r="Q307" s="18">
        <f t="shared" si="108"/>
        <v>134</v>
      </c>
      <c r="R307" s="61">
        <f>COUNTIF(R276:R306,"E")</f>
        <v>9</v>
      </c>
      <c r="S307" s="61">
        <f>COUNTIF(S276:S306,"C")</f>
        <v>5</v>
      </c>
      <c r="T307" s="61">
        <f>COUNTIF(T276:T306,"VP")</f>
        <v>2</v>
      </c>
      <c r="U307" s="62">
        <f>COUNTA(U276:U291)</f>
        <v>16</v>
      </c>
      <c r="V307" s="78"/>
      <c r="W307" s="68"/>
      <c r="X307" s="68"/>
      <c r="Y307" s="68"/>
      <c r="Z307" s="68"/>
      <c r="AA307" s="68"/>
    </row>
    <row r="308" spans="1:27" x14ac:dyDescent="0.25">
      <c r="A308" s="278" t="s">
        <v>76</v>
      </c>
      <c r="B308" s="278"/>
      <c r="C308" s="278"/>
      <c r="D308" s="278"/>
      <c r="E308" s="278"/>
      <c r="F308" s="278"/>
      <c r="G308" s="278"/>
      <c r="H308" s="278"/>
      <c r="I308" s="278"/>
      <c r="J308" s="278"/>
      <c r="K308" s="278"/>
      <c r="L308" s="278"/>
      <c r="M308" s="278"/>
      <c r="N308" s="278"/>
      <c r="O308" s="278"/>
      <c r="P308" s="278"/>
      <c r="Q308" s="278"/>
      <c r="R308" s="278"/>
      <c r="S308" s="278"/>
      <c r="T308" s="278"/>
      <c r="U308" s="278"/>
      <c r="V308" s="82"/>
      <c r="W308" s="81"/>
      <c r="X308" s="81"/>
      <c r="Y308" s="81"/>
      <c r="Z308" s="81"/>
      <c r="AA308" s="81"/>
    </row>
    <row r="309" spans="1:27" x14ac:dyDescent="0.25">
      <c r="A309" s="27" t="str">
        <f t="shared" ref="A309:A315" si="109">IF(ISNA(INDEX($A$38:$U$218,MATCH($B309,$B$38:$B$218,0),1)),"",INDEX($A$38:$U$218,MATCH($B309,$B$38:$B$218,0),1))</f>
        <v>MLM0005</v>
      </c>
      <c r="B309" s="175" t="s">
        <v>203</v>
      </c>
      <c r="C309" s="175"/>
      <c r="D309" s="175"/>
      <c r="E309" s="175"/>
      <c r="F309" s="175"/>
      <c r="G309" s="175"/>
      <c r="H309" s="175"/>
      <c r="I309" s="175"/>
      <c r="J309" s="15">
        <f t="shared" ref="J309:J315" si="110">IF(ISNA(INDEX($A$38:$U$218,MATCH($B309,$B$38:$B$218,0),10)),"",INDEX($A$38:$U$218,MATCH($B309,$B$38:$B$218,0),10))</f>
        <v>3</v>
      </c>
      <c r="K309" s="15">
        <f t="shared" ref="K309:K315" si="111">IF(ISNA(INDEX($A$38:$U$218,MATCH($B309,$B$38:$B$218,0),11)),"",INDEX($A$38:$U$218,MATCH($B309,$B$38:$B$218,0),11))</f>
        <v>2</v>
      </c>
      <c r="L309" s="15">
        <f t="shared" ref="L309:L315" si="112">IF(ISNA(INDEX($A$38:$U$218,MATCH($B309,$B$38:$B$218,0),12)),"",INDEX($A$38:$U$218,MATCH($B309,$B$38:$B$218,0),12))</f>
        <v>1</v>
      </c>
      <c r="M309" s="15">
        <f t="shared" ref="M309:M315" si="113">IF(ISNA(INDEX($A$38:$U$218,MATCH($B309,$B$38:$B$218,0),13)),"",INDEX($A$38:$U$218,MATCH($B309,$B$38:$B$218,0),13))</f>
        <v>0</v>
      </c>
      <c r="N309" s="15">
        <f t="shared" ref="N309:N315" si="114">IF(ISNA(INDEX($A$38:$U$218,MATCH($B309,$B$38:$B$218,0),14)),"",INDEX($A$38:$U$218,MATCH($B309,$B$38:$B$218,0),14))</f>
        <v>0</v>
      </c>
      <c r="O309" s="15">
        <f t="shared" ref="O309:O315" si="115">IF(ISNA(INDEX($A$38:$U$218,MATCH($B309,$B$38:$B$218,0),15)),"",INDEX($A$38:$U$218,MATCH($B309,$B$38:$B$218,0),15))</f>
        <v>3</v>
      </c>
      <c r="P309" s="15">
        <f t="shared" ref="P309:P315" si="116">IF(ISNA(INDEX($A$38:$U$218,MATCH($B309,$B$38:$B$218,0),16)),"",INDEX($A$38:$U$218,MATCH($B309,$B$38:$B$218,0),16))</f>
        <v>3</v>
      </c>
      <c r="Q309" s="15">
        <f t="shared" ref="Q309:Q315" si="117">IF(ISNA(INDEX($A$38:$U$218,MATCH($B309,$B$38:$B$218,0),17)),"",INDEX($A$38:$U$218,MATCH($B309,$B$38:$B$218,0),17))</f>
        <v>6</v>
      </c>
      <c r="R309" s="24" t="str">
        <f t="shared" ref="R309:R315" si="118">IF(ISNA(INDEX($A$38:$U$218,MATCH($B309,$B$38:$B$218,0),18)),"",INDEX($A$38:$U$218,MATCH($B309,$B$38:$B$218,0),18))</f>
        <v>E</v>
      </c>
      <c r="S309" s="24">
        <f t="shared" ref="S309:S315" si="119">IF(ISNA(INDEX($A$38:$U$218,MATCH($B309,$B$38:$B$218,0),19)),"",INDEX($A$38:$U$218,MATCH($B309,$B$38:$B$218,0),19))</f>
        <v>0</v>
      </c>
      <c r="T309" s="24">
        <f t="shared" ref="T309:T315" si="120">IF(ISNA(INDEX($A$38:$U$218,MATCH($B309,$B$38:$B$218,0),20)),"",INDEX($A$38:$U$218,MATCH($B309,$B$38:$B$218,0),20))</f>
        <v>0</v>
      </c>
      <c r="U309" s="24" t="str">
        <f t="shared" ref="U309:U315" si="121">IF(ISNA(INDEX($A$38:$U$218,MATCH($B309,$B$38:$B$218,0),21)),"",INDEX($A$38:$U$218,MATCH($B309,$B$38:$B$218,0),21))</f>
        <v>DS</v>
      </c>
      <c r="V309" s="82"/>
      <c r="W309" s="81"/>
      <c r="X309" s="81"/>
      <c r="Y309" s="81"/>
      <c r="Z309" s="81"/>
      <c r="AA309" s="81"/>
    </row>
    <row r="310" spans="1:27" s="63" customFormat="1" x14ac:dyDescent="0.25">
      <c r="A310" s="27" t="str">
        <f t="shared" si="109"/>
        <v>MLM5029</v>
      </c>
      <c r="B310" s="175" t="s">
        <v>205</v>
      </c>
      <c r="C310" s="175"/>
      <c r="D310" s="175"/>
      <c r="E310" s="175"/>
      <c r="F310" s="175"/>
      <c r="G310" s="175"/>
      <c r="H310" s="175"/>
      <c r="I310" s="175"/>
      <c r="J310" s="15">
        <f t="shared" si="110"/>
        <v>5</v>
      </c>
      <c r="K310" s="15">
        <f t="shared" si="111"/>
        <v>2</v>
      </c>
      <c r="L310" s="15">
        <f t="shared" si="112"/>
        <v>1</v>
      </c>
      <c r="M310" s="15">
        <f t="shared" si="113"/>
        <v>1</v>
      </c>
      <c r="N310" s="15">
        <f t="shared" si="114"/>
        <v>0</v>
      </c>
      <c r="O310" s="15">
        <f t="shared" si="115"/>
        <v>4</v>
      </c>
      <c r="P310" s="15">
        <f t="shared" si="116"/>
        <v>6</v>
      </c>
      <c r="Q310" s="15">
        <f t="shared" si="117"/>
        <v>10</v>
      </c>
      <c r="R310" s="24" t="str">
        <f t="shared" si="118"/>
        <v>E</v>
      </c>
      <c r="S310" s="24">
        <f t="shared" si="119"/>
        <v>0</v>
      </c>
      <c r="T310" s="24">
        <f t="shared" si="120"/>
        <v>0</v>
      </c>
      <c r="U310" s="24" t="str">
        <f t="shared" si="121"/>
        <v>DS</v>
      </c>
      <c r="V310" s="82"/>
      <c r="W310" s="81"/>
      <c r="X310" s="81"/>
      <c r="Y310" s="81"/>
      <c r="Z310" s="81"/>
      <c r="AA310" s="81"/>
    </row>
    <row r="311" spans="1:27" s="63" customFormat="1" x14ac:dyDescent="0.25">
      <c r="A311" s="27" t="str">
        <f t="shared" si="109"/>
        <v>MLM5002</v>
      </c>
      <c r="B311" s="175" t="s">
        <v>207</v>
      </c>
      <c r="C311" s="175"/>
      <c r="D311" s="175"/>
      <c r="E311" s="175"/>
      <c r="F311" s="175"/>
      <c r="G311" s="175"/>
      <c r="H311" s="175"/>
      <c r="I311" s="175"/>
      <c r="J311" s="15">
        <f t="shared" si="110"/>
        <v>5</v>
      </c>
      <c r="K311" s="15">
        <f t="shared" si="111"/>
        <v>2</v>
      </c>
      <c r="L311" s="15">
        <f t="shared" si="112"/>
        <v>0</v>
      </c>
      <c r="M311" s="15">
        <f t="shared" si="113"/>
        <v>2</v>
      </c>
      <c r="N311" s="15">
        <f t="shared" si="114"/>
        <v>0</v>
      </c>
      <c r="O311" s="15">
        <f t="shared" si="115"/>
        <v>4</v>
      </c>
      <c r="P311" s="15">
        <f t="shared" si="116"/>
        <v>6</v>
      </c>
      <c r="Q311" s="15">
        <f t="shared" si="117"/>
        <v>10</v>
      </c>
      <c r="R311" s="24" t="str">
        <f t="shared" si="118"/>
        <v>E</v>
      </c>
      <c r="S311" s="24">
        <f t="shared" si="119"/>
        <v>0</v>
      </c>
      <c r="T311" s="24">
        <f t="shared" si="120"/>
        <v>0</v>
      </c>
      <c r="U311" s="24" t="str">
        <f t="shared" si="121"/>
        <v>DS</v>
      </c>
      <c r="V311" s="82"/>
      <c r="W311" s="81"/>
      <c r="X311" s="81"/>
      <c r="Y311" s="81"/>
      <c r="Z311" s="81"/>
      <c r="AA311" s="81"/>
    </row>
    <row r="312" spans="1:27" s="63" customFormat="1" x14ac:dyDescent="0.25">
      <c r="A312" s="27" t="str">
        <f t="shared" si="109"/>
        <v>MLX2205</v>
      </c>
      <c r="B312" s="175" t="s">
        <v>209</v>
      </c>
      <c r="C312" s="175"/>
      <c r="D312" s="175"/>
      <c r="E312" s="175"/>
      <c r="F312" s="175"/>
      <c r="G312" s="175"/>
      <c r="H312" s="175"/>
      <c r="I312" s="175"/>
      <c r="J312" s="15">
        <f t="shared" si="110"/>
        <v>4</v>
      </c>
      <c r="K312" s="15">
        <f t="shared" si="111"/>
        <v>2</v>
      </c>
      <c r="L312" s="15">
        <f t="shared" si="112"/>
        <v>0</v>
      </c>
      <c r="M312" s="15">
        <f t="shared" si="113"/>
        <v>1</v>
      </c>
      <c r="N312" s="15">
        <f t="shared" si="114"/>
        <v>0</v>
      </c>
      <c r="O312" s="15">
        <f t="shared" si="115"/>
        <v>3</v>
      </c>
      <c r="P312" s="15">
        <f t="shared" si="116"/>
        <v>5</v>
      </c>
      <c r="Q312" s="15">
        <f t="shared" si="117"/>
        <v>8</v>
      </c>
      <c r="R312" s="24">
        <f t="shared" si="118"/>
        <v>0</v>
      </c>
      <c r="S312" s="24">
        <f t="shared" si="119"/>
        <v>0</v>
      </c>
      <c r="T312" s="24" t="str">
        <f t="shared" si="120"/>
        <v>VP</v>
      </c>
      <c r="U312" s="24" t="str">
        <f t="shared" si="121"/>
        <v>DS</v>
      </c>
      <c r="V312" s="82"/>
      <c r="W312" s="81"/>
      <c r="X312" s="81"/>
      <c r="Y312" s="81"/>
      <c r="Z312" s="81"/>
      <c r="AA312" s="81"/>
    </row>
    <row r="313" spans="1:27" x14ac:dyDescent="0.25">
      <c r="A313" s="27" t="str">
        <f t="shared" si="109"/>
        <v>MLM2001</v>
      </c>
      <c r="B313" s="175" t="s">
        <v>211</v>
      </c>
      <c r="C313" s="175"/>
      <c r="D313" s="175"/>
      <c r="E313" s="175"/>
      <c r="F313" s="175"/>
      <c r="G313" s="175"/>
      <c r="H313" s="175"/>
      <c r="I313" s="175"/>
      <c r="J313" s="15">
        <f t="shared" si="110"/>
        <v>4</v>
      </c>
      <c r="K313" s="15">
        <f t="shared" si="111"/>
        <v>0</v>
      </c>
      <c r="L313" s="15">
        <f t="shared" si="112"/>
        <v>0</v>
      </c>
      <c r="M313" s="15">
        <f t="shared" si="113"/>
        <v>0</v>
      </c>
      <c r="N313" s="15">
        <f t="shared" si="114"/>
        <v>2</v>
      </c>
      <c r="O313" s="15">
        <f t="shared" si="115"/>
        <v>2</v>
      </c>
      <c r="P313" s="15">
        <f t="shared" si="116"/>
        <v>6</v>
      </c>
      <c r="Q313" s="15">
        <f t="shared" si="117"/>
        <v>8</v>
      </c>
      <c r="R313" s="24">
        <f t="shared" si="118"/>
        <v>0</v>
      </c>
      <c r="S313" s="24">
        <f t="shared" si="119"/>
        <v>0</v>
      </c>
      <c r="T313" s="24" t="str">
        <f t="shared" si="120"/>
        <v>VP</v>
      </c>
      <c r="U313" s="24" t="str">
        <f t="shared" si="121"/>
        <v>DS</v>
      </c>
      <c r="V313" s="78"/>
      <c r="W313" s="68"/>
      <c r="X313" s="68"/>
      <c r="Y313" s="68"/>
      <c r="Z313" s="68"/>
      <c r="AA313" s="68"/>
    </row>
    <row r="314" spans="1:27" x14ac:dyDescent="0.25">
      <c r="A314" s="27" t="str">
        <f t="shared" si="109"/>
        <v>MLX2206</v>
      </c>
      <c r="B314" s="175" t="s">
        <v>213</v>
      </c>
      <c r="C314" s="175"/>
      <c r="D314" s="175"/>
      <c r="E314" s="175"/>
      <c r="F314" s="175"/>
      <c r="G314" s="175"/>
      <c r="H314" s="175"/>
      <c r="I314" s="175"/>
      <c r="J314" s="15">
        <f t="shared" si="110"/>
        <v>4</v>
      </c>
      <c r="K314" s="15">
        <f t="shared" si="111"/>
        <v>2</v>
      </c>
      <c r="L314" s="15">
        <f t="shared" si="112"/>
        <v>1</v>
      </c>
      <c r="M314" s="15">
        <f t="shared" si="113"/>
        <v>0</v>
      </c>
      <c r="N314" s="15">
        <f t="shared" si="114"/>
        <v>0</v>
      </c>
      <c r="O314" s="15">
        <f t="shared" si="115"/>
        <v>3</v>
      </c>
      <c r="P314" s="15">
        <f t="shared" si="116"/>
        <v>5</v>
      </c>
      <c r="Q314" s="15">
        <f t="shared" si="117"/>
        <v>8</v>
      </c>
      <c r="R314" s="24" t="str">
        <f t="shared" si="118"/>
        <v>E</v>
      </c>
      <c r="S314" s="24">
        <f t="shared" si="119"/>
        <v>0</v>
      </c>
      <c r="T314" s="24">
        <f t="shared" si="120"/>
        <v>0</v>
      </c>
      <c r="U314" s="24" t="str">
        <f t="shared" si="121"/>
        <v>DS</v>
      </c>
    </row>
    <row r="315" spans="1:27" x14ac:dyDescent="0.25">
      <c r="A315" s="27" t="str">
        <f t="shared" si="109"/>
        <v/>
      </c>
      <c r="B315" s="175"/>
      <c r="C315" s="175"/>
      <c r="D315" s="175"/>
      <c r="E315" s="175"/>
      <c r="F315" s="175"/>
      <c r="G315" s="175"/>
      <c r="H315" s="175"/>
      <c r="I315" s="175"/>
      <c r="J315" s="15" t="str">
        <f t="shared" si="110"/>
        <v/>
      </c>
      <c r="K315" s="15" t="str">
        <f t="shared" si="111"/>
        <v/>
      </c>
      <c r="L315" s="15" t="str">
        <f t="shared" si="112"/>
        <v/>
      </c>
      <c r="M315" s="15" t="str">
        <f t="shared" si="113"/>
        <v/>
      </c>
      <c r="N315" s="15" t="str">
        <f t="shared" si="114"/>
        <v/>
      </c>
      <c r="O315" s="15" t="str">
        <f t="shared" si="115"/>
        <v/>
      </c>
      <c r="P315" s="15" t="str">
        <f t="shared" si="116"/>
        <v/>
      </c>
      <c r="Q315" s="15" t="str">
        <f t="shared" si="117"/>
        <v/>
      </c>
      <c r="R315" s="24" t="str">
        <f t="shared" si="118"/>
        <v/>
      </c>
      <c r="S315" s="24" t="str">
        <f t="shared" si="119"/>
        <v/>
      </c>
      <c r="T315" s="24" t="str">
        <f t="shared" si="120"/>
        <v/>
      </c>
      <c r="U315" s="24" t="str">
        <f t="shared" si="121"/>
        <v/>
      </c>
    </row>
    <row r="316" spans="1:27" x14ac:dyDescent="0.25">
      <c r="A316" s="17" t="s">
        <v>28</v>
      </c>
      <c r="B316" s="278"/>
      <c r="C316" s="278"/>
      <c r="D316" s="278"/>
      <c r="E316" s="278"/>
      <c r="F316" s="278"/>
      <c r="G316" s="278"/>
      <c r="H316" s="278"/>
      <c r="I316" s="278"/>
      <c r="J316" s="18">
        <f t="shared" ref="J316:Q316" si="122">SUM(J309:J315)</f>
        <v>25</v>
      </c>
      <c r="K316" s="18">
        <f t="shared" si="122"/>
        <v>10</v>
      </c>
      <c r="L316" s="18">
        <f t="shared" si="122"/>
        <v>3</v>
      </c>
      <c r="M316" s="18">
        <f t="shared" si="122"/>
        <v>4</v>
      </c>
      <c r="N316" s="18">
        <f t="shared" ref="N316" si="123">SUM(N309:N315)</f>
        <v>2</v>
      </c>
      <c r="O316" s="18">
        <f t="shared" si="122"/>
        <v>19</v>
      </c>
      <c r="P316" s="18">
        <f t="shared" si="122"/>
        <v>31</v>
      </c>
      <c r="Q316" s="18">
        <f t="shared" si="122"/>
        <v>50</v>
      </c>
      <c r="R316" s="17">
        <f>COUNTIF(R309:R315,"E")</f>
        <v>4</v>
      </c>
      <c r="S316" s="17">
        <f>COUNTIF(S309:S315,"C")</f>
        <v>0</v>
      </c>
      <c r="T316" s="17">
        <f>COUNTIF(T309:T315,"VP")</f>
        <v>2</v>
      </c>
      <c r="U316" s="41">
        <f>COUNTA(U309:U314)</f>
        <v>6</v>
      </c>
    </row>
    <row r="317" spans="1:27" ht="30" customHeight="1" x14ac:dyDescent="0.25">
      <c r="A317" s="279" t="s">
        <v>113</v>
      </c>
      <c r="B317" s="280"/>
      <c r="C317" s="280"/>
      <c r="D317" s="280"/>
      <c r="E317" s="280"/>
      <c r="F317" s="280"/>
      <c r="G317" s="280"/>
      <c r="H317" s="280"/>
      <c r="I317" s="281"/>
      <c r="J317" s="18">
        <f t="shared" ref="J317:T317" si="124">SUM(J307,J316)</f>
        <v>100</v>
      </c>
      <c r="K317" s="18">
        <f t="shared" si="124"/>
        <v>38</v>
      </c>
      <c r="L317" s="18">
        <f t="shared" si="124"/>
        <v>21</v>
      </c>
      <c r="M317" s="18">
        <f t="shared" si="124"/>
        <v>17</v>
      </c>
      <c r="N317" s="18">
        <f t="shared" ref="N317" si="125">SUM(N307,N316)</f>
        <v>2</v>
      </c>
      <c r="O317" s="18">
        <f t="shared" si="124"/>
        <v>78</v>
      </c>
      <c r="P317" s="18">
        <f t="shared" si="124"/>
        <v>106</v>
      </c>
      <c r="Q317" s="18">
        <f t="shared" si="124"/>
        <v>184</v>
      </c>
      <c r="R317" s="18">
        <f t="shared" si="124"/>
        <v>13</v>
      </c>
      <c r="S317" s="18">
        <f t="shared" si="124"/>
        <v>5</v>
      </c>
      <c r="T317" s="18">
        <f t="shared" si="124"/>
        <v>4</v>
      </c>
      <c r="U317" s="56">
        <f>SUM(U307,U316)</f>
        <v>22</v>
      </c>
    </row>
    <row r="318" spans="1:27" x14ac:dyDescent="0.25">
      <c r="A318" s="282" t="s">
        <v>53</v>
      </c>
      <c r="B318" s="283"/>
      <c r="C318" s="283"/>
      <c r="D318" s="283"/>
      <c r="E318" s="283"/>
      <c r="F318" s="283"/>
      <c r="G318" s="283"/>
      <c r="H318" s="283"/>
      <c r="I318" s="283"/>
      <c r="J318" s="284"/>
      <c r="K318" s="18">
        <f t="shared" ref="K318:Q318" si="126">K307*14+K316*12</f>
        <v>512</v>
      </c>
      <c r="L318" s="18">
        <f t="shared" si="126"/>
        <v>288</v>
      </c>
      <c r="M318" s="18">
        <f t="shared" si="126"/>
        <v>230</v>
      </c>
      <c r="N318" s="18">
        <f t="shared" ref="N318" si="127">N307*14+N316*12</f>
        <v>24</v>
      </c>
      <c r="O318" s="18">
        <f t="shared" si="126"/>
        <v>1054</v>
      </c>
      <c r="P318" s="18">
        <f t="shared" si="126"/>
        <v>1422</v>
      </c>
      <c r="Q318" s="18">
        <f t="shared" si="126"/>
        <v>2476</v>
      </c>
      <c r="R318" s="271"/>
      <c r="S318" s="272"/>
      <c r="T318" s="272"/>
      <c r="U318" s="273"/>
    </row>
    <row r="319" spans="1:27" x14ac:dyDescent="0.25">
      <c r="A319" s="285"/>
      <c r="B319" s="286"/>
      <c r="C319" s="286"/>
      <c r="D319" s="286"/>
      <c r="E319" s="286"/>
      <c r="F319" s="286"/>
      <c r="G319" s="286"/>
      <c r="H319" s="286"/>
      <c r="I319" s="286"/>
      <c r="J319" s="287"/>
      <c r="K319" s="227">
        <f>SUM(K318:N318)</f>
        <v>1054</v>
      </c>
      <c r="L319" s="228"/>
      <c r="M319" s="228"/>
      <c r="N319" s="229"/>
      <c r="O319" s="227">
        <f>SUM(O318:P318)</f>
        <v>2476</v>
      </c>
      <c r="P319" s="228"/>
      <c r="Q319" s="229"/>
      <c r="R319" s="274"/>
      <c r="S319" s="275"/>
      <c r="T319" s="275"/>
      <c r="U319" s="276"/>
    </row>
    <row r="320" spans="1:27" ht="19.5" customHeight="1" x14ac:dyDescent="0.25">
      <c r="A320" s="216" t="s">
        <v>112</v>
      </c>
      <c r="B320" s="217"/>
      <c r="C320" s="217"/>
      <c r="D320" s="217"/>
      <c r="E320" s="217"/>
      <c r="F320" s="217"/>
      <c r="G320" s="217"/>
      <c r="H320" s="217"/>
      <c r="I320" s="217"/>
      <c r="J320" s="218"/>
      <c r="K320" s="237">
        <f>U317/SUM(U51,U68,U86,U104,U122,U138)</f>
        <v>0.51162790697674421</v>
      </c>
      <c r="L320" s="238"/>
      <c r="M320" s="238"/>
      <c r="N320" s="238"/>
      <c r="O320" s="238"/>
      <c r="P320" s="238"/>
      <c r="Q320" s="238"/>
      <c r="R320" s="238"/>
      <c r="S320" s="238"/>
      <c r="T320" s="238"/>
      <c r="U320" s="239"/>
    </row>
    <row r="321" spans="1:27" s="55" customFormat="1" ht="19.5" customHeight="1" x14ac:dyDescent="0.25">
      <c r="A321" s="268" t="s">
        <v>114</v>
      </c>
      <c r="B321" s="269"/>
      <c r="C321" s="269"/>
      <c r="D321" s="269"/>
      <c r="E321" s="269"/>
      <c r="F321" s="269"/>
      <c r="G321" s="269"/>
      <c r="H321" s="269"/>
      <c r="I321" s="269"/>
      <c r="J321" s="270"/>
      <c r="K321" s="237">
        <f>K319/(SUM(O51,O68,O86,O104,O122)*14+O138*12)</f>
        <v>0.49670122525918947</v>
      </c>
      <c r="L321" s="238"/>
      <c r="M321" s="238"/>
      <c r="N321" s="238"/>
      <c r="O321" s="238"/>
      <c r="P321" s="238"/>
      <c r="Q321" s="238"/>
      <c r="R321" s="238"/>
      <c r="S321" s="238"/>
      <c r="T321" s="238"/>
      <c r="U321" s="239"/>
    </row>
    <row r="322" spans="1:27" ht="5.25" customHeight="1" x14ac:dyDescent="0.25"/>
    <row r="323" spans="1:27" ht="22.5" customHeight="1" x14ac:dyDescent="0.25">
      <c r="A323" s="278" t="s">
        <v>74</v>
      </c>
      <c r="B323" s="291"/>
      <c r="C323" s="291"/>
      <c r="D323" s="291"/>
      <c r="E323" s="291"/>
      <c r="F323" s="291"/>
      <c r="G323" s="291"/>
      <c r="H323" s="291"/>
      <c r="I323" s="291"/>
      <c r="J323" s="291"/>
      <c r="K323" s="291"/>
      <c r="L323" s="291"/>
      <c r="M323" s="291"/>
      <c r="N323" s="291"/>
      <c r="O323" s="291"/>
      <c r="P323" s="291"/>
      <c r="Q323" s="291"/>
      <c r="R323" s="291"/>
      <c r="S323" s="291"/>
      <c r="T323" s="291"/>
      <c r="U323" s="291"/>
    </row>
    <row r="324" spans="1:27" ht="23.25" customHeight="1" x14ac:dyDescent="0.25">
      <c r="A324" s="278" t="s">
        <v>30</v>
      </c>
      <c r="B324" s="278" t="s">
        <v>29</v>
      </c>
      <c r="C324" s="278"/>
      <c r="D324" s="278"/>
      <c r="E324" s="278"/>
      <c r="F324" s="278"/>
      <c r="G324" s="278"/>
      <c r="H324" s="278"/>
      <c r="I324" s="278"/>
      <c r="J324" s="184" t="s">
        <v>43</v>
      </c>
      <c r="K324" s="184" t="s">
        <v>27</v>
      </c>
      <c r="L324" s="184"/>
      <c r="M324" s="184"/>
      <c r="N324" s="184"/>
      <c r="O324" s="184" t="s">
        <v>44</v>
      </c>
      <c r="P324" s="184"/>
      <c r="Q324" s="184"/>
      <c r="R324" s="184" t="s">
        <v>26</v>
      </c>
      <c r="S324" s="184"/>
      <c r="T324" s="184"/>
      <c r="U324" s="184" t="s">
        <v>25</v>
      </c>
    </row>
    <row r="325" spans="1:27" ht="14.25" customHeight="1" x14ac:dyDescent="0.25">
      <c r="A325" s="278"/>
      <c r="B325" s="278"/>
      <c r="C325" s="278"/>
      <c r="D325" s="278"/>
      <c r="E325" s="278"/>
      <c r="F325" s="278"/>
      <c r="G325" s="278"/>
      <c r="H325" s="278"/>
      <c r="I325" s="278"/>
      <c r="J325" s="184"/>
      <c r="K325" s="60" t="s">
        <v>31</v>
      </c>
      <c r="L325" s="60" t="s">
        <v>32</v>
      </c>
      <c r="M325" s="60" t="s">
        <v>33</v>
      </c>
      <c r="N325" s="60" t="s">
        <v>110</v>
      </c>
      <c r="O325" s="60" t="s">
        <v>37</v>
      </c>
      <c r="P325" s="60" t="s">
        <v>8</v>
      </c>
      <c r="Q325" s="60" t="s">
        <v>34</v>
      </c>
      <c r="R325" s="60" t="s">
        <v>35</v>
      </c>
      <c r="S325" s="60" t="s">
        <v>31</v>
      </c>
      <c r="T325" s="60" t="s">
        <v>36</v>
      </c>
      <c r="U325" s="184"/>
    </row>
    <row r="326" spans="1:27" x14ac:dyDescent="0.25">
      <c r="A326" s="278" t="s">
        <v>62</v>
      </c>
      <c r="B326" s="278"/>
      <c r="C326" s="278"/>
      <c r="D326" s="278"/>
      <c r="E326" s="278"/>
      <c r="F326" s="278"/>
      <c r="G326" s="278"/>
      <c r="H326" s="278"/>
      <c r="I326" s="278"/>
      <c r="J326" s="278"/>
      <c r="K326" s="278"/>
      <c r="L326" s="278"/>
      <c r="M326" s="278"/>
      <c r="N326" s="278"/>
      <c r="O326" s="278"/>
      <c r="P326" s="278"/>
      <c r="Q326" s="278"/>
      <c r="R326" s="278"/>
      <c r="S326" s="278"/>
      <c r="T326" s="278"/>
      <c r="U326" s="278"/>
    </row>
    <row r="327" spans="1:27" hidden="1" x14ac:dyDescent="0.25">
      <c r="A327" s="27"/>
      <c r="B327" s="175"/>
      <c r="C327" s="175"/>
      <c r="D327" s="175"/>
      <c r="E327" s="175"/>
      <c r="F327" s="175"/>
      <c r="G327" s="175"/>
      <c r="H327" s="175"/>
      <c r="I327" s="175"/>
      <c r="J327" s="15" t="str">
        <f t="shared" ref="J327:J343" si="128">IF(ISNA(INDEX($A$38:$U$218,MATCH($B327,$B$38:$B$218,0),10)),"",INDEX($A$38:$U$218,MATCH($B327,$B$38:$B$218,0),10))</f>
        <v/>
      </c>
      <c r="K327" s="15" t="str">
        <f t="shared" ref="K327:K343" si="129">IF(ISNA(INDEX($A$38:$U$218,MATCH($B327,$B$38:$B$218,0),11)),"",INDEX($A$38:$U$218,MATCH($B327,$B$38:$B$218,0),11))</f>
        <v/>
      </c>
      <c r="L327" s="15" t="str">
        <f t="shared" ref="L327:L343" si="130">IF(ISNA(INDEX($A$38:$U$218,MATCH($B327,$B$38:$B$218,0),12)),"",INDEX($A$38:$U$218,MATCH($B327,$B$38:$B$218,0),12))</f>
        <v/>
      </c>
      <c r="M327" s="15" t="str">
        <f t="shared" ref="M327:M343" si="131">IF(ISNA(INDEX($A$38:$U$218,MATCH($B327,$B$38:$B$218,0),13)),"",INDEX($A$38:$U$218,MATCH($B327,$B$38:$B$218,0),13))</f>
        <v/>
      </c>
      <c r="N327" s="15" t="str">
        <f t="shared" ref="N327:N343" si="132">IF(ISNA(INDEX($A$38:$U$218,MATCH($B327,$B$38:$B$218,0),14)),"",INDEX($A$38:$U$218,MATCH($B327,$B$38:$B$218,0),14))</f>
        <v/>
      </c>
      <c r="O327" s="15" t="str">
        <f t="shared" ref="O327:O343" si="133">IF(ISNA(INDEX($A$38:$U$218,MATCH($B327,$B$38:$B$218,0),15)),"",INDEX($A$38:$U$218,MATCH($B327,$B$38:$B$218,0),15))</f>
        <v/>
      </c>
      <c r="P327" s="15" t="str">
        <f t="shared" ref="P327:P343" si="134">IF(ISNA(INDEX($A$38:$U$218,MATCH($B327,$B$38:$B$218,0),16)),"",INDEX($A$38:$U$218,MATCH($B327,$B$38:$B$218,0),16))</f>
        <v/>
      </c>
      <c r="Q327" s="15" t="str">
        <f t="shared" ref="Q327:Q343" si="135">IF(ISNA(INDEX($A$38:$U$218,MATCH($B327,$B$38:$B$218,0),17)),"",INDEX($A$38:$U$218,MATCH($B327,$B$38:$B$218,0),17))</f>
        <v/>
      </c>
      <c r="R327" s="24" t="str">
        <f t="shared" ref="R327:R343" si="136">IF(ISNA(INDEX($A$38:$U$218,MATCH($B327,$B$38:$B$218,0),18)),"",INDEX($A$38:$U$218,MATCH($B327,$B$38:$B$218,0),18))</f>
        <v/>
      </c>
      <c r="S327" s="24" t="str">
        <f t="shared" ref="S327:S343" si="137">IF(ISNA(INDEX($A$38:$U$218,MATCH($B327,$B$38:$B$218,0),19)),"",INDEX($A$38:$U$218,MATCH($B327,$B$38:$B$218,0),19))</f>
        <v/>
      </c>
      <c r="T327" s="24" t="str">
        <f t="shared" ref="T327:T343" si="138">IF(ISNA(INDEX($A$38:$U$218,MATCH($B327,$B$38:$B$218,0),20)),"",INDEX($A$38:$U$218,MATCH($B327,$B$38:$B$218,0),20))</f>
        <v/>
      </c>
      <c r="U327" s="24" t="str">
        <f t="shared" ref="U327:U343" si="139">IF(ISNA(INDEX($A$38:$U$218,MATCH($B327,$B$38:$B$218,0),21)),"",INDEX($A$38:$U$218,MATCH($B327,$B$38:$B$218,0),21))</f>
        <v/>
      </c>
      <c r="V327" s="76"/>
      <c r="W327" s="70"/>
      <c r="X327" s="70"/>
      <c r="Y327" s="70"/>
      <c r="Z327" s="70"/>
      <c r="AA327" s="70"/>
    </row>
    <row r="328" spans="1:27" x14ac:dyDescent="0.25">
      <c r="A328" s="27" t="str">
        <f t="shared" ref="A328:A343" si="140">IF(ISNA(INDEX($A$38:$U$218,MATCH($B328,$B$38:$B$218,0),1)),"",INDEX($A$38:$U$218,MATCH($B328,$B$38:$B$218,0),1))</f>
        <v>*</v>
      </c>
      <c r="B328" s="175" t="s">
        <v>105</v>
      </c>
      <c r="C328" s="175"/>
      <c r="D328" s="175"/>
      <c r="E328" s="175"/>
      <c r="F328" s="175"/>
      <c r="G328" s="175"/>
      <c r="H328" s="175"/>
      <c r="I328" s="175"/>
      <c r="J328" s="15">
        <f t="shared" si="128"/>
        <v>3</v>
      </c>
      <c r="K328" s="15">
        <f t="shared" si="129"/>
        <v>0</v>
      </c>
      <c r="L328" s="15">
        <f t="shared" si="130"/>
        <v>2</v>
      </c>
      <c r="M328" s="15">
        <f t="shared" si="131"/>
        <v>0</v>
      </c>
      <c r="N328" s="15">
        <f t="shared" si="132"/>
        <v>0</v>
      </c>
      <c r="O328" s="15">
        <f t="shared" si="133"/>
        <v>2</v>
      </c>
      <c r="P328" s="15">
        <f t="shared" si="134"/>
        <v>3</v>
      </c>
      <c r="Q328" s="15">
        <f t="shared" si="135"/>
        <v>5</v>
      </c>
      <c r="R328" s="24">
        <f t="shared" si="136"/>
        <v>0</v>
      </c>
      <c r="S328" s="24" t="str">
        <f t="shared" si="137"/>
        <v>C</v>
      </c>
      <c r="T328" s="24">
        <f t="shared" si="138"/>
        <v>0</v>
      </c>
      <c r="U328" s="24" t="str">
        <f t="shared" si="139"/>
        <v>DC</v>
      </c>
      <c r="V328" s="76"/>
      <c r="W328" s="70"/>
      <c r="X328" s="70"/>
      <c r="Y328" s="70"/>
      <c r="Z328" s="70"/>
      <c r="AA328" s="70"/>
    </row>
    <row r="329" spans="1:27" x14ac:dyDescent="0.25">
      <c r="A329" s="27" t="str">
        <f t="shared" si="140"/>
        <v>YLU0011</v>
      </c>
      <c r="B329" s="175" t="s">
        <v>78</v>
      </c>
      <c r="C329" s="175"/>
      <c r="D329" s="175"/>
      <c r="E329" s="175"/>
      <c r="F329" s="175"/>
      <c r="G329" s="175"/>
      <c r="H329" s="175"/>
      <c r="I329" s="175"/>
      <c r="J329" s="15">
        <f t="shared" si="128"/>
        <v>2</v>
      </c>
      <c r="K329" s="15">
        <f t="shared" si="129"/>
        <v>0</v>
      </c>
      <c r="L329" s="15">
        <f t="shared" si="130"/>
        <v>2</v>
      </c>
      <c r="M329" s="15">
        <f t="shared" si="131"/>
        <v>0</v>
      </c>
      <c r="N329" s="15">
        <f t="shared" si="132"/>
        <v>0</v>
      </c>
      <c r="O329" s="15">
        <f t="shared" si="133"/>
        <v>2</v>
      </c>
      <c r="P329" s="15">
        <f t="shared" si="134"/>
        <v>2</v>
      </c>
      <c r="Q329" s="15">
        <f t="shared" si="135"/>
        <v>4</v>
      </c>
      <c r="R329" s="24">
        <f t="shared" si="136"/>
        <v>0</v>
      </c>
      <c r="S329" s="24">
        <f t="shared" si="137"/>
        <v>0</v>
      </c>
      <c r="T329" s="24" t="str">
        <f t="shared" si="138"/>
        <v>VP</v>
      </c>
      <c r="U329" s="24" t="str">
        <f t="shared" si="139"/>
        <v>DC</v>
      </c>
      <c r="V329" s="76"/>
      <c r="W329" s="70"/>
      <c r="X329" s="70"/>
      <c r="Y329" s="70"/>
      <c r="Z329" s="70"/>
      <c r="AA329" s="70"/>
    </row>
    <row r="330" spans="1:27" x14ac:dyDescent="0.25">
      <c r="A330" s="27" t="str">
        <f t="shared" si="140"/>
        <v>**</v>
      </c>
      <c r="B330" s="175" t="s">
        <v>106</v>
      </c>
      <c r="C330" s="175"/>
      <c r="D330" s="175"/>
      <c r="E330" s="175"/>
      <c r="F330" s="175"/>
      <c r="G330" s="175"/>
      <c r="H330" s="175"/>
      <c r="I330" s="175"/>
      <c r="J330" s="15">
        <f t="shared" si="128"/>
        <v>3</v>
      </c>
      <c r="K330" s="15">
        <f t="shared" si="129"/>
        <v>0</v>
      </c>
      <c r="L330" s="15">
        <f t="shared" si="130"/>
        <v>2</v>
      </c>
      <c r="M330" s="15">
        <f t="shared" si="131"/>
        <v>0</v>
      </c>
      <c r="N330" s="15">
        <f t="shared" si="132"/>
        <v>0</v>
      </c>
      <c r="O330" s="15">
        <f t="shared" si="133"/>
        <v>2</v>
      </c>
      <c r="P330" s="15">
        <f t="shared" si="134"/>
        <v>3</v>
      </c>
      <c r="Q330" s="15">
        <f t="shared" si="135"/>
        <v>5</v>
      </c>
      <c r="R330" s="24">
        <f t="shared" si="136"/>
        <v>0</v>
      </c>
      <c r="S330" s="24" t="str">
        <f t="shared" si="137"/>
        <v>C</v>
      </c>
      <c r="T330" s="24">
        <f t="shared" si="138"/>
        <v>0</v>
      </c>
      <c r="U330" s="24" t="str">
        <f t="shared" si="139"/>
        <v>DC</v>
      </c>
      <c r="V330" s="76"/>
      <c r="W330" s="70"/>
      <c r="X330" s="70"/>
      <c r="Y330" s="70"/>
      <c r="Z330" s="70"/>
      <c r="AA330" s="70"/>
    </row>
    <row r="331" spans="1:27" x14ac:dyDescent="0.25">
      <c r="A331" s="27" t="str">
        <f t="shared" si="140"/>
        <v>YLU0012</v>
      </c>
      <c r="B331" s="175" t="s">
        <v>79</v>
      </c>
      <c r="C331" s="175"/>
      <c r="D331" s="175"/>
      <c r="E331" s="175"/>
      <c r="F331" s="175"/>
      <c r="G331" s="175"/>
      <c r="H331" s="175"/>
      <c r="I331" s="175"/>
      <c r="J331" s="15">
        <f t="shared" si="128"/>
        <v>2</v>
      </c>
      <c r="K331" s="15">
        <f t="shared" si="129"/>
        <v>0</v>
      </c>
      <c r="L331" s="15">
        <f t="shared" si="130"/>
        <v>2</v>
      </c>
      <c r="M331" s="15">
        <f t="shared" si="131"/>
        <v>0</v>
      </c>
      <c r="N331" s="15">
        <f t="shared" si="132"/>
        <v>0</v>
      </c>
      <c r="O331" s="15">
        <f t="shared" si="133"/>
        <v>2</v>
      </c>
      <c r="P331" s="15">
        <f t="shared" si="134"/>
        <v>2</v>
      </c>
      <c r="Q331" s="15">
        <f t="shared" si="135"/>
        <v>4</v>
      </c>
      <c r="R331" s="24">
        <f t="shared" si="136"/>
        <v>0</v>
      </c>
      <c r="S331" s="24">
        <f t="shared" si="137"/>
        <v>0</v>
      </c>
      <c r="T331" s="24" t="str">
        <f t="shared" si="138"/>
        <v>VP</v>
      </c>
      <c r="U331" s="24" t="str">
        <f t="shared" si="139"/>
        <v>DC</v>
      </c>
      <c r="V331" s="76"/>
      <c r="W331" s="70"/>
      <c r="X331" s="70"/>
      <c r="Y331" s="70"/>
      <c r="Z331" s="70"/>
      <c r="AA331" s="70"/>
    </row>
    <row r="332" spans="1:27" hidden="1" x14ac:dyDescent="0.25">
      <c r="A332" s="27" t="str">
        <f t="shared" si="140"/>
        <v/>
      </c>
      <c r="B332" s="175"/>
      <c r="C332" s="175"/>
      <c r="D332" s="175"/>
      <c r="E332" s="175"/>
      <c r="F332" s="175"/>
      <c r="G332" s="175"/>
      <c r="H332" s="175"/>
      <c r="I332" s="175"/>
      <c r="J332" s="15" t="str">
        <f t="shared" si="128"/>
        <v/>
      </c>
      <c r="K332" s="15" t="str">
        <f t="shared" si="129"/>
        <v/>
      </c>
      <c r="L332" s="15" t="str">
        <f t="shared" si="130"/>
        <v/>
      </c>
      <c r="M332" s="15" t="str">
        <f t="shared" si="131"/>
        <v/>
      </c>
      <c r="N332" s="15" t="str">
        <f t="shared" si="132"/>
        <v/>
      </c>
      <c r="O332" s="15" t="str">
        <f t="shared" si="133"/>
        <v/>
      </c>
      <c r="P332" s="15" t="str">
        <f t="shared" si="134"/>
        <v/>
      </c>
      <c r="Q332" s="15" t="str">
        <f t="shared" si="135"/>
        <v/>
      </c>
      <c r="R332" s="24" t="str">
        <f t="shared" si="136"/>
        <v/>
      </c>
      <c r="S332" s="24" t="str">
        <f t="shared" si="137"/>
        <v/>
      </c>
      <c r="T332" s="24" t="str">
        <f t="shared" si="138"/>
        <v/>
      </c>
      <c r="U332" s="24" t="str">
        <f t="shared" si="139"/>
        <v/>
      </c>
      <c r="V332" s="76"/>
      <c r="W332" s="70"/>
      <c r="X332" s="70"/>
      <c r="Y332" s="70"/>
      <c r="Z332" s="70"/>
      <c r="AA332" s="70"/>
    </row>
    <row r="333" spans="1:27" hidden="1" x14ac:dyDescent="0.25">
      <c r="A333" s="27" t="str">
        <f t="shared" si="140"/>
        <v/>
      </c>
      <c r="B333" s="175"/>
      <c r="C333" s="175"/>
      <c r="D333" s="175"/>
      <c r="E333" s="175"/>
      <c r="F333" s="175"/>
      <c r="G333" s="175"/>
      <c r="H333" s="175"/>
      <c r="I333" s="175"/>
      <c r="J333" s="15" t="str">
        <f t="shared" si="128"/>
        <v/>
      </c>
      <c r="K333" s="15" t="str">
        <f t="shared" si="129"/>
        <v/>
      </c>
      <c r="L333" s="15" t="str">
        <f t="shared" si="130"/>
        <v/>
      </c>
      <c r="M333" s="15" t="str">
        <f t="shared" si="131"/>
        <v/>
      </c>
      <c r="N333" s="15" t="str">
        <f t="shared" si="132"/>
        <v/>
      </c>
      <c r="O333" s="15" t="str">
        <f t="shared" si="133"/>
        <v/>
      </c>
      <c r="P333" s="15" t="str">
        <f t="shared" si="134"/>
        <v/>
      </c>
      <c r="Q333" s="15" t="str">
        <f t="shared" si="135"/>
        <v/>
      </c>
      <c r="R333" s="24" t="str">
        <f t="shared" si="136"/>
        <v/>
      </c>
      <c r="S333" s="24" t="str">
        <f t="shared" si="137"/>
        <v/>
      </c>
      <c r="T333" s="24" t="str">
        <f t="shared" si="138"/>
        <v/>
      </c>
      <c r="U333" s="24" t="str">
        <f t="shared" si="139"/>
        <v/>
      </c>
      <c r="V333" s="76"/>
      <c r="W333" s="70"/>
      <c r="X333" s="70"/>
      <c r="Y333" s="70"/>
      <c r="Z333" s="70"/>
      <c r="AA333" s="70"/>
    </row>
    <row r="334" spans="1:27" hidden="1" x14ac:dyDescent="0.25">
      <c r="A334" s="27" t="str">
        <f t="shared" si="140"/>
        <v/>
      </c>
      <c r="B334" s="175"/>
      <c r="C334" s="175"/>
      <c r="D334" s="175"/>
      <c r="E334" s="175"/>
      <c r="F334" s="175"/>
      <c r="G334" s="175"/>
      <c r="H334" s="175"/>
      <c r="I334" s="175"/>
      <c r="J334" s="15" t="str">
        <f t="shared" si="128"/>
        <v/>
      </c>
      <c r="K334" s="15" t="str">
        <f t="shared" si="129"/>
        <v/>
      </c>
      <c r="L334" s="15" t="str">
        <f t="shared" si="130"/>
        <v/>
      </c>
      <c r="M334" s="15" t="str">
        <f t="shared" si="131"/>
        <v/>
      </c>
      <c r="N334" s="15" t="str">
        <f t="shared" si="132"/>
        <v/>
      </c>
      <c r="O334" s="15" t="str">
        <f t="shared" si="133"/>
        <v/>
      </c>
      <c r="P334" s="15" t="str">
        <f t="shared" si="134"/>
        <v/>
      </c>
      <c r="Q334" s="15" t="str">
        <f t="shared" si="135"/>
        <v/>
      </c>
      <c r="R334" s="24" t="str">
        <f t="shared" si="136"/>
        <v/>
      </c>
      <c r="S334" s="24" t="str">
        <f t="shared" si="137"/>
        <v/>
      </c>
      <c r="T334" s="24" t="str">
        <f t="shared" si="138"/>
        <v/>
      </c>
      <c r="U334" s="24" t="str">
        <f t="shared" si="139"/>
        <v/>
      </c>
      <c r="V334" s="76"/>
      <c r="W334" s="70"/>
      <c r="X334" s="70"/>
      <c r="Y334" s="70"/>
      <c r="Z334" s="70"/>
      <c r="AA334" s="70"/>
    </row>
    <row r="335" spans="1:27" hidden="1" x14ac:dyDescent="0.25">
      <c r="A335" s="27" t="str">
        <f t="shared" si="140"/>
        <v/>
      </c>
      <c r="B335" s="175"/>
      <c r="C335" s="175"/>
      <c r="D335" s="175"/>
      <c r="E335" s="175"/>
      <c r="F335" s="175"/>
      <c r="G335" s="175"/>
      <c r="H335" s="175"/>
      <c r="I335" s="175"/>
      <c r="J335" s="15" t="str">
        <f t="shared" si="128"/>
        <v/>
      </c>
      <c r="K335" s="15" t="str">
        <f t="shared" si="129"/>
        <v/>
      </c>
      <c r="L335" s="15" t="str">
        <f t="shared" si="130"/>
        <v/>
      </c>
      <c r="M335" s="15" t="str">
        <f t="shared" si="131"/>
        <v/>
      </c>
      <c r="N335" s="15" t="str">
        <f t="shared" si="132"/>
        <v/>
      </c>
      <c r="O335" s="15" t="str">
        <f t="shared" si="133"/>
        <v/>
      </c>
      <c r="P335" s="15" t="str">
        <f t="shared" si="134"/>
        <v/>
      </c>
      <c r="Q335" s="15" t="str">
        <f t="shared" si="135"/>
        <v/>
      </c>
      <c r="R335" s="24" t="str">
        <f t="shared" si="136"/>
        <v/>
      </c>
      <c r="S335" s="24" t="str">
        <f t="shared" si="137"/>
        <v/>
      </c>
      <c r="T335" s="24" t="str">
        <f t="shared" si="138"/>
        <v/>
      </c>
      <c r="U335" s="24" t="str">
        <f t="shared" si="139"/>
        <v/>
      </c>
      <c r="V335" s="76"/>
      <c r="W335" s="70"/>
      <c r="X335" s="70"/>
      <c r="Y335" s="70"/>
      <c r="Z335" s="70"/>
      <c r="AA335" s="70"/>
    </row>
    <row r="336" spans="1:27" hidden="1" x14ac:dyDescent="0.25">
      <c r="A336" s="27" t="str">
        <f t="shared" si="140"/>
        <v/>
      </c>
      <c r="B336" s="175"/>
      <c r="C336" s="175"/>
      <c r="D336" s="175"/>
      <c r="E336" s="175"/>
      <c r="F336" s="175"/>
      <c r="G336" s="175"/>
      <c r="H336" s="175"/>
      <c r="I336" s="175"/>
      <c r="J336" s="15" t="str">
        <f t="shared" si="128"/>
        <v/>
      </c>
      <c r="K336" s="15" t="str">
        <f t="shared" si="129"/>
        <v/>
      </c>
      <c r="L336" s="15" t="str">
        <f t="shared" si="130"/>
        <v/>
      </c>
      <c r="M336" s="15" t="str">
        <f t="shared" si="131"/>
        <v/>
      </c>
      <c r="N336" s="15" t="str">
        <f t="shared" si="132"/>
        <v/>
      </c>
      <c r="O336" s="15" t="str">
        <f t="shared" si="133"/>
        <v/>
      </c>
      <c r="P336" s="15" t="str">
        <f t="shared" si="134"/>
        <v/>
      </c>
      <c r="Q336" s="15" t="str">
        <f t="shared" si="135"/>
        <v/>
      </c>
      <c r="R336" s="24" t="str">
        <f t="shared" si="136"/>
        <v/>
      </c>
      <c r="S336" s="24" t="str">
        <f t="shared" si="137"/>
        <v/>
      </c>
      <c r="T336" s="24" t="str">
        <f t="shared" si="138"/>
        <v/>
      </c>
      <c r="U336" s="24" t="str">
        <f t="shared" si="139"/>
        <v/>
      </c>
      <c r="V336" s="76"/>
      <c r="W336" s="70"/>
      <c r="X336" s="70"/>
      <c r="Y336" s="70"/>
      <c r="Z336" s="70"/>
      <c r="AA336" s="70"/>
    </row>
    <row r="337" spans="1:27" hidden="1" x14ac:dyDescent="0.25">
      <c r="A337" s="27" t="str">
        <f t="shared" si="140"/>
        <v/>
      </c>
      <c r="B337" s="175"/>
      <c r="C337" s="175"/>
      <c r="D337" s="175"/>
      <c r="E337" s="175"/>
      <c r="F337" s="175"/>
      <c r="G337" s="175"/>
      <c r="H337" s="175"/>
      <c r="I337" s="175"/>
      <c r="J337" s="15" t="str">
        <f t="shared" si="128"/>
        <v/>
      </c>
      <c r="K337" s="15" t="str">
        <f t="shared" si="129"/>
        <v/>
      </c>
      <c r="L337" s="15" t="str">
        <f t="shared" si="130"/>
        <v/>
      </c>
      <c r="M337" s="15" t="str">
        <f t="shared" si="131"/>
        <v/>
      </c>
      <c r="N337" s="15" t="str">
        <f t="shared" si="132"/>
        <v/>
      </c>
      <c r="O337" s="15" t="str">
        <f t="shared" si="133"/>
        <v/>
      </c>
      <c r="P337" s="15" t="str">
        <f t="shared" si="134"/>
        <v/>
      </c>
      <c r="Q337" s="15" t="str">
        <f t="shared" si="135"/>
        <v/>
      </c>
      <c r="R337" s="24" t="str">
        <f t="shared" si="136"/>
        <v/>
      </c>
      <c r="S337" s="24" t="str">
        <f t="shared" si="137"/>
        <v/>
      </c>
      <c r="T337" s="24" t="str">
        <f t="shared" si="138"/>
        <v/>
      </c>
      <c r="U337" s="24" t="str">
        <f t="shared" si="139"/>
        <v/>
      </c>
      <c r="V337" s="76"/>
      <c r="W337" s="70"/>
      <c r="X337" s="70"/>
      <c r="Y337" s="70"/>
      <c r="Z337" s="70"/>
      <c r="AA337" s="70"/>
    </row>
    <row r="338" spans="1:27" hidden="1" x14ac:dyDescent="0.25">
      <c r="A338" s="27" t="str">
        <f t="shared" si="140"/>
        <v/>
      </c>
      <c r="B338" s="175"/>
      <c r="C338" s="175"/>
      <c r="D338" s="175"/>
      <c r="E338" s="175"/>
      <c r="F338" s="175"/>
      <c r="G338" s="175"/>
      <c r="H338" s="175"/>
      <c r="I338" s="175"/>
      <c r="J338" s="15" t="str">
        <f t="shared" si="128"/>
        <v/>
      </c>
      <c r="K338" s="15" t="str">
        <f t="shared" si="129"/>
        <v/>
      </c>
      <c r="L338" s="15" t="str">
        <f t="shared" si="130"/>
        <v/>
      </c>
      <c r="M338" s="15" t="str">
        <f t="shared" si="131"/>
        <v/>
      </c>
      <c r="N338" s="15" t="str">
        <f t="shared" si="132"/>
        <v/>
      </c>
      <c r="O338" s="15" t="str">
        <f t="shared" si="133"/>
        <v/>
      </c>
      <c r="P338" s="15" t="str">
        <f t="shared" si="134"/>
        <v/>
      </c>
      <c r="Q338" s="15" t="str">
        <f t="shared" si="135"/>
        <v/>
      </c>
      <c r="R338" s="24" t="str">
        <f t="shared" si="136"/>
        <v/>
      </c>
      <c r="S338" s="24" t="str">
        <f t="shared" si="137"/>
        <v/>
      </c>
      <c r="T338" s="24" t="str">
        <f t="shared" si="138"/>
        <v/>
      </c>
      <c r="U338" s="24" t="str">
        <f t="shared" si="139"/>
        <v/>
      </c>
      <c r="V338" s="76"/>
      <c r="W338" s="70"/>
      <c r="X338" s="70"/>
      <c r="Y338" s="70"/>
      <c r="Z338" s="70"/>
      <c r="AA338" s="70"/>
    </row>
    <row r="339" spans="1:27" hidden="1" x14ac:dyDescent="0.25">
      <c r="A339" s="27" t="str">
        <f t="shared" si="140"/>
        <v/>
      </c>
      <c r="B339" s="175"/>
      <c r="C339" s="175"/>
      <c r="D339" s="175"/>
      <c r="E339" s="175"/>
      <c r="F339" s="175"/>
      <c r="G339" s="175"/>
      <c r="H339" s="175"/>
      <c r="I339" s="175"/>
      <c r="J339" s="15" t="str">
        <f t="shared" si="128"/>
        <v/>
      </c>
      <c r="K339" s="15" t="str">
        <f t="shared" si="129"/>
        <v/>
      </c>
      <c r="L339" s="15" t="str">
        <f t="shared" si="130"/>
        <v/>
      </c>
      <c r="M339" s="15" t="str">
        <f t="shared" si="131"/>
        <v/>
      </c>
      <c r="N339" s="15" t="str">
        <f t="shared" si="132"/>
        <v/>
      </c>
      <c r="O339" s="15" t="str">
        <f t="shared" si="133"/>
        <v/>
      </c>
      <c r="P339" s="15" t="str">
        <f t="shared" si="134"/>
        <v/>
      </c>
      <c r="Q339" s="15" t="str">
        <f t="shared" si="135"/>
        <v/>
      </c>
      <c r="R339" s="24" t="str">
        <f t="shared" si="136"/>
        <v/>
      </c>
      <c r="S339" s="24" t="str">
        <f t="shared" si="137"/>
        <v/>
      </c>
      <c r="T339" s="24" t="str">
        <f t="shared" si="138"/>
        <v/>
      </c>
      <c r="U339" s="24" t="str">
        <f t="shared" si="139"/>
        <v/>
      </c>
      <c r="V339" s="76"/>
      <c r="W339" s="70"/>
      <c r="X339" s="70"/>
      <c r="Y339" s="70"/>
      <c r="Z339" s="70"/>
      <c r="AA339" s="70"/>
    </row>
    <row r="340" spans="1:27" hidden="1" x14ac:dyDescent="0.25">
      <c r="A340" s="27" t="str">
        <f t="shared" si="140"/>
        <v/>
      </c>
      <c r="B340" s="175"/>
      <c r="C340" s="175"/>
      <c r="D340" s="175"/>
      <c r="E340" s="175"/>
      <c r="F340" s="175"/>
      <c r="G340" s="175"/>
      <c r="H340" s="175"/>
      <c r="I340" s="175"/>
      <c r="J340" s="15" t="str">
        <f t="shared" si="128"/>
        <v/>
      </c>
      <c r="K340" s="15" t="str">
        <f t="shared" si="129"/>
        <v/>
      </c>
      <c r="L340" s="15" t="str">
        <f t="shared" si="130"/>
        <v/>
      </c>
      <c r="M340" s="15" t="str">
        <f t="shared" si="131"/>
        <v/>
      </c>
      <c r="N340" s="15" t="str">
        <f t="shared" si="132"/>
        <v/>
      </c>
      <c r="O340" s="15" t="str">
        <f t="shared" si="133"/>
        <v/>
      </c>
      <c r="P340" s="15" t="str">
        <f t="shared" si="134"/>
        <v/>
      </c>
      <c r="Q340" s="15" t="str">
        <f t="shared" si="135"/>
        <v/>
      </c>
      <c r="R340" s="24" t="str">
        <f t="shared" si="136"/>
        <v/>
      </c>
      <c r="S340" s="24" t="str">
        <f t="shared" si="137"/>
        <v/>
      </c>
      <c r="T340" s="24" t="str">
        <f t="shared" si="138"/>
        <v/>
      </c>
      <c r="U340" s="24" t="str">
        <f t="shared" si="139"/>
        <v/>
      </c>
      <c r="V340" s="78"/>
      <c r="W340" s="68"/>
      <c r="X340" s="68"/>
      <c r="Y340" s="68"/>
      <c r="Z340" s="68"/>
      <c r="AA340" s="68"/>
    </row>
    <row r="341" spans="1:27" hidden="1" x14ac:dyDescent="0.25">
      <c r="A341" s="27" t="str">
        <f t="shared" si="140"/>
        <v/>
      </c>
      <c r="B341" s="175"/>
      <c r="C341" s="175"/>
      <c r="D341" s="175"/>
      <c r="E341" s="175"/>
      <c r="F341" s="175"/>
      <c r="G341" s="175"/>
      <c r="H341" s="175"/>
      <c r="I341" s="175"/>
      <c r="J341" s="15" t="str">
        <f t="shared" si="128"/>
        <v/>
      </c>
      <c r="K341" s="15" t="str">
        <f t="shared" si="129"/>
        <v/>
      </c>
      <c r="L341" s="15" t="str">
        <f t="shared" si="130"/>
        <v/>
      </c>
      <c r="M341" s="15" t="str">
        <f t="shared" si="131"/>
        <v/>
      </c>
      <c r="N341" s="15" t="str">
        <f t="shared" si="132"/>
        <v/>
      </c>
      <c r="O341" s="15" t="str">
        <f t="shared" si="133"/>
        <v/>
      </c>
      <c r="P341" s="15" t="str">
        <f t="shared" si="134"/>
        <v/>
      </c>
      <c r="Q341" s="15" t="str">
        <f t="shared" si="135"/>
        <v/>
      </c>
      <c r="R341" s="24" t="str">
        <f t="shared" si="136"/>
        <v/>
      </c>
      <c r="S341" s="24" t="str">
        <f t="shared" si="137"/>
        <v/>
      </c>
      <c r="T341" s="24" t="str">
        <f t="shared" si="138"/>
        <v/>
      </c>
      <c r="U341" s="24" t="str">
        <f t="shared" si="139"/>
        <v/>
      </c>
      <c r="V341" s="78"/>
      <c r="W341" s="68"/>
      <c r="X341" s="68"/>
      <c r="Y341" s="68"/>
      <c r="Z341" s="68"/>
      <c r="AA341" s="68"/>
    </row>
    <row r="342" spans="1:27" hidden="1" x14ac:dyDescent="0.25">
      <c r="A342" s="27" t="str">
        <f t="shared" si="140"/>
        <v/>
      </c>
      <c r="B342" s="175"/>
      <c r="C342" s="175"/>
      <c r="D342" s="175"/>
      <c r="E342" s="175"/>
      <c r="F342" s="175"/>
      <c r="G342" s="175"/>
      <c r="H342" s="175"/>
      <c r="I342" s="175"/>
      <c r="J342" s="15" t="str">
        <f t="shared" si="128"/>
        <v/>
      </c>
      <c r="K342" s="15" t="str">
        <f t="shared" si="129"/>
        <v/>
      </c>
      <c r="L342" s="15" t="str">
        <f t="shared" si="130"/>
        <v/>
      </c>
      <c r="M342" s="15" t="str">
        <f t="shared" si="131"/>
        <v/>
      </c>
      <c r="N342" s="15" t="str">
        <f t="shared" si="132"/>
        <v/>
      </c>
      <c r="O342" s="15" t="str">
        <f t="shared" si="133"/>
        <v/>
      </c>
      <c r="P342" s="15" t="str">
        <f t="shared" si="134"/>
        <v/>
      </c>
      <c r="Q342" s="15" t="str">
        <f t="shared" si="135"/>
        <v/>
      </c>
      <c r="R342" s="24" t="str">
        <f t="shared" si="136"/>
        <v/>
      </c>
      <c r="S342" s="24" t="str">
        <f t="shared" si="137"/>
        <v/>
      </c>
      <c r="T342" s="24" t="str">
        <f t="shared" si="138"/>
        <v/>
      </c>
      <c r="U342" s="24" t="str">
        <f t="shared" si="139"/>
        <v/>
      </c>
      <c r="V342" s="78"/>
      <c r="W342" s="68"/>
      <c r="X342" s="68"/>
      <c r="Y342" s="68"/>
      <c r="Z342" s="68"/>
      <c r="AA342" s="68"/>
    </row>
    <row r="343" spans="1:27" hidden="1" x14ac:dyDescent="0.25">
      <c r="A343" s="27" t="str">
        <f t="shared" si="140"/>
        <v/>
      </c>
      <c r="B343" s="175"/>
      <c r="C343" s="175"/>
      <c r="D343" s="175"/>
      <c r="E343" s="175"/>
      <c r="F343" s="175"/>
      <c r="G343" s="175"/>
      <c r="H343" s="175"/>
      <c r="I343" s="175"/>
      <c r="J343" s="15" t="str">
        <f t="shared" si="128"/>
        <v/>
      </c>
      <c r="K343" s="15" t="str">
        <f t="shared" si="129"/>
        <v/>
      </c>
      <c r="L343" s="15" t="str">
        <f t="shared" si="130"/>
        <v/>
      </c>
      <c r="M343" s="15" t="str">
        <f t="shared" si="131"/>
        <v/>
      </c>
      <c r="N343" s="15" t="str">
        <f t="shared" si="132"/>
        <v/>
      </c>
      <c r="O343" s="15" t="str">
        <f t="shared" si="133"/>
        <v/>
      </c>
      <c r="P343" s="15" t="str">
        <f t="shared" si="134"/>
        <v/>
      </c>
      <c r="Q343" s="15" t="str">
        <f t="shared" si="135"/>
        <v/>
      </c>
      <c r="R343" s="24" t="str">
        <f t="shared" si="136"/>
        <v/>
      </c>
      <c r="S343" s="24" t="str">
        <f t="shared" si="137"/>
        <v/>
      </c>
      <c r="T343" s="24" t="str">
        <f t="shared" si="138"/>
        <v/>
      </c>
      <c r="U343" s="24" t="str">
        <f t="shared" si="139"/>
        <v/>
      </c>
      <c r="V343" s="78"/>
      <c r="W343" s="68"/>
      <c r="X343" s="68"/>
      <c r="Y343" s="68"/>
      <c r="Z343" s="68"/>
      <c r="AA343" s="68"/>
    </row>
    <row r="344" spans="1:27" x14ac:dyDescent="0.25">
      <c r="A344" s="61" t="s">
        <v>28</v>
      </c>
      <c r="B344" s="277"/>
      <c r="C344" s="277"/>
      <c r="D344" s="277"/>
      <c r="E344" s="277"/>
      <c r="F344" s="277"/>
      <c r="G344" s="277"/>
      <c r="H344" s="277"/>
      <c r="I344" s="277"/>
      <c r="J344" s="18">
        <f t="shared" ref="J344:Q344" si="141">SUM(J327:J343)</f>
        <v>10</v>
      </c>
      <c r="K344" s="18">
        <f t="shared" si="141"/>
        <v>0</v>
      </c>
      <c r="L344" s="18">
        <f t="shared" si="141"/>
        <v>8</v>
      </c>
      <c r="M344" s="18">
        <f t="shared" si="141"/>
        <v>0</v>
      </c>
      <c r="N344" s="18">
        <f t="shared" si="141"/>
        <v>0</v>
      </c>
      <c r="O344" s="18">
        <f t="shared" si="141"/>
        <v>8</v>
      </c>
      <c r="P344" s="18">
        <f t="shared" si="141"/>
        <v>10</v>
      </c>
      <c r="Q344" s="18">
        <f t="shared" si="141"/>
        <v>18</v>
      </c>
      <c r="R344" s="61">
        <f>COUNTIF(R327:R343,"E")</f>
        <v>0</v>
      </c>
      <c r="S344" s="61">
        <f>COUNTIF(S327:S343,"C")</f>
        <v>2</v>
      </c>
      <c r="T344" s="61">
        <f>COUNTIF(T327:T343,"VP")</f>
        <v>2</v>
      </c>
      <c r="U344" s="62">
        <f>COUNTA(U328:U331)</f>
        <v>4</v>
      </c>
      <c r="V344" s="78"/>
      <c r="W344" s="68"/>
      <c r="X344" s="68"/>
      <c r="Y344" s="68"/>
      <c r="Z344" s="68"/>
      <c r="AA344" s="68"/>
    </row>
    <row r="345" spans="1:27" x14ac:dyDescent="0.25">
      <c r="A345" s="278" t="s">
        <v>76</v>
      </c>
      <c r="B345" s="278"/>
      <c r="C345" s="278"/>
      <c r="D345" s="278"/>
      <c r="E345" s="278"/>
      <c r="F345" s="278"/>
      <c r="G345" s="278"/>
      <c r="H345" s="278"/>
      <c r="I345" s="278"/>
      <c r="J345" s="278"/>
      <c r="K345" s="278"/>
      <c r="L345" s="278"/>
      <c r="M345" s="278"/>
      <c r="N345" s="278"/>
      <c r="O345" s="278"/>
      <c r="P345" s="278"/>
      <c r="Q345" s="278"/>
      <c r="R345" s="278"/>
      <c r="S345" s="278"/>
      <c r="T345" s="278"/>
      <c r="U345" s="278"/>
      <c r="V345" s="82"/>
      <c r="W345" s="81"/>
      <c r="X345" s="81"/>
      <c r="Y345" s="81"/>
      <c r="Z345" s="81"/>
      <c r="AA345" s="81"/>
    </row>
    <row r="346" spans="1:27" x14ac:dyDescent="0.25">
      <c r="A346" s="27" t="str">
        <f>IF(ISNA(INDEX($A$38:$U$218,MATCH($B346,$B$38:$B$218,0),1)),"",INDEX($A$38:$U$218,MATCH($B346,$B$38:$B$218,0),1))</f>
        <v>MLX2207</v>
      </c>
      <c r="B346" s="175" t="s">
        <v>215</v>
      </c>
      <c r="C346" s="175"/>
      <c r="D346" s="175"/>
      <c r="E346" s="175"/>
      <c r="F346" s="175"/>
      <c r="G346" s="175"/>
      <c r="H346" s="175"/>
      <c r="I346" s="175"/>
      <c r="J346" s="15">
        <f>IF(ISNA(INDEX($A$38:$U$218,MATCH($B346,$B$38:$B$218,0),10)),"",INDEX($A$38:$U$218,MATCH($B346,$B$38:$B$218,0),10))</f>
        <v>2</v>
      </c>
      <c r="K346" s="15">
        <f>IF(ISNA(INDEX($A$38:$U$218,MATCH($B346,$B$38:$B$218,0),11)),"",INDEX($A$38:$U$218,MATCH($B346,$B$38:$B$218,0),11))</f>
        <v>2</v>
      </c>
      <c r="L346" s="15">
        <f>IF(ISNA(INDEX($A$38:$U$218,MATCH($B346,$B$38:$B$218,0),12)),"",INDEX($A$38:$U$218,MATCH($B346,$B$38:$B$218,0),12))</f>
        <v>0</v>
      </c>
      <c r="M346" s="15">
        <f>IF(ISNA(INDEX($A$38:$U$218,MATCH($B346,$B$38:$B$218,0),13)),"",INDEX($A$38:$U$218,MATCH($B346,$B$38:$B$218,0),13))</f>
        <v>0</v>
      </c>
      <c r="N346" s="15">
        <f>IF(ISNA(INDEX($A$38:$U$218,MATCH($B346,$B$38:$B$218,0),14)),"",INDEX($A$38:$U$218,MATCH($B346,$B$38:$B$218,0),14))</f>
        <v>0</v>
      </c>
      <c r="O346" s="15">
        <f>IF(ISNA(INDEX($A$38:$U$218,MATCH($B346,$B$38:$B$218,0),15)),"",INDEX($A$38:$U$218,MATCH($B346,$B$38:$B$218,0),15))</f>
        <v>2</v>
      </c>
      <c r="P346" s="15">
        <f>IF(ISNA(INDEX($A$38:$U$218,MATCH($B346,$B$38:$B$218,0),16)),"",INDEX($A$38:$U$218,MATCH($B346,$B$38:$B$218,0),16))</f>
        <v>2</v>
      </c>
      <c r="Q346" s="15">
        <f>IF(ISNA(INDEX($A$38:$U$218,MATCH($B346,$B$38:$B$218,0),17)),"",INDEX($A$38:$U$218,MATCH($B346,$B$38:$B$218,0),17))</f>
        <v>4</v>
      </c>
      <c r="R346" s="24">
        <f>IF(ISNA(INDEX($A$38:$U$218,MATCH($B346,$B$38:$B$218,0),18)),"",INDEX($A$38:$U$218,MATCH($B346,$B$38:$B$218,0),18))</f>
        <v>0</v>
      </c>
      <c r="S346" s="24">
        <f>IF(ISNA(INDEX($A$38:$U$218,MATCH($B346,$B$38:$B$218,0),19)),"",INDEX($A$38:$U$218,MATCH($B346,$B$38:$B$218,0),19))</f>
        <v>0</v>
      </c>
      <c r="T346" s="24" t="str">
        <f>IF(ISNA(INDEX($A$38:$U$218,MATCH($B346,$B$38:$B$218,0),20)),"",INDEX($A$38:$U$218,MATCH($B346,$B$38:$B$218,0),20))</f>
        <v>VP</v>
      </c>
      <c r="U346" s="24" t="str">
        <f>IF(ISNA(INDEX($A$38:$U$218,MATCH($B346,$B$38:$B$218,0),21)),"",INDEX($A$38:$U$218,MATCH($B346,$B$38:$B$218,0),21))</f>
        <v>DC</v>
      </c>
      <c r="V346" s="82"/>
      <c r="W346" s="81"/>
      <c r="X346" s="81"/>
      <c r="Y346" s="81"/>
      <c r="Z346" s="81"/>
      <c r="AA346" s="81"/>
    </row>
    <row r="347" spans="1:27" x14ac:dyDescent="0.25">
      <c r="A347" s="27" t="str">
        <f>IF(ISNA(INDEX($A$38:$U$218,MATCH($B347,$B$38:$B$218,0),1)),"",INDEX($A$38:$U$218,MATCH($B347,$B$38:$B$218,0),1))</f>
        <v>MLX2208</v>
      </c>
      <c r="B347" s="175" t="s">
        <v>217</v>
      </c>
      <c r="C347" s="175"/>
      <c r="D347" s="175"/>
      <c r="E347" s="175"/>
      <c r="F347" s="175"/>
      <c r="G347" s="175"/>
      <c r="H347" s="175"/>
      <c r="I347" s="175"/>
      <c r="J347" s="15">
        <f>IF(ISNA(INDEX($A$38:$U$218,MATCH($B347,$B$38:$B$218,0),10)),"",INDEX($A$38:$U$218,MATCH($B347,$B$38:$B$218,0),10))</f>
        <v>3</v>
      </c>
      <c r="K347" s="15">
        <f>IF(ISNA(INDEX($A$38:$U$218,MATCH($B347,$B$38:$B$218,0),11)),"",INDEX($A$38:$U$218,MATCH($B347,$B$38:$B$218,0),11))</f>
        <v>2</v>
      </c>
      <c r="L347" s="15">
        <f>IF(ISNA(INDEX($A$38:$U$218,MATCH($B347,$B$38:$B$218,0),12)),"",INDEX($A$38:$U$218,MATCH($B347,$B$38:$B$218,0),12))</f>
        <v>1</v>
      </c>
      <c r="M347" s="15">
        <f>IF(ISNA(INDEX($A$38:$U$218,MATCH($B347,$B$38:$B$218,0),13)),"",INDEX($A$38:$U$218,MATCH($B347,$B$38:$B$218,0),13))</f>
        <v>0</v>
      </c>
      <c r="N347" s="15">
        <f>IF(ISNA(INDEX($A$38:$U$218,MATCH($B347,$B$38:$B$218,0),14)),"",INDEX($A$38:$U$218,MATCH($B347,$B$38:$B$218,0),14))</f>
        <v>0</v>
      </c>
      <c r="O347" s="15">
        <f>IF(ISNA(INDEX($A$38:$U$218,MATCH($B347,$B$38:$B$218,0),15)),"",INDEX($A$38:$U$218,MATCH($B347,$B$38:$B$218,0),15))</f>
        <v>3</v>
      </c>
      <c r="P347" s="15">
        <f>IF(ISNA(INDEX($A$38:$U$218,MATCH($B347,$B$38:$B$218,0),16)),"",INDEX($A$38:$U$218,MATCH($B347,$B$38:$B$218,0),16))</f>
        <v>3</v>
      </c>
      <c r="Q347" s="15">
        <f>IF(ISNA(INDEX($A$38:$U$218,MATCH($B347,$B$38:$B$218,0),17)),"",INDEX($A$38:$U$218,MATCH($B347,$B$38:$B$218,0),17))</f>
        <v>6</v>
      </c>
      <c r="R347" s="24">
        <f>IF(ISNA(INDEX($A$38:$U$218,MATCH($B347,$B$38:$B$218,0),18)),"",INDEX($A$38:$U$218,MATCH($B347,$B$38:$B$218,0),18))</f>
        <v>0</v>
      </c>
      <c r="S347" s="24" t="str">
        <f>IF(ISNA(INDEX($A$38:$U$218,MATCH($B347,$B$38:$B$218,0),19)),"",INDEX($A$38:$U$218,MATCH($B347,$B$38:$B$218,0),19))</f>
        <v>C</v>
      </c>
      <c r="T347" s="24">
        <f>IF(ISNA(INDEX($A$38:$U$218,MATCH($B347,$B$38:$B$218,0),20)),"",INDEX($A$38:$U$218,MATCH($B347,$B$38:$B$218,0),20))</f>
        <v>0</v>
      </c>
      <c r="U347" s="24" t="str">
        <f>IF(ISNA(INDEX($A$38:$U$218,MATCH($B347,$B$38:$B$218,0),21)),"",INDEX($A$38:$U$218,MATCH($B347,$B$38:$B$218,0),21))</f>
        <v>DC</v>
      </c>
      <c r="V347" s="78"/>
      <c r="W347" s="68"/>
      <c r="X347" s="68"/>
      <c r="Y347" s="68"/>
      <c r="Z347" s="68"/>
      <c r="AA347" s="68"/>
    </row>
    <row r="348" spans="1:27" hidden="1" x14ac:dyDescent="0.25">
      <c r="A348" s="27" t="str">
        <f>IF(ISNA(INDEX($A$38:$U$218,MATCH($B348,$B$38:$B$218,0),1)),"",INDEX($A$38:$U$218,MATCH($B348,$B$38:$B$218,0),1))</f>
        <v/>
      </c>
      <c r="B348" s="175"/>
      <c r="C348" s="175"/>
      <c r="D348" s="175"/>
      <c r="E348" s="175"/>
      <c r="F348" s="175"/>
      <c r="G348" s="175"/>
      <c r="H348" s="175"/>
      <c r="I348" s="175"/>
      <c r="J348" s="15" t="str">
        <f>IF(ISNA(INDEX($A$38:$U$218,MATCH($B348,$B$38:$B$218,0),10)),"",INDEX($A$38:$U$218,MATCH($B348,$B$38:$B$218,0),10))</f>
        <v/>
      </c>
      <c r="K348" s="15" t="str">
        <f>IF(ISNA(INDEX($A$38:$U$218,MATCH($B348,$B$38:$B$218,0),11)),"",INDEX($A$38:$U$218,MATCH($B348,$B$38:$B$218,0),11))</f>
        <v/>
      </c>
      <c r="L348" s="15" t="str">
        <f>IF(ISNA(INDEX($A$38:$U$218,MATCH($B348,$B$38:$B$218,0),12)),"",INDEX($A$38:$U$218,MATCH($B348,$B$38:$B$218,0),12))</f>
        <v/>
      </c>
      <c r="M348" s="15" t="str">
        <f>IF(ISNA(INDEX($A$38:$U$218,MATCH($B348,$B$38:$B$218,0),13)),"",INDEX($A$38:$U$218,MATCH($B348,$B$38:$B$218,0),13))</f>
        <v/>
      </c>
      <c r="N348" s="15" t="str">
        <f>IF(ISNA(INDEX($A$38:$U$218,MATCH($B348,$B$38:$B$218,0),14)),"",INDEX($A$38:$U$218,MATCH($B348,$B$38:$B$218,0),14))</f>
        <v/>
      </c>
      <c r="O348" s="15" t="str">
        <f>IF(ISNA(INDEX($A$38:$U$218,MATCH($B348,$B$38:$B$218,0),15)),"",INDEX($A$38:$U$218,MATCH($B348,$B$38:$B$218,0),15))</f>
        <v/>
      </c>
      <c r="P348" s="15" t="str">
        <f>IF(ISNA(INDEX($A$38:$U$218,MATCH($B348,$B$38:$B$218,0),16)),"",INDEX($A$38:$U$218,MATCH($B348,$B$38:$B$218,0),16))</f>
        <v/>
      </c>
      <c r="Q348" s="15" t="str">
        <f>IF(ISNA(INDEX($A$38:$U$218,MATCH($B348,$B$38:$B$218,0),17)),"",INDEX($A$38:$U$218,MATCH($B348,$B$38:$B$218,0),17))</f>
        <v/>
      </c>
      <c r="R348" s="24" t="str">
        <f>IF(ISNA(INDEX($A$38:$U$218,MATCH($B348,$B$38:$B$218,0),18)),"",INDEX($A$38:$U$218,MATCH($B348,$B$38:$B$218,0),18))</f>
        <v/>
      </c>
      <c r="S348" s="24" t="str">
        <f>IF(ISNA(INDEX($A$38:$U$218,MATCH($B348,$B$38:$B$218,0),19)),"",INDEX($A$38:$U$218,MATCH($B348,$B$38:$B$218,0),19))</f>
        <v/>
      </c>
      <c r="T348" s="24" t="str">
        <f>IF(ISNA(INDEX($A$38:$U$218,MATCH($B348,$B$38:$B$218,0),20)),"",INDEX($A$38:$U$218,MATCH($B348,$B$38:$B$218,0),20))</f>
        <v/>
      </c>
      <c r="U348" s="24" t="str">
        <f>IF(ISNA(INDEX($A$38:$U$218,MATCH($B348,$B$38:$B$218,0),21)),"",INDEX($A$38:$U$218,MATCH($B348,$B$38:$B$218,0),21))</f>
        <v/>
      </c>
      <c r="V348" s="73"/>
    </row>
    <row r="349" spans="1:27" hidden="1" x14ac:dyDescent="0.25">
      <c r="A349" s="27" t="str">
        <f>IF(ISNA(INDEX($A$38:$U$218,MATCH($B349,$B$38:$B$218,0),1)),"",INDEX($A$38:$U$218,MATCH($B349,$B$38:$B$218,0),1))</f>
        <v/>
      </c>
      <c r="B349" s="175"/>
      <c r="C349" s="175"/>
      <c r="D349" s="175"/>
      <c r="E349" s="175"/>
      <c r="F349" s="175"/>
      <c r="G349" s="175"/>
      <c r="H349" s="175"/>
      <c r="I349" s="175"/>
      <c r="J349" s="15" t="str">
        <f>IF(ISNA(INDEX($A$38:$U$218,MATCH($B349,$B$38:$B$218,0),10)),"",INDEX($A$38:$U$218,MATCH($B349,$B$38:$B$218,0),10))</f>
        <v/>
      </c>
      <c r="K349" s="15" t="str">
        <f>IF(ISNA(INDEX($A$38:$U$218,MATCH($B349,$B$38:$B$218,0),11)),"",INDEX($A$38:$U$218,MATCH($B349,$B$38:$B$218,0),11))</f>
        <v/>
      </c>
      <c r="L349" s="15" t="str">
        <f>IF(ISNA(INDEX($A$38:$U$218,MATCH($B349,$B$38:$B$218,0),12)),"",INDEX($A$38:$U$218,MATCH($B349,$B$38:$B$218,0),12))</f>
        <v/>
      </c>
      <c r="M349" s="15" t="str">
        <f>IF(ISNA(INDEX($A$38:$U$218,MATCH($B349,$B$38:$B$218,0),13)),"",INDEX($A$38:$U$218,MATCH($B349,$B$38:$B$218,0),13))</f>
        <v/>
      </c>
      <c r="N349" s="15" t="str">
        <f>IF(ISNA(INDEX($A$38:$U$218,MATCH($B349,$B$38:$B$218,0),14)),"",INDEX($A$38:$U$218,MATCH($B349,$B$38:$B$218,0),14))</f>
        <v/>
      </c>
      <c r="O349" s="15" t="str">
        <f>IF(ISNA(INDEX($A$38:$U$218,MATCH($B349,$B$38:$B$218,0),15)),"",INDEX($A$38:$U$218,MATCH($B349,$B$38:$B$218,0),15))</f>
        <v/>
      </c>
      <c r="P349" s="15" t="str">
        <f>IF(ISNA(INDEX($A$38:$U$218,MATCH($B349,$B$38:$B$218,0),16)),"",INDEX($A$38:$U$218,MATCH($B349,$B$38:$B$218,0),16))</f>
        <v/>
      </c>
      <c r="Q349" s="15" t="str">
        <f>IF(ISNA(INDEX($A$38:$U$218,MATCH($B349,$B$38:$B$218,0),17)),"",INDEX($A$38:$U$218,MATCH($B349,$B$38:$B$218,0),17))</f>
        <v/>
      </c>
      <c r="R349" s="24" t="str">
        <f>IF(ISNA(INDEX($A$38:$U$218,MATCH($B349,$B$38:$B$218,0),18)),"",INDEX($A$38:$U$218,MATCH($B349,$B$38:$B$218,0),18))</f>
        <v/>
      </c>
      <c r="S349" s="24" t="str">
        <f>IF(ISNA(INDEX($A$38:$U$218,MATCH($B349,$B$38:$B$218,0),19)),"",INDEX($A$38:$U$218,MATCH($B349,$B$38:$B$218,0),19))</f>
        <v/>
      </c>
      <c r="T349" s="24" t="str">
        <f>IF(ISNA(INDEX($A$38:$U$218,MATCH($B349,$B$38:$B$218,0),20)),"",INDEX($A$38:$U$218,MATCH($B349,$B$38:$B$218,0),20))</f>
        <v/>
      </c>
      <c r="U349" s="24" t="str">
        <f>IF(ISNA(INDEX($A$38:$U$218,MATCH($B349,$B$38:$B$218,0),21)),"",INDEX($A$38:$U$218,MATCH($B349,$B$38:$B$218,0),21))</f>
        <v/>
      </c>
      <c r="V349" s="73"/>
    </row>
    <row r="350" spans="1:27" ht="15" customHeight="1" x14ac:dyDescent="0.25">
      <c r="A350" s="61" t="s">
        <v>28</v>
      </c>
      <c r="B350" s="278"/>
      <c r="C350" s="278"/>
      <c r="D350" s="278"/>
      <c r="E350" s="278"/>
      <c r="F350" s="278"/>
      <c r="G350" s="278"/>
      <c r="H350" s="278"/>
      <c r="I350" s="278"/>
      <c r="J350" s="18">
        <f t="shared" ref="J350:Q350" si="142">SUM(J346:J349)</f>
        <v>5</v>
      </c>
      <c r="K350" s="18">
        <f t="shared" si="142"/>
        <v>4</v>
      </c>
      <c r="L350" s="18">
        <f t="shared" si="142"/>
        <v>1</v>
      </c>
      <c r="M350" s="18">
        <f t="shared" si="142"/>
        <v>0</v>
      </c>
      <c r="N350" s="18">
        <f t="shared" ref="N350" si="143">SUM(N346:N349)</f>
        <v>0</v>
      </c>
      <c r="O350" s="18">
        <f t="shared" si="142"/>
        <v>5</v>
      </c>
      <c r="P350" s="18">
        <f t="shared" si="142"/>
        <v>5</v>
      </c>
      <c r="Q350" s="18">
        <f t="shared" si="142"/>
        <v>10</v>
      </c>
      <c r="R350" s="61">
        <f>COUNTIF(R346:R349,"E")</f>
        <v>0</v>
      </c>
      <c r="S350" s="61">
        <f>COUNTIF(S346:S349,"C")</f>
        <v>1</v>
      </c>
      <c r="T350" s="61">
        <f>COUNTIF(T346:T349,"VP")</f>
        <v>1</v>
      </c>
      <c r="U350" s="62">
        <f>COUNTA(U346:U347)</f>
        <v>2</v>
      </c>
      <c r="V350" s="73"/>
    </row>
    <row r="351" spans="1:27" ht="27" customHeight="1" x14ac:dyDescent="0.25">
      <c r="A351" s="279" t="s">
        <v>113</v>
      </c>
      <c r="B351" s="280"/>
      <c r="C351" s="280"/>
      <c r="D351" s="280"/>
      <c r="E351" s="280"/>
      <c r="F351" s="280"/>
      <c r="G351" s="280"/>
      <c r="H351" s="280"/>
      <c r="I351" s="281"/>
      <c r="J351" s="18">
        <f t="shared" ref="J351:T351" si="144">SUM(J344,J350)</f>
        <v>15</v>
      </c>
      <c r="K351" s="18">
        <f t="shared" si="144"/>
        <v>4</v>
      </c>
      <c r="L351" s="18">
        <f t="shared" si="144"/>
        <v>9</v>
      </c>
      <c r="M351" s="18">
        <f t="shared" si="144"/>
        <v>0</v>
      </c>
      <c r="N351" s="18">
        <f t="shared" ref="N351" si="145">SUM(N344,N350)</f>
        <v>0</v>
      </c>
      <c r="O351" s="18">
        <f t="shared" si="144"/>
        <v>13</v>
      </c>
      <c r="P351" s="18">
        <f t="shared" si="144"/>
        <v>15</v>
      </c>
      <c r="Q351" s="18">
        <f t="shared" si="144"/>
        <v>28</v>
      </c>
      <c r="R351" s="18">
        <f t="shared" si="144"/>
        <v>0</v>
      </c>
      <c r="S351" s="18">
        <f t="shared" si="144"/>
        <v>3</v>
      </c>
      <c r="T351" s="18">
        <f t="shared" si="144"/>
        <v>3</v>
      </c>
      <c r="U351" s="80">
        <f>SUM(U344,U350)</f>
        <v>6</v>
      </c>
      <c r="V351" s="73"/>
    </row>
    <row r="352" spans="1:27" ht="17.25" customHeight="1" x14ac:dyDescent="0.25">
      <c r="A352" s="282" t="s">
        <v>53</v>
      </c>
      <c r="B352" s="283"/>
      <c r="C352" s="283"/>
      <c r="D352" s="283"/>
      <c r="E352" s="283"/>
      <c r="F352" s="283"/>
      <c r="G352" s="283"/>
      <c r="H352" s="283"/>
      <c r="I352" s="283"/>
      <c r="J352" s="284"/>
      <c r="K352" s="18">
        <f t="shared" ref="K352:Q352" si="146">K344*14+K350*12</f>
        <v>48</v>
      </c>
      <c r="L352" s="18">
        <f t="shared" si="146"/>
        <v>124</v>
      </c>
      <c r="M352" s="18">
        <f t="shared" si="146"/>
        <v>0</v>
      </c>
      <c r="N352" s="18">
        <f t="shared" ref="N352" si="147">N344*14+N350*12</f>
        <v>0</v>
      </c>
      <c r="O352" s="18">
        <f t="shared" si="146"/>
        <v>172</v>
      </c>
      <c r="P352" s="18">
        <f t="shared" si="146"/>
        <v>200</v>
      </c>
      <c r="Q352" s="18">
        <f t="shared" si="146"/>
        <v>372</v>
      </c>
      <c r="R352" s="271"/>
      <c r="S352" s="272"/>
      <c r="T352" s="272"/>
      <c r="U352" s="273"/>
    </row>
    <row r="353" spans="1:25" ht="15" customHeight="1" x14ac:dyDescent="0.25">
      <c r="A353" s="285"/>
      <c r="B353" s="286"/>
      <c r="C353" s="286"/>
      <c r="D353" s="286"/>
      <c r="E353" s="286"/>
      <c r="F353" s="286"/>
      <c r="G353" s="286"/>
      <c r="H353" s="286"/>
      <c r="I353" s="286"/>
      <c r="J353" s="287"/>
      <c r="K353" s="227">
        <f>SUM(K352:N352)</f>
        <v>172</v>
      </c>
      <c r="L353" s="228"/>
      <c r="M353" s="228"/>
      <c r="N353" s="229"/>
      <c r="O353" s="227">
        <f>SUM(O352:P352)</f>
        <v>372</v>
      </c>
      <c r="P353" s="228"/>
      <c r="Q353" s="229"/>
      <c r="R353" s="274"/>
      <c r="S353" s="275"/>
      <c r="T353" s="275"/>
      <c r="U353" s="276"/>
    </row>
    <row r="354" spans="1:25" ht="19.5" customHeight="1" x14ac:dyDescent="0.25">
      <c r="A354" s="216" t="s">
        <v>112</v>
      </c>
      <c r="B354" s="217"/>
      <c r="C354" s="217"/>
      <c r="D354" s="217"/>
      <c r="E354" s="217"/>
      <c r="F354" s="217"/>
      <c r="G354" s="217"/>
      <c r="H354" s="217"/>
      <c r="I354" s="217"/>
      <c r="J354" s="218"/>
      <c r="K354" s="237">
        <f>U351/SUM(U51,U68,U86,U104,U122,U138)</f>
        <v>0.13953488372093023</v>
      </c>
      <c r="L354" s="238"/>
      <c r="M354" s="238"/>
      <c r="N354" s="238"/>
      <c r="O354" s="238"/>
      <c r="P354" s="238"/>
      <c r="Q354" s="238"/>
      <c r="R354" s="238"/>
      <c r="S354" s="238"/>
      <c r="T354" s="238"/>
      <c r="U354" s="239"/>
    </row>
    <row r="355" spans="1:25" ht="21.75" customHeight="1" x14ac:dyDescent="0.25">
      <c r="A355" s="268" t="s">
        <v>115</v>
      </c>
      <c r="B355" s="269"/>
      <c r="C355" s="269"/>
      <c r="D355" s="269"/>
      <c r="E355" s="269"/>
      <c r="F355" s="269"/>
      <c r="G355" s="269"/>
      <c r="H355" s="269"/>
      <c r="I355" s="269"/>
      <c r="J355" s="270"/>
      <c r="K355" s="237">
        <f>K353/(SUM(O51,O68,O86,O104,O122)*14+O138*12)</f>
        <v>8.1055607917059375E-2</v>
      </c>
      <c r="L355" s="238"/>
      <c r="M355" s="238"/>
      <c r="N355" s="238"/>
      <c r="O355" s="238"/>
      <c r="P355" s="238"/>
      <c r="Q355" s="238"/>
      <c r="R355" s="238"/>
      <c r="S355" s="238"/>
      <c r="T355" s="238"/>
      <c r="U355" s="239"/>
    </row>
    <row r="356" spans="1:25" s="119" customFormat="1" x14ac:dyDescent="0.25">
      <c r="A356" s="141"/>
      <c r="B356" s="141"/>
      <c r="C356" s="141"/>
      <c r="D356" s="141"/>
      <c r="E356" s="141"/>
      <c r="F356" s="141"/>
      <c r="G356" s="141"/>
      <c r="H356" s="141"/>
      <c r="I356" s="141"/>
      <c r="J356" s="141"/>
      <c r="K356" s="142"/>
      <c r="L356" s="142"/>
      <c r="M356" s="142"/>
      <c r="N356" s="142"/>
      <c r="O356" s="142"/>
      <c r="P356" s="142"/>
      <c r="Q356" s="142"/>
      <c r="R356" s="142"/>
      <c r="S356" s="142"/>
      <c r="T356" s="142"/>
      <c r="U356" s="142"/>
    </row>
    <row r="357" spans="1:25" s="119" customFormat="1" x14ac:dyDescent="0.25">
      <c r="A357" s="141"/>
      <c r="B357" s="141"/>
      <c r="C357" s="141"/>
      <c r="D357" s="141"/>
      <c r="E357" s="141"/>
      <c r="F357" s="141"/>
      <c r="G357" s="141"/>
      <c r="H357" s="141"/>
      <c r="I357" s="141"/>
      <c r="J357" s="141"/>
      <c r="K357" s="142"/>
      <c r="L357" s="142"/>
      <c r="M357" s="142"/>
      <c r="N357" s="142"/>
      <c r="O357" s="142"/>
      <c r="P357" s="142"/>
      <c r="Q357" s="142"/>
      <c r="R357" s="142"/>
      <c r="S357" s="142"/>
      <c r="T357" s="142"/>
      <c r="U357" s="142"/>
    </row>
    <row r="360" spans="1:25" x14ac:dyDescent="0.25">
      <c r="A360" s="183" t="s">
        <v>77</v>
      </c>
      <c r="B360" s="183"/>
      <c r="V360" s="42"/>
    </row>
    <row r="361" spans="1:25" x14ac:dyDescent="0.25">
      <c r="A361" s="184" t="s">
        <v>30</v>
      </c>
      <c r="B361" s="207" t="s">
        <v>65</v>
      </c>
      <c r="C361" s="263"/>
      <c r="D361" s="263"/>
      <c r="E361" s="263"/>
      <c r="F361" s="263"/>
      <c r="G361" s="208"/>
      <c r="H361" s="207" t="s">
        <v>68</v>
      </c>
      <c r="I361" s="208"/>
      <c r="J361" s="199" t="s">
        <v>69</v>
      </c>
      <c r="K361" s="200"/>
      <c r="L361" s="200"/>
      <c r="M361" s="200"/>
      <c r="N361" s="200"/>
      <c r="O361" s="200"/>
      <c r="P361" s="201"/>
      <c r="Q361" s="207" t="s">
        <v>52</v>
      </c>
      <c r="R361" s="208"/>
      <c r="S361" s="199" t="s">
        <v>70</v>
      </c>
      <c r="T361" s="200"/>
      <c r="U361" s="201"/>
      <c r="V361" s="42"/>
      <c r="W361" s="42"/>
    </row>
    <row r="362" spans="1:25" x14ac:dyDescent="0.25">
      <c r="A362" s="184"/>
      <c r="B362" s="209"/>
      <c r="C362" s="264"/>
      <c r="D362" s="264"/>
      <c r="E362" s="264"/>
      <c r="F362" s="264"/>
      <c r="G362" s="210"/>
      <c r="H362" s="209"/>
      <c r="I362" s="210"/>
      <c r="J362" s="199" t="s">
        <v>37</v>
      </c>
      <c r="K362" s="201"/>
      <c r="L362" s="199" t="s">
        <v>8</v>
      </c>
      <c r="M362" s="200"/>
      <c r="N362" s="201"/>
      <c r="O362" s="199" t="s">
        <v>34</v>
      </c>
      <c r="P362" s="201"/>
      <c r="Q362" s="209"/>
      <c r="R362" s="210"/>
      <c r="S362" s="25" t="s">
        <v>71</v>
      </c>
      <c r="T362" s="25" t="s">
        <v>72</v>
      </c>
      <c r="U362" s="25" t="s">
        <v>73</v>
      </c>
    </row>
    <row r="363" spans="1:25" x14ac:dyDescent="0.25">
      <c r="A363" s="25">
        <v>1</v>
      </c>
      <c r="B363" s="199" t="s">
        <v>66</v>
      </c>
      <c r="C363" s="200"/>
      <c r="D363" s="200"/>
      <c r="E363" s="200"/>
      <c r="F363" s="200"/>
      <c r="G363" s="201"/>
      <c r="H363" s="206">
        <f>J363</f>
        <v>1760</v>
      </c>
      <c r="I363" s="206"/>
      <c r="J363" s="185">
        <f>(SUM(O51+O68+O86+O104+O122)*14+O138*12)-J364</f>
        <v>1760</v>
      </c>
      <c r="K363" s="186"/>
      <c r="L363" s="185">
        <f>(SUM(P51+P68+P86+P104+P122)*14+P138*12)-L364</f>
        <v>2218</v>
      </c>
      <c r="M363" s="265"/>
      <c r="N363" s="186"/>
      <c r="O363" s="185">
        <f>(SUM(Q51+Q68+Q86+Q104+Q122)*14+Q138*12)-O364</f>
        <v>3978</v>
      </c>
      <c r="P363" s="186"/>
      <c r="Q363" s="261">
        <f>H363/H365</f>
        <v>0.82940622054665414</v>
      </c>
      <c r="R363" s="262"/>
      <c r="S363" s="14">
        <f>J51+J68-S364</f>
        <v>60</v>
      </c>
      <c r="T363" s="14">
        <f>J86+J104-T364</f>
        <v>56</v>
      </c>
      <c r="U363" s="14">
        <f>J122+J138-U364</f>
        <v>43</v>
      </c>
    </row>
    <row r="364" spans="1:25" ht="12.75" customHeight="1" x14ac:dyDescent="0.25">
      <c r="A364" s="25">
        <v>2</v>
      </c>
      <c r="B364" s="199" t="s">
        <v>67</v>
      </c>
      <c r="C364" s="200"/>
      <c r="D364" s="200"/>
      <c r="E364" s="200"/>
      <c r="F364" s="200"/>
      <c r="G364" s="201"/>
      <c r="H364" s="206">
        <f>J364</f>
        <v>362</v>
      </c>
      <c r="I364" s="206"/>
      <c r="J364" s="202">
        <f>O184</f>
        <v>362</v>
      </c>
      <c r="K364" s="203"/>
      <c r="L364" s="202">
        <f>P184</f>
        <v>398</v>
      </c>
      <c r="M364" s="266"/>
      <c r="N364" s="267"/>
      <c r="O364" s="347">
        <f>SUM(J364:M364)</f>
        <v>760</v>
      </c>
      <c r="P364" s="348"/>
      <c r="Q364" s="261">
        <f>H364/H365</f>
        <v>0.17059377945334589</v>
      </c>
      <c r="R364" s="262"/>
      <c r="S364" s="13">
        <v>4</v>
      </c>
      <c r="T364" s="13">
        <v>10</v>
      </c>
      <c r="U364" s="13">
        <v>17</v>
      </c>
      <c r="V364" s="344" t="str">
        <f>IF(O364=Q184,"Corect","Nu corespunde cu tabelul de opționale")</f>
        <v>Corect</v>
      </c>
      <c r="W364" s="345"/>
      <c r="X364" s="345"/>
      <c r="Y364" s="345"/>
    </row>
    <row r="365" spans="1:25" x14ac:dyDescent="0.25">
      <c r="A365" s="199" t="s">
        <v>28</v>
      </c>
      <c r="B365" s="200"/>
      <c r="C365" s="200"/>
      <c r="D365" s="200"/>
      <c r="E365" s="200"/>
      <c r="F365" s="200"/>
      <c r="G365" s="201"/>
      <c r="H365" s="184">
        <f>SUM(H363:I364)</f>
        <v>2122</v>
      </c>
      <c r="I365" s="184"/>
      <c r="J365" s="184">
        <f>SUM(J363:K364)</f>
        <v>2122</v>
      </c>
      <c r="K365" s="184"/>
      <c r="L365" s="164">
        <f>SUM(L363:N364)</f>
        <v>2616</v>
      </c>
      <c r="M365" s="165"/>
      <c r="N365" s="166"/>
      <c r="O365" s="164">
        <f>SUM(O363:P364)</f>
        <v>4738</v>
      </c>
      <c r="P365" s="166"/>
      <c r="Q365" s="204">
        <f>SUM(Q363:R364)</f>
        <v>1</v>
      </c>
      <c r="R365" s="205"/>
      <c r="S365" s="17">
        <f>SUM(S363:S364)</f>
        <v>64</v>
      </c>
      <c r="T365" s="17">
        <f>SUM(T363:T364)</f>
        <v>66</v>
      </c>
      <c r="U365" s="17">
        <f>SUM(U363:U364)</f>
        <v>60</v>
      </c>
    </row>
    <row r="366" spans="1:25" s="63" customFormat="1" x14ac:dyDescent="0.25">
      <c r="A366" s="88"/>
      <c r="B366" s="88"/>
      <c r="C366" s="88"/>
      <c r="D366" s="88"/>
      <c r="E366" s="88"/>
      <c r="F366" s="88"/>
      <c r="G366" s="88"/>
      <c r="H366" s="88"/>
      <c r="I366" s="88"/>
      <c r="J366" s="88"/>
      <c r="K366" s="88"/>
      <c r="L366" s="74"/>
      <c r="M366" s="74"/>
      <c r="N366" s="74"/>
      <c r="O366" s="74"/>
      <c r="P366" s="74"/>
      <c r="Q366" s="89"/>
      <c r="R366" s="89"/>
      <c r="S366" s="74"/>
      <c r="T366" s="74"/>
      <c r="U366" s="74"/>
    </row>
    <row r="367" spans="1:25" s="63" customFormat="1" x14ac:dyDescent="0.25">
      <c r="A367" s="88"/>
      <c r="B367" s="88"/>
      <c r="C367" s="88"/>
      <c r="D367" s="88"/>
      <c r="E367" s="88"/>
      <c r="F367" s="88"/>
      <c r="G367" s="88"/>
      <c r="H367" s="88"/>
      <c r="I367" s="88"/>
      <c r="J367" s="88"/>
      <c r="K367" s="88"/>
      <c r="L367" s="74"/>
      <c r="M367" s="74"/>
      <c r="N367" s="74"/>
      <c r="O367" s="74"/>
      <c r="P367" s="74"/>
      <c r="Q367" s="89"/>
      <c r="R367" s="89"/>
      <c r="S367" s="74"/>
      <c r="T367" s="74"/>
      <c r="U367" s="74"/>
    </row>
    <row r="368" spans="1:25" s="119" customFormat="1" x14ac:dyDescent="0.25">
      <c r="A368" s="88"/>
      <c r="B368" s="88"/>
      <c r="C368" s="88"/>
      <c r="D368" s="88"/>
      <c r="E368" s="88"/>
      <c r="F368" s="88"/>
      <c r="G368" s="88"/>
      <c r="H368" s="88"/>
      <c r="I368" s="88"/>
      <c r="J368" s="88"/>
      <c r="K368" s="88"/>
      <c r="L368" s="74"/>
      <c r="M368" s="74"/>
      <c r="N368" s="74"/>
      <c r="O368" s="74"/>
      <c r="P368" s="74"/>
      <c r="Q368" s="89"/>
      <c r="R368" s="89"/>
      <c r="S368" s="74"/>
      <c r="T368" s="74"/>
      <c r="U368" s="74"/>
    </row>
    <row r="369" spans="1:32" s="63" customFormat="1" x14ac:dyDescent="0.25">
      <c r="A369" s="88"/>
      <c r="B369" s="88"/>
      <c r="C369" s="88"/>
      <c r="D369" s="88"/>
      <c r="E369" s="88"/>
      <c r="F369" s="88"/>
      <c r="G369" s="88"/>
      <c r="H369" s="88"/>
      <c r="I369" s="88"/>
      <c r="J369" s="88"/>
      <c r="K369" s="88"/>
      <c r="L369" s="74"/>
      <c r="M369" s="74"/>
      <c r="N369" s="74"/>
      <c r="O369" s="74"/>
      <c r="P369" s="74"/>
      <c r="Q369" s="89"/>
      <c r="R369" s="89"/>
      <c r="S369" s="74"/>
      <c r="T369" s="74"/>
      <c r="U369" s="74"/>
    </row>
    <row r="370" spans="1:32" s="119" customFormat="1" x14ac:dyDescent="0.25">
      <c r="A370" s="88"/>
      <c r="B370" s="88"/>
      <c r="C370" s="88"/>
      <c r="D370" s="88"/>
      <c r="E370" s="88"/>
      <c r="F370" s="88"/>
      <c r="G370" s="88"/>
      <c r="H370" s="88"/>
      <c r="I370" s="88"/>
      <c r="J370" s="88"/>
      <c r="K370" s="88"/>
      <c r="L370" s="74"/>
      <c r="M370" s="74"/>
      <c r="N370" s="74"/>
      <c r="O370" s="74"/>
      <c r="P370" s="74"/>
      <c r="Q370" s="89"/>
      <c r="R370" s="89"/>
      <c r="S370" s="74"/>
      <c r="T370" s="74"/>
      <c r="U370" s="74"/>
    </row>
    <row r="371" spans="1:32" ht="13.5" customHeight="1" x14ac:dyDescent="0.25">
      <c r="B371" s="2"/>
      <c r="C371" s="2"/>
      <c r="D371" s="2"/>
      <c r="E371" s="2"/>
      <c r="F371" s="2"/>
      <c r="G371" s="2"/>
      <c r="M371" s="6"/>
      <c r="N371" s="51"/>
      <c r="O371" s="6"/>
      <c r="P371" s="6"/>
      <c r="Q371" s="6"/>
      <c r="R371" s="6"/>
      <c r="S371" s="6"/>
      <c r="T371" s="6"/>
    </row>
    <row r="372" spans="1:32" ht="19.5" customHeight="1" x14ac:dyDescent="0.25">
      <c r="A372" s="260" t="s">
        <v>97</v>
      </c>
      <c r="B372" s="260"/>
      <c r="C372" s="260"/>
      <c r="D372" s="260"/>
      <c r="E372" s="260"/>
      <c r="F372" s="260"/>
      <c r="G372" s="260"/>
      <c r="H372" s="260"/>
      <c r="I372" s="260"/>
      <c r="J372" s="260"/>
      <c r="K372" s="260"/>
      <c r="L372" s="260"/>
      <c r="M372" s="260"/>
      <c r="N372" s="260"/>
      <c r="O372" s="260"/>
      <c r="P372" s="260"/>
      <c r="Q372" s="260"/>
      <c r="R372" s="260"/>
      <c r="S372" s="260"/>
      <c r="T372" s="260"/>
      <c r="U372" s="260"/>
      <c r="V372" s="70"/>
      <c r="W372" s="70"/>
      <c r="X372" s="70"/>
      <c r="Y372" s="70"/>
      <c r="Z372" s="70"/>
      <c r="AA372" s="70"/>
      <c r="AB372" s="68"/>
      <c r="AC372" s="68"/>
      <c r="AD372" s="68"/>
      <c r="AE372" s="68"/>
      <c r="AF372" s="68"/>
    </row>
    <row r="373" spans="1:32" ht="5.25" customHeight="1" x14ac:dyDescent="0.25">
      <c r="V373" s="70"/>
      <c r="W373" s="70"/>
      <c r="X373" s="70"/>
      <c r="Y373" s="70"/>
      <c r="Z373" s="70"/>
      <c r="AA373" s="70"/>
      <c r="AB373" s="68"/>
      <c r="AC373" s="68"/>
      <c r="AD373" s="68"/>
      <c r="AE373" s="68"/>
      <c r="AF373" s="68"/>
    </row>
    <row r="374" spans="1:32" ht="17.25" customHeight="1" x14ac:dyDescent="0.25">
      <c r="A374" s="224" t="s">
        <v>82</v>
      </c>
      <c r="B374" s="225"/>
      <c r="C374" s="225"/>
      <c r="D374" s="225"/>
      <c r="E374" s="225"/>
      <c r="F374" s="225"/>
      <c r="G374" s="225"/>
      <c r="H374" s="225"/>
      <c r="I374" s="225"/>
      <c r="J374" s="225"/>
      <c r="K374" s="225"/>
      <c r="L374" s="225"/>
      <c r="M374" s="225"/>
      <c r="N374" s="225"/>
      <c r="O374" s="225"/>
      <c r="P374" s="225"/>
      <c r="Q374" s="225"/>
      <c r="R374" s="225"/>
      <c r="S374" s="225"/>
      <c r="T374" s="225"/>
      <c r="U374" s="226"/>
      <c r="V374" s="70"/>
      <c r="W374" s="70"/>
      <c r="X374" s="70"/>
      <c r="Y374" s="70"/>
      <c r="Z374" s="70"/>
      <c r="AA374" s="70"/>
      <c r="AB374" s="68"/>
      <c r="AC374" s="68"/>
      <c r="AD374" s="68"/>
      <c r="AE374" s="68"/>
      <c r="AF374" s="68"/>
    </row>
    <row r="375" spans="1:32" ht="26.25" customHeight="1" x14ac:dyDescent="0.25">
      <c r="A375" s="168" t="s">
        <v>30</v>
      </c>
      <c r="B375" s="151" t="s">
        <v>29</v>
      </c>
      <c r="C375" s="152"/>
      <c r="D375" s="152"/>
      <c r="E375" s="152"/>
      <c r="F375" s="152"/>
      <c r="G375" s="152"/>
      <c r="H375" s="152"/>
      <c r="I375" s="153"/>
      <c r="J375" s="179" t="s">
        <v>43</v>
      </c>
      <c r="K375" s="161" t="s">
        <v>27</v>
      </c>
      <c r="L375" s="162"/>
      <c r="M375" s="162"/>
      <c r="N375" s="163"/>
      <c r="O375" s="181" t="s">
        <v>44</v>
      </c>
      <c r="P375" s="182"/>
      <c r="Q375" s="182"/>
      <c r="R375" s="181" t="s">
        <v>26</v>
      </c>
      <c r="S375" s="181"/>
      <c r="T375" s="181"/>
      <c r="U375" s="181" t="s">
        <v>25</v>
      </c>
      <c r="V375" s="68"/>
      <c r="W375" s="83"/>
      <c r="X375" s="83"/>
      <c r="Y375" s="83"/>
      <c r="Z375" s="83"/>
      <c r="AA375" s="83"/>
      <c r="AB375" s="83"/>
      <c r="AC375" s="83"/>
      <c r="AD375" s="83"/>
      <c r="AE375" s="68"/>
      <c r="AF375" s="68"/>
    </row>
    <row r="376" spans="1:32" ht="12.75" customHeight="1" x14ac:dyDescent="0.25">
      <c r="A376" s="169"/>
      <c r="B376" s="154"/>
      <c r="C376" s="155"/>
      <c r="D376" s="155"/>
      <c r="E376" s="155"/>
      <c r="F376" s="155"/>
      <c r="G376" s="155"/>
      <c r="H376" s="155"/>
      <c r="I376" s="156"/>
      <c r="J376" s="180"/>
      <c r="K376" s="31" t="s">
        <v>31</v>
      </c>
      <c r="L376" s="31" t="s">
        <v>32</v>
      </c>
      <c r="M376" s="161" t="s">
        <v>33</v>
      </c>
      <c r="N376" s="163"/>
      <c r="O376" s="31" t="s">
        <v>37</v>
      </c>
      <c r="P376" s="31" t="s">
        <v>8</v>
      </c>
      <c r="Q376" s="31" t="s">
        <v>34</v>
      </c>
      <c r="R376" s="31" t="s">
        <v>35</v>
      </c>
      <c r="S376" s="31" t="s">
        <v>31</v>
      </c>
      <c r="T376" s="31" t="s">
        <v>36</v>
      </c>
      <c r="U376" s="181"/>
      <c r="V376" s="68"/>
      <c r="W376" s="83"/>
      <c r="X376" s="83"/>
      <c r="Y376" s="83"/>
      <c r="Z376" s="83"/>
      <c r="AA376" s="83"/>
      <c r="AB376" s="83"/>
      <c r="AC376" s="83"/>
      <c r="AD376" s="83"/>
      <c r="AE376" s="68"/>
      <c r="AF376" s="68"/>
    </row>
    <row r="377" spans="1:32" ht="15.75" customHeight="1" x14ac:dyDescent="0.25">
      <c r="A377" s="188" t="s">
        <v>55</v>
      </c>
      <c r="B377" s="188"/>
      <c r="C377" s="188"/>
      <c r="D377" s="188"/>
      <c r="E377" s="188"/>
      <c r="F377" s="188"/>
      <c r="G377" s="188"/>
      <c r="H377" s="188"/>
      <c r="I377" s="188"/>
      <c r="J377" s="188"/>
      <c r="K377" s="188"/>
      <c r="L377" s="188"/>
      <c r="M377" s="188"/>
      <c r="N377" s="188"/>
      <c r="O377" s="188"/>
      <c r="P377" s="188"/>
      <c r="Q377" s="188"/>
      <c r="R377" s="188"/>
      <c r="S377" s="188"/>
      <c r="T377" s="188"/>
      <c r="U377" s="188"/>
      <c r="V377" s="68"/>
      <c r="W377" s="83"/>
      <c r="X377" s="83"/>
      <c r="Y377" s="83"/>
      <c r="Z377" s="83"/>
      <c r="AA377" s="83"/>
      <c r="AB377" s="83"/>
      <c r="AC377" s="83"/>
      <c r="AD377" s="83"/>
      <c r="AE377" s="68"/>
      <c r="AF377" s="68"/>
    </row>
    <row r="378" spans="1:32" ht="15.75" customHeight="1" x14ac:dyDescent="0.25">
      <c r="A378" s="34" t="s">
        <v>83</v>
      </c>
      <c r="B378" s="189" t="s">
        <v>85</v>
      </c>
      <c r="C378" s="189"/>
      <c r="D378" s="189"/>
      <c r="E378" s="189"/>
      <c r="F378" s="189"/>
      <c r="G378" s="189"/>
      <c r="H378" s="189"/>
      <c r="I378" s="189"/>
      <c r="J378" s="35">
        <v>5</v>
      </c>
      <c r="K378" s="35">
        <v>2</v>
      </c>
      <c r="L378" s="35">
        <v>2</v>
      </c>
      <c r="M378" s="214">
        <v>0</v>
      </c>
      <c r="N378" s="215"/>
      <c r="O378" s="36">
        <f>K378+L378+M378</f>
        <v>4</v>
      </c>
      <c r="P378" s="36">
        <f>Q378-O378</f>
        <v>5</v>
      </c>
      <c r="Q378" s="36">
        <f>ROUND(PRODUCT(J378,25)/14,0)</f>
        <v>9</v>
      </c>
      <c r="R378" s="35" t="s">
        <v>35</v>
      </c>
      <c r="S378" s="35"/>
      <c r="T378" s="37"/>
      <c r="U378" s="37" t="s">
        <v>98</v>
      </c>
      <c r="V378" s="68"/>
      <c r="W378" s="83"/>
      <c r="X378" s="83"/>
      <c r="Y378" s="83"/>
      <c r="Z378" s="83"/>
      <c r="AA378" s="83"/>
      <c r="AB378" s="83"/>
      <c r="AC378" s="83"/>
      <c r="AD378" s="83"/>
      <c r="AE378" s="68"/>
      <c r="AF378" s="68"/>
    </row>
    <row r="379" spans="1:32" ht="15.75" customHeight="1" x14ac:dyDescent="0.25">
      <c r="A379" s="190" t="s">
        <v>56</v>
      </c>
      <c r="B379" s="191"/>
      <c r="C379" s="191"/>
      <c r="D379" s="191"/>
      <c r="E379" s="191"/>
      <c r="F379" s="191"/>
      <c r="G379" s="191"/>
      <c r="H379" s="191"/>
      <c r="I379" s="191"/>
      <c r="J379" s="191"/>
      <c r="K379" s="191"/>
      <c r="L379" s="191"/>
      <c r="M379" s="191"/>
      <c r="N379" s="191"/>
      <c r="O379" s="191"/>
      <c r="P379" s="191"/>
      <c r="Q379" s="191"/>
      <c r="R379" s="191"/>
      <c r="S379" s="191"/>
      <c r="T379" s="191"/>
      <c r="U379" s="192"/>
      <c r="V379" s="68"/>
      <c r="W379" s="83"/>
      <c r="X379" s="83"/>
      <c r="Y379" s="83"/>
      <c r="Z379" s="83"/>
      <c r="AA379" s="83"/>
      <c r="AB379" s="83"/>
      <c r="AC379" s="83"/>
      <c r="AD379" s="83"/>
      <c r="AE379" s="68"/>
      <c r="AF379" s="68"/>
    </row>
    <row r="380" spans="1:32" ht="42" customHeight="1" x14ac:dyDescent="0.25">
      <c r="A380" s="34" t="s">
        <v>84</v>
      </c>
      <c r="B380" s="176" t="s">
        <v>119</v>
      </c>
      <c r="C380" s="177"/>
      <c r="D380" s="177"/>
      <c r="E380" s="177"/>
      <c r="F380" s="177"/>
      <c r="G380" s="177"/>
      <c r="H380" s="177"/>
      <c r="I380" s="178"/>
      <c r="J380" s="35">
        <v>5</v>
      </c>
      <c r="K380" s="35">
        <v>2</v>
      </c>
      <c r="L380" s="35">
        <v>2</v>
      </c>
      <c r="M380" s="214">
        <v>0</v>
      </c>
      <c r="N380" s="215"/>
      <c r="O380" s="36">
        <f>K380+L380+M380</f>
        <v>4</v>
      </c>
      <c r="P380" s="36">
        <f>Q380-O380</f>
        <v>5</v>
      </c>
      <c r="Q380" s="36">
        <f>ROUND(PRODUCT(J380,25)/14,0)</f>
        <v>9</v>
      </c>
      <c r="R380" s="35" t="s">
        <v>35</v>
      </c>
      <c r="S380" s="35"/>
      <c r="T380" s="37"/>
      <c r="U380" s="37" t="s">
        <v>98</v>
      </c>
      <c r="V380" s="68"/>
      <c r="W380" s="83"/>
      <c r="X380" s="83"/>
      <c r="Y380" s="83"/>
      <c r="Z380" s="83"/>
      <c r="AA380" s="83"/>
      <c r="AB380" s="83"/>
      <c r="AC380" s="83"/>
      <c r="AD380" s="83"/>
      <c r="AE380" s="68"/>
      <c r="AF380" s="68"/>
    </row>
    <row r="381" spans="1:32" x14ac:dyDescent="0.25">
      <c r="A381" s="190" t="s">
        <v>57</v>
      </c>
      <c r="B381" s="191"/>
      <c r="C381" s="191"/>
      <c r="D381" s="191"/>
      <c r="E381" s="191"/>
      <c r="F381" s="191"/>
      <c r="G381" s="191"/>
      <c r="H381" s="191"/>
      <c r="I381" s="191"/>
      <c r="J381" s="191"/>
      <c r="K381" s="191"/>
      <c r="L381" s="191"/>
      <c r="M381" s="191"/>
      <c r="N381" s="191"/>
      <c r="O381" s="191"/>
      <c r="P381" s="191"/>
      <c r="Q381" s="191"/>
      <c r="R381" s="191"/>
      <c r="S381" s="191"/>
      <c r="T381" s="191"/>
      <c r="U381" s="192"/>
      <c r="V381" s="68"/>
      <c r="W381" s="83"/>
      <c r="X381" s="83"/>
      <c r="Y381" s="83"/>
      <c r="Z381" s="83"/>
      <c r="AA381" s="83"/>
      <c r="AB381" s="83"/>
      <c r="AC381" s="83"/>
      <c r="AD381" s="83"/>
      <c r="AE381" s="68"/>
      <c r="AF381" s="68"/>
    </row>
    <row r="382" spans="1:32" ht="40.5" customHeight="1" x14ac:dyDescent="0.25">
      <c r="A382" s="34" t="s">
        <v>86</v>
      </c>
      <c r="B382" s="176" t="s">
        <v>118</v>
      </c>
      <c r="C382" s="177"/>
      <c r="D382" s="177"/>
      <c r="E382" s="177"/>
      <c r="F382" s="177"/>
      <c r="G382" s="177"/>
      <c r="H382" s="177"/>
      <c r="I382" s="178"/>
      <c r="J382" s="35">
        <v>5</v>
      </c>
      <c r="K382" s="35">
        <v>2</v>
      </c>
      <c r="L382" s="35">
        <v>2</v>
      </c>
      <c r="M382" s="214">
        <v>0</v>
      </c>
      <c r="N382" s="215"/>
      <c r="O382" s="36">
        <f>K382+L382+M382</f>
        <v>4</v>
      </c>
      <c r="P382" s="36">
        <f>Q382-O382</f>
        <v>5</v>
      </c>
      <c r="Q382" s="36">
        <f>ROUND(PRODUCT(J382,25)/14,0)</f>
        <v>9</v>
      </c>
      <c r="R382" s="35" t="s">
        <v>35</v>
      </c>
      <c r="S382" s="35"/>
      <c r="T382" s="37"/>
      <c r="U382" s="37" t="s">
        <v>98</v>
      </c>
      <c r="V382" s="68"/>
      <c r="W382" s="83"/>
      <c r="X382" s="83"/>
      <c r="Y382" s="83"/>
      <c r="Z382" s="83"/>
      <c r="AA382" s="83"/>
      <c r="AB382" s="83"/>
      <c r="AC382" s="83"/>
      <c r="AD382" s="83"/>
      <c r="AE382" s="68"/>
      <c r="AF382" s="68"/>
    </row>
    <row r="383" spans="1:32" ht="14.4" x14ac:dyDescent="0.25">
      <c r="A383" s="211" t="s">
        <v>58</v>
      </c>
      <c r="B383" s="212"/>
      <c r="C383" s="212"/>
      <c r="D383" s="212"/>
      <c r="E383" s="212"/>
      <c r="F383" s="212"/>
      <c r="G383" s="212"/>
      <c r="H383" s="212"/>
      <c r="I383" s="212"/>
      <c r="J383" s="212"/>
      <c r="K383" s="212"/>
      <c r="L383" s="212"/>
      <c r="M383" s="212"/>
      <c r="N383" s="212"/>
      <c r="O383" s="212"/>
      <c r="P383" s="212"/>
      <c r="Q383" s="212"/>
      <c r="R383" s="212"/>
      <c r="S383" s="212"/>
      <c r="T383" s="212"/>
      <c r="U383" s="213"/>
      <c r="V383" s="198" t="s">
        <v>120</v>
      </c>
      <c r="W383" s="198"/>
      <c r="X383" s="198"/>
      <c r="Y383" s="198"/>
      <c r="Z383" s="91"/>
      <c r="AA383" s="67"/>
      <c r="AB383" s="83"/>
      <c r="AC383" s="83"/>
      <c r="AD383" s="83"/>
      <c r="AE383" s="68"/>
      <c r="AF383" s="68"/>
    </row>
    <row r="384" spans="1:32" s="33" customFormat="1" ht="23.25" customHeight="1" x14ac:dyDescent="0.3">
      <c r="A384" s="34" t="s">
        <v>87</v>
      </c>
      <c r="B384" s="257" t="s">
        <v>282</v>
      </c>
      <c r="C384" s="258"/>
      <c r="D384" s="258"/>
      <c r="E384" s="258"/>
      <c r="F384" s="258"/>
      <c r="G384" s="258"/>
      <c r="H384" s="258"/>
      <c r="I384" s="259"/>
      <c r="J384" s="35">
        <v>5</v>
      </c>
      <c r="K384" s="35">
        <v>2</v>
      </c>
      <c r="L384" s="35">
        <v>2</v>
      </c>
      <c r="M384" s="214">
        <v>0</v>
      </c>
      <c r="N384" s="215"/>
      <c r="O384" s="36">
        <f>K384+L384+M384</f>
        <v>4</v>
      </c>
      <c r="P384" s="36">
        <f>Q384-O384</f>
        <v>5</v>
      </c>
      <c r="Q384" s="36">
        <f>ROUND(PRODUCT(J384,25)/14,0)</f>
        <v>9</v>
      </c>
      <c r="R384" s="35" t="s">
        <v>35</v>
      </c>
      <c r="S384" s="35"/>
      <c r="T384" s="37"/>
      <c r="U384" s="39" t="s">
        <v>99</v>
      </c>
      <c r="V384" s="198"/>
      <c r="W384" s="198"/>
      <c r="X384" s="198"/>
      <c r="Y384" s="198"/>
      <c r="Z384" s="91"/>
      <c r="AA384" s="67"/>
      <c r="AB384" s="83"/>
      <c r="AC384" s="83"/>
      <c r="AD384" s="83"/>
      <c r="AE384" s="90"/>
      <c r="AF384" s="90"/>
    </row>
    <row r="385" spans="1:32" ht="15" customHeight="1" x14ac:dyDescent="0.25">
      <c r="A385" s="211" t="s">
        <v>59</v>
      </c>
      <c r="B385" s="212"/>
      <c r="C385" s="212"/>
      <c r="D385" s="212"/>
      <c r="E385" s="212"/>
      <c r="F385" s="212"/>
      <c r="G385" s="212"/>
      <c r="H385" s="212"/>
      <c r="I385" s="212"/>
      <c r="J385" s="212"/>
      <c r="K385" s="212"/>
      <c r="L385" s="212"/>
      <c r="M385" s="212"/>
      <c r="N385" s="212"/>
      <c r="O385" s="212"/>
      <c r="P385" s="212"/>
      <c r="Q385" s="212"/>
      <c r="R385" s="212"/>
      <c r="S385" s="212"/>
      <c r="T385" s="212"/>
      <c r="U385" s="213"/>
      <c r="V385" s="195" t="s">
        <v>123</v>
      </c>
      <c r="W385" s="196"/>
      <c r="X385" s="196"/>
      <c r="Y385" s="197"/>
      <c r="Z385" s="91"/>
      <c r="AA385" s="67"/>
      <c r="AB385" s="83"/>
      <c r="AC385" s="83"/>
      <c r="AD385" s="83"/>
      <c r="AE385" s="68"/>
      <c r="AF385" s="68"/>
    </row>
    <row r="386" spans="1:32" ht="17.25" customHeight="1" x14ac:dyDescent="0.25">
      <c r="A386" s="34" t="s">
        <v>88</v>
      </c>
      <c r="B386" s="187" t="s">
        <v>89</v>
      </c>
      <c r="C386" s="177"/>
      <c r="D386" s="177"/>
      <c r="E386" s="177"/>
      <c r="F386" s="177"/>
      <c r="G386" s="177"/>
      <c r="H386" s="177"/>
      <c r="I386" s="178"/>
      <c r="J386" s="35">
        <v>2</v>
      </c>
      <c r="K386" s="35">
        <v>1</v>
      </c>
      <c r="L386" s="35">
        <v>1</v>
      </c>
      <c r="M386" s="214">
        <v>0</v>
      </c>
      <c r="N386" s="215"/>
      <c r="O386" s="36">
        <f>K386+L386+M386</f>
        <v>2</v>
      </c>
      <c r="P386" s="36">
        <f>Q386-O386</f>
        <v>2</v>
      </c>
      <c r="Q386" s="36">
        <f>ROUND(PRODUCT(J386,25)/14,0)</f>
        <v>4</v>
      </c>
      <c r="R386" s="35"/>
      <c r="S386" s="35" t="s">
        <v>31</v>
      </c>
      <c r="T386" s="37"/>
      <c r="U386" s="39" t="s">
        <v>99</v>
      </c>
      <c r="V386" s="193">
        <f>K262+K320+K354</f>
        <v>1</v>
      </c>
      <c r="W386" s="193"/>
      <c r="X386" s="193"/>
      <c r="Y386" s="193"/>
      <c r="Z386" s="173" t="s">
        <v>121</v>
      </c>
      <c r="AA386" s="174"/>
      <c r="AB386" s="83"/>
      <c r="AC386" s="83"/>
      <c r="AD386" s="83"/>
      <c r="AE386" s="68"/>
      <c r="AF386" s="68"/>
    </row>
    <row r="387" spans="1:32" ht="17.25" customHeight="1" x14ac:dyDescent="0.25">
      <c r="A387" s="34" t="s">
        <v>91</v>
      </c>
      <c r="B387" s="187" t="s">
        <v>90</v>
      </c>
      <c r="C387" s="177"/>
      <c r="D387" s="177"/>
      <c r="E387" s="177"/>
      <c r="F387" s="177"/>
      <c r="G387" s="177"/>
      <c r="H387" s="177"/>
      <c r="I387" s="178"/>
      <c r="J387" s="35">
        <v>3</v>
      </c>
      <c r="K387" s="35">
        <v>0</v>
      </c>
      <c r="L387" s="35">
        <v>0</v>
      </c>
      <c r="M387" s="214">
        <v>3</v>
      </c>
      <c r="N387" s="215"/>
      <c r="O387" s="36">
        <f>K387+L387+M387</f>
        <v>3</v>
      </c>
      <c r="P387" s="36">
        <f t="shared" ref="P387" si="148">Q387-O387</f>
        <v>2</v>
      </c>
      <c r="Q387" s="36">
        <f t="shared" ref="Q387" si="149">ROUND(PRODUCT(J387,25)/14,0)</f>
        <v>5</v>
      </c>
      <c r="R387" s="35"/>
      <c r="S387" s="35" t="s">
        <v>31</v>
      </c>
      <c r="T387" s="37"/>
      <c r="U387" s="39" t="s">
        <v>99</v>
      </c>
      <c r="V387" s="193">
        <f>K263+K321+K355</f>
        <v>1</v>
      </c>
      <c r="W387" s="193"/>
      <c r="X387" s="193"/>
      <c r="Y387" s="193"/>
      <c r="Z387" s="170" t="s">
        <v>122</v>
      </c>
      <c r="AA387" s="171"/>
      <c r="AB387" s="83"/>
      <c r="AC387" s="83"/>
      <c r="AD387" s="83"/>
      <c r="AE387" s="68"/>
      <c r="AF387" s="68"/>
    </row>
    <row r="388" spans="1:32" x14ac:dyDescent="0.25">
      <c r="A388" s="190" t="s">
        <v>60</v>
      </c>
      <c r="B388" s="191"/>
      <c r="C388" s="191"/>
      <c r="D388" s="191"/>
      <c r="E388" s="191"/>
      <c r="F388" s="191"/>
      <c r="G388" s="191"/>
      <c r="H388" s="191"/>
      <c r="I388" s="191"/>
      <c r="J388" s="191"/>
      <c r="K388" s="191"/>
      <c r="L388" s="191"/>
      <c r="M388" s="191"/>
      <c r="N388" s="191"/>
      <c r="O388" s="191"/>
      <c r="P388" s="191"/>
      <c r="Q388" s="191"/>
      <c r="R388" s="191"/>
      <c r="S388" s="191"/>
      <c r="T388" s="191"/>
      <c r="U388" s="192"/>
      <c r="V388" s="194" t="str">
        <f>IF(V386=100%,"Corect",IF(V386&gt;100%,"Ați dublat unele discipline","Ați pierdut unele discipline"))</f>
        <v>Corect</v>
      </c>
      <c r="W388" s="194"/>
      <c r="X388" s="194"/>
      <c r="Y388" s="194"/>
      <c r="Z388" s="172"/>
      <c r="AA388" s="172"/>
      <c r="AB388" s="83"/>
      <c r="AC388" s="83"/>
      <c r="AD388" s="83"/>
      <c r="AE388" s="68"/>
      <c r="AF388" s="68"/>
    </row>
    <row r="389" spans="1:32" ht="17.25" customHeight="1" x14ac:dyDescent="0.25">
      <c r="A389" s="34" t="s">
        <v>92</v>
      </c>
      <c r="B389" s="187" t="s">
        <v>94</v>
      </c>
      <c r="C389" s="177"/>
      <c r="D389" s="177"/>
      <c r="E389" s="177"/>
      <c r="F389" s="177"/>
      <c r="G389" s="177"/>
      <c r="H389" s="177"/>
      <c r="I389" s="178"/>
      <c r="J389" s="35">
        <v>3</v>
      </c>
      <c r="K389" s="35">
        <v>1</v>
      </c>
      <c r="L389" s="35">
        <v>1</v>
      </c>
      <c r="M389" s="214">
        <v>0</v>
      </c>
      <c r="N389" s="215"/>
      <c r="O389" s="36">
        <f>K389+L389+M389</f>
        <v>2</v>
      </c>
      <c r="P389" s="36">
        <f>Q389-O389</f>
        <v>4</v>
      </c>
      <c r="Q389" s="36">
        <f>ROUND(PRODUCT(J389,25)/12,0)</f>
        <v>6</v>
      </c>
      <c r="R389" s="35" t="s">
        <v>35</v>
      </c>
      <c r="S389" s="35"/>
      <c r="T389" s="37"/>
      <c r="U389" s="37" t="s">
        <v>98</v>
      </c>
      <c r="V389" s="194" t="str">
        <f>IF(V387=100%,"Corect",IF(V387&gt;100%,"Ați dublat unele discipline","Ați pierdut unele discipline"))</f>
        <v>Corect</v>
      </c>
      <c r="W389" s="194"/>
      <c r="X389" s="194"/>
      <c r="Y389" s="194"/>
      <c r="Z389" s="92"/>
      <c r="AA389" s="93"/>
      <c r="AB389" s="83"/>
      <c r="AC389" s="83"/>
      <c r="AD389" s="83"/>
      <c r="AE389" s="68"/>
      <c r="AF389" s="68"/>
    </row>
    <row r="390" spans="1:32" ht="17.25" customHeight="1" x14ac:dyDescent="0.25">
      <c r="A390" s="34" t="s">
        <v>93</v>
      </c>
      <c r="B390" s="187" t="s">
        <v>95</v>
      </c>
      <c r="C390" s="177"/>
      <c r="D390" s="177"/>
      <c r="E390" s="177"/>
      <c r="F390" s="177"/>
      <c r="G390" s="177"/>
      <c r="H390" s="177"/>
      <c r="I390" s="178"/>
      <c r="J390" s="35">
        <v>2</v>
      </c>
      <c r="K390" s="35">
        <v>0</v>
      </c>
      <c r="L390" s="35">
        <v>0</v>
      </c>
      <c r="M390" s="214">
        <v>3</v>
      </c>
      <c r="N390" s="215"/>
      <c r="O390" s="36">
        <f>K390+L390+M390</f>
        <v>3</v>
      </c>
      <c r="P390" s="36">
        <f t="shared" ref="P390" si="150">Q390-O390</f>
        <v>1</v>
      </c>
      <c r="Q390" s="36">
        <f t="shared" ref="Q390" si="151">ROUND(PRODUCT(J390,25)/12,0)</f>
        <v>4</v>
      </c>
      <c r="R390" s="35"/>
      <c r="S390" s="35" t="s">
        <v>31</v>
      </c>
      <c r="T390" s="37"/>
      <c r="U390" s="39" t="s">
        <v>99</v>
      </c>
      <c r="V390" s="96"/>
      <c r="W390" s="96"/>
      <c r="X390" s="96"/>
      <c r="Y390" s="96"/>
      <c r="Z390" s="92"/>
      <c r="AA390" s="67"/>
      <c r="AB390" s="83"/>
      <c r="AC390" s="83"/>
      <c r="AD390" s="83"/>
      <c r="AE390" s="68"/>
      <c r="AF390" s="68"/>
    </row>
    <row r="391" spans="1:32" ht="29.25" customHeight="1" x14ac:dyDescent="0.25">
      <c r="A391" s="244" t="s">
        <v>81</v>
      </c>
      <c r="B391" s="245"/>
      <c r="C391" s="245"/>
      <c r="D391" s="245"/>
      <c r="E391" s="245"/>
      <c r="F391" s="245"/>
      <c r="G391" s="245"/>
      <c r="H391" s="245"/>
      <c r="I391" s="246"/>
      <c r="J391" s="38">
        <f>SUM(J378,J380,J382,J384,J386:J387,J389:J390)</f>
        <v>30</v>
      </c>
      <c r="K391" s="38">
        <f t="shared" ref="K391:Q391" si="152">SUM(K378,K380,K382,K384,K386:K387,K389:K390)</f>
        <v>10</v>
      </c>
      <c r="L391" s="38">
        <f t="shared" si="152"/>
        <v>10</v>
      </c>
      <c r="M391" s="254">
        <f t="shared" si="152"/>
        <v>6</v>
      </c>
      <c r="N391" s="256"/>
      <c r="O391" s="38">
        <f t="shared" si="152"/>
        <v>26</v>
      </c>
      <c r="P391" s="38">
        <f t="shared" si="152"/>
        <v>29</v>
      </c>
      <c r="Q391" s="38">
        <f t="shared" si="152"/>
        <v>55</v>
      </c>
      <c r="R391" s="38">
        <f>COUNTIF(R378,"E")+COUNTIF(R380,"E")+COUNTIF(R382,"E")+COUNTIF(R384,"E")+COUNTIF(R386:R387,"E")+COUNTIF(R389:R390,"E")</f>
        <v>5</v>
      </c>
      <c r="S391" s="38">
        <f>COUNTIF(S378,"C")+COUNTIF(S380,"C")+COUNTIF(S382,"C")+COUNTIF(S384,"C")+COUNTIF(S386:S387,"C")+COUNTIF(S389:S390,"C")</f>
        <v>3</v>
      </c>
      <c r="T391" s="38">
        <f>COUNTIF(T378,"VP")+COUNTIF(T380,"VP")+COUNTIF(T382,"VP")+COUNTIF(T384,"VP")+COUNTIF(T386:T387,"VP")+COUNTIF(T389:T390,"VP")</f>
        <v>0</v>
      </c>
      <c r="U391" s="95"/>
      <c r="V391" s="94"/>
      <c r="W391" s="94"/>
      <c r="X391" s="94"/>
      <c r="Y391" s="94"/>
      <c r="Z391" s="92"/>
      <c r="AA391" s="67"/>
      <c r="AB391" s="83"/>
      <c r="AC391" s="83"/>
      <c r="AD391" s="83"/>
      <c r="AE391" s="68"/>
      <c r="AF391" s="68"/>
    </row>
    <row r="392" spans="1:32" ht="17.25" customHeight="1" x14ac:dyDescent="0.25">
      <c r="A392" s="247" t="s">
        <v>53</v>
      </c>
      <c r="B392" s="248"/>
      <c r="C392" s="248"/>
      <c r="D392" s="248"/>
      <c r="E392" s="248"/>
      <c r="F392" s="248"/>
      <c r="G392" s="248"/>
      <c r="H392" s="248"/>
      <c r="I392" s="248"/>
      <c r="J392" s="249"/>
      <c r="K392" s="38">
        <f>SUM(K378,K380,K382,K384,K386,K387)*14+SUM(K389,K390)*12</f>
        <v>138</v>
      </c>
      <c r="L392" s="38">
        <f t="shared" ref="L392:Q392" si="153">SUM(L378,L380,L382,L384,L386,L387)*14+SUM(L389,L390)*12</f>
        <v>138</v>
      </c>
      <c r="M392" s="254">
        <f t="shared" si="153"/>
        <v>78</v>
      </c>
      <c r="N392" s="256"/>
      <c r="O392" s="38">
        <f t="shared" si="153"/>
        <v>354</v>
      </c>
      <c r="P392" s="38">
        <f t="shared" si="153"/>
        <v>396</v>
      </c>
      <c r="Q392" s="38">
        <f t="shared" si="153"/>
        <v>750</v>
      </c>
      <c r="R392" s="253"/>
      <c r="S392" s="253"/>
      <c r="T392" s="253"/>
      <c r="U392" s="253"/>
      <c r="V392" s="94"/>
      <c r="W392" s="94"/>
      <c r="X392" s="94"/>
      <c r="Y392" s="94"/>
      <c r="Z392" s="67"/>
      <c r="AA392" s="67"/>
      <c r="AB392" s="83"/>
      <c r="AC392" s="83"/>
      <c r="AD392" s="83"/>
      <c r="AE392" s="68"/>
      <c r="AF392" s="68"/>
    </row>
    <row r="393" spans="1:32" ht="14.25" customHeight="1" x14ac:dyDescent="0.25">
      <c r="A393" s="250"/>
      <c r="B393" s="251"/>
      <c r="C393" s="251"/>
      <c r="D393" s="251"/>
      <c r="E393" s="251"/>
      <c r="F393" s="251"/>
      <c r="G393" s="251"/>
      <c r="H393" s="251"/>
      <c r="I393" s="251"/>
      <c r="J393" s="252"/>
      <c r="K393" s="254">
        <f>SUM(K392:M392)</f>
        <v>354</v>
      </c>
      <c r="L393" s="255"/>
      <c r="M393" s="255"/>
      <c r="N393" s="256"/>
      <c r="O393" s="254">
        <f>SUM(O392:P392)</f>
        <v>750</v>
      </c>
      <c r="P393" s="255"/>
      <c r="Q393" s="256"/>
      <c r="R393" s="253"/>
      <c r="S393" s="253"/>
      <c r="T393" s="253"/>
      <c r="U393" s="253"/>
      <c r="V393" s="94"/>
      <c r="W393" s="94"/>
      <c r="X393" s="94"/>
      <c r="Y393" s="94"/>
      <c r="Z393" s="67"/>
      <c r="AA393" s="67"/>
      <c r="AB393" s="83"/>
      <c r="AC393" s="83"/>
      <c r="AD393" s="83"/>
      <c r="AE393" s="68"/>
      <c r="AF393" s="68"/>
    </row>
    <row r="394" spans="1:32" x14ac:dyDescent="0.25">
      <c r="V394" s="94"/>
      <c r="W394" s="94"/>
      <c r="X394" s="94"/>
      <c r="Y394" s="94"/>
      <c r="Z394" s="67"/>
      <c r="AA394" s="67"/>
      <c r="AB394" s="83"/>
      <c r="AC394" s="83"/>
      <c r="AD394" s="83"/>
      <c r="AE394" s="68"/>
      <c r="AF394" s="68"/>
    </row>
    <row r="395" spans="1:32" x14ac:dyDescent="0.25">
      <c r="A395" s="220" t="s">
        <v>100</v>
      </c>
      <c r="B395" s="220"/>
      <c r="C395" s="220"/>
      <c r="D395" s="220"/>
      <c r="E395" s="220"/>
      <c r="F395" s="220"/>
      <c r="G395" s="220"/>
      <c r="H395" s="220"/>
      <c r="I395" s="220"/>
      <c r="J395" s="220"/>
      <c r="K395" s="220"/>
      <c r="L395" s="220"/>
      <c r="M395" s="220"/>
      <c r="N395" s="220"/>
      <c r="O395" s="220"/>
      <c r="P395" s="220"/>
      <c r="Q395" s="220"/>
      <c r="R395" s="220"/>
      <c r="S395" s="220"/>
      <c r="T395" s="220"/>
      <c r="U395" s="220"/>
      <c r="V395" s="94"/>
      <c r="W395" s="94"/>
      <c r="X395" s="94"/>
      <c r="Y395" s="94"/>
      <c r="Z395" s="67"/>
      <c r="AA395" s="67"/>
      <c r="AB395" s="83"/>
      <c r="AC395" s="83"/>
      <c r="AD395" s="83"/>
      <c r="AE395" s="68"/>
      <c r="AF395" s="68"/>
    </row>
    <row r="396" spans="1:32" x14ac:dyDescent="0.25">
      <c r="V396" s="68"/>
      <c r="W396" s="68"/>
      <c r="X396" s="68"/>
      <c r="Y396" s="68"/>
      <c r="Z396" s="68"/>
      <c r="AA396" s="68"/>
      <c r="AB396" s="68"/>
      <c r="AC396" s="68"/>
      <c r="AD396" s="68"/>
      <c r="AE396" s="68"/>
      <c r="AF396" s="68"/>
    </row>
    <row r="397" spans="1:32" x14ac:dyDescent="0.25">
      <c r="V397" s="68"/>
      <c r="W397" s="68"/>
      <c r="X397" s="68"/>
      <c r="Y397" s="68"/>
      <c r="Z397" s="68"/>
      <c r="AA397" s="68"/>
      <c r="AB397" s="68"/>
      <c r="AC397" s="68"/>
      <c r="AD397" s="68"/>
      <c r="AE397" s="68"/>
      <c r="AF397" s="68"/>
    </row>
    <row r="398" spans="1:32" x14ac:dyDescent="0.25">
      <c r="V398" s="68"/>
      <c r="W398" s="68"/>
      <c r="X398" s="68"/>
      <c r="Y398" s="68"/>
      <c r="Z398" s="68"/>
      <c r="AA398" s="68"/>
      <c r="AB398" s="68"/>
      <c r="AC398" s="68"/>
      <c r="AD398" s="68"/>
      <c r="AE398" s="68"/>
      <c r="AF398" s="68"/>
    </row>
    <row r="399" spans="1:32" x14ac:dyDescent="0.25">
      <c r="V399" s="68"/>
      <c r="W399" s="68"/>
      <c r="X399" s="68"/>
      <c r="Y399" s="68"/>
      <c r="Z399" s="68"/>
      <c r="AA399" s="68"/>
      <c r="AB399" s="68"/>
      <c r="AC399" s="68"/>
      <c r="AD399" s="68"/>
      <c r="AE399" s="68"/>
      <c r="AF399" s="68"/>
    </row>
  </sheetData>
  <sheetProtection deleteColumns="0" deleteRows="0" selectLockedCells="1" selectUnlockedCells="1"/>
  <mergeCells count="497">
    <mergeCell ref="A184:J185"/>
    <mergeCell ref="B193:I193"/>
    <mergeCell ref="A196:U196"/>
    <mergeCell ref="O185:Q185"/>
    <mergeCell ref="R232:T232"/>
    <mergeCell ref="K218:N218"/>
    <mergeCell ref="U232:U233"/>
    <mergeCell ref="A192:U192"/>
    <mergeCell ref="A190:A191"/>
    <mergeCell ref="B190:I191"/>
    <mergeCell ref="O190:Q190"/>
    <mergeCell ref="A186:J186"/>
    <mergeCell ref="A187:J187"/>
    <mergeCell ref="K186:U186"/>
    <mergeCell ref="K187:U187"/>
    <mergeCell ref="B94:I94"/>
    <mergeCell ref="J273:J274"/>
    <mergeCell ref="O273:Q273"/>
    <mergeCell ref="A273:A274"/>
    <mergeCell ref="B243:I243"/>
    <mergeCell ref="B240:I240"/>
    <mergeCell ref="B246:I246"/>
    <mergeCell ref="B239:I239"/>
    <mergeCell ref="B248:I248"/>
    <mergeCell ref="B249:I249"/>
    <mergeCell ref="B250:I250"/>
    <mergeCell ref="B242:I242"/>
    <mergeCell ref="A263:J263"/>
    <mergeCell ref="K262:U262"/>
    <mergeCell ref="K263:U263"/>
    <mergeCell ref="A183:I183"/>
    <mergeCell ref="B205:I205"/>
    <mergeCell ref="B252:I252"/>
    <mergeCell ref="B235:I235"/>
    <mergeCell ref="A234:U234"/>
    <mergeCell ref="B236:I236"/>
    <mergeCell ref="B237:I237"/>
    <mergeCell ref="B238:I238"/>
    <mergeCell ref="B241:I241"/>
    <mergeCell ref="B302:I302"/>
    <mergeCell ref="V68:X68"/>
    <mergeCell ref="V86:X86"/>
    <mergeCell ref="V104:X104"/>
    <mergeCell ref="V122:X122"/>
    <mergeCell ref="V138:X138"/>
    <mergeCell ref="A108:U108"/>
    <mergeCell ref="J109:J110"/>
    <mergeCell ref="A109:A110"/>
    <mergeCell ref="U109:U110"/>
    <mergeCell ref="B134:I134"/>
    <mergeCell ref="B95:I95"/>
    <mergeCell ref="A125:A126"/>
    <mergeCell ref="U125:U126"/>
    <mergeCell ref="R125:T125"/>
    <mergeCell ref="B128:I128"/>
    <mergeCell ref="B138:I138"/>
    <mergeCell ref="B130:I130"/>
    <mergeCell ref="B125:I126"/>
    <mergeCell ref="A105:U106"/>
    <mergeCell ref="B85:I85"/>
    <mergeCell ref="A90:U90"/>
    <mergeCell ref="B83:I83"/>
    <mergeCell ref="B84:I84"/>
    <mergeCell ref="K185:N185"/>
    <mergeCell ref="U324:U325"/>
    <mergeCell ref="A323:U323"/>
    <mergeCell ref="O324:Q324"/>
    <mergeCell ref="A326:U326"/>
    <mergeCell ref="B281:I281"/>
    <mergeCell ref="B244:I244"/>
    <mergeCell ref="B245:I245"/>
    <mergeCell ref="B289:I289"/>
    <mergeCell ref="B310:I310"/>
    <mergeCell ref="B311:I311"/>
    <mergeCell ref="B312:I312"/>
    <mergeCell ref="U273:U274"/>
    <mergeCell ref="B303:I303"/>
    <mergeCell ref="B304:I304"/>
    <mergeCell ref="B314:I314"/>
    <mergeCell ref="B315:I315"/>
    <mergeCell ref="B316:I316"/>
    <mergeCell ref="B309:I309"/>
    <mergeCell ref="B282:I282"/>
    <mergeCell ref="B286:I286"/>
    <mergeCell ref="B287:I287"/>
    <mergeCell ref="B285:I285"/>
    <mergeCell ref="B296:I296"/>
    <mergeCell ref="B305:I305"/>
    <mergeCell ref="B146:U146"/>
    <mergeCell ref="B150:U150"/>
    <mergeCell ref="B154:U154"/>
    <mergeCell ref="B158:U158"/>
    <mergeCell ref="B166:U166"/>
    <mergeCell ref="B172:U172"/>
    <mergeCell ref="R184:U185"/>
    <mergeCell ref="B144:I145"/>
    <mergeCell ref="U144:U145"/>
    <mergeCell ref="B162:I162"/>
    <mergeCell ref="B168:I168"/>
    <mergeCell ref="B175:I175"/>
    <mergeCell ref="B176:I176"/>
    <mergeCell ref="B161:I161"/>
    <mergeCell ref="J144:J145"/>
    <mergeCell ref="A189:U189"/>
    <mergeCell ref="K190:N190"/>
    <mergeCell ref="U190:U191"/>
    <mergeCell ref="B177:U177"/>
    <mergeCell ref="B179:I179"/>
    <mergeCell ref="B180:U180"/>
    <mergeCell ref="B181:I181"/>
    <mergeCell ref="J190:J191"/>
    <mergeCell ref="B299:I299"/>
    <mergeCell ref="A144:A145"/>
    <mergeCell ref="A395:U395"/>
    <mergeCell ref="A259:I259"/>
    <mergeCell ref="B258:I258"/>
    <mergeCell ref="B255:I255"/>
    <mergeCell ref="A260:J261"/>
    <mergeCell ref="R260:U261"/>
    <mergeCell ref="O261:Q261"/>
    <mergeCell ref="B257:I257"/>
    <mergeCell ref="O364:P364"/>
    <mergeCell ref="Q364:R364"/>
    <mergeCell ref="Q361:R362"/>
    <mergeCell ref="J362:K362"/>
    <mergeCell ref="O362:P362"/>
    <mergeCell ref="J361:P361"/>
    <mergeCell ref="B279:I279"/>
    <mergeCell ref="B280:I280"/>
    <mergeCell ref="B288:I288"/>
    <mergeCell ref="B284:I284"/>
    <mergeCell ref="B283:I283"/>
    <mergeCell ref="B290:I290"/>
    <mergeCell ref="B301:I301"/>
    <mergeCell ref="B298:I298"/>
    <mergeCell ref="A232:A233"/>
    <mergeCell ref="B295:I295"/>
    <mergeCell ref="V364:Y364"/>
    <mergeCell ref="B207:I207"/>
    <mergeCell ref="A208:U208"/>
    <mergeCell ref="B209:I209"/>
    <mergeCell ref="B210:I210"/>
    <mergeCell ref="B211:I211"/>
    <mergeCell ref="B214:I214"/>
    <mergeCell ref="R217:U218"/>
    <mergeCell ref="O218:Q218"/>
    <mergeCell ref="O232:Q232"/>
    <mergeCell ref="B247:I247"/>
    <mergeCell ref="B251:I251"/>
    <mergeCell ref="B254:I254"/>
    <mergeCell ref="B256:I256"/>
    <mergeCell ref="A253:U253"/>
    <mergeCell ref="B276:I276"/>
    <mergeCell ref="B291:I291"/>
    <mergeCell ref="B292:I292"/>
    <mergeCell ref="A262:J262"/>
    <mergeCell ref="A318:J319"/>
    <mergeCell ref="B313:I313"/>
    <mergeCell ref="B297:I297"/>
    <mergeCell ref="B182:I182"/>
    <mergeCell ref="B173:I173"/>
    <mergeCell ref="R144:T144"/>
    <mergeCell ref="B135:I135"/>
    <mergeCell ref="B156:I156"/>
    <mergeCell ref="B163:I163"/>
    <mergeCell ref="B165:I165"/>
    <mergeCell ref="B122:I122"/>
    <mergeCell ref="B149:I149"/>
    <mergeCell ref="B155:I155"/>
    <mergeCell ref="B152:I152"/>
    <mergeCell ref="B157:I157"/>
    <mergeCell ref="B167:I167"/>
    <mergeCell ref="K125:N125"/>
    <mergeCell ref="B137:I137"/>
    <mergeCell ref="A143:U143"/>
    <mergeCell ref="B151:I151"/>
    <mergeCell ref="B153:I153"/>
    <mergeCell ref="O125:Q125"/>
    <mergeCell ref="K144:N144"/>
    <mergeCell ref="B160:I160"/>
    <mergeCell ref="B148:I148"/>
    <mergeCell ref="B44:I44"/>
    <mergeCell ref="B45:I45"/>
    <mergeCell ref="B56:I57"/>
    <mergeCell ref="B77:I77"/>
    <mergeCell ref="B78:I78"/>
    <mergeCell ref="B79:I79"/>
    <mergeCell ref="B63:I63"/>
    <mergeCell ref="J56:J57"/>
    <mergeCell ref="B93:I93"/>
    <mergeCell ref="J91:J92"/>
    <mergeCell ref="B73:I74"/>
    <mergeCell ref="A87:U88"/>
    <mergeCell ref="A72:U72"/>
    <mergeCell ref="J73:J74"/>
    <mergeCell ref="B76:I76"/>
    <mergeCell ref="B75:I75"/>
    <mergeCell ref="K73:N73"/>
    <mergeCell ref="U91:U92"/>
    <mergeCell ref="B81:I81"/>
    <mergeCell ref="B86:I86"/>
    <mergeCell ref="B91:I92"/>
    <mergeCell ref="U73:U74"/>
    <mergeCell ref="O73:Q73"/>
    <mergeCell ref="B80:I80"/>
    <mergeCell ref="S6:U6"/>
    <mergeCell ref="A56:A57"/>
    <mergeCell ref="B51:I51"/>
    <mergeCell ref="B58:I58"/>
    <mergeCell ref="B59:I59"/>
    <mergeCell ref="B67:I67"/>
    <mergeCell ref="A11:K11"/>
    <mergeCell ref="A39:A40"/>
    <mergeCell ref="B43:I43"/>
    <mergeCell ref="B41:I41"/>
    <mergeCell ref="B42:I42"/>
    <mergeCell ref="B50:I50"/>
    <mergeCell ref="B66:I66"/>
    <mergeCell ref="B62:I62"/>
    <mergeCell ref="B46:I46"/>
    <mergeCell ref="B49:I49"/>
    <mergeCell ref="K39:N39"/>
    <mergeCell ref="I28:K28"/>
    <mergeCell ref="U56:U57"/>
    <mergeCell ref="R39:T39"/>
    <mergeCell ref="A22:K25"/>
    <mergeCell ref="B28:C28"/>
    <mergeCell ref="H28:H29"/>
    <mergeCell ref="A27:G27"/>
    <mergeCell ref="G28:G29"/>
    <mergeCell ref="A13:K13"/>
    <mergeCell ref="A14:K14"/>
    <mergeCell ref="M13:U13"/>
    <mergeCell ref="O39:Q39"/>
    <mergeCell ref="A15:K15"/>
    <mergeCell ref="J39:J40"/>
    <mergeCell ref="A38:U38"/>
    <mergeCell ref="B39:I40"/>
    <mergeCell ref="M17:U17"/>
    <mergeCell ref="A18:K18"/>
    <mergeCell ref="M15:U16"/>
    <mergeCell ref="M18:U19"/>
    <mergeCell ref="A19:K19"/>
    <mergeCell ref="U39:U40"/>
    <mergeCell ref="M21:U25"/>
    <mergeCell ref="A1:K1"/>
    <mergeCell ref="A3:K3"/>
    <mergeCell ref="M20:U20"/>
    <mergeCell ref="B47:I47"/>
    <mergeCell ref="B48:I48"/>
    <mergeCell ref="M1:U1"/>
    <mergeCell ref="M14:U14"/>
    <mergeCell ref="A4:K5"/>
    <mergeCell ref="A36:U36"/>
    <mergeCell ref="A20:K20"/>
    <mergeCell ref="A16:K16"/>
    <mergeCell ref="M3:O3"/>
    <mergeCell ref="M5:O5"/>
    <mergeCell ref="D28:F28"/>
    <mergeCell ref="A17:K17"/>
    <mergeCell ref="A2:K2"/>
    <mergeCell ref="A7:K7"/>
    <mergeCell ref="A8:K8"/>
    <mergeCell ref="A9:K9"/>
    <mergeCell ref="M8:U11"/>
    <mergeCell ref="S3:U3"/>
    <mergeCell ref="S4:U4"/>
    <mergeCell ref="S5:U5"/>
    <mergeCell ref="A12:K12"/>
    <mergeCell ref="A6:K6"/>
    <mergeCell ref="P5:R5"/>
    <mergeCell ref="P6:R6"/>
    <mergeCell ref="P3:R3"/>
    <mergeCell ref="P4:R4"/>
    <mergeCell ref="M4:O4"/>
    <mergeCell ref="B136:I136"/>
    <mergeCell ref="B119:I119"/>
    <mergeCell ref="B120:I120"/>
    <mergeCell ref="B127:I127"/>
    <mergeCell ref="J125:J126"/>
    <mergeCell ref="B133:I133"/>
    <mergeCell ref="B114:I114"/>
    <mergeCell ref="B112:I112"/>
    <mergeCell ref="B113:I113"/>
    <mergeCell ref="B131:I131"/>
    <mergeCell ref="B102:I102"/>
    <mergeCell ref="B99:I99"/>
    <mergeCell ref="B100:I100"/>
    <mergeCell ref="B103:I103"/>
    <mergeCell ref="K109:N109"/>
    <mergeCell ref="B118:I118"/>
    <mergeCell ref="B121:I121"/>
    <mergeCell ref="A10:K10"/>
    <mergeCell ref="R273:T273"/>
    <mergeCell ref="B307:I307"/>
    <mergeCell ref="B273:I274"/>
    <mergeCell ref="B294:I294"/>
    <mergeCell ref="B293:I293"/>
    <mergeCell ref="R190:T190"/>
    <mergeCell ref="B215:I215"/>
    <mergeCell ref="A216:I216"/>
    <mergeCell ref="A217:J218"/>
    <mergeCell ref="A204:U204"/>
    <mergeCell ref="B195:I195"/>
    <mergeCell ref="B202:I202"/>
    <mergeCell ref="A231:U231"/>
    <mergeCell ref="A230:U230"/>
    <mergeCell ref="A219:J219"/>
    <mergeCell ref="K219:U219"/>
    <mergeCell ref="A220:J220"/>
    <mergeCell ref="K220:U220"/>
    <mergeCell ref="B206:I206"/>
    <mergeCell ref="A200:U200"/>
    <mergeCell ref="B201:I201"/>
    <mergeCell ref="K273:N273"/>
    <mergeCell ref="A272:U272"/>
    <mergeCell ref="B300:I300"/>
    <mergeCell ref="B232:I233"/>
    <mergeCell ref="J232:J233"/>
    <mergeCell ref="A212:U212"/>
    <mergeCell ref="B213:I213"/>
    <mergeCell ref="K232:N232"/>
    <mergeCell ref="B328:I328"/>
    <mergeCell ref="B329:I329"/>
    <mergeCell ref="R324:T324"/>
    <mergeCell ref="A324:A325"/>
    <mergeCell ref="B324:I325"/>
    <mergeCell ref="J324:J325"/>
    <mergeCell ref="K319:N319"/>
    <mergeCell ref="K324:N324"/>
    <mergeCell ref="A308:U308"/>
    <mergeCell ref="A320:J320"/>
    <mergeCell ref="A321:J321"/>
    <mergeCell ref="K320:U320"/>
    <mergeCell ref="K321:U321"/>
    <mergeCell ref="A317:I317"/>
    <mergeCell ref="O319:Q319"/>
    <mergeCell ref="R318:U319"/>
    <mergeCell ref="A275:U275"/>
    <mergeCell ref="B277:I277"/>
    <mergeCell ref="B306:I306"/>
    <mergeCell ref="B330:I330"/>
    <mergeCell ref="B331:I331"/>
    <mergeCell ref="B332:I332"/>
    <mergeCell ref="B333:I333"/>
    <mergeCell ref="B338:I338"/>
    <mergeCell ref="B339:I339"/>
    <mergeCell ref="B340:I340"/>
    <mergeCell ref="B341:I341"/>
    <mergeCell ref="B334:I334"/>
    <mergeCell ref="Q363:R363"/>
    <mergeCell ref="B361:G362"/>
    <mergeCell ref="L363:N363"/>
    <mergeCell ref="L364:N364"/>
    <mergeCell ref="B337:I337"/>
    <mergeCell ref="B347:I347"/>
    <mergeCell ref="A355:J355"/>
    <mergeCell ref="R352:U353"/>
    <mergeCell ref="O353:Q353"/>
    <mergeCell ref="B342:I342"/>
    <mergeCell ref="B343:I343"/>
    <mergeCell ref="B344:I344"/>
    <mergeCell ref="A345:U345"/>
    <mergeCell ref="B348:I348"/>
    <mergeCell ref="B349:I349"/>
    <mergeCell ref="B350:I350"/>
    <mergeCell ref="A351:I351"/>
    <mergeCell ref="A352:J353"/>
    <mergeCell ref="B346:I346"/>
    <mergeCell ref="K353:N353"/>
    <mergeCell ref="M386:N386"/>
    <mergeCell ref="M378:N378"/>
    <mergeCell ref="M380:N380"/>
    <mergeCell ref="M382:N382"/>
    <mergeCell ref="B384:I384"/>
    <mergeCell ref="A383:U383"/>
    <mergeCell ref="A372:U372"/>
    <mergeCell ref="A374:U374"/>
    <mergeCell ref="K375:N375"/>
    <mergeCell ref="M376:N376"/>
    <mergeCell ref="B390:I390"/>
    <mergeCell ref="A391:I391"/>
    <mergeCell ref="A392:J393"/>
    <mergeCell ref="R392:U393"/>
    <mergeCell ref="O393:Q393"/>
    <mergeCell ref="M387:N387"/>
    <mergeCell ref="M389:N389"/>
    <mergeCell ref="M390:N390"/>
    <mergeCell ref="M391:N391"/>
    <mergeCell ref="M392:N392"/>
    <mergeCell ref="K393:N393"/>
    <mergeCell ref="V3:Y3"/>
    <mergeCell ref="V4:Y4"/>
    <mergeCell ref="V5:Y5"/>
    <mergeCell ref="V6:Y6"/>
    <mergeCell ref="V7:Y7"/>
    <mergeCell ref="V8:Y8"/>
    <mergeCell ref="V32:W32"/>
    <mergeCell ref="V30:W30"/>
    <mergeCell ref="V31:W31"/>
    <mergeCell ref="V10:Y15"/>
    <mergeCell ref="M6:O6"/>
    <mergeCell ref="B98:I98"/>
    <mergeCell ref="B104:I104"/>
    <mergeCell ref="O144:Q144"/>
    <mergeCell ref="S361:U361"/>
    <mergeCell ref="V51:X51"/>
    <mergeCell ref="B159:I159"/>
    <mergeCell ref="B115:I115"/>
    <mergeCell ref="A124:U124"/>
    <mergeCell ref="B129:I129"/>
    <mergeCell ref="B132:I132"/>
    <mergeCell ref="K261:N261"/>
    <mergeCell ref="B116:I116"/>
    <mergeCell ref="B117:I117"/>
    <mergeCell ref="B197:I197"/>
    <mergeCell ref="B198:I198"/>
    <mergeCell ref="B199:I199"/>
    <mergeCell ref="B178:I178"/>
    <mergeCell ref="B171:I171"/>
    <mergeCell ref="B147:I147"/>
    <mergeCell ref="B203:I203"/>
    <mergeCell ref="K354:U354"/>
    <mergeCell ref="K355:U355"/>
    <mergeCell ref="A354:J354"/>
    <mergeCell ref="V387:Y387"/>
    <mergeCell ref="V388:Y388"/>
    <mergeCell ref="V389:Y389"/>
    <mergeCell ref="V385:Y385"/>
    <mergeCell ref="V386:Y386"/>
    <mergeCell ref="V383:Y384"/>
    <mergeCell ref="L365:N365"/>
    <mergeCell ref="L362:N362"/>
    <mergeCell ref="B364:G364"/>
    <mergeCell ref="B363:G363"/>
    <mergeCell ref="J364:K364"/>
    <mergeCell ref="Q365:R365"/>
    <mergeCell ref="H364:I364"/>
    <mergeCell ref="H365:I365"/>
    <mergeCell ref="A365:G365"/>
    <mergeCell ref="H361:I362"/>
    <mergeCell ref="A361:A362"/>
    <mergeCell ref="H363:I363"/>
    <mergeCell ref="B387:I387"/>
    <mergeCell ref="A388:U388"/>
    <mergeCell ref="B389:I389"/>
    <mergeCell ref="A385:U385"/>
    <mergeCell ref="A381:U381"/>
    <mergeCell ref="M384:N384"/>
    <mergeCell ref="Z387:AA387"/>
    <mergeCell ref="Z388:AA388"/>
    <mergeCell ref="Z386:AA386"/>
    <mergeCell ref="B278:I278"/>
    <mergeCell ref="B382:I382"/>
    <mergeCell ref="A375:A376"/>
    <mergeCell ref="B375:I376"/>
    <mergeCell ref="J375:J376"/>
    <mergeCell ref="O375:Q375"/>
    <mergeCell ref="R375:T375"/>
    <mergeCell ref="U375:U376"/>
    <mergeCell ref="A360:B360"/>
    <mergeCell ref="J365:K365"/>
    <mergeCell ref="O365:P365"/>
    <mergeCell ref="J363:K363"/>
    <mergeCell ref="O363:P363"/>
    <mergeCell ref="B327:I327"/>
    <mergeCell ref="B335:I335"/>
    <mergeCell ref="B336:I336"/>
    <mergeCell ref="B386:I386"/>
    <mergeCell ref="A377:U377"/>
    <mergeCell ref="B378:I378"/>
    <mergeCell ref="A379:U379"/>
    <mergeCell ref="B380:I380"/>
    <mergeCell ref="O109:Q109"/>
    <mergeCell ref="R109:T109"/>
    <mergeCell ref="B111:I111"/>
    <mergeCell ref="B109:I110"/>
    <mergeCell ref="B101:I101"/>
    <mergeCell ref="B96:I96"/>
    <mergeCell ref="B97:I97"/>
    <mergeCell ref="M27:U32"/>
    <mergeCell ref="R73:T73"/>
    <mergeCell ref="K56:N56"/>
    <mergeCell ref="K91:N91"/>
    <mergeCell ref="B82:I82"/>
    <mergeCell ref="B68:I68"/>
    <mergeCell ref="B60:I60"/>
    <mergeCell ref="B61:I61"/>
    <mergeCell ref="B64:I64"/>
    <mergeCell ref="A55:U55"/>
    <mergeCell ref="B65:I65"/>
    <mergeCell ref="O56:Q56"/>
    <mergeCell ref="R56:T56"/>
    <mergeCell ref="O91:Q91"/>
    <mergeCell ref="R91:T91"/>
    <mergeCell ref="A91:A92"/>
    <mergeCell ref="A73:A74"/>
  </mergeCells>
  <phoneticPr fontId="5" type="noConversion"/>
  <conditionalFormatting sqref="V364 L31:L32 V30:V32 V3:V8">
    <cfRule type="cellIs" dxfId="39" priority="173" operator="equal">
      <formula>"E bine"</formula>
    </cfRule>
  </conditionalFormatting>
  <conditionalFormatting sqref="V364 V30:V32 V3:V8">
    <cfRule type="cellIs" dxfId="38" priority="172" operator="equal">
      <formula>"NU e bine"</formula>
    </cfRule>
  </conditionalFormatting>
  <conditionalFormatting sqref="V30:W32 V3:V8">
    <cfRule type="cellIs" dxfId="37" priority="165" operator="equal">
      <formula>"Suma trebuie să fie 52"</formula>
    </cfRule>
    <cfRule type="cellIs" dxfId="36" priority="166" operator="equal">
      <formula>"Corect"</formula>
    </cfRule>
    <cfRule type="cellIs" dxfId="35" priority="167" operator="equal">
      <formula>SUM($B$30:$J$30)</formula>
    </cfRule>
    <cfRule type="cellIs" dxfId="34" priority="168" operator="lessThan">
      <formula>"(SUM(B28:K28)=52"</formula>
    </cfRule>
    <cfRule type="cellIs" dxfId="33" priority="169" operator="equal">
      <formula>52</formula>
    </cfRule>
    <cfRule type="cellIs" dxfId="32" priority="170" operator="equal">
      <formula>$K$30</formula>
    </cfRule>
    <cfRule type="cellIs" dxfId="31" priority="171" operator="equal">
      <formula>$B$30:$K$30=52</formula>
    </cfRule>
  </conditionalFormatting>
  <conditionalFormatting sqref="V364:W364 V30:W32 V3:V8">
    <cfRule type="cellIs" dxfId="30" priority="160" operator="equal">
      <formula>"Suma trebuie să fie 52"</formula>
    </cfRule>
    <cfRule type="cellIs" dxfId="29" priority="164" operator="equal">
      <formula>"Corect"</formula>
    </cfRule>
  </conditionalFormatting>
  <conditionalFormatting sqref="V364:Y364 V30:W32">
    <cfRule type="cellIs" dxfId="28" priority="163" operator="equal">
      <formula>"Corect"</formula>
    </cfRule>
  </conditionalFormatting>
  <conditionalFormatting sqref="V51:X53 V68:X70 V86:X88 V104:X104 V122:X122 V138:X138">
    <cfRule type="cellIs" dxfId="27" priority="161" operator="equal">
      <formula>"E trebuie să fie cel puțin egal cu C+VP"</formula>
    </cfRule>
    <cfRule type="cellIs" dxfId="26" priority="162" operator="equal">
      <formula>"Corect"</formula>
    </cfRule>
  </conditionalFormatting>
  <conditionalFormatting sqref="V364:W364">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SUM($B$30:$J$30)</formula>
    </cfRule>
    <cfRule type="cellIs" dxfId="21" priority="142" operator="lessThan">
      <formula>"(SUM(B28:K28)=52"</formula>
    </cfRule>
    <cfRule type="cellIs" dxfId="20" priority="143" operator="equal">
      <formula>52</formula>
    </cfRule>
    <cfRule type="cellIs" dxfId="19" priority="144" operator="equal">
      <formula>$K$30</formula>
    </cfRule>
    <cfRule type="cellIs" dxfId="18" priority="145" operator="equal">
      <formula>$B$30:$K$30=52</formula>
    </cfRule>
  </conditionalFormatting>
  <conditionalFormatting sqref="V3:V8">
    <cfRule type="cellIs" dxfId="17" priority="124" operator="equal">
      <formula>"Trebuie alocate cel puțin 20 de ore pe săptămână"</formula>
    </cfRule>
  </conditionalFormatting>
  <conditionalFormatting sqref="V30:W30">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SUM($B$31:$J$31)</formula>
    </cfRule>
    <cfRule type="cellIs" dxfId="12" priority="19" operator="lessThan">
      <formula>"(SUM(B28:K28)=52"</formula>
    </cfRule>
    <cfRule type="cellIs" dxfId="11" priority="20" operator="equal">
      <formula>52</formula>
    </cfRule>
    <cfRule type="cellIs" dxfId="10" priority="21" operator="equal">
      <formula>$K$31</formula>
    </cfRule>
    <cfRule type="cellIs" dxfId="9" priority="22" operator="equal">
      <formula>$B$31:$K$31=52</formula>
    </cfRule>
  </conditionalFormatting>
  <conditionalFormatting sqref="V389">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88">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90">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disablePrompts="1" count="14">
    <dataValidation type="list" allowBlank="1" showInputMessage="1" showErrorMessage="1" sqref="S389:S390 S382 S386:S387 S378 S380 S384 S201:S203 S135:S137 S199 S205:S207 S209:S211 S213:S215 S118:S121 S81:S85 S64:S67 S47:S50 S99:S103 S195" xr:uid="{00000000-0002-0000-0000-000000000000}">
      <formula1>$S$40</formula1>
    </dataValidation>
    <dataValidation type="list" allowBlank="1" showInputMessage="1" showErrorMessage="1" sqref="R389:R390 R382 R386:R387 R378 R380 R384 R201:R203 R135:R137 R199 R205:R207 R209:R211 R213:R215 R118:R121 R81:R85 R64:R67 R47:R50 R99:R103 R195" xr:uid="{00000000-0002-0000-0000-000001000000}">
      <formula1>$R$40</formula1>
    </dataValidation>
    <dataValidation type="list" allowBlank="1" showInputMessage="1" showErrorMessage="1" sqref="T389:T390 T382 T386:T387 T378 T380 T384 T99:T103 T199 T201:T203 T205:T207 T209:T211 T213:T215 T118:T121 T47:T50 T135:T137 T64:T67 T81:T85 T195" xr:uid="{00000000-0002-0000-0000-000002000000}">
      <formula1>$T$40</formula1>
    </dataValidation>
    <dataValidation type="list" allowBlank="1" showInputMessage="1" showErrorMessage="1" sqref="B346:I349 B254:I257 B236:I251 B309:I315 B277:I306 B328:I343" xr:uid="{00000000-0002-0000-0000-000003000000}">
      <formula1>$B$39:$B$218</formula1>
    </dataValidation>
    <dataValidation type="list" allowBlank="1" showInputMessage="1" showErrorMessage="1" sqref="U209:U211 U213:U215 U201:U203 U47:U50 U199 U205:U207 U118:U121 U64:U67 U81:U85 U135:U137 U99:U103 U195" xr:uid="{00000000-0002-0000-0000-000004000000}">
      <formula1>$P$37:$T$37</formula1>
    </dataValidation>
    <dataValidation type="list" allowBlank="1" showInputMessage="1" showErrorMessage="1" sqref="B235:I235 B276:I276 B327:I327" xr:uid="{00000000-0002-0000-0000-000005000000}">
      <formula1>$B$38:$B$219</formula1>
    </dataValidation>
    <dataValidation type="list" allowBlank="1" showInputMessage="1" showErrorMessage="1" sqref="U41:U46 U58:U63 U75:U80 U93:U98 U111:U117 U127:U134 U151:U153 U155:U157 U194 U167:U171 U173:U176 U178:U179 U181:U182 U159:U165 U147 U149" xr:uid="{00000000-0002-0000-0000-000006000000}">
      <formula1>$P$36:$T$36</formula1>
    </dataValidation>
    <dataValidation type="list" allowBlank="1" showInputMessage="1" showErrorMessage="1" sqref="T41:T46 T58:T63 T75:T80 T93:T98 T111:T117 T127:T134 T162:T165 T151:T153 T155:T157 T193:T194 T167:T171 T173:T176 T178:T179 T181:T182 T159 T147:T149" xr:uid="{00000000-0002-0000-0000-000007000000}">
      <formula1>$T$39</formula1>
    </dataValidation>
    <dataValidation type="list" allowBlank="1" showInputMessage="1" showErrorMessage="1" sqref="R41:R46 R58:R63 R75:R80 R93:R98 R111:R117 R127:R134 R162:R165 R151:R153 R155:R157 R193:R194 R167:R171 R173:R176 R178:R179 R181:R182 R147 R149" xr:uid="{00000000-0002-0000-0000-000008000000}">
      <formula1>$R$39</formula1>
    </dataValidation>
    <dataValidation type="list" allowBlank="1" showInputMessage="1" showErrorMessage="1" sqref="S41:S46 S58:S63 S75:S80 S93:S98 S111:S117 S127:S134 S162:S165 S151:S153 S155:S157 S193:S194 S167:S171 S173:S176 S178:S179 S181:S182 S159 S147 S149" xr:uid="{00000000-0002-0000-0000-000009000000}">
      <formula1>$S$39</formula1>
    </dataValidation>
    <dataValidation type="list" allowBlank="1" showInputMessage="1" showErrorMessage="1" sqref="S160:S161 S148" xr:uid="{00000000-0002-0000-0000-00000A000000}">
      <formula1>$S$38</formula1>
    </dataValidation>
    <dataValidation type="list" allowBlank="1" showInputMessage="1" showErrorMessage="1" sqref="R160:R161 R148" xr:uid="{00000000-0002-0000-0000-00000B000000}">
      <formula1>$R$38</formula1>
    </dataValidation>
    <dataValidation type="list" allowBlank="1" showInputMessage="1" showErrorMessage="1" sqref="T160:T161" xr:uid="{00000000-0002-0000-0000-00000C000000}">
      <formula1>$T$38</formula1>
    </dataValidation>
    <dataValidation type="list" allowBlank="1" showInputMessage="1" showErrorMessage="1" sqref="U148" xr:uid="{00000000-0002-0000-0000-00000D000000}">
      <formula1>$P$35:$T$35</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 xml:space="preserve">&amp;LRECTOR,
Acad.Prof.univ.dr. Ioan Aurel POP&amp;CDECAN,
Prof. univ. dr. Adrian-Olimpiu PETRUȘEL&amp;RDIRECTOR DE DEPARTAMENT,
Conf. univ. dr. ANDRÁS Szilárd </oddFooter>
  </headerFooter>
  <ignoredErrors>
    <ignoredError sqref="M36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47BA5F-6062-4501-97D8-EE895154C63F}">
  <ds:schemaRefs>
    <ds:schemaRef ds:uri="http://schemas.microsoft.com/office/2006/metadata/properties"/>
  </ds:schemaRefs>
</ds:datastoreItem>
</file>

<file path=customXml/itemProps2.xml><?xml version="1.0" encoding="utf-8"?>
<ds:datastoreItem xmlns:ds="http://schemas.openxmlformats.org/officeDocument/2006/customXml" ds:itemID="{4F5C4B38-B7D1-4B5C-870F-6550857E1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D73071-9A0B-4AE1-80BC-CD747FEA0F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2019-01-30T07:16:51Z</cp:lastPrinted>
  <dcterms:created xsi:type="dcterms:W3CDTF">2013-06-27T08:19:59Z</dcterms:created>
  <dcterms:modified xsi:type="dcterms:W3CDTF">2019-04-24T08:19:24Z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