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D:\Plan_Invatamant_2018\MASTER_2018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U88" i="1" l="1"/>
  <c r="Y3" i="1"/>
  <c r="U6" i="1" l="1"/>
  <c r="U5" i="1"/>
  <c r="U4" i="1"/>
  <c r="U3" i="1"/>
  <c r="P129" i="1" l="1"/>
  <c r="P128" i="1"/>
  <c r="P127" i="1"/>
  <c r="P126" i="1"/>
  <c r="P125" i="1"/>
  <c r="P124" i="1"/>
  <c r="P90" i="1"/>
  <c r="R171" i="1" l="1"/>
  <c r="Q171" i="1"/>
  <c r="S171" i="1"/>
  <c r="T101" i="1" l="1"/>
  <c r="M172" i="1" l="1"/>
  <c r="L172" i="1" l="1"/>
  <c r="K172" i="1"/>
  <c r="M171" i="1" l="1"/>
  <c r="L171" i="1"/>
  <c r="K171" i="1"/>
  <c r="J171" i="1"/>
  <c r="J137" i="1"/>
  <c r="N90" i="1" l="1"/>
  <c r="O90" i="1" s="1"/>
  <c r="T85" i="1" l="1"/>
  <c r="T67" i="1" l="1"/>
  <c r="T51" i="1"/>
  <c r="M263" i="1" l="1"/>
  <c r="L263" i="1"/>
  <c r="K263" i="1"/>
  <c r="S262" i="1"/>
  <c r="R262" i="1"/>
  <c r="Q262" i="1"/>
  <c r="M262" i="1"/>
  <c r="L262" i="1"/>
  <c r="K262" i="1"/>
  <c r="J262" i="1"/>
  <c r="P258" i="1"/>
  <c r="N258" i="1"/>
  <c r="P252" i="1"/>
  <c r="N252" i="1"/>
  <c r="P256" i="1"/>
  <c r="N256" i="1"/>
  <c r="P259" i="1"/>
  <c r="N259" i="1"/>
  <c r="P255" i="1"/>
  <c r="N255" i="1"/>
  <c r="P253" i="1"/>
  <c r="N253" i="1"/>
  <c r="O256" i="1" l="1"/>
  <c r="N262" i="1"/>
  <c r="P262" i="1"/>
  <c r="N263" i="1"/>
  <c r="P263" i="1"/>
  <c r="K264" i="1"/>
  <c r="O258" i="1"/>
  <c r="O252" i="1"/>
  <c r="O259" i="1"/>
  <c r="O253" i="1"/>
  <c r="O255" i="1"/>
  <c r="O263" i="1" l="1"/>
  <c r="N264" i="1" s="1"/>
  <c r="O262" i="1"/>
  <c r="U29" i="1" l="1"/>
  <c r="U28" i="1"/>
  <c r="P153" i="1" l="1"/>
  <c r="N153" i="1"/>
  <c r="P148" i="1"/>
  <c r="N148" i="1"/>
  <c r="P170" i="1"/>
  <c r="N170" i="1"/>
  <c r="P169" i="1"/>
  <c r="N169" i="1"/>
  <c r="P168" i="1"/>
  <c r="N168" i="1"/>
  <c r="P167" i="1"/>
  <c r="N167" i="1"/>
  <c r="P166" i="1"/>
  <c r="N166" i="1"/>
  <c r="P165" i="1"/>
  <c r="N165" i="1"/>
  <c r="P163" i="1"/>
  <c r="N163" i="1"/>
  <c r="P162" i="1"/>
  <c r="N162" i="1"/>
  <c r="P161" i="1"/>
  <c r="N161" i="1"/>
  <c r="P160" i="1"/>
  <c r="N160" i="1"/>
  <c r="P159" i="1"/>
  <c r="N159" i="1"/>
  <c r="P158" i="1"/>
  <c r="N158" i="1"/>
  <c r="P156" i="1"/>
  <c r="N156" i="1"/>
  <c r="P155" i="1"/>
  <c r="N155" i="1"/>
  <c r="P154" i="1"/>
  <c r="N154" i="1"/>
  <c r="P152" i="1"/>
  <c r="N152" i="1"/>
  <c r="P150" i="1"/>
  <c r="N150" i="1"/>
  <c r="P149" i="1"/>
  <c r="N149" i="1"/>
  <c r="P147" i="1"/>
  <c r="N147" i="1"/>
  <c r="P146" i="1"/>
  <c r="N146" i="1"/>
  <c r="M138" i="1"/>
  <c r="L138" i="1"/>
  <c r="K138" i="1"/>
  <c r="S137" i="1"/>
  <c r="R137" i="1"/>
  <c r="Q137" i="1"/>
  <c r="M137" i="1"/>
  <c r="L137" i="1"/>
  <c r="K137" i="1"/>
  <c r="P136" i="1"/>
  <c r="N136" i="1"/>
  <c r="P135" i="1"/>
  <c r="N135" i="1"/>
  <c r="P134" i="1"/>
  <c r="N134" i="1"/>
  <c r="P133" i="1"/>
  <c r="N133" i="1"/>
  <c r="P132" i="1"/>
  <c r="N132" i="1"/>
  <c r="P131" i="1"/>
  <c r="N127" i="1"/>
  <c r="N126" i="1"/>
  <c r="N125" i="1"/>
  <c r="P120" i="1"/>
  <c r="N120" i="1"/>
  <c r="P119" i="1"/>
  <c r="N119" i="1"/>
  <c r="P118" i="1"/>
  <c r="N118" i="1"/>
  <c r="P114" i="1"/>
  <c r="N114" i="1"/>
  <c r="P113" i="1"/>
  <c r="N113" i="1"/>
  <c r="P112" i="1"/>
  <c r="N112" i="1"/>
  <c r="P100" i="1"/>
  <c r="P99" i="1"/>
  <c r="P98" i="1"/>
  <c r="P97" i="1"/>
  <c r="P96" i="1"/>
  <c r="P95" i="1"/>
  <c r="P94" i="1"/>
  <c r="P93" i="1"/>
  <c r="P92" i="1"/>
  <c r="P91" i="1"/>
  <c r="P50" i="1"/>
  <c r="N50" i="1"/>
  <c r="P66" i="1"/>
  <c r="N66" i="1"/>
  <c r="N172" i="1" l="1"/>
  <c r="N171" i="1"/>
  <c r="P172" i="1"/>
  <c r="P171" i="1"/>
  <c r="O152" i="1"/>
  <c r="O160" i="1"/>
  <c r="O149" i="1"/>
  <c r="O155" i="1"/>
  <c r="O162" i="1"/>
  <c r="O153" i="1"/>
  <c r="K173" i="1"/>
  <c r="O154" i="1"/>
  <c r="O156" i="1"/>
  <c r="O161" i="1"/>
  <c r="O148" i="1"/>
  <c r="O159" i="1"/>
  <c r="O167" i="1"/>
  <c r="O168" i="1"/>
  <c r="O132" i="1"/>
  <c r="O133" i="1"/>
  <c r="O170" i="1"/>
  <c r="O163" i="1"/>
  <c r="O169" i="1"/>
  <c r="O134" i="1"/>
  <c r="O135" i="1"/>
  <c r="O136" i="1"/>
  <c r="O165" i="1"/>
  <c r="O147" i="1"/>
  <c r="O150" i="1"/>
  <c r="O158" i="1"/>
  <c r="O166" i="1"/>
  <c r="O146" i="1"/>
  <c r="O112" i="1"/>
  <c r="O113" i="1"/>
  <c r="O114" i="1"/>
  <c r="O118" i="1"/>
  <c r="O119" i="1"/>
  <c r="O120" i="1"/>
  <c r="O125" i="1"/>
  <c r="O126" i="1"/>
  <c r="O127" i="1"/>
  <c r="O66" i="1"/>
  <c r="O50" i="1"/>
  <c r="S233" i="1"/>
  <c r="R233" i="1"/>
  <c r="Q233" i="1"/>
  <c r="P233" i="1"/>
  <c r="O233" i="1"/>
  <c r="N233" i="1"/>
  <c r="M233" i="1"/>
  <c r="L233" i="1"/>
  <c r="K233" i="1"/>
  <c r="J233" i="1"/>
  <c r="A233" i="1"/>
  <c r="S232" i="1"/>
  <c r="R232" i="1"/>
  <c r="Q232" i="1"/>
  <c r="P232" i="1"/>
  <c r="M232" i="1"/>
  <c r="L232" i="1"/>
  <c r="K232" i="1"/>
  <c r="J232" i="1"/>
  <c r="A232" i="1"/>
  <c r="S231" i="1"/>
  <c r="R231" i="1"/>
  <c r="Q231" i="1"/>
  <c r="P231" i="1"/>
  <c r="M231" i="1"/>
  <c r="L231" i="1"/>
  <c r="K231" i="1"/>
  <c r="J231" i="1"/>
  <c r="A231" i="1"/>
  <c r="S230" i="1"/>
  <c r="R230" i="1"/>
  <c r="Q230" i="1"/>
  <c r="M230" i="1"/>
  <c r="L230" i="1"/>
  <c r="K230" i="1"/>
  <c r="J230" i="1"/>
  <c r="A230" i="1"/>
  <c r="S227" i="1"/>
  <c r="R227" i="1"/>
  <c r="Q227" i="1"/>
  <c r="P227" i="1"/>
  <c r="O227" i="1"/>
  <c r="N227" i="1"/>
  <c r="M227" i="1"/>
  <c r="L227" i="1"/>
  <c r="K227" i="1"/>
  <c r="J227" i="1"/>
  <c r="A227" i="1"/>
  <c r="S226" i="1"/>
  <c r="R226" i="1"/>
  <c r="Q226" i="1"/>
  <c r="P226" i="1"/>
  <c r="O226" i="1"/>
  <c r="N226" i="1"/>
  <c r="M226" i="1"/>
  <c r="L226" i="1"/>
  <c r="K226" i="1"/>
  <c r="J226" i="1"/>
  <c r="A226" i="1"/>
  <c r="S225" i="1"/>
  <c r="R225" i="1"/>
  <c r="Q225" i="1"/>
  <c r="P225" i="1"/>
  <c r="O225" i="1"/>
  <c r="N225" i="1"/>
  <c r="M225" i="1"/>
  <c r="L225" i="1"/>
  <c r="K225" i="1"/>
  <c r="J225" i="1"/>
  <c r="A225" i="1"/>
  <c r="S224" i="1"/>
  <c r="R224" i="1"/>
  <c r="Q224" i="1"/>
  <c r="P224" i="1"/>
  <c r="O224" i="1"/>
  <c r="N224" i="1"/>
  <c r="M224" i="1"/>
  <c r="L224" i="1"/>
  <c r="K224" i="1"/>
  <c r="J224" i="1"/>
  <c r="A224" i="1"/>
  <c r="S223" i="1"/>
  <c r="R223" i="1"/>
  <c r="Q223" i="1"/>
  <c r="P223" i="1"/>
  <c r="O223" i="1"/>
  <c r="N223" i="1"/>
  <c r="M223" i="1"/>
  <c r="L223" i="1"/>
  <c r="K223" i="1"/>
  <c r="J223" i="1"/>
  <c r="A223" i="1"/>
  <c r="S222" i="1"/>
  <c r="R222" i="1"/>
  <c r="Q222" i="1"/>
  <c r="P222" i="1"/>
  <c r="O222" i="1"/>
  <c r="N222" i="1"/>
  <c r="M222" i="1"/>
  <c r="L222" i="1"/>
  <c r="K222" i="1"/>
  <c r="J222" i="1"/>
  <c r="A222" i="1"/>
  <c r="S221" i="1"/>
  <c r="R221" i="1"/>
  <c r="Q221" i="1"/>
  <c r="P221" i="1"/>
  <c r="O221" i="1"/>
  <c r="N221" i="1"/>
  <c r="M221" i="1"/>
  <c r="L221" i="1"/>
  <c r="K221" i="1"/>
  <c r="J221" i="1"/>
  <c r="A221" i="1"/>
  <c r="S220" i="1"/>
  <c r="R220" i="1"/>
  <c r="Q220" i="1"/>
  <c r="P220" i="1"/>
  <c r="O220" i="1"/>
  <c r="N220" i="1"/>
  <c r="M220" i="1"/>
  <c r="L220" i="1"/>
  <c r="K220" i="1"/>
  <c r="J220" i="1"/>
  <c r="A220" i="1"/>
  <c r="S219" i="1"/>
  <c r="R219" i="1"/>
  <c r="Q219" i="1"/>
  <c r="P219" i="1"/>
  <c r="O219" i="1"/>
  <c r="N219" i="1"/>
  <c r="M219" i="1"/>
  <c r="L219" i="1"/>
  <c r="K219" i="1"/>
  <c r="J219" i="1"/>
  <c r="A219" i="1"/>
  <c r="S218" i="1"/>
  <c r="R218" i="1"/>
  <c r="Q218" i="1"/>
  <c r="M218" i="1"/>
  <c r="L218" i="1"/>
  <c r="K218" i="1"/>
  <c r="J218" i="1"/>
  <c r="A218" i="1"/>
  <c r="S217" i="1"/>
  <c r="R217" i="1"/>
  <c r="Q217" i="1"/>
  <c r="M217" i="1"/>
  <c r="L217" i="1"/>
  <c r="K217" i="1"/>
  <c r="J217" i="1"/>
  <c r="A217" i="1"/>
  <c r="S216" i="1"/>
  <c r="R216" i="1"/>
  <c r="Q216" i="1"/>
  <c r="M216" i="1"/>
  <c r="L216" i="1"/>
  <c r="K216" i="1"/>
  <c r="J216" i="1"/>
  <c r="A216" i="1"/>
  <c r="S215" i="1"/>
  <c r="R215" i="1"/>
  <c r="Q215" i="1"/>
  <c r="M215" i="1"/>
  <c r="L215" i="1"/>
  <c r="K215" i="1"/>
  <c r="J215" i="1"/>
  <c r="A215" i="1"/>
  <c r="S214" i="1"/>
  <c r="R214" i="1"/>
  <c r="Q214" i="1"/>
  <c r="M214" i="1"/>
  <c r="L214" i="1"/>
  <c r="K214" i="1"/>
  <c r="J214" i="1"/>
  <c r="A214" i="1"/>
  <c r="S213" i="1"/>
  <c r="R213" i="1"/>
  <c r="Q213" i="1"/>
  <c r="M213" i="1"/>
  <c r="L213" i="1"/>
  <c r="K213" i="1"/>
  <c r="J213" i="1"/>
  <c r="A213" i="1"/>
  <c r="S202" i="1"/>
  <c r="R202" i="1"/>
  <c r="Q202" i="1"/>
  <c r="P202" i="1"/>
  <c r="O202" i="1"/>
  <c r="N202" i="1"/>
  <c r="M202" i="1"/>
  <c r="L202" i="1"/>
  <c r="K202" i="1"/>
  <c r="J202" i="1"/>
  <c r="A202" i="1"/>
  <c r="S201" i="1"/>
  <c r="R201" i="1"/>
  <c r="Q201" i="1"/>
  <c r="P201" i="1"/>
  <c r="O201" i="1"/>
  <c r="N201" i="1"/>
  <c r="M201" i="1"/>
  <c r="L201" i="1"/>
  <c r="K201" i="1"/>
  <c r="J201" i="1"/>
  <c r="A201" i="1"/>
  <c r="S200" i="1"/>
  <c r="R200" i="1"/>
  <c r="Q200" i="1"/>
  <c r="P200" i="1"/>
  <c r="O200" i="1"/>
  <c r="N200" i="1"/>
  <c r="M200" i="1"/>
  <c r="L200" i="1"/>
  <c r="K200" i="1"/>
  <c r="J200" i="1"/>
  <c r="A200" i="1"/>
  <c r="S199" i="1"/>
  <c r="R199" i="1"/>
  <c r="Q199" i="1"/>
  <c r="M199" i="1"/>
  <c r="L199" i="1"/>
  <c r="K199" i="1"/>
  <c r="J199" i="1"/>
  <c r="A199" i="1"/>
  <c r="O172" i="1" l="1"/>
  <c r="N173" i="1" s="1"/>
  <c r="O171" i="1"/>
  <c r="Q182" i="1"/>
  <c r="R181" i="1"/>
  <c r="S181" i="1"/>
  <c r="S196" i="1" l="1"/>
  <c r="R196" i="1"/>
  <c r="Q196" i="1"/>
  <c r="P196" i="1"/>
  <c r="O196" i="1"/>
  <c r="N196" i="1"/>
  <c r="M196" i="1"/>
  <c r="L196" i="1"/>
  <c r="K196" i="1"/>
  <c r="J196" i="1"/>
  <c r="A196" i="1"/>
  <c r="S195" i="1"/>
  <c r="R195" i="1"/>
  <c r="Q195" i="1"/>
  <c r="P195" i="1"/>
  <c r="O195" i="1"/>
  <c r="N195" i="1"/>
  <c r="M195" i="1"/>
  <c r="L195" i="1"/>
  <c r="K195" i="1"/>
  <c r="J195" i="1"/>
  <c r="A195" i="1"/>
  <c r="S194" i="1"/>
  <c r="R194" i="1"/>
  <c r="Q194" i="1"/>
  <c r="P194" i="1"/>
  <c r="O194" i="1"/>
  <c r="N194" i="1"/>
  <c r="M194" i="1"/>
  <c r="L194" i="1"/>
  <c r="K194" i="1"/>
  <c r="J194" i="1"/>
  <c r="A194" i="1"/>
  <c r="S193" i="1"/>
  <c r="R193" i="1"/>
  <c r="Q193" i="1"/>
  <c r="P193" i="1"/>
  <c r="O193" i="1"/>
  <c r="N193" i="1"/>
  <c r="M193" i="1"/>
  <c r="L193" i="1"/>
  <c r="K193" i="1"/>
  <c r="J193" i="1"/>
  <c r="A193" i="1"/>
  <c r="S192" i="1"/>
  <c r="R192" i="1"/>
  <c r="Q192" i="1"/>
  <c r="P192" i="1"/>
  <c r="O192" i="1"/>
  <c r="N192" i="1"/>
  <c r="M192" i="1"/>
  <c r="L192" i="1"/>
  <c r="K192" i="1"/>
  <c r="J192" i="1"/>
  <c r="A192" i="1"/>
  <c r="S191" i="1"/>
  <c r="R191" i="1"/>
  <c r="Q191" i="1"/>
  <c r="P191" i="1"/>
  <c r="O191" i="1"/>
  <c r="N191" i="1"/>
  <c r="M191" i="1"/>
  <c r="L191" i="1"/>
  <c r="K191" i="1"/>
  <c r="J191" i="1"/>
  <c r="A191" i="1"/>
  <c r="S190" i="1"/>
  <c r="R190" i="1"/>
  <c r="Q190" i="1"/>
  <c r="P190" i="1"/>
  <c r="O190" i="1"/>
  <c r="N190" i="1"/>
  <c r="M190" i="1"/>
  <c r="L190" i="1"/>
  <c r="K190" i="1"/>
  <c r="J190" i="1"/>
  <c r="A190" i="1"/>
  <c r="S189" i="1"/>
  <c r="R189" i="1"/>
  <c r="Q189" i="1"/>
  <c r="P189" i="1"/>
  <c r="O189" i="1"/>
  <c r="N189" i="1"/>
  <c r="M189" i="1"/>
  <c r="L189" i="1"/>
  <c r="K189" i="1"/>
  <c r="J189" i="1"/>
  <c r="A189" i="1"/>
  <c r="S188" i="1"/>
  <c r="R188" i="1"/>
  <c r="Q188" i="1"/>
  <c r="P188" i="1"/>
  <c r="O188" i="1"/>
  <c r="N188" i="1"/>
  <c r="M188" i="1"/>
  <c r="L188" i="1"/>
  <c r="K188" i="1"/>
  <c r="J188" i="1"/>
  <c r="A188" i="1"/>
  <c r="S187" i="1"/>
  <c r="R187" i="1"/>
  <c r="Q187" i="1"/>
  <c r="P187" i="1"/>
  <c r="O187" i="1"/>
  <c r="N187" i="1"/>
  <c r="M187" i="1"/>
  <c r="L187" i="1"/>
  <c r="K187" i="1"/>
  <c r="J187" i="1"/>
  <c r="A187" i="1"/>
  <c r="S186" i="1"/>
  <c r="R186" i="1"/>
  <c r="Q186" i="1"/>
  <c r="M186" i="1"/>
  <c r="L186" i="1"/>
  <c r="K186" i="1"/>
  <c r="J186" i="1"/>
  <c r="A186" i="1"/>
  <c r="S185" i="1"/>
  <c r="R185" i="1"/>
  <c r="Q185" i="1"/>
  <c r="M185" i="1"/>
  <c r="L185" i="1"/>
  <c r="K185" i="1"/>
  <c r="J185" i="1"/>
  <c r="A185" i="1"/>
  <c r="S184" i="1"/>
  <c r="R184" i="1"/>
  <c r="Q184" i="1"/>
  <c r="M184" i="1"/>
  <c r="L184" i="1"/>
  <c r="K184" i="1"/>
  <c r="J184" i="1"/>
  <c r="A184" i="1"/>
  <c r="A183" i="1" l="1"/>
  <c r="A182" i="1"/>
  <c r="S183" i="1"/>
  <c r="R183" i="1"/>
  <c r="Q183" i="1"/>
  <c r="M183" i="1"/>
  <c r="L183" i="1"/>
  <c r="K183" i="1"/>
  <c r="J183" i="1"/>
  <c r="S182" i="1"/>
  <c r="R182" i="1"/>
  <c r="M182" i="1"/>
  <c r="L182" i="1"/>
  <c r="K182" i="1"/>
  <c r="J182" i="1"/>
  <c r="Q181" i="1"/>
  <c r="M181" i="1"/>
  <c r="L181" i="1"/>
  <c r="K181" i="1"/>
  <c r="J181" i="1"/>
  <c r="A181" i="1"/>
  <c r="N43" i="1" l="1"/>
  <c r="P43" i="1"/>
  <c r="S234" i="1"/>
  <c r="R234" i="1"/>
  <c r="Q234" i="1"/>
  <c r="M234" i="1"/>
  <c r="L234" i="1"/>
  <c r="K234" i="1"/>
  <c r="J234" i="1"/>
  <c r="S228" i="1"/>
  <c r="R228" i="1"/>
  <c r="Q228" i="1"/>
  <c r="M228" i="1"/>
  <c r="L228" i="1"/>
  <c r="K228" i="1"/>
  <c r="J228" i="1"/>
  <c r="S203" i="1"/>
  <c r="R203" i="1"/>
  <c r="Q203" i="1"/>
  <c r="M203" i="1"/>
  <c r="L203" i="1"/>
  <c r="K203" i="1"/>
  <c r="J203" i="1"/>
  <c r="P117" i="1"/>
  <c r="P121" i="1"/>
  <c r="N110" i="1"/>
  <c r="N111" i="1"/>
  <c r="N129" i="1"/>
  <c r="N128" i="1"/>
  <c r="N131" i="1"/>
  <c r="O131" i="1" s="1"/>
  <c r="N121" i="1"/>
  <c r="P115" i="1"/>
  <c r="N115" i="1"/>
  <c r="N99" i="1"/>
  <c r="N98" i="1"/>
  <c r="P84" i="1"/>
  <c r="N84" i="1"/>
  <c r="P83" i="1"/>
  <c r="N83" i="1"/>
  <c r="P82" i="1"/>
  <c r="N82" i="1"/>
  <c r="P61" i="1"/>
  <c r="N61" i="1"/>
  <c r="P47" i="1"/>
  <c r="N47" i="1"/>
  <c r="P60" i="1"/>
  <c r="N60" i="1"/>
  <c r="P46" i="1"/>
  <c r="N46" i="1"/>
  <c r="N124" i="1"/>
  <c r="P122" i="1"/>
  <c r="N122" i="1"/>
  <c r="N117" i="1"/>
  <c r="P111" i="1"/>
  <c r="P110" i="1"/>
  <c r="N100" i="1"/>
  <c r="S101" i="1"/>
  <c r="R101" i="1"/>
  <c r="Q101" i="1"/>
  <c r="M101" i="1"/>
  <c r="L101" i="1"/>
  <c r="K101" i="1"/>
  <c r="J101" i="1"/>
  <c r="N97" i="1"/>
  <c r="N96" i="1"/>
  <c r="N95" i="1"/>
  <c r="N94" i="1"/>
  <c r="N93" i="1"/>
  <c r="N92" i="1"/>
  <c r="N232" i="1" s="1"/>
  <c r="N91" i="1"/>
  <c r="N231" i="1" s="1"/>
  <c r="S85" i="1"/>
  <c r="R85" i="1"/>
  <c r="Q85" i="1"/>
  <c r="M85" i="1"/>
  <c r="L85" i="1"/>
  <c r="K85" i="1"/>
  <c r="J85" i="1"/>
  <c r="P81" i="1"/>
  <c r="N81" i="1"/>
  <c r="P80" i="1"/>
  <c r="N80" i="1"/>
  <c r="P79" i="1"/>
  <c r="N79" i="1"/>
  <c r="P78" i="1"/>
  <c r="N78" i="1"/>
  <c r="P77" i="1"/>
  <c r="N77" i="1"/>
  <c r="P76" i="1"/>
  <c r="P186" i="1" s="1"/>
  <c r="N76" i="1"/>
  <c r="N186" i="1" s="1"/>
  <c r="P75" i="1"/>
  <c r="P217" i="1" s="1"/>
  <c r="N75" i="1"/>
  <c r="N217" i="1" s="1"/>
  <c r="P74" i="1"/>
  <c r="N74" i="1"/>
  <c r="N216" i="1" s="1"/>
  <c r="S67" i="1"/>
  <c r="R67" i="1"/>
  <c r="Q67" i="1"/>
  <c r="M67" i="1"/>
  <c r="L67" i="1"/>
  <c r="K67" i="1"/>
  <c r="J67" i="1"/>
  <c r="P65" i="1"/>
  <c r="N65" i="1"/>
  <c r="P64" i="1"/>
  <c r="N64" i="1"/>
  <c r="P63" i="1"/>
  <c r="N63" i="1"/>
  <c r="P62" i="1"/>
  <c r="N62" i="1"/>
  <c r="P59" i="1"/>
  <c r="P185" i="1" s="1"/>
  <c r="N59" i="1"/>
  <c r="N185" i="1" s="1"/>
  <c r="P58" i="1"/>
  <c r="P184" i="1" s="1"/>
  <c r="N58" i="1"/>
  <c r="N184" i="1" s="1"/>
  <c r="P57" i="1"/>
  <c r="P183" i="1" s="1"/>
  <c r="N57" i="1"/>
  <c r="N183" i="1" s="1"/>
  <c r="P56" i="1"/>
  <c r="N56" i="1"/>
  <c r="N49" i="1"/>
  <c r="N48" i="1"/>
  <c r="N45" i="1"/>
  <c r="N44" i="1"/>
  <c r="N42" i="1"/>
  <c r="N41" i="1"/>
  <c r="N214" i="1" s="1"/>
  <c r="N40" i="1"/>
  <c r="P45" i="1"/>
  <c r="K51" i="1"/>
  <c r="P49" i="1"/>
  <c r="P48" i="1"/>
  <c r="P44" i="1"/>
  <c r="P42" i="1"/>
  <c r="P41" i="1"/>
  <c r="P214" i="1" s="1"/>
  <c r="S51" i="1"/>
  <c r="R51" i="1"/>
  <c r="Q51" i="1"/>
  <c r="P40" i="1"/>
  <c r="M51" i="1"/>
  <c r="L51" i="1"/>
  <c r="J51" i="1"/>
  <c r="P216" i="1" l="1"/>
  <c r="P215" i="1"/>
  <c r="N215" i="1"/>
  <c r="O110" i="1"/>
  <c r="O79" i="1"/>
  <c r="U101" i="1"/>
  <c r="U67" i="1"/>
  <c r="R242" i="1"/>
  <c r="R244" i="1" s="1"/>
  <c r="U51" i="1"/>
  <c r="N85" i="1"/>
  <c r="S242" i="1"/>
  <c r="S244" i="1" s="1"/>
  <c r="U85" i="1"/>
  <c r="O111" i="1"/>
  <c r="N137" i="1"/>
  <c r="N138" i="1"/>
  <c r="J243" i="1" s="1"/>
  <c r="P137" i="1"/>
  <c r="P138" i="1"/>
  <c r="S235" i="1"/>
  <c r="O48" i="1"/>
  <c r="O61" i="1"/>
  <c r="P85" i="1"/>
  <c r="O57" i="1"/>
  <c r="O183" i="1" s="1"/>
  <c r="O58" i="1"/>
  <c r="O184" i="1" s="1"/>
  <c r="O59" i="1"/>
  <c r="O185" i="1" s="1"/>
  <c r="O63" i="1"/>
  <c r="O76" i="1"/>
  <c r="O186" i="1" s="1"/>
  <c r="O77" i="1"/>
  <c r="O117" i="1"/>
  <c r="M235" i="1"/>
  <c r="J235" i="1"/>
  <c r="L235" i="1"/>
  <c r="Q235" i="1"/>
  <c r="K236" i="1"/>
  <c r="M236" i="1"/>
  <c r="R235" i="1"/>
  <c r="N230" i="1"/>
  <c r="N234" i="1" s="1"/>
  <c r="N213" i="1"/>
  <c r="N199" i="1"/>
  <c r="N203" i="1" s="1"/>
  <c r="N181" i="1"/>
  <c r="P67" i="1"/>
  <c r="P218" i="1"/>
  <c r="P182" i="1"/>
  <c r="O91" i="1"/>
  <c r="O231" i="1" s="1"/>
  <c r="O93" i="1"/>
  <c r="O95" i="1"/>
  <c r="O97" i="1"/>
  <c r="O100" i="1"/>
  <c r="O124" i="1"/>
  <c r="O82" i="1"/>
  <c r="O83" i="1"/>
  <c r="O115" i="1"/>
  <c r="O128" i="1"/>
  <c r="O129" i="1"/>
  <c r="P230" i="1"/>
  <c r="P234" i="1" s="1"/>
  <c r="P213" i="1"/>
  <c r="P199" i="1"/>
  <c r="P203" i="1" s="1"/>
  <c r="P181" i="1"/>
  <c r="N218" i="1"/>
  <c r="N182" i="1"/>
  <c r="L236" i="1"/>
  <c r="O43" i="1"/>
  <c r="O46" i="1"/>
  <c r="N51" i="1"/>
  <c r="O40" i="1"/>
  <c r="O49" i="1"/>
  <c r="O45" i="1"/>
  <c r="M197" i="1"/>
  <c r="M204" i="1" s="1"/>
  <c r="K197" i="1"/>
  <c r="K204" i="1" s="1"/>
  <c r="R197" i="1"/>
  <c r="R204" i="1" s="1"/>
  <c r="L197" i="1"/>
  <c r="L204" i="1" s="1"/>
  <c r="Q197" i="1"/>
  <c r="Q204" i="1" s="1"/>
  <c r="S197" i="1"/>
  <c r="S204" i="1" s="1"/>
  <c r="O74" i="1"/>
  <c r="J197" i="1"/>
  <c r="J204" i="1" s="1"/>
  <c r="O42" i="1"/>
  <c r="N101" i="1"/>
  <c r="P51" i="1"/>
  <c r="O44" i="1"/>
  <c r="O56" i="1"/>
  <c r="O41" i="1"/>
  <c r="O214" i="1" s="1"/>
  <c r="N67" i="1"/>
  <c r="O62" i="1"/>
  <c r="O64" i="1"/>
  <c r="O65" i="1"/>
  <c r="O75" i="1"/>
  <c r="O217" i="1" s="1"/>
  <c r="O78" i="1"/>
  <c r="O80" i="1"/>
  <c r="O81" i="1"/>
  <c r="O92" i="1"/>
  <c r="O232" i="1" s="1"/>
  <c r="O94" i="1"/>
  <c r="O96" i="1"/>
  <c r="O122" i="1"/>
  <c r="O60" i="1"/>
  <c r="O47" i="1"/>
  <c r="O84" i="1"/>
  <c r="O98" i="1"/>
  <c r="O99" i="1"/>
  <c r="O121" i="1"/>
  <c r="K139" i="1"/>
  <c r="P101" i="1"/>
  <c r="K235" i="1"/>
  <c r="O215" i="1" l="1"/>
  <c r="O216" i="1"/>
  <c r="J242" i="1"/>
  <c r="H243" i="1"/>
  <c r="O137" i="1"/>
  <c r="O138" i="1"/>
  <c r="P228" i="1"/>
  <c r="K237" i="1"/>
  <c r="P197" i="1"/>
  <c r="P205" i="1" s="1"/>
  <c r="K205" i="1"/>
  <c r="O218" i="1"/>
  <c r="O182" i="1"/>
  <c r="O213" i="1"/>
  <c r="O230" i="1"/>
  <c r="O234" i="1" s="1"/>
  <c r="O199" i="1"/>
  <c r="O203" i="1" s="1"/>
  <c r="O181" i="1"/>
  <c r="N228" i="1"/>
  <c r="N197" i="1"/>
  <c r="N204" i="1" s="1"/>
  <c r="M205" i="1"/>
  <c r="L205" i="1"/>
  <c r="O67" i="1"/>
  <c r="O51" i="1"/>
  <c r="O101" i="1"/>
  <c r="O85" i="1"/>
  <c r="N139" i="1" l="1"/>
  <c r="L243" i="1"/>
  <c r="L242" i="1"/>
  <c r="L244" i="1" s="1"/>
  <c r="N243" i="1"/>
  <c r="U243" i="1" s="1"/>
  <c r="P204" i="1"/>
  <c r="H242" i="1"/>
  <c r="J244" i="1"/>
  <c r="O228" i="1"/>
  <c r="O235" i="1" s="1"/>
  <c r="P236" i="1"/>
  <c r="P235" i="1"/>
  <c r="K206" i="1"/>
  <c r="O197" i="1"/>
  <c r="O205" i="1" s="1"/>
  <c r="N236" i="1"/>
  <c r="N235" i="1"/>
  <c r="N205" i="1"/>
  <c r="N206" i="1" l="1"/>
  <c r="N242" i="1"/>
  <c r="N244" i="1" s="1"/>
  <c r="H244" i="1"/>
  <c r="P243" i="1" s="1"/>
  <c r="O204" i="1"/>
  <c r="O236" i="1"/>
  <c r="N237" i="1" s="1"/>
  <c r="P242" i="1" l="1"/>
  <c r="P244" i="1" s="1"/>
</calcChain>
</file>

<file path=xl/sharedStrings.xml><?xml version="1.0" encoding="utf-8"?>
<sst xmlns="http://schemas.openxmlformats.org/spreadsheetml/2006/main" count="422" uniqueCount="162">
  <si>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</si>
  <si>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</si>
  <si>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</si>
  <si>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</si>
  <si>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</si>
  <si>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</si>
  <si>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</si>
  <si>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</si>
  <si>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</si>
  <si>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</si>
  <si>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</si>
  <si>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</si>
  <si>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</si>
  <si>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</si>
  <si>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</si>
  <si>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</si>
  <si>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</si>
  <si>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</si>
  <si>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</si>
  <si>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</si>
  <si>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</si>
  <si>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</si>
  <si>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</si>
  <si>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</si>
  <si>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</si>
  <si>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</si>
  <si>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</si>
  <si>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</si>
  <si>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</si>
  <si>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</si>
  <si>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LP</t>
  </si>
  <si>
    <t>T</t>
  </si>
  <si>
    <t>E</t>
  </si>
  <si>
    <t>VP</t>
  </si>
  <si>
    <t>F</t>
  </si>
  <si>
    <t>Semestrul I</t>
  </si>
  <si>
    <t>Semestrul II</t>
  </si>
  <si>
    <t>DF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</si>
  <si>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</si>
  <si>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</si>
  <si>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</si>
  <si>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</si>
  <si>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</si>
  <si>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</si>
  <si>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</si>
  <si>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</si>
  <si>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</si>
  <si>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</si>
  <si>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 xml:space="preserve">TOTAL ORE FIZICE / TOTAL ORE ALOCATE STUDIULUI </t>
  </si>
  <si>
    <t>DISCIPLINE FACULTATIVE</t>
  </si>
  <si>
    <t xml:space="preserve">Anexă la Planul de Învățământ specializarea / programul de studiu: 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</si>
  <si>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</si>
  <si>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</si>
  <si>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</si>
  <si>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</si>
  <si>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</si>
  <si>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</si>
  <si>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</si>
  <si>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</si>
  <si>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</si>
  <si>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</si>
  <si>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</si>
  <si>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</si>
  <si>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CURS FACULTATIV 1 (An I, Semestrul 1)</t>
  </si>
  <si>
    <t>CURS FACULTATIV  2 (An I, Semestrul 2)</t>
  </si>
  <si>
    <t>CURS FACULTATIV  3 (An II, Semestrul 3)</t>
  </si>
  <si>
    <t>CURS FACULTATIV  4 (An II, Semestrul 4)</t>
  </si>
  <si>
    <t>Semestrele 1 - 3 (14 săptămâni)</t>
  </si>
  <si>
    <t>Semestrul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</si>
  <si>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</si>
  <si>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</si>
  <si>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XND 1101</t>
  </si>
  <si>
    <t>XND 1102</t>
  </si>
  <si>
    <t>XND 1203</t>
  </si>
  <si>
    <t>XND 1204</t>
  </si>
  <si>
    <t>Examen de absolvire: Nivelul II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</si>
  <si>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</si>
  <si>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</si>
  <si>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</si>
  <si>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</si>
  <si>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</si>
  <si>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</si>
  <si>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absolvire)</t>
  </si>
  <si>
    <t>MODUL PEDAGOCIC - Nivelul II: 30 de credite ECTS  + 5 credite ECTS aferente examenului de absolvire</t>
  </si>
  <si>
    <t>Psihopedagogia adolescenţilor, tinerilor şi adulţilor</t>
  </si>
  <si>
    <t>Proiectarea şi managementul programelor educaţionale</t>
  </si>
  <si>
    <t>DP</t>
  </si>
  <si>
    <t>DO</t>
  </si>
  <si>
    <t xml:space="preserve">Practică pedagogică (în învăţământul liceal, postliceal şi universitar)
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</si>
  <si>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</si>
  <si>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</si>
  <si>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</si>
  <si>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</si>
  <si>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</si>
  <si>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t>Verificați standardele specifice domeniului dumneavoastră pentru a evita incongruențele.</t>
  </si>
  <si>
    <t>ÎN TOATE TABELELE DIN ACEASTĂ MACHETĂ, TREBUIE SĂ INTRODUCEȚI  DATE NUMAI ÎN CELULELE MARCATE CU GALBEN</t>
  </si>
  <si>
    <t>Tabelele/rândurile necompletate se șterg sau se ascund (dacă afectează formulele) HIDE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</si>
  <si>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</si>
  <si>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Didactica domeniului şi dezvoltăriI în didactica specialităţii (învăţământ liceal, postliceal, universitar)</t>
  </si>
  <si>
    <t>Disciplină opțională 1</t>
  </si>
  <si>
    <t>Disciplină opțională 2</t>
  </si>
  <si>
    <t>PLAN DE ÎNVĂŢĂMÂNT  valabil începând din anul universitar 2018-2019</t>
  </si>
  <si>
    <t>CURS OPȚIONAL 4 (An II, Semestrul 4)- (COD PACHET aici)</t>
  </si>
  <si>
    <t>Titlul absolventului: MASTER</t>
  </si>
  <si>
    <t>DA</t>
  </si>
  <si>
    <t>DSIN</t>
  </si>
  <si>
    <t>DISCIPLINE DE SPECIALITATE  (DS)</t>
  </si>
  <si>
    <t>În contul a cel mult 3 discipline opţionale generale, studentul are dreptul să aleagă 3 discipline de la alte specializări ale facultăţilor din Universitatea „Babeş-Bolyai”, respectând condiționările din planurile de învățământ ale respectivelor specializări.</t>
  </si>
  <si>
    <t>FACULTATEA DE MATEMATICĂ ȘI INFORMATICĂ</t>
  </si>
  <si>
    <t>Domeniul: INFORMATICĂ</t>
  </si>
  <si>
    <t>Specializarea/Programul de studiu: PROIECTAREA ȘI DEZVOLTAREA APLICAȚIILOR ENTERPRISE</t>
  </si>
  <si>
    <t>Limba de predare: MAGHIARĂ</t>
  </si>
  <si>
    <r>
      <rPr>
        <b/>
        <sz val="10"/>
        <color indexed="8"/>
        <rFont val="Times New Roman"/>
        <family val="1"/>
      </rPr>
      <t xml:space="preserve">84 </t>
    </r>
    <r>
      <rPr>
        <sz val="10"/>
        <color indexed="8"/>
        <rFont val="Times New Roman"/>
        <family val="1"/>
      </rPr>
      <t>de credite la disciplinele obligatorii;</t>
    </r>
  </si>
  <si>
    <t>36 de credite la disciplinele opţionale;</t>
  </si>
  <si>
    <t>Sem. 3: Se alege câte o disciplină din pachetele: MMX9901, MMX9902</t>
  </si>
  <si>
    <t>Sem. 4: Se alege  o disciplină din pachetul: MMX9904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</si>
  <si>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Planul de învăţământ urmează în proporţie de 60% planurile de învăţământ  ale ETH Zurich, University of Szeged, Univ. Paul Sabatier Toulouse III, Johannes Keppler Univ.Linz. 
Planul reflectă recomandările  Association of Computing Machinery şi IEEE Computer Society.  </t>
    </r>
    <r>
      <rPr>
        <sz val="10"/>
        <color indexed="8"/>
        <rFont val="Times New Roman"/>
        <family val="1"/>
      </rPr>
      <t xml:space="preserve">....................……………………..                                                                                                ……………............................................…………………….. </t>
    </r>
  </si>
  <si>
    <t>MMM8061</t>
  </si>
  <si>
    <t>Managementul proiectelor enterprise</t>
  </si>
  <si>
    <t>MMM8062</t>
  </si>
  <si>
    <t>Metode agile şi strategii de dezvoltare enterprise</t>
  </si>
  <si>
    <t>MMM8144</t>
  </si>
  <si>
    <t>Proiectare bazata pe sabloane si componente</t>
  </si>
  <si>
    <t>MMM8145</t>
  </si>
  <si>
    <t>Metode avansate de gestionare a datelor</t>
  </si>
  <si>
    <t>MMM8146</t>
  </si>
  <si>
    <t>Metode şi instrumente pentru dezvoltarea sistemelor Enterprise</t>
  </si>
  <si>
    <t>MMM8063</t>
  </si>
  <si>
    <t>Arhitecturi orientate pe servicii şi bazate pe componente</t>
  </si>
  <si>
    <t>MMM8064</t>
  </si>
  <si>
    <t>Proiectare şi dezvoltare bazată pe modele</t>
  </si>
  <si>
    <t>MMM9001</t>
  </si>
  <si>
    <t>Metodologia cercetării ştiinţifice de informatică</t>
  </si>
  <si>
    <t>MME8072</t>
  </si>
  <si>
    <t>Dezvoltarea aplicaţiilor mobile (în engleză)</t>
  </si>
  <si>
    <t>MMM8066</t>
  </si>
  <si>
    <t>Metrici software şi managementul calităţii</t>
  </si>
  <si>
    <t>MMX9901</t>
  </si>
  <si>
    <t>Curs opţional 1</t>
  </si>
  <si>
    <t>MMX9902</t>
  </si>
  <si>
    <t>Curs opţional 2 (în engleză)</t>
  </si>
  <si>
    <t>MMX9916</t>
  </si>
  <si>
    <t>Curs opțional 6 (Practică)</t>
  </si>
  <si>
    <t>MMM9009</t>
  </si>
  <si>
    <t>Proiect de cercetare în inginerie software</t>
  </si>
  <si>
    <t>MMM3402</t>
  </si>
  <si>
    <t>Elaborarea lucrării de disertaţie</t>
  </si>
  <si>
    <t>MMM8018</t>
  </si>
  <si>
    <t>Securitatea sistemelor de calcul</t>
  </si>
  <si>
    <t>MME8048</t>
  </si>
  <si>
    <t>Metode avansate de analiza datelor</t>
  </si>
  <si>
    <t>MME8074</t>
  </si>
  <si>
    <t>Interacţiune om-calculator (în engleză)</t>
  </si>
  <si>
    <t>MME8020</t>
  </si>
  <si>
    <t>Metode de simulare (în engleză)</t>
  </si>
  <si>
    <t>MMM9012</t>
  </si>
  <si>
    <t>Practică de specialitate</t>
  </si>
  <si>
    <t>MMM9013</t>
  </si>
  <si>
    <t>Practică de cercetare</t>
  </si>
  <si>
    <t>CURS OPȚIONAL 6 (An II, Semestrul 4)- (MMX9916)</t>
  </si>
  <si>
    <t>CURS OPȚIONAL 1 (An II, Semestrul 3) - (MMX9901)</t>
  </si>
  <si>
    <t>CURS OPȚIONAL 2 (An II, Semestrul 3)- (MMX9902)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</si>
</sst>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Calibri"/>
      <family val="2"/>
      <charset val="238"/>
      <scheme val="minor"/>
    </font>
    <font>
      <sz val="10"/>
      <color rgb="FFFF0000"/>
      <name val="Times New Roman"/>
      <family val="1"/>
    </font>
    <font>
      <sz val="10"/>
      <color indexed="8"/>
      <name val="Arial"/>
    </font>
    <font>
      <sz val="10"/>
      <color indexed="8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/>
  </cellStyleXfs>
  <cellXfs count="242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/>
    </xf>
    <xf numFmtId="1" fontId="2" fillId="5" borderId="1" xfId="0" applyNumberFormat="1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  <protection locked="0"/>
    </xf>
    <xf numFmtId="1" fontId="10" fillId="5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5" fillId="3" borderId="1" xfId="1" applyFont="1" applyFill="1" applyBorder="1" applyAlignment="1" applyProtection="1">
      <alignment horizontal="left" vertical="center"/>
      <protection locked="0"/>
    </xf>
    <xf numFmtId="0" fontId="15" fillId="3" borderId="1" xfId="1" applyFont="1" applyFill="1" applyBorder="1" applyAlignment="1" applyProtection="1">
      <alignment horizontal="center" vertical="center"/>
      <protection locked="0"/>
    </xf>
    <xf numFmtId="1" fontId="15" fillId="3" borderId="1" xfId="1" applyNumberFormat="1" applyFont="1" applyFill="1" applyBorder="1" applyAlignment="1" applyProtection="1">
      <alignment horizontal="left" vertical="center"/>
      <protection locked="0"/>
    </xf>
    <xf numFmtId="1" fontId="15" fillId="3" borderId="1" xfId="1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1" fontId="1" fillId="5" borderId="2" xfId="0" applyNumberFormat="1" applyFont="1" applyFill="1" applyBorder="1" applyAlignment="1" applyProtection="1">
      <alignment horizontal="left" vertical="center" wrapText="1"/>
      <protection locked="0"/>
    </xf>
    <xf numFmtId="1" fontId="1" fillId="5" borderId="5" xfId="0" applyNumberFormat="1" applyFont="1" applyFill="1" applyBorder="1" applyAlignment="1" applyProtection="1">
      <alignment horizontal="left" vertical="center"/>
      <protection locked="0"/>
    </xf>
    <xf numFmtId="1" fontId="1" fillId="5" borderId="6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/>
    <xf numFmtId="0" fontId="9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5" xfId="0" applyNumberFormat="1" applyFont="1" applyFill="1" applyBorder="1" applyAlignment="1" applyProtection="1">
      <alignment horizontal="center" vertical="center"/>
      <protection locked="0"/>
    </xf>
    <xf numFmtId="1" fontId="2" fillId="5" borderId="6" xfId="0" applyNumberFormat="1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6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5" borderId="11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8" xfId="0" applyFont="1" applyFill="1" applyBorder="1" applyAlignment="1" applyProtection="1">
      <alignment horizontal="left" vertical="center" wrapText="1"/>
    </xf>
    <xf numFmtId="2" fontId="1" fillId="5" borderId="9" xfId="0" applyNumberFormat="1" applyFont="1" applyFill="1" applyBorder="1" applyAlignment="1" applyProtection="1">
      <alignment horizontal="center" vertical="center"/>
    </xf>
    <xf numFmtId="2" fontId="1" fillId="5" borderId="4" xfId="0" applyNumberFormat="1" applyFont="1" applyFill="1" applyBorder="1" applyAlignment="1" applyProtection="1">
      <alignment horizontal="center" vertical="center"/>
    </xf>
    <xf numFmtId="2" fontId="1" fillId="5" borderId="10" xfId="0" applyNumberFormat="1" applyFont="1" applyFill="1" applyBorder="1" applyAlignment="1" applyProtection="1">
      <alignment horizontal="center" vertical="center"/>
    </xf>
    <xf numFmtId="2" fontId="1" fillId="5" borderId="11" xfId="0" applyNumberFormat="1" applyFont="1" applyFill="1" applyBorder="1" applyAlignment="1" applyProtection="1">
      <alignment horizontal="center" vertical="center"/>
    </xf>
    <xf numFmtId="2" fontId="1" fillId="5" borderId="7" xfId="0" applyNumberFormat="1" applyFont="1" applyFill="1" applyBorder="1" applyAlignment="1" applyProtection="1">
      <alignment horizontal="center" vertical="center"/>
    </xf>
    <xf numFmtId="2" fontId="1" fillId="5" borderId="8" xfId="0" applyNumberFormat="1" applyFont="1" applyFill="1" applyBorder="1" applyAlignment="1" applyProtection="1">
      <alignment horizontal="center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1" fontId="2" fillId="5" borderId="5" xfId="0" applyNumberFormat="1" applyFont="1" applyFill="1" applyBorder="1" applyAlignment="1" applyProtection="1">
      <alignment horizontal="center" vertical="center"/>
    </xf>
    <xf numFmtId="1" fontId="2" fillId="5" borderId="6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9" fontId="7" fillId="0" borderId="2" xfId="0" applyNumberFormat="1" applyFont="1" applyBorder="1" applyAlignment="1" applyProtection="1">
      <alignment horizontal="center" vertical="center"/>
    </xf>
    <xf numFmtId="9" fontId="7" fillId="0" borderId="6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8" fillId="0" borderId="2" xfId="0" applyNumberFormat="1" applyFont="1" applyBorder="1" applyAlignment="1" applyProtection="1">
      <alignment horizontal="center"/>
    </xf>
    <xf numFmtId="9" fontId="8" fillId="0" borderId="6" xfId="0" applyNumberFormat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2" fillId="0" borderId="5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8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5" fillId="3" borderId="2" xfId="1" applyFont="1" applyFill="1" applyBorder="1" applyAlignment="1" applyProtection="1">
      <alignment horizontal="left" vertical="center"/>
      <protection locked="0"/>
    </xf>
    <xf numFmtId="0" fontId="15" fillId="3" borderId="5" xfId="1" applyFont="1" applyFill="1" applyBorder="1" applyAlignment="1" applyProtection="1">
      <alignment horizontal="left" vertical="center"/>
      <protection locked="0"/>
    </xf>
    <xf numFmtId="0" fontId="15" fillId="3" borderId="6" xfId="1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8" borderId="0" xfId="0" applyFont="1" applyFill="1" applyAlignment="1" applyProtection="1">
      <alignment vertical="center" wrapText="1"/>
      <protection locked="0"/>
    </xf>
    <xf numFmtId="0" fontId="1" fillId="8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4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4" borderId="14" xfId="0" applyFont="1" applyFill="1" applyBorder="1" applyAlignment="1" applyProtection="1">
      <alignment wrapText="1"/>
    </xf>
    <xf numFmtId="0" fontId="1" fillId="4" borderId="0" xfId="0" applyFont="1" applyFill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11" fillId="6" borderId="0" xfId="0" applyFont="1" applyFill="1" applyAlignment="1" applyProtection="1">
      <alignment vertical="center" wrapText="1"/>
      <protection locked="0"/>
    </xf>
    <xf numFmtId="0" fontId="12" fillId="6" borderId="0" xfId="0" applyFont="1" applyFill="1" applyAlignment="1">
      <alignment vertical="center" wrapText="1"/>
    </xf>
    <xf numFmtId="0" fontId="12" fillId="0" borderId="0" xfId="0" applyFont="1" applyAlignment="1"/>
    <xf numFmtId="0" fontId="2" fillId="7" borderId="0" xfId="0" applyFont="1" applyFill="1" applyAlignment="1" applyProtection="1">
      <alignment horizontal="left" vertical="top" wrapText="1"/>
      <protection locked="0"/>
    </xf>
    <xf numFmtId="0" fontId="11" fillId="7" borderId="0" xfId="0" applyFont="1" applyFill="1" applyAlignment="1" applyProtection="1">
      <alignment wrapText="1"/>
      <protection locked="0"/>
    </xf>
    <xf numFmtId="0" fontId="0" fillId="7" borderId="0" xfId="0" applyFill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 applyProtection="1">
      <protection locked="0"/>
    </xf>
    <xf numFmtId="0" fontId="0" fillId="0" borderId="0" xfId="0" applyAlignment="1"/>
    <xf numFmtId="0" fontId="2" fillId="5" borderId="1" xfId="0" applyNumberFormat="1" applyFont="1" applyFill="1" applyBorder="1" applyAlignment="1" applyProtection="1">
      <alignment horizontal="center" vertical="center"/>
      <protection locked="0"/>
    </xf>
    <xf numFmtId="1" fontId="15" fillId="3" borderId="1" xfId="1" applyNumberFormat="1" applyFont="1" applyFill="1" applyBorder="1" applyAlignment="1" applyProtection="1">
      <alignment horizontal="left" vertical="center"/>
      <protection locked="0"/>
    </xf>
    <xf numFmtId="0" fontId="15" fillId="3" borderId="2" xfId="1" applyFont="1" applyFill="1" applyBorder="1" applyAlignment="1" applyProtection="1">
      <alignment horizontal="left" vertical="center" wrapText="1"/>
      <protection locked="0"/>
    </xf>
    <xf numFmtId="0" fontId="15" fillId="3" borderId="5" xfId="1" applyFont="1" applyFill="1" applyBorder="1" applyAlignment="1" applyProtection="1">
      <alignment horizontal="left" vertical="center" wrapText="1"/>
      <protection locked="0"/>
    </xf>
    <xf numFmtId="0" fontId="15" fillId="3" borderId="6" xfId="1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ál_Sheet1" xfId="1"/>
  </cellStyles>
  <dxfs count="24"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3"/>
  <sheetViews>
    <sheetView tabSelected="1" view="pageLayout" topLeftCell="A42" zoomScaleNormal="100" workbookViewId="0">
      <selection activeCell="U89" sqref="U89"/>
    </sheetView>
  </sheetViews>
  <sheetFormatPr defaultRowHeight="12.75" x14ac:dyDescent="0.2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5.5703125" style="1" customWidth="1"/>
    <col min="14" max="18" width="6" style="1" customWidth="1"/>
    <col min="19" max="19" width="6.140625" style="1" customWidth="1"/>
    <col min="20" max="20" width="9.28515625" style="1" customWidth="1"/>
    <col min="21" max="26" width="9.140625" style="1"/>
    <col min="27" max="27" width="11" style="1" customWidth="1"/>
    <col min="28" max="16384" width="9.140625" style="1"/>
  </cols>
  <sheetData>
    <row r="1" spans="1:28" ht="15.75" customHeight="1" x14ac:dyDescent="0.2">
      <c r="A1" s="179" t="s">
        <v>101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M1" s="188" t="s">
        <v>19</v>
      </c>
      <c r="N1" s="188"/>
      <c r="O1" s="188"/>
      <c r="P1" s="188"/>
      <c r="Q1" s="188"/>
      <c r="R1" s="188"/>
      <c r="S1" s="188"/>
      <c r="T1" s="188"/>
    </row>
    <row r="2" spans="1:28" ht="6.75" customHeight="1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28" ht="39" customHeight="1" x14ac:dyDescent="0.2">
      <c r="A3" s="180" t="s">
        <v>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M3" s="193"/>
      <c r="N3" s="194"/>
      <c r="O3" s="197" t="s">
        <v>35</v>
      </c>
      <c r="P3" s="198"/>
      <c r="Q3" s="199"/>
      <c r="R3" s="197" t="s">
        <v>36</v>
      </c>
      <c r="S3" s="198"/>
      <c r="T3" s="199"/>
      <c r="U3" s="225" t="str">
        <f>IF(O4&gt;=12,"Corect","Trebuie alocate cel puțin 12 de ore pe săptămână")</f>
        <v>Corect</v>
      </c>
      <c r="V3" s="226"/>
      <c r="W3" s="226"/>
      <c r="X3" s="226"/>
      <c r="Y3" s="1">
        <f>60*14+25*12</f>
        <v>1140</v>
      </c>
    </row>
    <row r="4" spans="1:28" ht="17.25" customHeight="1" x14ac:dyDescent="0.2">
      <c r="A4" s="190" t="s">
        <v>108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M4" s="195" t="s">
        <v>14</v>
      </c>
      <c r="N4" s="196"/>
      <c r="O4" s="206">
        <v>20</v>
      </c>
      <c r="P4" s="207"/>
      <c r="Q4" s="208"/>
      <c r="R4" s="206">
        <v>20</v>
      </c>
      <c r="S4" s="207"/>
      <c r="T4" s="208"/>
      <c r="U4" s="225" t="str">
        <f>IF(R4&gt;=12,"Corect","Trebuie alocate cel puțin 12 de ore pe săptămână")</f>
        <v>Corect</v>
      </c>
      <c r="V4" s="226"/>
      <c r="W4" s="226"/>
      <c r="X4" s="226"/>
    </row>
    <row r="5" spans="1:28" ht="11.25" customHeight="1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M5" s="195" t="s">
        <v>15</v>
      </c>
      <c r="N5" s="196"/>
      <c r="O5" s="206">
        <v>20</v>
      </c>
      <c r="P5" s="207"/>
      <c r="Q5" s="208"/>
      <c r="R5" s="206">
        <v>25</v>
      </c>
      <c r="S5" s="207"/>
      <c r="T5" s="208"/>
      <c r="U5" s="225" t="str">
        <f>IF(O5&gt;=12,"Corect","Trebuie alocate cel puțin 12 de ore pe săptămână")</f>
        <v>Corect</v>
      </c>
      <c r="V5" s="226"/>
      <c r="W5" s="226"/>
      <c r="X5" s="226"/>
    </row>
    <row r="6" spans="1:28" ht="11.25" customHeight="1" x14ac:dyDescent="0.2">
      <c r="A6" s="209" t="s">
        <v>109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M6" s="211"/>
      <c r="N6" s="211"/>
      <c r="O6" s="210"/>
      <c r="P6" s="210"/>
      <c r="Q6" s="210"/>
      <c r="R6" s="210"/>
      <c r="S6" s="210"/>
      <c r="T6" s="210"/>
      <c r="U6" s="225" t="str">
        <f>IF(R5&gt;=12,"Corect","Trebuie alocate cel puțin 12 de ore pe săptămână")</f>
        <v>Corect</v>
      </c>
      <c r="V6" s="226"/>
      <c r="W6" s="226"/>
      <c r="X6" s="226"/>
    </row>
    <row r="7" spans="1:28" ht="22.5" customHeight="1" x14ac:dyDescent="0.2">
      <c r="A7" s="212" t="s">
        <v>110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</row>
    <row r="8" spans="1:28" ht="18.75" customHeight="1" x14ac:dyDescent="0.2">
      <c r="A8" s="213" t="s">
        <v>111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M8" s="214" t="s">
        <v>97</v>
      </c>
      <c r="N8" s="214"/>
      <c r="O8" s="214"/>
      <c r="P8" s="214"/>
      <c r="Q8" s="214"/>
      <c r="R8" s="214"/>
      <c r="S8" s="214"/>
      <c r="T8" s="214"/>
    </row>
    <row r="9" spans="1:28" ht="15" customHeight="1" x14ac:dyDescent="0.2">
      <c r="A9" s="192" t="s">
        <v>103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M9" s="214"/>
      <c r="N9" s="214"/>
      <c r="O9" s="214"/>
      <c r="P9" s="214"/>
      <c r="Q9" s="214"/>
      <c r="R9" s="214"/>
      <c r="S9" s="214"/>
      <c r="T9" s="214"/>
      <c r="U9" s="228" t="s">
        <v>94</v>
      </c>
      <c r="V9" s="229"/>
      <c r="W9" s="229"/>
      <c r="X9" s="230"/>
      <c r="Y9" s="230"/>
      <c r="Z9" s="230"/>
      <c r="AA9" s="56"/>
    </row>
    <row r="10" spans="1:28" ht="16.5" customHeight="1" x14ac:dyDescent="0.2">
      <c r="A10" s="192" t="s">
        <v>61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M10" s="214"/>
      <c r="N10" s="214"/>
      <c r="O10" s="214"/>
      <c r="P10" s="214"/>
      <c r="Q10" s="214"/>
      <c r="R10" s="214"/>
      <c r="S10" s="214"/>
      <c r="T10" s="214"/>
      <c r="U10" s="229"/>
      <c r="V10" s="229"/>
      <c r="W10" s="229"/>
      <c r="X10" s="230"/>
      <c r="Y10" s="230"/>
      <c r="Z10" s="230"/>
      <c r="AA10" s="56"/>
    </row>
    <row r="11" spans="1:28" x14ac:dyDescent="0.2">
      <c r="A11" s="192" t="s">
        <v>17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M11" s="214"/>
      <c r="N11" s="214"/>
      <c r="O11" s="214"/>
      <c r="P11" s="214"/>
      <c r="Q11" s="214"/>
      <c r="R11" s="214"/>
      <c r="S11" s="214"/>
      <c r="T11" s="214"/>
      <c r="U11" s="229"/>
      <c r="V11" s="229"/>
      <c r="W11" s="229"/>
      <c r="X11" s="230"/>
      <c r="Y11" s="230"/>
      <c r="Z11" s="230"/>
      <c r="AA11" s="56"/>
    </row>
    <row r="12" spans="1:28" ht="10.5" customHeight="1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M12" s="2"/>
      <c r="N12" s="2"/>
      <c r="O12" s="2"/>
      <c r="P12" s="2"/>
      <c r="Q12" s="2"/>
      <c r="R12" s="2"/>
      <c r="U12" s="229"/>
      <c r="V12" s="229"/>
      <c r="W12" s="229"/>
      <c r="X12" s="230"/>
      <c r="Y12" s="230"/>
      <c r="Z12" s="230"/>
      <c r="AA12" s="56"/>
    </row>
    <row r="13" spans="1:28" x14ac:dyDescent="0.2">
      <c r="A13" s="216" t="s">
        <v>69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M13" s="217" t="s">
        <v>20</v>
      </c>
      <c r="N13" s="217"/>
      <c r="O13" s="217"/>
      <c r="P13" s="217"/>
      <c r="Q13" s="217"/>
      <c r="R13" s="217"/>
      <c r="S13" s="217"/>
      <c r="T13" s="217"/>
      <c r="U13" s="56"/>
      <c r="V13" s="56"/>
      <c r="W13" s="56"/>
      <c r="X13" s="56"/>
      <c r="Y13" s="56"/>
      <c r="Z13" s="56"/>
      <c r="AA13" s="56"/>
    </row>
    <row r="14" spans="1:28" ht="12.75" customHeight="1" x14ac:dyDescent="0.2">
      <c r="A14" s="216" t="s">
        <v>62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M14" s="189" t="s">
        <v>114</v>
      </c>
      <c r="N14" s="189"/>
      <c r="O14" s="189"/>
      <c r="P14" s="189"/>
      <c r="Q14" s="189"/>
      <c r="R14" s="189"/>
      <c r="S14" s="189"/>
      <c r="T14" s="189"/>
      <c r="U14" s="56"/>
      <c r="V14" s="56"/>
      <c r="W14" s="56"/>
      <c r="X14" s="56"/>
      <c r="Y14" s="56"/>
      <c r="Z14" s="56"/>
      <c r="AA14" s="56"/>
    </row>
    <row r="15" spans="1:28" ht="12.75" customHeight="1" x14ac:dyDescent="0.2">
      <c r="A15" s="213" t="s">
        <v>112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M15" s="189" t="s">
        <v>115</v>
      </c>
      <c r="N15" s="189"/>
      <c r="O15" s="189"/>
      <c r="P15" s="189"/>
      <c r="Q15" s="189"/>
      <c r="R15" s="189"/>
      <c r="S15" s="189"/>
      <c r="T15" s="189"/>
      <c r="U15" s="231" t="s">
        <v>95</v>
      </c>
      <c r="V15" s="231"/>
      <c r="W15" s="231"/>
      <c r="X15" s="231"/>
      <c r="Y15" s="231"/>
      <c r="Z15" s="231"/>
      <c r="AA15" s="56"/>
    </row>
    <row r="16" spans="1:28" ht="12.75" customHeight="1" x14ac:dyDescent="0.25">
      <c r="A16" s="213" t="s">
        <v>113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M16" s="189"/>
      <c r="N16" s="189"/>
      <c r="O16" s="189"/>
      <c r="P16" s="189"/>
      <c r="Q16" s="189"/>
      <c r="R16" s="189"/>
      <c r="S16" s="189"/>
      <c r="T16" s="189"/>
      <c r="U16" s="231"/>
      <c r="V16" s="231"/>
      <c r="W16" s="231"/>
      <c r="X16" s="231"/>
      <c r="Y16" s="231"/>
      <c r="Z16" s="231"/>
      <c r="AA16" s="235"/>
      <c r="AB16" s="236"/>
    </row>
    <row r="17" spans="1:27" ht="12.75" customHeight="1" x14ac:dyDescent="0.2">
      <c r="A17" s="192" t="s">
        <v>1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M17" s="184"/>
      <c r="N17" s="184"/>
      <c r="O17" s="184"/>
      <c r="P17" s="184"/>
      <c r="Q17" s="184"/>
      <c r="R17" s="184"/>
      <c r="S17" s="184"/>
      <c r="T17" s="184"/>
      <c r="U17" s="231"/>
      <c r="V17" s="231"/>
      <c r="W17" s="231"/>
      <c r="X17" s="231"/>
      <c r="Y17" s="231"/>
      <c r="Z17" s="231"/>
      <c r="AA17" s="56"/>
    </row>
    <row r="18" spans="1:27" ht="14.25" customHeight="1" x14ac:dyDescent="0.2">
      <c r="A18" s="192" t="s">
        <v>70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M18" s="184"/>
      <c r="N18" s="184"/>
      <c r="O18" s="184"/>
      <c r="P18" s="184"/>
      <c r="Q18" s="184"/>
      <c r="R18" s="184"/>
      <c r="S18" s="184"/>
      <c r="T18" s="184"/>
      <c r="U18" s="56"/>
      <c r="V18" s="56"/>
      <c r="W18" s="56"/>
      <c r="X18" s="56"/>
      <c r="Y18" s="56"/>
      <c r="Z18" s="56"/>
      <c r="AA18" s="56"/>
    </row>
    <row r="19" spans="1:27" x14ac:dyDescent="0.2">
      <c r="A19" s="192"/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M19" s="184"/>
      <c r="N19" s="184"/>
      <c r="O19" s="184"/>
      <c r="P19" s="184"/>
      <c r="Q19" s="184"/>
      <c r="R19" s="184"/>
      <c r="S19" s="184"/>
      <c r="T19" s="184"/>
      <c r="U19" s="56"/>
      <c r="V19" s="56"/>
      <c r="W19" s="56"/>
      <c r="X19" s="56"/>
      <c r="Y19" s="56"/>
      <c r="Z19" s="56"/>
      <c r="AA19" s="56"/>
    </row>
    <row r="20" spans="1:27" ht="7.5" customHeight="1" x14ac:dyDescent="0.2">
      <c r="A20" s="214" t="s">
        <v>82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M20" s="2"/>
      <c r="N20" s="2"/>
      <c r="O20" s="2"/>
      <c r="P20" s="2"/>
      <c r="Q20" s="2"/>
      <c r="R20" s="2"/>
      <c r="U20" s="232" t="s">
        <v>96</v>
      </c>
      <c r="V20" s="233"/>
      <c r="W20" s="233"/>
      <c r="X20" s="233"/>
      <c r="Y20" s="233"/>
      <c r="Z20" s="233"/>
      <c r="AA20" s="234"/>
    </row>
    <row r="21" spans="1:27" ht="15" customHeight="1" x14ac:dyDescent="0.2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M21" s="70" t="s">
        <v>107</v>
      </c>
      <c r="N21" s="70"/>
      <c r="O21" s="70"/>
      <c r="P21" s="70"/>
      <c r="Q21" s="70"/>
      <c r="R21" s="70"/>
      <c r="S21" s="70"/>
      <c r="T21" s="70"/>
      <c r="U21" s="234"/>
      <c r="V21" s="234"/>
      <c r="W21" s="234"/>
      <c r="X21" s="234"/>
      <c r="Y21" s="234"/>
      <c r="Z21" s="234"/>
      <c r="AA21" s="234"/>
    </row>
    <row r="22" spans="1:27" ht="15" customHeight="1" x14ac:dyDescent="0.2">
      <c r="A22" s="214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M22" s="70"/>
      <c r="N22" s="70"/>
      <c r="O22" s="70"/>
      <c r="P22" s="70"/>
      <c r="Q22" s="70"/>
      <c r="R22" s="70"/>
      <c r="S22" s="70"/>
      <c r="T22" s="70"/>
      <c r="U22" s="234"/>
      <c r="V22" s="234"/>
      <c r="W22" s="234"/>
      <c r="X22" s="234"/>
      <c r="Y22" s="234"/>
      <c r="Z22" s="234"/>
      <c r="AA22" s="234"/>
    </row>
    <row r="23" spans="1:27" ht="24" customHeight="1" x14ac:dyDescent="0.2">
      <c r="A23" s="214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M23" s="70"/>
      <c r="N23" s="70"/>
      <c r="O23" s="70"/>
      <c r="P23" s="70"/>
      <c r="Q23" s="70"/>
      <c r="R23" s="70"/>
      <c r="S23" s="70"/>
      <c r="T23" s="70"/>
      <c r="U23" s="234"/>
      <c r="V23" s="234"/>
      <c r="W23" s="234"/>
      <c r="X23" s="234"/>
      <c r="Y23" s="234"/>
      <c r="Z23" s="234"/>
      <c r="AA23" s="234"/>
    </row>
    <row r="24" spans="1:27" ht="13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M24" s="3"/>
      <c r="N24" s="3"/>
      <c r="O24" s="3"/>
      <c r="P24" s="3"/>
      <c r="Q24" s="3"/>
      <c r="R24" s="3"/>
    </row>
    <row r="25" spans="1:27" x14ac:dyDescent="0.2">
      <c r="A25" s="158" t="s">
        <v>16</v>
      </c>
      <c r="B25" s="158"/>
      <c r="C25" s="158"/>
      <c r="D25" s="158"/>
      <c r="E25" s="158"/>
      <c r="F25" s="158"/>
      <c r="G25" s="158"/>
      <c r="M25" s="215" t="s">
        <v>116</v>
      </c>
      <c r="N25" s="215"/>
      <c r="O25" s="215"/>
      <c r="P25" s="215"/>
      <c r="Q25" s="215"/>
      <c r="R25" s="215"/>
      <c r="S25" s="215"/>
      <c r="T25" s="215"/>
    </row>
    <row r="26" spans="1:27" ht="26.25" customHeight="1" x14ac:dyDescent="0.2">
      <c r="A26" s="4"/>
      <c r="B26" s="197" t="s">
        <v>2</v>
      </c>
      <c r="C26" s="199"/>
      <c r="D26" s="197" t="s">
        <v>3</v>
      </c>
      <c r="E26" s="198"/>
      <c r="F26" s="199"/>
      <c r="G26" s="176" t="s">
        <v>18</v>
      </c>
      <c r="H26" s="176" t="s">
        <v>10</v>
      </c>
      <c r="I26" s="197" t="s">
        <v>4</v>
      </c>
      <c r="J26" s="198"/>
      <c r="K26" s="199"/>
      <c r="M26" s="215"/>
      <c r="N26" s="215"/>
      <c r="O26" s="215"/>
      <c r="P26" s="215"/>
      <c r="Q26" s="215"/>
      <c r="R26" s="215"/>
      <c r="S26" s="215"/>
      <c r="T26" s="215"/>
    </row>
    <row r="27" spans="1:27" ht="14.25" customHeight="1" x14ac:dyDescent="0.2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177"/>
      <c r="H27" s="177"/>
      <c r="I27" s="5" t="s">
        <v>11</v>
      </c>
      <c r="J27" s="5" t="s">
        <v>12</v>
      </c>
      <c r="K27" s="5" t="s">
        <v>13</v>
      </c>
      <c r="M27" s="215"/>
      <c r="N27" s="215"/>
      <c r="O27" s="215"/>
      <c r="P27" s="215"/>
      <c r="Q27" s="215"/>
      <c r="R27" s="215"/>
      <c r="S27" s="215"/>
      <c r="T27" s="215"/>
    </row>
    <row r="28" spans="1:27" ht="17.25" customHeight="1" x14ac:dyDescent="0.2">
      <c r="A28" s="6" t="s">
        <v>14</v>
      </c>
      <c r="B28" s="7">
        <v>14</v>
      </c>
      <c r="C28" s="7">
        <v>14</v>
      </c>
      <c r="D28" s="25">
        <v>3</v>
      </c>
      <c r="E28" s="25">
        <v>3</v>
      </c>
      <c r="F28" s="25">
        <v>2</v>
      </c>
      <c r="G28" s="25"/>
      <c r="H28" s="45"/>
      <c r="I28" s="25">
        <v>3</v>
      </c>
      <c r="J28" s="25">
        <v>1</v>
      </c>
      <c r="K28" s="25">
        <v>12</v>
      </c>
      <c r="M28" s="215"/>
      <c r="N28" s="215"/>
      <c r="O28" s="215"/>
      <c r="P28" s="215"/>
      <c r="Q28" s="215"/>
      <c r="R28" s="215"/>
      <c r="S28" s="215"/>
      <c r="T28" s="215"/>
      <c r="U28" s="227" t="str">
        <f t="shared" ref="U28" si="0">IF(SUM(B28:K28)=52,"Corect","Suma trebuie să fie 52")</f>
        <v>Corect</v>
      </c>
      <c r="V28" s="227"/>
    </row>
    <row r="29" spans="1:27" ht="15" customHeight="1" x14ac:dyDescent="0.2">
      <c r="A29" s="6" t="s">
        <v>15</v>
      </c>
      <c r="B29" s="7">
        <v>14</v>
      </c>
      <c r="C29" s="7">
        <v>12</v>
      </c>
      <c r="D29" s="25">
        <v>3</v>
      </c>
      <c r="E29" s="25">
        <v>3</v>
      </c>
      <c r="F29" s="25">
        <v>2</v>
      </c>
      <c r="G29" s="25">
        <v>2</v>
      </c>
      <c r="H29" s="25"/>
      <c r="I29" s="25">
        <v>3</v>
      </c>
      <c r="J29" s="25">
        <v>1</v>
      </c>
      <c r="K29" s="25">
        <v>12</v>
      </c>
      <c r="M29" s="215"/>
      <c r="N29" s="215"/>
      <c r="O29" s="215"/>
      <c r="P29" s="215"/>
      <c r="Q29" s="215"/>
      <c r="R29" s="215"/>
      <c r="S29" s="215"/>
      <c r="T29" s="215"/>
      <c r="U29" s="227" t="str">
        <f t="shared" ref="U29" si="1">IF(SUM(B29:K29)=52,"Corect","Suma trebuie să fie 52")</f>
        <v>Corect</v>
      </c>
      <c r="V29" s="227"/>
    </row>
    <row r="30" spans="1:27" ht="15.75" customHeight="1" x14ac:dyDescent="0.2">
      <c r="A30" s="40"/>
      <c r="B30" s="38"/>
      <c r="C30" s="38"/>
      <c r="D30" s="38"/>
      <c r="E30" s="38"/>
      <c r="F30" s="38"/>
      <c r="G30" s="38"/>
      <c r="H30" s="38"/>
      <c r="I30" s="38"/>
      <c r="J30" s="38"/>
      <c r="K30" s="41"/>
      <c r="M30" s="215"/>
      <c r="N30" s="215"/>
      <c r="O30" s="215"/>
      <c r="P30" s="215"/>
      <c r="Q30" s="215"/>
      <c r="R30" s="215"/>
      <c r="S30" s="215"/>
      <c r="T30" s="215"/>
    </row>
    <row r="31" spans="1:27" ht="21" customHeight="1" x14ac:dyDescent="0.2">
      <c r="A31" s="39"/>
      <c r="B31" s="39"/>
      <c r="C31" s="39"/>
      <c r="D31" s="39"/>
      <c r="E31" s="39"/>
      <c r="F31" s="39"/>
      <c r="G31" s="39"/>
      <c r="M31" s="215"/>
      <c r="N31" s="215"/>
      <c r="O31" s="215"/>
      <c r="P31" s="215"/>
      <c r="Q31" s="215"/>
      <c r="R31" s="215"/>
      <c r="S31" s="215"/>
      <c r="T31" s="215"/>
    </row>
    <row r="32" spans="1:27" ht="15" customHeight="1" x14ac:dyDescent="0.2">
      <c r="B32" s="2"/>
      <c r="C32" s="2"/>
      <c r="D32" s="2"/>
      <c r="E32" s="2"/>
      <c r="F32" s="2"/>
      <c r="G32" s="2"/>
      <c r="M32" s="8"/>
      <c r="N32" s="8"/>
      <c r="O32" s="8"/>
      <c r="P32" s="8"/>
      <c r="Q32" s="8"/>
      <c r="R32" s="8"/>
      <c r="S32" s="8"/>
    </row>
    <row r="33" spans="1:20" x14ac:dyDescent="0.2">
      <c r="B33" s="8"/>
      <c r="C33" s="8"/>
      <c r="D33" s="8"/>
      <c r="E33" s="8"/>
      <c r="F33" s="8"/>
      <c r="G33" s="8"/>
      <c r="M33" s="8"/>
      <c r="N33" s="8"/>
      <c r="O33" s="8"/>
      <c r="P33" s="8"/>
      <c r="Q33" s="8"/>
      <c r="R33" s="8"/>
      <c r="S33" s="8"/>
    </row>
    <row r="35" spans="1:20" ht="20.25" customHeight="1" x14ac:dyDescent="0.2">
      <c r="A35" s="191" t="s">
        <v>21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</row>
    <row r="36" spans="1:20" ht="20.25" hidden="1" customHeight="1" x14ac:dyDescent="0.2">
      <c r="N36" s="9"/>
      <c r="O36" s="10" t="s">
        <v>37</v>
      </c>
      <c r="P36" s="10" t="s">
        <v>38</v>
      </c>
      <c r="Q36" s="10" t="s">
        <v>39</v>
      </c>
      <c r="R36" s="10" t="s">
        <v>104</v>
      </c>
      <c r="S36" s="10" t="s">
        <v>105</v>
      </c>
      <c r="T36" s="10"/>
    </row>
    <row r="37" spans="1:20" ht="20.25" customHeight="1" x14ac:dyDescent="0.2">
      <c r="A37" s="95" t="s">
        <v>42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</row>
    <row r="38" spans="1:20" ht="27.75" customHeight="1" x14ac:dyDescent="0.2">
      <c r="A38" s="174" t="s">
        <v>27</v>
      </c>
      <c r="B38" s="167" t="s">
        <v>26</v>
      </c>
      <c r="C38" s="168"/>
      <c r="D38" s="168"/>
      <c r="E38" s="168"/>
      <c r="F38" s="168"/>
      <c r="G38" s="168"/>
      <c r="H38" s="168"/>
      <c r="I38" s="169"/>
      <c r="J38" s="176" t="s">
        <v>40</v>
      </c>
      <c r="K38" s="181" t="s">
        <v>24</v>
      </c>
      <c r="L38" s="182"/>
      <c r="M38" s="183"/>
      <c r="N38" s="181" t="s">
        <v>41</v>
      </c>
      <c r="O38" s="200"/>
      <c r="P38" s="201"/>
      <c r="Q38" s="181" t="s">
        <v>23</v>
      </c>
      <c r="R38" s="182"/>
      <c r="S38" s="183"/>
      <c r="T38" s="202" t="s">
        <v>22</v>
      </c>
    </row>
    <row r="39" spans="1:20" ht="20.25" customHeight="1" x14ac:dyDescent="0.2">
      <c r="A39" s="175"/>
      <c r="B39" s="170"/>
      <c r="C39" s="171"/>
      <c r="D39" s="171"/>
      <c r="E39" s="171"/>
      <c r="F39" s="171"/>
      <c r="G39" s="171"/>
      <c r="H39" s="171"/>
      <c r="I39" s="172"/>
      <c r="J39" s="177"/>
      <c r="K39" s="5" t="s">
        <v>28</v>
      </c>
      <c r="L39" s="5" t="s">
        <v>29</v>
      </c>
      <c r="M39" s="5" t="s">
        <v>30</v>
      </c>
      <c r="N39" s="5" t="s">
        <v>34</v>
      </c>
      <c r="O39" s="5" t="s">
        <v>7</v>
      </c>
      <c r="P39" s="5" t="s">
        <v>31</v>
      </c>
      <c r="Q39" s="5" t="s">
        <v>32</v>
      </c>
      <c r="R39" s="5" t="s">
        <v>28</v>
      </c>
      <c r="S39" s="5" t="s">
        <v>33</v>
      </c>
      <c r="T39" s="177"/>
    </row>
    <row r="40" spans="1:20" ht="17.25" customHeight="1" x14ac:dyDescent="0.2">
      <c r="A40" s="59" t="s">
        <v>117</v>
      </c>
      <c r="B40" s="203" t="s">
        <v>118</v>
      </c>
      <c r="C40" s="204"/>
      <c r="D40" s="204"/>
      <c r="E40" s="204"/>
      <c r="F40" s="204"/>
      <c r="G40" s="204"/>
      <c r="H40" s="204"/>
      <c r="I40" s="205"/>
      <c r="J40" s="60">
        <v>8</v>
      </c>
      <c r="K40" s="60">
        <v>2</v>
      </c>
      <c r="L40" s="60">
        <v>1</v>
      </c>
      <c r="M40" s="11">
        <v>2</v>
      </c>
      <c r="N40" s="18">
        <f>K40+L40+M40</f>
        <v>5</v>
      </c>
      <c r="O40" s="19">
        <f>P40-N40</f>
        <v>9</v>
      </c>
      <c r="P40" s="19">
        <f>ROUND(PRODUCT(J40,25)/14,0)</f>
        <v>14</v>
      </c>
      <c r="Q40" s="24" t="s">
        <v>32</v>
      </c>
      <c r="R40" s="11"/>
      <c r="S40" s="25"/>
      <c r="T40" s="11" t="s">
        <v>38</v>
      </c>
    </row>
    <row r="41" spans="1:20" ht="17.25" customHeight="1" x14ac:dyDescent="0.2">
      <c r="A41" s="59" t="s">
        <v>119</v>
      </c>
      <c r="B41" s="203" t="s">
        <v>120</v>
      </c>
      <c r="C41" s="204"/>
      <c r="D41" s="204"/>
      <c r="E41" s="204"/>
      <c r="F41" s="204"/>
      <c r="G41" s="204"/>
      <c r="H41" s="204"/>
      <c r="I41" s="205"/>
      <c r="J41" s="60">
        <v>8</v>
      </c>
      <c r="K41" s="60">
        <v>2</v>
      </c>
      <c r="L41" s="60">
        <v>1</v>
      </c>
      <c r="M41" s="11">
        <v>2</v>
      </c>
      <c r="N41" s="18">
        <f t="shared" ref="N41:N49" si="2">K41+L41+M41</f>
        <v>5</v>
      </c>
      <c r="O41" s="19">
        <f t="shared" ref="O41:O49" si="3">P41-N41</f>
        <v>9</v>
      </c>
      <c r="P41" s="19">
        <f t="shared" ref="P41:P49" si="4">ROUND(PRODUCT(J41,25)/14,0)</f>
        <v>14</v>
      </c>
      <c r="Q41" s="24" t="s">
        <v>32</v>
      </c>
      <c r="R41" s="11"/>
      <c r="S41" s="25"/>
      <c r="T41" s="11" t="s">
        <v>38</v>
      </c>
    </row>
    <row r="42" spans="1:20" ht="15.75" customHeight="1" x14ac:dyDescent="0.2">
      <c r="A42" s="59" t="s">
        <v>121</v>
      </c>
      <c r="B42" s="203" t="s">
        <v>122</v>
      </c>
      <c r="C42" s="204"/>
      <c r="D42" s="204"/>
      <c r="E42" s="204"/>
      <c r="F42" s="204"/>
      <c r="G42" s="204"/>
      <c r="H42" s="204"/>
      <c r="I42" s="205"/>
      <c r="J42" s="60">
        <v>7</v>
      </c>
      <c r="K42" s="60">
        <v>2</v>
      </c>
      <c r="L42" s="60">
        <v>1</v>
      </c>
      <c r="M42" s="11">
        <v>2</v>
      </c>
      <c r="N42" s="18">
        <f t="shared" si="2"/>
        <v>5</v>
      </c>
      <c r="O42" s="19">
        <f t="shared" si="3"/>
        <v>8</v>
      </c>
      <c r="P42" s="19">
        <f t="shared" si="4"/>
        <v>13</v>
      </c>
      <c r="Q42" s="24" t="s">
        <v>32</v>
      </c>
      <c r="R42" s="11"/>
      <c r="S42" s="25"/>
      <c r="T42" s="11" t="s">
        <v>37</v>
      </c>
    </row>
    <row r="43" spans="1:20" ht="15" customHeight="1" x14ac:dyDescent="0.2">
      <c r="A43" s="59" t="s">
        <v>123</v>
      </c>
      <c r="B43" s="203" t="s">
        <v>124</v>
      </c>
      <c r="C43" s="204"/>
      <c r="D43" s="204"/>
      <c r="E43" s="204"/>
      <c r="F43" s="204"/>
      <c r="G43" s="204"/>
      <c r="H43" s="204"/>
      <c r="I43" s="205"/>
      <c r="J43" s="60">
        <v>7</v>
      </c>
      <c r="K43" s="60">
        <v>2</v>
      </c>
      <c r="L43" s="60">
        <v>1</v>
      </c>
      <c r="M43" s="11">
        <v>2</v>
      </c>
      <c r="N43" s="18">
        <f t="shared" si="2"/>
        <v>5</v>
      </c>
      <c r="O43" s="19">
        <f t="shared" si="3"/>
        <v>8</v>
      </c>
      <c r="P43" s="19">
        <f t="shared" si="4"/>
        <v>13</v>
      </c>
      <c r="Q43" s="24" t="s">
        <v>32</v>
      </c>
      <c r="R43" s="11"/>
      <c r="S43" s="25"/>
      <c r="T43" s="11" t="s">
        <v>37</v>
      </c>
    </row>
    <row r="44" spans="1:20" ht="20.25" hidden="1" customHeight="1" x14ac:dyDescent="0.2">
      <c r="A44" s="31"/>
      <c r="B44" s="185"/>
      <c r="C44" s="186"/>
      <c r="D44" s="186"/>
      <c r="E44" s="186"/>
      <c r="F44" s="186"/>
      <c r="G44" s="186"/>
      <c r="H44" s="186"/>
      <c r="I44" s="187"/>
      <c r="J44" s="11">
        <v>0</v>
      </c>
      <c r="K44" s="11">
        <v>0</v>
      </c>
      <c r="L44" s="11">
        <v>0</v>
      </c>
      <c r="M44" s="11">
        <v>0</v>
      </c>
      <c r="N44" s="18">
        <f t="shared" si="2"/>
        <v>0</v>
      </c>
      <c r="O44" s="19">
        <f t="shared" si="3"/>
        <v>0</v>
      </c>
      <c r="P44" s="19">
        <f t="shared" si="4"/>
        <v>0</v>
      </c>
      <c r="Q44" s="24"/>
      <c r="R44" s="11"/>
      <c r="S44" s="25"/>
      <c r="T44" s="11"/>
    </row>
    <row r="45" spans="1:20" ht="20.25" hidden="1" customHeight="1" x14ac:dyDescent="0.2">
      <c r="A45" s="31"/>
      <c r="B45" s="185"/>
      <c r="C45" s="186"/>
      <c r="D45" s="186"/>
      <c r="E45" s="186"/>
      <c r="F45" s="186"/>
      <c r="G45" s="186"/>
      <c r="H45" s="186"/>
      <c r="I45" s="187"/>
      <c r="J45" s="11">
        <v>0</v>
      </c>
      <c r="K45" s="11">
        <v>0</v>
      </c>
      <c r="L45" s="11">
        <v>0</v>
      </c>
      <c r="M45" s="11">
        <v>0</v>
      </c>
      <c r="N45" s="18">
        <f t="shared" si="2"/>
        <v>0</v>
      </c>
      <c r="O45" s="19">
        <f t="shared" si="3"/>
        <v>0</v>
      </c>
      <c r="P45" s="19">
        <f t="shared" si="4"/>
        <v>0</v>
      </c>
      <c r="Q45" s="24"/>
      <c r="R45" s="11"/>
      <c r="S45" s="25"/>
      <c r="T45" s="11"/>
    </row>
    <row r="46" spans="1:20" ht="20.25" hidden="1" customHeight="1" x14ac:dyDescent="0.2">
      <c r="A46" s="31"/>
      <c r="B46" s="185"/>
      <c r="C46" s="186"/>
      <c r="D46" s="186"/>
      <c r="E46" s="186"/>
      <c r="F46" s="186"/>
      <c r="G46" s="186"/>
      <c r="H46" s="186"/>
      <c r="I46" s="187"/>
      <c r="J46" s="11">
        <v>0</v>
      </c>
      <c r="K46" s="11">
        <v>0</v>
      </c>
      <c r="L46" s="11">
        <v>0</v>
      </c>
      <c r="M46" s="11">
        <v>0</v>
      </c>
      <c r="N46" s="18">
        <f>K46+L46+M46</f>
        <v>0</v>
      </c>
      <c r="O46" s="19">
        <f>P46-N46</f>
        <v>0</v>
      </c>
      <c r="P46" s="19">
        <f>ROUND(PRODUCT(J46,25)/14,0)</f>
        <v>0</v>
      </c>
      <c r="Q46" s="24"/>
      <c r="R46" s="11"/>
      <c r="S46" s="25"/>
      <c r="T46" s="11"/>
    </row>
    <row r="47" spans="1:20" ht="20.25" hidden="1" customHeight="1" x14ac:dyDescent="0.2">
      <c r="A47" s="31"/>
      <c r="B47" s="185"/>
      <c r="C47" s="186"/>
      <c r="D47" s="186"/>
      <c r="E47" s="186"/>
      <c r="F47" s="186"/>
      <c r="G47" s="186"/>
      <c r="H47" s="186"/>
      <c r="I47" s="187"/>
      <c r="J47" s="11">
        <v>0</v>
      </c>
      <c r="K47" s="11">
        <v>0</v>
      </c>
      <c r="L47" s="11">
        <v>0</v>
      </c>
      <c r="M47" s="11">
        <v>0</v>
      </c>
      <c r="N47" s="18">
        <f>K47+L47+M47</f>
        <v>0</v>
      </c>
      <c r="O47" s="19">
        <f>P47-N47</f>
        <v>0</v>
      </c>
      <c r="P47" s="19">
        <f>ROUND(PRODUCT(J47,25)/14,0)</f>
        <v>0</v>
      </c>
      <c r="Q47" s="24"/>
      <c r="R47" s="11"/>
      <c r="S47" s="25"/>
      <c r="T47" s="11"/>
    </row>
    <row r="48" spans="1:20" ht="20.25" hidden="1" customHeight="1" x14ac:dyDescent="0.2">
      <c r="A48" s="31"/>
      <c r="B48" s="185"/>
      <c r="C48" s="186"/>
      <c r="D48" s="186"/>
      <c r="E48" s="186"/>
      <c r="F48" s="186"/>
      <c r="G48" s="186"/>
      <c r="H48" s="186"/>
      <c r="I48" s="187"/>
      <c r="J48" s="11">
        <v>0</v>
      </c>
      <c r="K48" s="11">
        <v>0</v>
      </c>
      <c r="L48" s="11">
        <v>0</v>
      </c>
      <c r="M48" s="11">
        <v>0</v>
      </c>
      <c r="N48" s="18">
        <f t="shared" si="2"/>
        <v>0</v>
      </c>
      <c r="O48" s="19">
        <f t="shared" si="3"/>
        <v>0</v>
      </c>
      <c r="P48" s="19">
        <f t="shared" si="4"/>
        <v>0</v>
      </c>
      <c r="Q48" s="24"/>
      <c r="R48" s="11"/>
      <c r="S48" s="25"/>
      <c r="T48" s="11"/>
    </row>
    <row r="49" spans="1:23" ht="20.25" hidden="1" customHeight="1" x14ac:dyDescent="0.2">
      <c r="A49" s="31"/>
      <c r="B49" s="185"/>
      <c r="C49" s="186"/>
      <c r="D49" s="186"/>
      <c r="E49" s="186"/>
      <c r="F49" s="186"/>
      <c r="G49" s="186"/>
      <c r="H49" s="186"/>
      <c r="I49" s="187"/>
      <c r="J49" s="11">
        <v>0</v>
      </c>
      <c r="K49" s="11">
        <v>0</v>
      </c>
      <c r="L49" s="11">
        <v>0</v>
      </c>
      <c r="M49" s="11">
        <v>0</v>
      </c>
      <c r="N49" s="18">
        <f t="shared" si="2"/>
        <v>0</v>
      </c>
      <c r="O49" s="19">
        <f t="shared" si="3"/>
        <v>0</v>
      </c>
      <c r="P49" s="19">
        <f t="shared" si="4"/>
        <v>0</v>
      </c>
      <c r="Q49" s="24"/>
      <c r="R49" s="11"/>
      <c r="S49" s="25"/>
      <c r="T49" s="11"/>
    </row>
    <row r="50" spans="1:23" ht="20.25" hidden="1" customHeight="1" x14ac:dyDescent="0.2">
      <c r="A50" s="35"/>
      <c r="B50" s="185"/>
      <c r="C50" s="186"/>
      <c r="D50" s="186"/>
      <c r="E50" s="186"/>
      <c r="F50" s="186"/>
      <c r="G50" s="186"/>
      <c r="H50" s="186"/>
      <c r="I50" s="187"/>
      <c r="J50" s="11">
        <v>0</v>
      </c>
      <c r="K50" s="11">
        <v>0</v>
      </c>
      <c r="L50" s="11">
        <v>0</v>
      </c>
      <c r="M50" s="11">
        <v>0</v>
      </c>
      <c r="N50" s="36">
        <f t="shared" ref="N50" si="5">K50+L50+M50</f>
        <v>0</v>
      </c>
      <c r="O50" s="19">
        <f t="shared" ref="O50" si="6">P50-N50</f>
        <v>0</v>
      </c>
      <c r="P50" s="19">
        <f t="shared" ref="P50" si="7">ROUND(PRODUCT(J50,25)/14,0)</f>
        <v>0</v>
      </c>
      <c r="Q50" s="24"/>
      <c r="R50" s="11"/>
      <c r="S50" s="25"/>
      <c r="T50" s="11"/>
    </row>
    <row r="51" spans="1:23" x14ac:dyDescent="0.2">
      <c r="A51" s="21" t="s">
        <v>25</v>
      </c>
      <c r="B51" s="100"/>
      <c r="C51" s="165"/>
      <c r="D51" s="165"/>
      <c r="E51" s="165"/>
      <c r="F51" s="165"/>
      <c r="G51" s="165"/>
      <c r="H51" s="165"/>
      <c r="I51" s="101"/>
      <c r="J51" s="21">
        <f t="shared" ref="J51:P51" si="8">SUM(J40:J50)</f>
        <v>30</v>
      </c>
      <c r="K51" s="21">
        <f t="shared" si="8"/>
        <v>8</v>
      </c>
      <c r="L51" s="21">
        <f t="shared" si="8"/>
        <v>4</v>
      </c>
      <c r="M51" s="21">
        <f t="shared" si="8"/>
        <v>8</v>
      </c>
      <c r="N51" s="21">
        <f t="shared" si="8"/>
        <v>20</v>
      </c>
      <c r="O51" s="21">
        <f t="shared" si="8"/>
        <v>34</v>
      </c>
      <c r="P51" s="21">
        <f t="shared" si="8"/>
        <v>54</v>
      </c>
      <c r="Q51" s="21">
        <f>COUNTIF(Q40:Q50,"E")</f>
        <v>4</v>
      </c>
      <c r="R51" s="21">
        <f>COUNTIF(R40:R50,"C")</f>
        <v>0</v>
      </c>
      <c r="S51" s="21">
        <f>COUNTIF(S40:S50,"VP")</f>
        <v>0</v>
      </c>
      <c r="T51" s="58">
        <f>COUNTA(T40:T50)</f>
        <v>4</v>
      </c>
      <c r="U51" s="221" t="str">
        <f>IF(Q51&gt;=SUM(R51:S51),"Corect","E trebuie să fie cel puțin egal cu C+VP")</f>
        <v>Corect</v>
      </c>
      <c r="V51" s="222"/>
      <c r="W51" s="222"/>
    </row>
    <row r="52" spans="1:23" ht="19.5" customHeight="1" x14ac:dyDescent="0.2"/>
    <row r="53" spans="1:23" ht="16.5" customHeight="1" x14ac:dyDescent="0.2">
      <c r="A53" s="95" t="s">
        <v>43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</row>
    <row r="54" spans="1:23" ht="26.25" customHeight="1" x14ac:dyDescent="0.2">
      <c r="A54" s="174" t="s">
        <v>27</v>
      </c>
      <c r="B54" s="167" t="s">
        <v>26</v>
      </c>
      <c r="C54" s="168"/>
      <c r="D54" s="168"/>
      <c r="E54" s="168"/>
      <c r="F54" s="168"/>
      <c r="G54" s="168"/>
      <c r="H54" s="168"/>
      <c r="I54" s="169"/>
      <c r="J54" s="176" t="s">
        <v>40</v>
      </c>
      <c r="K54" s="181" t="s">
        <v>24</v>
      </c>
      <c r="L54" s="182"/>
      <c r="M54" s="183"/>
      <c r="N54" s="181" t="s">
        <v>41</v>
      </c>
      <c r="O54" s="200"/>
      <c r="P54" s="201"/>
      <c r="Q54" s="181" t="s">
        <v>23</v>
      </c>
      <c r="R54" s="182"/>
      <c r="S54" s="183"/>
      <c r="T54" s="202" t="s">
        <v>22</v>
      </c>
    </row>
    <row r="55" spans="1:23" ht="12.75" customHeight="1" x14ac:dyDescent="0.2">
      <c r="A55" s="175"/>
      <c r="B55" s="170"/>
      <c r="C55" s="171"/>
      <c r="D55" s="171"/>
      <c r="E55" s="171"/>
      <c r="F55" s="171"/>
      <c r="G55" s="171"/>
      <c r="H55" s="171"/>
      <c r="I55" s="172"/>
      <c r="J55" s="177"/>
      <c r="K55" s="5" t="s">
        <v>28</v>
      </c>
      <c r="L55" s="5" t="s">
        <v>29</v>
      </c>
      <c r="M55" s="5" t="s">
        <v>30</v>
      </c>
      <c r="N55" s="5" t="s">
        <v>34</v>
      </c>
      <c r="O55" s="5" t="s">
        <v>7</v>
      </c>
      <c r="P55" s="5" t="s">
        <v>31</v>
      </c>
      <c r="Q55" s="5" t="s">
        <v>32</v>
      </c>
      <c r="R55" s="5" t="s">
        <v>28</v>
      </c>
      <c r="S55" s="5" t="s">
        <v>33</v>
      </c>
      <c r="T55" s="177"/>
    </row>
    <row r="56" spans="1:23" x14ac:dyDescent="0.2">
      <c r="A56" s="59" t="s">
        <v>125</v>
      </c>
      <c r="B56" s="239" t="s">
        <v>126</v>
      </c>
      <c r="C56" s="240"/>
      <c r="D56" s="240"/>
      <c r="E56" s="240"/>
      <c r="F56" s="240"/>
      <c r="G56" s="240"/>
      <c r="H56" s="240"/>
      <c r="I56" s="241"/>
      <c r="J56" s="60">
        <v>8</v>
      </c>
      <c r="K56" s="60">
        <v>2</v>
      </c>
      <c r="L56" s="60">
        <v>1</v>
      </c>
      <c r="M56" s="11">
        <v>2</v>
      </c>
      <c r="N56" s="18">
        <f>K56+L56+M56</f>
        <v>5</v>
      </c>
      <c r="O56" s="19">
        <f>P56-N56</f>
        <v>9</v>
      </c>
      <c r="P56" s="19">
        <f>ROUND(PRODUCT(J56,25)/14,0)</f>
        <v>14</v>
      </c>
      <c r="Q56" s="24" t="s">
        <v>32</v>
      </c>
      <c r="R56" s="11"/>
      <c r="S56" s="25"/>
      <c r="T56" s="11" t="s">
        <v>38</v>
      </c>
    </row>
    <row r="57" spans="1:23" x14ac:dyDescent="0.2">
      <c r="A57" s="59" t="s">
        <v>127</v>
      </c>
      <c r="B57" s="203" t="s">
        <v>128</v>
      </c>
      <c r="C57" s="204"/>
      <c r="D57" s="204"/>
      <c r="E57" s="204"/>
      <c r="F57" s="204"/>
      <c r="G57" s="204"/>
      <c r="H57" s="204"/>
      <c r="I57" s="205"/>
      <c r="J57" s="60">
        <v>8</v>
      </c>
      <c r="K57" s="60">
        <v>2</v>
      </c>
      <c r="L57" s="60">
        <v>1</v>
      </c>
      <c r="M57" s="11">
        <v>2</v>
      </c>
      <c r="N57" s="18">
        <f t="shared" ref="N57:N65" si="9">K57+L57+M57</f>
        <v>5</v>
      </c>
      <c r="O57" s="19">
        <f t="shared" ref="O57:O65" si="10">P57-N57</f>
        <v>9</v>
      </c>
      <c r="P57" s="19">
        <f t="shared" ref="P57:P65" si="11">ROUND(PRODUCT(J57,25)/14,0)</f>
        <v>14</v>
      </c>
      <c r="Q57" s="24" t="s">
        <v>32</v>
      </c>
      <c r="R57" s="11"/>
      <c r="S57" s="25"/>
      <c r="T57" s="11" t="s">
        <v>37</v>
      </c>
    </row>
    <row r="58" spans="1:23" x14ac:dyDescent="0.2">
      <c r="A58" s="59" t="s">
        <v>129</v>
      </c>
      <c r="B58" s="203" t="s">
        <v>130</v>
      </c>
      <c r="C58" s="204"/>
      <c r="D58" s="204"/>
      <c r="E58" s="204"/>
      <c r="F58" s="204"/>
      <c r="G58" s="204"/>
      <c r="H58" s="204"/>
      <c r="I58" s="205"/>
      <c r="J58" s="60">
        <v>8</v>
      </c>
      <c r="K58" s="60">
        <v>2</v>
      </c>
      <c r="L58" s="60">
        <v>1</v>
      </c>
      <c r="M58" s="11">
        <v>2</v>
      </c>
      <c r="N58" s="18">
        <f t="shared" si="9"/>
        <v>5</v>
      </c>
      <c r="O58" s="19">
        <f t="shared" si="10"/>
        <v>9</v>
      </c>
      <c r="P58" s="19">
        <f t="shared" si="11"/>
        <v>14</v>
      </c>
      <c r="Q58" s="24" t="s">
        <v>32</v>
      </c>
      <c r="R58" s="11"/>
      <c r="S58" s="25"/>
      <c r="T58" s="11" t="s">
        <v>37</v>
      </c>
    </row>
    <row r="59" spans="1:23" x14ac:dyDescent="0.2">
      <c r="A59" s="59" t="s">
        <v>131</v>
      </c>
      <c r="B59" s="203" t="s">
        <v>132</v>
      </c>
      <c r="C59" s="204"/>
      <c r="D59" s="204"/>
      <c r="E59" s="204"/>
      <c r="F59" s="204"/>
      <c r="G59" s="204"/>
      <c r="H59" s="204"/>
      <c r="I59" s="205"/>
      <c r="J59" s="60">
        <v>6</v>
      </c>
      <c r="K59" s="60">
        <v>2</v>
      </c>
      <c r="L59" s="60">
        <v>1</v>
      </c>
      <c r="M59" s="11">
        <v>2</v>
      </c>
      <c r="N59" s="18">
        <f t="shared" si="9"/>
        <v>5</v>
      </c>
      <c r="O59" s="19">
        <f t="shared" si="10"/>
        <v>6</v>
      </c>
      <c r="P59" s="19">
        <f t="shared" si="11"/>
        <v>11</v>
      </c>
      <c r="Q59" s="24"/>
      <c r="R59" s="11" t="s">
        <v>28</v>
      </c>
      <c r="S59" s="25"/>
      <c r="T59" s="11" t="s">
        <v>37</v>
      </c>
    </row>
    <row r="60" spans="1:23" hidden="1" x14ac:dyDescent="0.2">
      <c r="A60" s="31"/>
      <c r="B60" s="185"/>
      <c r="C60" s="186"/>
      <c r="D60" s="186"/>
      <c r="E60" s="186"/>
      <c r="F60" s="186"/>
      <c r="G60" s="186"/>
      <c r="H60" s="186"/>
      <c r="I60" s="187"/>
      <c r="J60" s="11">
        <v>0</v>
      </c>
      <c r="K60" s="11">
        <v>0</v>
      </c>
      <c r="L60" s="11">
        <v>0</v>
      </c>
      <c r="M60" s="11">
        <v>0</v>
      </c>
      <c r="N60" s="18">
        <f>K60+L60+M60</f>
        <v>0</v>
      </c>
      <c r="O60" s="19">
        <f>P60-N60</f>
        <v>0</v>
      </c>
      <c r="P60" s="19">
        <f>ROUND(PRODUCT(J60,25)/14,0)</f>
        <v>0</v>
      </c>
      <c r="Q60" s="24"/>
      <c r="R60" s="11"/>
      <c r="S60" s="25"/>
      <c r="T60" s="11"/>
    </row>
    <row r="61" spans="1:23" hidden="1" x14ac:dyDescent="0.2">
      <c r="A61" s="31"/>
      <c r="B61" s="185"/>
      <c r="C61" s="186"/>
      <c r="D61" s="186"/>
      <c r="E61" s="186"/>
      <c r="F61" s="186"/>
      <c r="G61" s="186"/>
      <c r="H61" s="186"/>
      <c r="I61" s="187"/>
      <c r="J61" s="11">
        <v>0</v>
      </c>
      <c r="K61" s="11">
        <v>0</v>
      </c>
      <c r="L61" s="11">
        <v>0</v>
      </c>
      <c r="M61" s="11">
        <v>0</v>
      </c>
      <c r="N61" s="18">
        <f>K61+L61+M61</f>
        <v>0</v>
      </c>
      <c r="O61" s="19">
        <f>P61-N61</f>
        <v>0</v>
      </c>
      <c r="P61" s="19">
        <f>ROUND(PRODUCT(J61,25)/14,0)</f>
        <v>0</v>
      </c>
      <c r="Q61" s="24"/>
      <c r="R61" s="11"/>
      <c r="S61" s="25"/>
      <c r="T61" s="11"/>
    </row>
    <row r="62" spans="1:23" hidden="1" x14ac:dyDescent="0.2">
      <c r="A62" s="31"/>
      <c r="B62" s="185"/>
      <c r="C62" s="186"/>
      <c r="D62" s="186"/>
      <c r="E62" s="186"/>
      <c r="F62" s="186"/>
      <c r="G62" s="186"/>
      <c r="H62" s="186"/>
      <c r="I62" s="187"/>
      <c r="J62" s="11">
        <v>0</v>
      </c>
      <c r="K62" s="11">
        <v>0</v>
      </c>
      <c r="L62" s="11">
        <v>0</v>
      </c>
      <c r="M62" s="11">
        <v>0</v>
      </c>
      <c r="N62" s="18">
        <f t="shared" si="9"/>
        <v>0</v>
      </c>
      <c r="O62" s="19">
        <f t="shared" si="10"/>
        <v>0</v>
      </c>
      <c r="P62" s="19">
        <f t="shared" si="11"/>
        <v>0</v>
      </c>
      <c r="Q62" s="24"/>
      <c r="R62" s="11"/>
      <c r="S62" s="25"/>
      <c r="T62" s="11"/>
    </row>
    <row r="63" spans="1:23" hidden="1" x14ac:dyDescent="0.2">
      <c r="A63" s="31"/>
      <c r="B63" s="185"/>
      <c r="C63" s="186"/>
      <c r="D63" s="186"/>
      <c r="E63" s="186"/>
      <c r="F63" s="186"/>
      <c r="G63" s="186"/>
      <c r="H63" s="186"/>
      <c r="I63" s="187"/>
      <c r="J63" s="11">
        <v>0</v>
      </c>
      <c r="K63" s="11">
        <v>0</v>
      </c>
      <c r="L63" s="11">
        <v>0</v>
      </c>
      <c r="M63" s="11">
        <v>0</v>
      </c>
      <c r="N63" s="18">
        <f t="shared" si="9"/>
        <v>0</v>
      </c>
      <c r="O63" s="19">
        <f t="shared" si="10"/>
        <v>0</v>
      </c>
      <c r="P63" s="19">
        <f t="shared" si="11"/>
        <v>0</v>
      </c>
      <c r="Q63" s="24"/>
      <c r="R63" s="11"/>
      <c r="S63" s="25"/>
      <c r="T63" s="11"/>
    </row>
    <row r="64" spans="1:23" hidden="1" x14ac:dyDescent="0.2">
      <c r="A64" s="31"/>
      <c r="B64" s="185"/>
      <c r="C64" s="186"/>
      <c r="D64" s="186"/>
      <c r="E64" s="186"/>
      <c r="F64" s="186"/>
      <c r="G64" s="186"/>
      <c r="H64" s="186"/>
      <c r="I64" s="187"/>
      <c r="J64" s="11">
        <v>0</v>
      </c>
      <c r="K64" s="11">
        <v>0</v>
      </c>
      <c r="L64" s="11">
        <v>0</v>
      </c>
      <c r="M64" s="11">
        <v>0</v>
      </c>
      <c r="N64" s="18">
        <f t="shared" si="9"/>
        <v>0</v>
      </c>
      <c r="O64" s="19">
        <f t="shared" si="10"/>
        <v>0</v>
      </c>
      <c r="P64" s="19">
        <f t="shared" si="11"/>
        <v>0</v>
      </c>
      <c r="Q64" s="24"/>
      <c r="R64" s="11"/>
      <c r="S64" s="25"/>
      <c r="T64" s="11"/>
    </row>
    <row r="65" spans="1:23" hidden="1" x14ac:dyDescent="0.2">
      <c r="A65" s="31"/>
      <c r="B65" s="185"/>
      <c r="C65" s="186"/>
      <c r="D65" s="186"/>
      <c r="E65" s="186"/>
      <c r="F65" s="186"/>
      <c r="G65" s="186"/>
      <c r="H65" s="186"/>
      <c r="I65" s="187"/>
      <c r="J65" s="11">
        <v>0</v>
      </c>
      <c r="K65" s="11">
        <v>0</v>
      </c>
      <c r="L65" s="11">
        <v>0</v>
      </c>
      <c r="M65" s="11">
        <v>0</v>
      </c>
      <c r="N65" s="18">
        <f t="shared" si="9"/>
        <v>0</v>
      </c>
      <c r="O65" s="19">
        <f t="shared" si="10"/>
        <v>0</v>
      </c>
      <c r="P65" s="19">
        <f t="shared" si="11"/>
        <v>0</v>
      </c>
      <c r="Q65" s="24"/>
      <c r="R65" s="11"/>
      <c r="S65" s="25"/>
      <c r="T65" s="11"/>
    </row>
    <row r="66" spans="1:23" hidden="1" x14ac:dyDescent="0.2">
      <c r="A66" s="35"/>
      <c r="B66" s="185"/>
      <c r="C66" s="186"/>
      <c r="D66" s="186"/>
      <c r="E66" s="186"/>
      <c r="F66" s="186"/>
      <c r="G66" s="186"/>
      <c r="H66" s="186"/>
      <c r="I66" s="187"/>
      <c r="J66" s="11">
        <v>0</v>
      </c>
      <c r="K66" s="11">
        <v>0</v>
      </c>
      <c r="L66" s="11">
        <v>0</v>
      </c>
      <c r="M66" s="11">
        <v>0</v>
      </c>
      <c r="N66" s="36">
        <f t="shared" ref="N66" si="12">K66+L66+M66</f>
        <v>0</v>
      </c>
      <c r="O66" s="19">
        <f t="shared" ref="O66" si="13">P66-N66</f>
        <v>0</v>
      </c>
      <c r="P66" s="19">
        <f t="shared" ref="P66" si="14">ROUND(PRODUCT(J66,25)/14,0)</f>
        <v>0</v>
      </c>
      <c r="Q66" s="24"/>
      <c r="R66" s="11"/>
      <c r="S66" s="25"/>
      <c r="T66" s="11"/>
    </row>
    <row r="67" spans="1:23" x14ac:dyDescent="0.2">
      <c r="A67" s="21" t="s">
        <v>25</v>
      </c>
      <c r="B67" s="100"/>
      <c r="C67" s="165"/>
      <c r="D67" s="165"/>
      <c r="E67" s="165"/>
      <c r="F67" s="165"/>
      <c r="G67" s="165"/>
      <c r="H67" s="165"/>
      <c r="I67" s="101"/>
      <c r="J67" s="21">
        <f t="shared" ref="J67:P67" si="15">SUM(J56:J66)</f>
        <v>30</v>
      </c>
      <c r="K67" s="21">
        <f t="shared" si="15"/>
        <v>8</v>
      </c>
      <c r="L67" s="21">
        <f t="shared" si="15"/>
        <v>4</v>
      </c>
      <c r="M67" s="21">
        <f t="shared" si="15"/>
        <v>8</v>
      </c>
      <c r="N67" s="21">
        <f t="shared" si="15"/>
        <v>20</v>
      </c>
      <c r="O67" s="21">
        <f t="shared" si="15"/>
        <v>33</v>
      </c>
      <c r="P67" s="21">
        <f t="shared" si="15"/>
        <v>53</v>
      </c>
      <c r="Q67" s="21">
        <f>COUNTIF(Q56:Q66,"E")</f>
        <v>3</v>
      </c>
      <c r="R67" s="21">
        <f>COUNTIF(R56:R66,"C")</f>
        <v>1</v>
      </c>
      <c r="S67" s="21">
        <f>COUNTIF(S56:S66,"VP")</f>
        <v>0</v>
      </c>
      <c r="T67" s="58">
        <f>COUNTA(T56:T66)</f>
        <v>4</v>
      </c>
      <c r="U67" s="221" t="str">
        <f>IF(Q67&gt;=SUM(R67:S67),"Corect","E trebuie să fie cel puțin egal cu C+VP")</f>
        <v>Corect</v>
      </c>
      <c r="V67" s="222"/>
      <c r="W67" s="222"/>
    </row>
    <row r="68" spans="1:23" ht="11.25" customHeight="1" x14ac:dyDescent="0.2"/>
    <row r="69" spans="1:23" x14ac:dyDescent="0.2">
      <c r="B69" s="8"/>
      <c r="C69" s="8"/>
      <c r="D69" s="8"/>
      <c r="E69" s="8"/>
      <c r="F69" s="8"/>
      <c r="G69" s="8"/>
      <c r="M69" s="8"/>
      <c r="N69" s="8"/>
      <c r="O69" s="8"/>
      <c r="P69" s="8"/>
      <c r="Q69" s="8"/>
      <c r="R69" s="8"/>
      <c r="S69" s="8"/>
    </row>
    <row r="71" spans="1:23" ht="18" customHeight="1" x14ac:dyDescent="0.2">
      <c r="A71" s="95" t="s">
        <v>44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</row>
    <row r="72" spans="1:23" ht="25.5" customHeight="1" x14ac:dyDescent="0.2">
      <c r="A72" s="174" t="s">
        <v>27</v>
      </c>
      <c r="B72" s="167" t="s">
        <v>26</v>
      </c>
      <c r="C72" s="168"/>
      <c r="D72" s="168"/>
      <c r="E72" s="168"/>
      <c r="F72" s="168"/>
      <c r="G72" s="168"/>
      <c r="H72" s="168"/>
      <c r="I72" s="169"/>
      <c r="J72" s="176" t="s">
        <v>40</v>
      </c>
      <c r="K72" s="181" t="s">
        <v>24</v>
      </c>
      <c r="L72" s="182"/>
      <c r="M72" s="183"/>
      <c r="N72" s="181" t="s">
        <v>41</v>
      </c>
      <c r="O72" s="200"/>
      <c r="P72" s="201"/>
      <c r="Q72" s="181" t="s">
        <v>23</v>
      </c>
      <c r="R72" s="182"/>
      <c r="S72" s="183"/>
      <c r="T72" s="202" t="s">
        <v>22</v>
      </c>
    </row>
    <row r="73" spans="1:23" ht="16.5" customHeight="1" x14ac:dyDescent="0.2">
      <c r="A73" s="175"/>
      <c r="B73" s="170"/>
      <c r="C73" s="171"/>
      <c r="D73" s="171"/>
      <c r="E73" s="171"/>
      <c r="F73" s="171"/>
      <c r="G73" s="171"/>
      <c r="H73" s="171"/>
      <c r="I73" s="172"/>
      <c r="J73" s="177"/>
      <c r="K73" s="5" t="s">
        <v>28</v>
      </c>
      <c r="L73" s="5" t="s">
        <v>29</v>
      </c>
      <c r="M73" s="5" t="s">
        <v>30</v>
      </c>
      <c r="N73" s="5" t="s">
        <v>34</v>
      </c>
      <c r="O73" s="5" t="s">
        <v>7</v>
      </c>
      <c r="P73" s="5" t="s">
        <v>31</v>
      </c>
      <c r="Q73" s="5" t="s">
        <v>32</v>
      </c>
      <c r="R73" s="5" t="s">
        <v>28</v>
      </c>
      <c r="S73" s="5" t="s">
        <v>33</v>
      </c>
      <c r="T73" s="177"/>
    </row>
    <row r="74" spans="1:23" x14ac:dyDescent="0.2">
      <c r="A74" s="59" t="s">
        <v>133</v>
      </c>
      <c r="B74" s="203" t="s">
        <v>134</v>
      </c>
      <c r="C74" s="204"/>
      <c r="D74" s="204"/>
      <c r="E74" s="204"/>
      <c r="F74" s="204"/>
      <c r="G74" s="204"/>
      <c r="H74" s="204"/>
      <c r="I74" s="205"/>
      <c r="J74" s="60">
        <v>8</v>
      </c>
      <c r="K74" s="60">
        <v>2</v>
      </c>
      <c r="L74" s="60">
        <v>1</v>
      </c>
      <c r="M74" s="11">
        <v>2</v>
      </c>
      <c r="N74" s="18">
        <f>K74+L74+M74</f>
        <v>5</v>
      </c>
      <c r="O74" s="19">
        <f>P74-N74</f>
        <v>9</v>
      </c>
      <c r="P74" s="19">
        <f>ROUND(PRODUCT(J74,25)/14,0)</f>
        <v>14</v>
      </c>
      <c r="Q74" s="24" t="s">
        <v>32</v>
      </c>
      <c r="R74" s="11"/>
      <c r="S74" s="25" t="s">
        <v>33</v>
      </c>
      <c r="T74" s="11" t="s">
        <v>38</v>
      </c>
    </row>
    <row r="75" spans="1:23" x14ac:dyDescent="0.2">
      <c r="A75" s="59" t="s">
        <v>135</v>
      </c>
      <c r="B75" s="203" t="s">
        <v>136</v>
      </c>
      <c r="C75" s="204"/>
      <c r="D75" s="204"/>
      <c r="E75" s="204"/>
      <c r="F75" s="204"/>
      <c r="G75" s="204"/>
      <c r="H75" s="204"/>
      <c r="I75" s="205"/>
      <c r="J75" s="60">
        <v>8</v>
      </c>
      <c r="K75" s="60">
        <v>2</v>
      </c>
      <c r="L75" s="60">
        <v>1</v>
      </c>
      <c r="M75" s="11">
        <v>2</v>
      </c>
      <c r="N75" s="18">
        <f t="shared" ref="N75:N81" si="16">K75+L75+M75</f>
        <v>5</v>
      </c>
      <c r="O75" s="19">
        <f t="shared" ref="O75:O81" si="17">P75-N75</f>
        <v>9</v>
      </c>
      <c r="P75" s="19">
        <f t="shared" ref="P75:P81" si="18">ROUND(PRODUCT(J75,25)/14,0)</f>
        <v>14</v>
      </c>
      <c r="Q75" s="24" t="s">
        <v>32</v>
      </c>
      <c r="R75" s="11"/>
      <c r="S75" s="25"/>
      <c r="T75" s="11" t="s">
        <v>38</v>
      </c>
    </row>
    <row r="76" spans="1:23" x14ac:dyDescent="0.2">
      <c r="A76" s="59" t="s">
        <v>137</v>
      </c>
      <c r="B76" s="203" t="s">
        <v>138</v>
      </c>
      <c r="C76" s="204"/>
      <c r="D76" s="204"/>
      <c r="E76" s="204"/>
      <c r="F76" s="204"/>
      <c r="G76" s="204"/>
      <c r="H76" s="204"/>
      <c r="I76" s="205"/>
      <c r="J76" s="60">
        <v>7</v>
      </c>
      <c r="K76" s="60">
        <v>2</v>
      </c>
      <c r="L76" s="60">
        <v>1</v>
      </c>
      <c r="M76" s="11">
        <v>2</v>
      </c>
      <c r="N76" s="18">
        <f t="shared" si="16"/>
        <v>5</v>
      </c>
      <c r="O76" s="19">
        <f t="shared" si="17"/>
        <v>8</v>
      </c>
      <c r="P76" s="19">
        <f t="shared" si="18"/>
        <v>13</v>
      </c>
      <c r="Q76" s="24" t="s">
        <v>32</v>
      </c>
      <c r="R76" s="11"/>
      <c r="S76" s="25"/>
      <c r="T76" s="11" t="s">
        <v>37</v>
      </c>
    </row>
    <row r="77" spans="1:23" x14ac:dyDescent="0.2">
      <c r="A77" s="59" t="s">
        <v>139</v>
      </c>
      <c r="B77" s="203" t="s">
        <v>140</v>
      </c>
      <c r="C77" s="204"/>
      <c r="D77" s="204"/>
      <c r="E77" s="204"/>
      <c r="F77" s="204"/>
      <c r="G77" s="204"/>
      <c r="H77" s="204"/>
      <c r="I77" s="205"/>
      <c r="J77" s="60">
        <v>7</v>
      </c>
      <c r="K77" s="60">
        <v>2</v>
      </c>
      <c r="L77" s="60">
        <v>1</v>
      </c>
      <c r="M77" s="11">
        <v>2</v>
      </c>
      <c r="N77" s="18">
        <f t="shared" si="16"/>
        <v>5</v>
      </c>
      <c r="O77" s="19">
        <f t="shared" si="17"/>
        <v>8</v>
      </c>
      <c r="P77" s="19">
        <f t="shared" si="18"/>
        <v>13</v>
      </c>
      <c r="Q77" s="24" t="s">
        <v>32</v>
      </c>
      <c r="R77" s="11"/>
      <c r="S77" s="25"/>
      <c r="T77" s="11" t="s">
        <v>38</v>
      </c>
    </row>
    <row r="78" spans="1:23" hidden="1" x14ac:dyDescent="0.2">
      <c r="A78" s="31"/>
      <c r="B78" s="185"/>
      <c r="C78" s="186"/>
      <c r="D78" s="186"/>
      <c r="E78" s="186"/>
      <c r="F78" s="186"/>
      <c r="G78" s="186"/>
      <c r="H78" s="186"/>
      <c r="I78" s="187"/>
      <c r="J78" s="11">
        <v>0</v>
      </c>
      <c r="K78" s="11">
        <v>0</v>
      </c>
      <c r="L78" s="11">
        <v>0</v>
      </c>
      <c r="M78" s="11">
        <v>0</v>
      </c>
      <c r="N78" s="18">
        <f t="shared" si="16"/>
        <v>0</v>
      </c>
      <c r="O78" s="19">
        <f t="shared" si="17"/>
        <v>0</v>
      </c>
      <c r="P78" s="19">
        <f t="shared" si="18"/>
        <v>0</v>
      </c>
      <c r="Q78" s="24"/>
      <c r="R78" s="11"/>
      <c r="S78" s="25"/>
      <c r="T78" s="11"/>
    </row>
    <row r="79" spans="1:23" hidden="1" x14ac:dyDescent="0.2">
      <c r="A79" s="31"/>
      <c r="B79" s="185"/>
      <c r="C79" s="186"/>
      <c r="D79" s="186"/>
      <c r="E79" s="186"/>
      <c r="F79" s="186"/>
      <c r="G79" s="186"/>
      <c r="H79" s="186"/>
      <c r="I79" s="187"/>
      <c r="J79" s="11">
        <v>0</v>
      </c>
      <c r="K79" s="11">
        <v>0</v>
      </c>
      <c r="L79" s="11">
        <v>0</v>
      </c>
      <c r="M79" s="11">
        <v>0</v>
      </c>
      <c r="N79" s="18">
        <f t="shared" si="16"/>
        <v>0</v>
      </c>
      <c r="O79" s="19">
        <f t="shared" si="17"/>
        <v>0</v>
      </c>
      <c r="P79" s="19">
        <f t="shared" si="18"/>
        <v>0</v>
      </c>
      <c r="Q79" s="24"/>
      <c r="R79" s="11"/>
      <c r="S79" s="25"/>
      <c r="T79" s="11"/>
    </row>
    <row r="80" spans="1:23" hidden="1" x14ac:dyDescent="0.2">
      <c r="A80" s="31"/>
      <c r="B80" s="185"/>
      <c r="C80" s="186"/>
      <c r="D80" s="186"/>
      <c r="E80" s="186"/>
      <c r="F80" s="186"/>
      <c r="G80" s="186"/>
      <c r="H80" s="186"/>
      <c r="I80" s="187"/>
      <c r="J80" s="11">
        <v>0</v>
      </c>
      <c r="K80" s="11">
        <v>0</v>
      </c>
      <c r="L80" s="11">
        <v>0</v>
      </c>
      <c r="M80" s="11">
        <v>0</v>
      </c>
      <c r="N80" s="18">
        <f t="shared" si="16"/>
        <v>0</v>
      </c>
      <c r="O80" s="19">
        <f t="shared" si="17"/>
        <v>0</v>
      </c>
      <c r="P80" s="19">
        <f t="shared" si="18"/>
        <v>0</v>
      </c>
      <c r="Q80" s="24"/>
      <c r="R80" s="11"/>
      <c r="S80" s="25"/>
      <c r="T80" s="11"/>
    </row>
    <row r="81" spans="1:23" hidden="1" x14ac:dyDescent="0.2">
      <c r="A81" s="31"/>
      <c r="B81" s="185"/>
      <c r="C81" s="186"/>
      <c r="D81" s="186"/>
      <c r="E81" s="186"/>
      <c r="F81" s="186"/>
      <c r="G81" s="186"/>
      <c r="H81" s="186"/>
      <c r="I81" s="187"/>
      <c r="J81" s="11">
        <v>0</v>
      </c>
      <c r="K81" s="11">
        <v>0</v>
      </c>
      <c r="L81" s="11">
        <v>0</v>
      </c>
      <c r="M81" s="11">
        <v>0</v>
      </c>
      <c r="N81" s="18">
        <f t="shared" si="16"/>
        <v>0</v>
      </c>
      <c r="O81" s="19">
        <f t="shared" si="17"/>
        <v>0</v>
      </c>
      <c r="P81" s="19">
        <f t="shared" si="18"/>
        <v>0</v>
      </c>
      <c r="Q81" s="24"/>
      <c r="R81" s="11"/>
      <c r="S81" s="25"/>
      <c r="T81" s="11"/>
    </row>
    <row r="82" spans="1:23" hidden="1" x14ac:dyDescent="0.2">
      <c r="A82" s="31"/>
      <c r="B82" s="185"/>
      <c r="C82" s="186"/>
      <c r="D82" s="186"/>
      <c r="E82" s="186"/>
      <c r="F82" s="186"/>
      <c r="G82" s="186"/>
      <c r="H82" s="186"/>
      <c r="I82" s="187"/>
      <c r="J82" s="11">
        <v>0</v>
      </c>
      <c r="K82" s="11">
        <v>0</v>
      </c>
      <c r="L82" s="11">
        <v>0</v>
      </c>
      <c r="M82" s="11">
        <v>0</v>
      </c>
      <c r="N82" s="18">
        <f>K82+L82+M82</f>
        <v>0</v>
      </c>
      <c r="O82" s="19">
        <f>P82-N82</f>
        <v>0</v>
      </c>
      <c r="P82" s="19">
        <f>ROUND(PRODUCT(J82,25)/14,0)</f>
        <v>0</v>
      </c>
      <c r="Q82" s="24"/>
      <c r="R82" s="11"/>
      <c r="S82" s="25"/>
      <c r="T82" s="11"/>
    </row>
    <row r="83" spans="1:23" hidden="1" x14ac:dyDescent="0.2">
      <c r="A83" s="31"/>
      <c r="B83" s="185"/>
      <c r="C83" s="186"/>
      <c r="D83" s="186"/>
      <c r="E83" s="186"/>
      <c r="F83" s="186"/>
      <c r="G83" s="186"/>
      <c r="H83" s="186"/>
      <c r="I83" s="187"/>
      <c r="J83" s="11">
        <v>0</v>
      </c>
      <c r="K83" s="11">
        <v>0</v>
      </c>
      <c r="L83" s="11">
        <v>0</v>
      </c>
      <c r="M83" s="11">
        <v>0</v>
      </c>
      <c r="N83" s="18">
        <f>K83+L83+M83</f>
        <v>0</v>
      </c>
      <c r="O83" s="19">
        <f>P83-N83</f>
        <v>0</v>
      </c>
      <c r="P83" s="19">
        <f>ROUND(PRODUCT(J83,25)/14,0)</f>
        <v>0</v>
      </c>
      <c r="Q83" s="24"/>
      <c r="R83" s="11"/>
      <c r="S83" s="25"/>
      <c r="T83" s="11"/>
    </row>
    <row r="84" spans="1:23" hidden="1" x14ac:dyDescent="0.2">
      <c r="A84" s="31"/>
      <c r="B84" s="185"/>
      <c r="C84" s="186"/>
      <c r="D84" s="186"/>
      <c r="E84" s="186"/>
      <c r="F84" s="186"/>
      <c r="G84" s="186"/>
      <c r="H84" s="186"/>
      <c r="I84" s="187"/>
      <c r="J84" s="11">
        <v>0</v>
      </c>
      <c r="K84" s="11">
        <v>0</v>
      </c>
      <c r="L84" s="11">
        <v>0</v>
      </c>
      <c r="M84" s="11">
        <v>0</v>
      </c>
      <c r="N84" s="18">
        <f>K84+L84+M84</f>
        <v>0</v>
      </c>
      <c r="O84" s="19">
        <f>P84-N84</f>
        <v>0</v>
      </c>
      <c r="P84" s="19">
        <f>ROUND(PRODUCT(J84,25)/14,0)</f>
        <v>0</v>
      </c>
      <c r="Q84" s="24"/>
      <c r="R84" s="11"/>
      <c r="S84" s="25"/>
      <c r="T84" s="11"/>
    </row>
    <row r="85" spans="1:23" x14ac:dyDescent="0.2">
      <c r="A85" s="21" t="s">
        <v>25</v>
      </c>
      <c r="B85" s="100"/>
      <c r="C85" s="165"/>
      <c r="D85" s="165"/>
      <c r="E85" s="165"/>
      <c r="F85" s="165"/>
      <c r="G85" s="165"/>
      <c r="H85" s="165"/>
      <c r="I85" s="101"/>
      <c r="J85" s="21">
        <f t="shared" ref="J85:P85" si="19">SUM(J74:J84)</f>
        <v>30</v>
      </c>
      <c r="K85" s="21">
        <f t="shared" si="19"/>
        <v>8</v>
      </c>
      <c r="L85" s="21">
        <f t="shared" si="19"/>
        <v>4</v>
      </c>
      <c r="M85" s="21">
        <f t="shared" si="19"/>
        <v>8</v>
      </c>
      <c r="N85" s="21">
        <f t="shared" si="19"/>
        <v>20</v>
      </c>
      <c r="O85" s="21">
        <f t="shared" si="19"/>
        <v>34</v>
      </c>
      <c r="P85" s="21">
        <f t="shared" si="19"/>
        <v>54</v>
      </c>
      <c r="Q85" s="21">
        <f>COUNTIF(Q74:Q84,"E")</f>
        <v>4</v>
      </c>
      <c r="R85" s="21">
        <f>COUNTIF(R74:R84,"C")</f>
        <v>0</v>
      </c>
      <c r="S85" s="21">
        <f>COUNTIF(S74:S84,"VP")</f>
        <v>1</v>
      </c>
      <c r="T85" s="58">
        <f>COUNTA(T74:T84)</f>
        <v>4</v>
      </c>
      <c r="U85" s="221" t="str">
        <f>IF(Q85&gt;=SUM(R85:S85),"Corect","E trebuie să fie cel puțin egal cu C+VP")</f>
        <v>Corect</v>
      </c>
      <c r="V85" s="222"/>
      <c r="W85" s="222"/>
    </row>
    <row r="86" spans="1:23" ht="21.75" customHeight="1" x14ac:dyDescent="0.2"/>
    <row r="87" spans="1:23" ht="18.75" customHeight="1" x14ac:dyDescent="0.2">
      <c r="A87" s="95" t="s">
        <v>45</v>
      </c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</row>
    <row r="88" spans="1:23" ht="24.75" customHeight="1" x14ac:dyDescent="0.2">
      <c r="A88" s="174" t="s">
        <v>27</v>
      </c>
      <c r="B88" s="167" t="s">
        <v>26</v>
      </c>
      <c r="C88" s="168"/>
      <c r="D88" s="168"/>
      <c r="E88" s="168"/>
      <c r="F88" s="168"/>
      <c r="G88" s="168"/>
      <c r="H88" s="168"/>
      <c r="I88" s="169"/>
      <c r="J88" s="176" t="s">
        <v>40</v>
      </c>
      <c r="K88" s="181" t="s">
        <v>24</v>
      </c>
      <c r="L88" s="182"/>
      <c r="M88" s="183"/>
      <c r="N88" s="181" t="s">
        <v>41</v>
      </c>
      <c r="O88" s="200"/>
      <c r="P88" s="201"/>
      <c r="Q88" s="181" t="s">
        <v>23</v>
      </c>
      <c r="R88" s="182"/>
      <c r="S88" s="183"/>
      <c r="T88" s="202" t="s">
        <v>22</v>
      </c>
      <c r="U88" s="1">
        <f>161*14+62*12</f>
        <v>2998</v>
      </c>
    </row>
    <row r="89" spans="1:23" x14ac:dyDescent="0.2">
      <c r="A89" s="175"/>
      <c r="B89" s="170"/>
      <c r="C89" s="171"/>
      <c r="D89" s="171"/>
      <c r="E89" s="171"/>
      <c r="F89" s="171"/>
      <c r="G89" s="171"/>
      <c r="H89" s="171"/>
      <c r="I89" s="172"/>
      <c r="J89" s="177"/>
      <c r="K89" s="5" t="s">
        <v>28</v>
      </c>
      <c r="L89" s="5" t="s">
        <v>29</v>
      </c>
      <c r="M89" s="5" t="s">
        <v>30</v>
      </c>
      <c r="N89" s="5" t="s">
        <v>34</v>
      </c>
      <c r="O89" s="5" t="s">
        <v>7</v>
      </c>
      <c r="P89" s="5" t="s">
        <v>31</v>
      </c>
      <c r="Q89" s="5" t="s">
        <v>32</v>
      </c>
      <c r="R89" s="5" t="s">
        <v>28</v>
      </c>
      <c r="S89" s="5" t="s">
        <v>33</v>
      </c>
      <c r="T89" s="177"/>
    </row>
    <row r="90" spans="1:23" x14ac:dyDescent="0.2">
      <c r="A90" s="59" t="s">
        <v>141</v>
      </c>
      <c r="B90" s="203" t="s">
        <v>142</v>
      </c>
      <c r="C90" s="204"/>
      <c r="D90" s="204"/>
      <c r="E90" s="204"/>
      <c r="F90" s="204"/>
      <c r="G90" s="204"/>
      <c r="H90" s="204"/>
      <c r="I90" s="205"/>
      <c r="J90" s="60">
        <v>22</v>
      </c>
      <c r="K90" s="60">
        <v>0</v>
      </c>
      <c r="L90" s="60">
        <v>0</v>
      </c>
      <c r="M90" s="11">
        <v>20</v>
      </c>
      <c r="N90" s="57">
        <f>K90+L90+M90</f>
        <v>20</v>
      </c>
      <c r="O90" s="19">
        <f>P90-N90</f>
        <v>26</v>
      </c>
      <c r="P90" s="19">
        <f>ROUND(PRODUCT(J90,25)/12,0)</f>
        <v>46</v>
      </c>
      <c r="Q90" s="24"/>
      <c r="R90" s="11"/>
      <c r="S90" s="25" t="s">
        <v>33</v>
      </c>
      <c r="T90" s="11" t="s">
        <v>38</v>
      </c>
    </row>
    <row r="91" spans="1:23" x14ac:dyDescent="0.2">
      <c r="A91" s="59" t="s">
        <v>143</v>
      </c>
      <c r="B91" s="203" t="s">
        <v>144</v>
      </c>
      <c r="C91" s="204"/>
      <c r="D91" s="204"/>
      <c r="E91" s="204"/>
      <c r="F91" s="204"/>
      <c r="G91" s="204"/>
      <c r="H91" s="204"/>
      <c r="I91" s="205"/>
      <c r="J91" s="60">
        <v>4</v>
      </c>
      <c r="K91" s="60">
        <v>0</v>
      </c>
      <c r="L91" s="60">
        <v>0</v>
      </c>
      <c r="M91" s="11">
        <v>3</v>
      </c>
      <c r="N91" s="18">
        <f t="shared" ref="N91:N97" si="20">K91+L91+M91</f>
        <v>3</v>
      </c>
      <c r="O91" s="19">
        <f t="shared" ref="O91:O97" si="21">P91-N91</f>
        <v>5</v>
      </c>
      <c r="P91" s="19">
        <f t="shared" ref="P91:P100" si="22">ROUND(PRODUCT(J91,25)/12,0)</f>
        <v>8</v>
      </c>
      <c r="Q91" s="24" t="s">
        <v>32</v>
      </c>
      <c r="R91" s="11"/>
      <c r="S91" s="25"/>
      <c r="T91" s="11" t="s">
        <v>38</v>
      </c>
    </row>
    <row r="92" spans="1:23" x14ac:dyDescent="0.2">
      <c r="A92" s="59" t="s">
        <v>145</v>
      </c>
      <c r="B92" s="203" t="s">
        <v>146</v>
      </c>
      <c r="C92" s="204"/>
      <c r="D92" s="204"/>
      <c r="E92" s="204"/>
      <c r="F92" s="204"/>
      <c r="G92" s="204"/>
      <c r="H92" s="204"/>
      <c r="I92" s="205"/>
      <c r="J92" s="60">
        <v>4</v>
      </c>
      <c r="K92" s="60">
        <v>0</v>
      </c>
      <c r="L92" s="60">
        <v>0</v>
      </c>
      <c r="M92" s="11">
        <v>2</v>
      </c>
      <c r="N92" s="18">
        <f t="shared" si="20"/>
        <v>2</v>
      </c>
      <c r="O92" s="19">
        <f t="shared" si="21"/>
        <v>6</v>
      </c>
      <c r="P92" s="19">
        <f t="shared" si="22"/>
        <v>8</v>
      </c>
      <c r="Q92" s="24" t="s">
        <v>32</v>
      </c>
      <c r="R92" s="11"/>
      <c r="S92" s="25"/>
      <c r="T92" s="11" t="s">
        <v>38</v>
      </c>
    </row>
    <row r="93" spans="1:23" hidden="1" x14ac:dyDescent="0.2">
      <c r="A93" s="31"/>
      <c r="B93" s="185"/>
      <c r="C93" s="186"/>
      <c r="D93" s="186"/>
      <c r="E93" s="186"/>
      <c r="F93" s="186"/>
      <c r="G93" s="186"/>
      <c r="H93" s="186"/>
      <c r="I93" s="187"/>
      <c r="J93" s="11">
        <v>0</v>
      </c>
      <c r="K93" s="11">
        <v>0</v>
      </c>
      <c r="L93" s="11">
        <v>0</v>
      </c>
      <c r="M93" s="11">
        <v>0</v>
      </c>
      <c r="N93" s="18">
        <f t="shared" si="20"/>
        <v>0</v>
      </c>
      <c r="O93" s="19">
        <f t="shared" si="21"/>
        <v>0</v>
      </c>
      <c r="P93" s="19">
        <f t="shared" si="22"/>
        <v>0</v>
      </c>
      <c r="Q93" s="24"/>
      <c r="R93" s="11"/>
      <c r="S93" s="25"/>
      <c r="T93" s="11"/>
    </row>
    <row r="94" spans="1:23" hidden="1" x14ac:dyDescent="0.2">
      <c r="A94" s="31"/>
      <c r="B94" s="185"/>
      <c r="C94" s="186"/>
      <c r="D94" s="186"/>
      <c r="E94" s="186"/>
      <c r="F94" s="186"/>
      <c r="G94" s="186"/>
      <c r="H94" s="186"/>
      <c r="I94" s="187"/>
      <c r="J94" s="11">
        <v>0</v>
      </c>
      <c r="K94" s="11">
        <v>0</v>
      </c>
      <c r="L94" s="11">
        <v>0</v>
      </c>
      <c r="M94" s="11">
        <v>0</v>
      </c>
      <c r="N94" s="18">
        <f t="shared" si="20"/>
        <v>0</v>
      </c>
      <c r="O94" s="19">
        <f t="shared" si="21"/>
        <v>0</v>
      </c>
      <c r="P94" s="19">
        <f t="shared" si="22"/>
        <v>0</v>
      </c>
      <c r="Q94" s="24"/>
      <c r="R94" s="11"/>
      <c r="S94" s="25"/>
      <c r="T94" s="11"/>
    </row>
    <row r="95" spans="1:23" hidden="1" x14ac:dyDescent="0.2">
      <c r="A95" s="31"/>
      <c r="B95" s="185"/>
      <c r="C95" s="186"/>
      <c r="D95" s="186"/>
      <c r="E95" s="186"/>
      <c r="F95" s="186"/>
      <c r="G95" s="186"/>
      <c r="H95" s="186"/>
      <c r="I95" s="187"/>
      <c r="J95" s="11">
        <v>0</v>
      </c>
      <c r="K95" s="11">
        <v>0</v>
      </c>
      <c r="L95" s="11">
        <v>0</v>
      </c>
      <c r="M95" s="11">
        <v>0</v>
      </c>
      <c r="N95" s="18">
        <f t="shared" si="20"/>
        <v>0</v>
      </c>
      <c r="O95" s="19">
        <f t="shared" si="21"/>
        <v>0</v>
      </c>
      <c r="P95" s="19">
        <f t="shared" si="22"/>
        <v>0</v>
      </c>
      <c r="Q95" s="24"/>
      <c r="R95" s="11"/>
      <c r="S95" s="25"/>
      <c r="T95" s="11"/>
    </row>
    <row r="96" spans="1:23" hidden="1" x14ac:dyDescent="0.2">
      <c r="A96" s="31"/>
      <c r="B96" s="185"/>
      <c r="C96" s="186"/>
      <c r="D96" s="186"/>
      <c r="E96" s="186"/>
      <c r="F96" s="186"/>
      <c r="G96" s="186"/>
      <c r="H96" s="186"/>
      <c r="I96" s="187"/>
      <c r="J96" s="11">
        <v>0</v>
      </c>
      <c r="K96" s="11">
        <v>0</v>
      </c>
      <c r="L96" s="11">
        <v>0</v>
      </c>
      <c r="M96" s="11">
        <v>0</v>
      </c>
      <c r="N96" s="18">
        <f t="shared" si="20"/>
        <v>0</v>
      </c>
      <c r="O96" s="19">
        <f t="shared" si="21"/>
        <v>0</v>
      </c>
      <c r="P96" s="19">
        <f t="shared" si="22"/>
        <v>0</v>
      </c>
      <c r="Q96" s="24"/>
      <c r="R96" s="11"/>
      <c r="S96" s="25"/>
      <c r="T96" s="11"/>
    </row>
    <row r="97" spans="1:23" hidden="1" x14ac:dyDescent="0.2">
      <c r="A97" s="31"/>
      <c r="B97" s="185"/>
      <c r="C97" s="186"/>
      <c r="D97" s="186"/>
      <c r="E97" s="186"/>
      <c r="F97" s="186"/>
      <c r="G97" s="186"/>
      <c r="H97" s="186"/>
      <c r="I97" s="187"/>
      <c r="J97" s="11">
        <v>0</v>
      </c>
      <c r="K97" s="11">
        <v>0</v>
      </c>
      <c r="L97" s="11">
        <v>0</v>
      </c>
      <c r="M97" s="11">
        <v>0</v>
      </c>
      <c r="N97" s="18">
        <f t="shared" si="20"/>
        <v>0</v>
      </c>
      <c r="O97" s="19">
        <f t="shared" si="21"/>
        <v>0</v>
      </c>
      <c r="P97" s="19">
        <f t="shared" si="22"/>
        <v>0</v>
      </c>
      <c r="Q97" s="24"/>
      <c r="R97" s="11"/>
      <c r="S97" s="25"/>
      <c r="T97" s="11"/>
    </row>
    <row r="98" spans="1:23" hidden="1" x14ac:dyDescent="0.2">
      <c r="A98" s="31"/>
      <c r="B98" s="185"/>
      <c r="C98" s="186"/>
      <c r="D98" s="186"/>
      <c r="E98" s="186"/>
      <c r="F98" s="186"/>
      <c r="G98" s="186"/>
      <c r="H98" s="186"/>
      <c r="I98" s="187"/>
      <c r="J98" s="11">
        <v>0</v>
      </c>
      <c r="K98" s="11">
        <v>0</v>
      </c>
      <c r="L98" s="11">
        <v>0</v>
      </c>
      <c r="M98" s="11">
        <v>0</v>
      </c>
      <c r="N98" s="18">
        <f>K98+L98+M98</f>
        <v>0</v>
      </c>
      <c r="O98" s="19">
        <f>P98-N98</f>
        <v>0</v>
      </c>
      <c r="P98" s="19">
        <f t="shared" si="22"/>
        <v>0</v>
      </c>
      <c r="Q98" s="24"/>
      <c r="R98" s="11"/>
      <c r="S98" s="25"/>
      <c r="T98" s="11"/>
    </row>
    <row r="99" spans="1:23" hidden="1" x14ac:dyDescent="0.2">
      <c r="A99" s="31"/>
      <c r="B99" s="185"/>
      <c r="C99" s="186"/>
      <c r="D99" s="186"/>
      <c r="E99" s="186"/>
      <c r="F99" s="186"/>
      <c r="G99" s="186"/>
      <c r="H99" s="186"/>
      <c r="I99" s="187"/>
      <c r="J99" s="11">
        <v>0</v>
      </c>
      <c r="K99" s="11">
        <v>0</v>
      </c>
      <c r="L99" s="11">
        <v>0</v>
      </c>
      <c r="M99" s="11">
        <v>0</v>
      </c>
      <c r="N99" s="18">
        <f>K99+L99+M99</f>
        <v>0</v>
      </c>
      <c r="O99" s="19">
        <f>P99-N99</f>
        <v>0</v>
      </c>
      <c r="P99" s="19">
        <f t="shared" si="22"/>
        <v>0</v>
      </c>
      <c r="Q99" s="24"/>
      <c r="R99" s="11"/>
      <c r="S99" s="25"/>
      <c r="T99" s="11"/>
    </row>
    <row r="100" spans="1:23" hidden="1" x14ac:dyDescent="0.2">
      <c r="A100" s="31"/>
      <c r="B100" s="218"/>
      <c r="C100" s="219"/>
      <c r="D100" s="219"/>
      <c r="E100" s="219"/>
      <c r="F100" s="219"/>
      <c r="G100" s="219"/>
      <c r="H100" s="219"/>
      <c r="I100" s="220"/>
      <c r="J100" s="11">
        <v>0</v>
      </c>
      <c r="K100" s="11">
        <v>0</v>
      </c>
      <c r="L100" s="11">
        <v>0</v>
      </c>
      <c r="M100" s="11">
        <v>0</v>
      </c>
      <c r="N100" s="18">
        <f>K100+L100+M100</f>
        <v>0</v>
      </c>
      <c r="O100" s="19">
        <f>P100-N100</f>
        <v>0</v>
      </c>
      <c r="P100" s="19">
        <f t="shared" si="22"/>
        <v>0</v>
      </c>
      <c r="Q100" s="24"/>
      <c r="R100" s="11"/>
      <c r="S100" s="25"/>
      <c r="T100" s="11"/>
    </row>
    <row r="101" spans="1:23" x14ac:dyDescent="0.2">
      <c r="A101" s="21" t="s">
        <v>25</v>
      </c>
      <c r="B101" s="100"/>
      <c r="C101" s="165"/>
      <c r="D101" s="165"/>
      <c r="E101" s="165"/>
      <c r="F101" s="165"/>
      <c r="G101" s="165"/>
      <c r="H101" s="165"/>
      <c r="I101" s="101"/>
      <c r="J101" s="21">
        <f t="shared" ref="J101:P101" si="23">SUM(J90:J100)</f>
        <v>30</v>
      </c>
      <c r="K101" s="21">
        <f t="shared" si="23"/>
        <v>0</v>
      </c>
      <c r="L101" s="21">
        <f t="shared" si="23"/>
        <v>0</v>
      </c>
      <c r="M101" s="21">
        <f t="shared" si="23"/>
        <v>25</v>
      </c>
      <c r="N101" s="21">
        <f t="shared" si="23"/>
        <v>25</v>
      </c>
      <c r="O101" s="21">
        <f t="shared" si="23"/>
        <v>37</v>
      </c>
      <c r="P101" s="21">
        <f t="shared" si="23"/>
        <v>62</v>
      </c>
      <c r="Q101" s="21">
        <f>COUNTIF(Q90:Q100,"E")</f>
        <v>2</v>
      </c>
      <c r="R101" s="21">
        <f>COUNTIF(R90:R100,"C")</f>
        <v>0</v>
      </c>
      <c r="S101" s="21">
        <f>COUNTIF(S90:S100,"VP")</f>
        <v>1</v>
      </c>
      <c r="T101" s="58">
        <f>COUNTA(T90:T100)</f>
        <v>3</v>
      </c>
      <c r="U101" s="221" t="str">
        <f>IF(Q101&gt;=SUM(R101:S101),"Corect","E trebuie să fie cel puțin egal cu C+VP")</f>
        <v>Corect</v>
      </c>
      <c r="V101" s="222"/>
      <c r="W101" s="222"/>
    </row>
    <row r="102" spans="1:23" ht="9" customHeight="1" x14ac:dyDescent="0.2"/>
    <row r="103" spans="1:23" x14ac:dyDescent="0.2">
      <c r="B103" s="2"/>
      <c r="C103" s="2"/>
      <c r="D103" s="2"/>
      <c r="E103" s="2"/>
      <c r="F103" s="2"/>
      <c r="G103" s="2"/>
      <c r="M103" s="8"/>
      <c r="N103" s="8"/>
      <c r="O103" s="8"/>
      <c r="P103" s="8"/>
      <c r="Q103" s="8"/>
      <c r="R103" s="8"/>
      <c r="S103" s="8"/>
    </row>
    <row r="106" spans="1:23" ht="19.5" customHeight="1" x14ac:dyDescent="0.2">
      <c r="A106" s="173" t="s">
        <v>46</v>
      </c>
      <c r="B106" s="173"/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</row>
    <row r="107" spans="1:23" ht="27.75" customHeight="1" x14ac:dyDescent="0.2">
      <c r="A107" s="174" t="s">
        <v>27</v>
      </c>
      <c r="B107" s="167" t="s">
        <v>26</v>
      </c>
      <c r="C107" s="168"/>
      <c r="D107" s="168"/>
      <c r="E107" s="168"/>
      <c r="F107" s="168"/>
      <c r="G107" s="168"/>
      <c r="H107" s="168"/>
      <c r="I107" s="169"/>
      <c r="J107" s="176" t="s">
        <v>40</v>
      </c>
      <c r="K107" s="120" t="s">
        <v>24</v>
      </c>
      <c r="L107" s="120"/>
      <c r="M107" s="120"/>
      <c r="N107" s="120" t="s">
        <v>41</v>
      </c>
      <c r="O107" s="178"/>
      <c r="P107" s="178"/>
      <c r="Q107" s="120" t="s">
        <v>23</v>
      </c>
      <c r="R107" s="120"/>
      <c r="S107" s="120"/>
      <c r="T107" s="120" t="s">
        <v>22</v>
      </c>
    </row>
    <row r="108" spans="1:23" ht="12.75" customHeight="1" x14ac:dyDescent="0.2">
      <c r="A108" s="175"/>
      <c r="B108" s="170"/>
      <c r="C108" s="171"/>
      <c r="D108" s="171"/>
      <c r="E108" s="171"/>
      <c r="F108" s="171"/>
      <c r="G108" s="171"/>
      <c r="H108" s="171"/>
      <c r="I108" s="172"/>
      <c r="J108" s="177"/>
      <c r="K108" s="5" t="s">
        <v>28</v>
      </c>
      <c r="L108" s="5" t="s">
        <v>29</v>
      </c>
      <c r="M108" s="5" t="s">
        <v>30</v>
      </c>
      <c r="N108" s="5" t="s">
        <v>34</v>
      </c>
      <c r="O108" s="5" t="s">
        <v>7</v>
      </c>
      <c r="P108" s="5" t="s">
        <v>31</v>
      </c>
      <c r="Q108" s="5" t="s">
        <v>32</v>
      </c>
      <c r="R108" s="5" t="s">
        <v>28</v>
      </c>
      <c r="S108" s="5" t="s">
        <v>33</v>
      </c>
      <c r="T108" s="120"/>
    </row>
    <row r="109" spans="1:23" x14ac:dyDescent="0.2">
      <c r="A109" s="121" t="s">
        <v>160</v>
      </c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3"/>
    </row>
    <row r="110" spans="1:23" x14ac:dyDescent="0.2">
      <c r="A110" s="59" t="s">
        <v>147</v>
      </c>
      <c r="B110" s="203" t="s">
        <v>148</v>
      </c>
      <c r="C110" s="204"/>
      <c r="D110" s="204"/>
      <c r="E110" s="204"/>
      <c r="F110" s="204"/>
      <c r="G110" s="204"/>
      <c r="H110" s="204"/>
      <c r="I110" s="205"/>
      <c r="J110" s="60">
        <v>7</v>
      </c>
      <c r="K110" s="60">
        <v>2</v>
      </c>
      <c r="L110" s="26">
        <v>1</v>
      </c>
      <c r="M110" s="26">
        <v>2</v>
      </c>
      <c r="N110" s="19">
        <f>K110+L110+M110</f>
        <v>5</v>
      </c>
      <c r="O110" s="19">
        <f>P110-N110</f>
        <v>8</v>
      </c>
      <c r="P110" s="19">
        <f>ROUND(PRODUCT(J110,25)/14,0)</f>
        <v>13</v>
      </c>
      <c r="Q110" s="26" t="s">
        <v>32</v>
      </c>
      <c r="R110" s="26"/>
      <c r="S110" s="27"/>
      <c r="T110" s="11" t="s">
        <v>37</v>
      </c>
    </row>
    <row r="111" spans="1:23" x14ac:dyDescent="0.2">
      <c r="A111" s="59" t="s">
        <v>149</v>
      </c>
      <c r="B111" s="203" t="s">
        <v>150</v>
      </c>
      <c r="C111" s="204"/>
      <c r="D111" s="204"/>
      <c r="E111" s="204"/>
      <c r="F111" s="204"/>
      <c r="G111" s="204"/>
      <c r="H111" s="204"/>
      <c r="I111" s="205"/>
      <c r="J111" s="60">
        <v>7</v>
      </c>
      <c r="K111" s="60">
        <v>2</v>
      </c>
      <c r="L111" s="26">
        <v>1</v>
      </c>
      <c r="M111" s="26">
        <v>2</v>
      </c>
      <c r="N111" s="19">
        <f t="shared" ref="N111:N129" si="24">K111+L111+M111</f>
        <v>5</v>
      </c>
      <c r="O111" s="19">
        <f t="shared" ref="O111:O129" si="25">P111-N111</f>
        <v>8</v>
      </c>
      <c r="P111" s="19">
        <f t="shared" ref="P111:P122" si="26">ROUND(PRODUCT(J111,25)/14,0)</f>
        <v>13</v>
      </c>
      <c r="Q111" s="26" t="s">
        <v>32</v>
      </c>
      <c r="R111" s="26"/>
      <c r="S111" s="27"/>
      <c r="T111" s="11" t="s">
        <v>37</v>
      </c>
    </row>
    <row r="112" spans="1:23" hidden="1" x14ac:dyDescent="0.2">
      <c r="A112" s="37"/>
      <c r="B112" s="155"/>
      <c r="C112" s="156"/>
      <c r="D112" s="156"/>
      <c r="E112" s="156"/>
      <c r="F112" s="156"/>
      <c r="G112" s="156"/>
      <c r="H112" s="156"/>
      <c r="I112" s="157"/>
      <c r="J112" s="26">
        <v>0</v>
      </c>
      <c r="K112" s="26">
        <v>0</v>
      </c>
      <c r="L112" s="26">
        <v>0</v>
      </c>
      <c r="M112" s="26">
        <v>0</v>
      </c>
      <c r="N112" s="19">
        <f t="shared" ref="N112:N114" si="27">K112+L112+M112</f>
        <v>0</v>
      </c>
      <c r="O112" s="19">
        <f t="shared" ref="O112:O114" si="28">P112-N112</f>
        <v>0</v>
      </c>
      <c r="P112" s="19">
        <f t="shared" ref="P112:P114" si="29">ROUND(PRODUCT(J112,25)/14,0)</f>
        <v>0</v>
      </c>
      <c r="Q112" s="26"/>
      <c r="R112" s="26"/>
      <c r="S112" s="27"/>
      <c r="T112" s="11"/>
    </row>
    <row r="113" spans="1:20" hidden="1" x14ac:dyDescent="0.2">
      <c r="A113" s="37"/>
      <c r="B113" s="155"/>
      <c r="C113" s="156"/>
      <c r="D113" s="156"/>
      <c r="E113" s="156"/>
      <c r="F113" s="156"/>
      <c r="G113" s="156"/>
      <c r="H113" s="156"/>
      <c r="I113" s="157"/>
      <c r="J113" s="26">
        <v>0</v>
      </c>
      <c r="K113" s="26">
        <v>0</v>
      </c>
      <c r="L113" s="26">
        <v>0</v>
      </c>
      <c r="M113" s="26">
        <v>0</v>
      </c>
      <c r="N113" s="19">
        <f t="shared" si="27"/>
        <v>0</v>
      </c>
      <c r="O113" s="19">
        <f t="shared" si="28"/>
        <v>0</v>
      </c>
      <c r="P113" s="19">
        <f t="shared" si="29"/>
        <v>0</v>
      </c>
      <c r="Q113" s="26"/>
      <c r="R113" s="26"/>
      <c r="S113" s="27"/>
      <c r="T113" s="11"/>
    </row>
    <row r="114" spans="1:20" hidden="1" x14ac:dyDescent="0.2">
      <c r="A114" s="37"/>
      <c r="B114" s="155"/>
      <c r="C114" s="156"/>
      <c r="D114" s="156"/>
      <c r="E114" s="156"/>
      <c r="F114" s="156"/>
      <c r="G114" s="156"/>
      <c r="H114" s="156"/>
      <c r="I114" s="157"/>
      <c r="J114" s="26">
        <v>0</v>
      </c>
      <c r="K114" s="26">
        <v>0</v>
      </c>
      <c r="L114" s="26">
        <v>0</v>
      </c>
      <c r="M114" s="26">
        <v>0</v>
      </c>
      <c r="N114" s="19">
        <f t="shared" si="27"/>
        <v>0</v>
      </c>
      <c r="O114" s="19">
        <f t="shared" si="28"/>
        <v>0</v>
      </c>
      <c r="P114" s="19">
        <f t="shared" si="29"/>
        <v>0</v>
      </c>
      <c r="Q114" s="26"/>
      <c r="R114" s="26"/>
      <c r="S114" s="27"/>
      <c r="T114" s="11"/>
    </row>
    <row r="115" spans="1:20" hidden="1" x14ac:dyDescent="0.2">
      <c r="A115" s="32"/>
      <c r="B115" s="155"/>
      <c r="C115" s="156"/>
      <c r="D115" s="156"/>
      <c r="E115" s="156"/>
      <c r="F115" s="156"/>
      <c r="G115" s="156"/>
      <c r="H115" s="156"/>
      <c r="I115" s="157"/>
      <c r="J115" s="26">
        <v>0</v>
      </c>
      <c r="K115" s="26">
        <v>0</v>
      </c>
      <c r="L115" s="26">
        <v>0</v>
      </c>
      <c r="M115" s="26">
        <v>0</v>
      </c>
      <c r="N115" s="19">
        <f>K115+L115+M115</f>
        <v>0</v>
      </c>
      <c r="O115" s="19">
        <f>P115-N115</f>
        <v>0</v>
      </c>
      <c r="P115" s="19">
        <f>ROUND(PRODUCT(J115,25)/14,0)</f>
        <v>0</v>
      </c>
      <c r="Q115" s="26"/>
      <c r="R115" s="26"/>
      <c r="S115" s="27"/>
      <c r="T115" s="11"/>
    </row>
    <row r="116" spans="1:20" x14ac:dyDescent="0.2">
      <c r="A116" s="74" t="s">
        <v>161</v>
      </c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3"/>
    </row>
    <row r="117" spans="1:20" x14ac:dyDescent="0.2">
      <c r="A117" s="59" t="s">
        <v>151</v>
      </c>
      <c r="B117" s="203" t="s">
        <v>152</v>
      </c>
      <c r="C117" s="204"/>
      <c r="D117" s="204"/>
      <c r="E117" s="204"/>
      <c r="F117" s="204"/>
      <c r="G117" s="204"/>
      <c r="H117" s="204"/>
      <c r="I117" s="205"/>
      <c r="J117" s="60">
        <v>7</v>
      </c>
      <c r="K117" s="60">
        <v>2</v>
      </c>
      <c r="L117" s="60">
        <v>1</v>
      </c>
      <c r="M117" s="26">
        <v>2</v>
      </c>
      <c r="N117" s="19">
        <f t="shared" si="24"/>
        <v>5</v>
      </c>
      <c r="O117" s="19">
        <f t="shared" si="25"/>
        <v>8</v>
      </c>
      <c r="P117" s="19">
        <f t="shared" si="26"/>
        <v>13</v>
      </c>
      <c r="Q117" s="26" t="s">
        <v>32</v>
      </c>
      <c r="R117" s="26"/>
      <c r="S117" s="27"/>
      <c r="T117" s="11" t="s">
        <v>38</v>
      </c>
    </row>
    <row r="118" spans="1:20" x14ac:dyDescent="0.2">
      <c r="A118" s="59" t="s">
        <v>153</v>
      </c>
      <c r="B118" s="203" t="s">
        <v>154</v>
      </c>
      <c r="C118" s="204"/>
      <c r="D118" s="204"/>
      <c r="E118" s="204"/>
      <c r="F118" s="204"/>
      <c r="G118" s="204"/>
      <c r="H118" s="204"/>
      <c r="I118" s="205"/>
      <c r="J118" s="60">
        <v>7</v>
      </c>
      <c r="K118" s="60">
        <v>2</v>
      </c>
      <c r="L118" s="60">
        <v>1</v>
      </c>
      <c r="M118" s="26">
        <v>2</v>
      </c>
      <c r="N118" s="19">
        <f t="shared" ref="N118:N120" si="30">K118+L118+M118</f>
        <v>5</v>
      </c>
      <c r="O118" s="19">
        <f t="shared" ref="O118:O120" si="31">P118-N118</f>
        <v>8</v>
      </c>
      <c r="P118" s="19">
        <f t="shared" ref="P118:P120" si="32">ROUND(PRODUCT(J118,25)/14,0)</f>
        <v>13</v>
      </c>
      <c r="Q118" s="26" t="s">
        <v>32</v>
      </c>
      <c r="R118" s="26"/>
      <c r="S118" s="27"/>
      <c r="T118" s="11" t="s">
        <v>38</v>
      </c>
    </row>
    <row r="119" spans="1:20" hidden="1" x14ac:dyDescent="0.2">
      <c r="A119" s="37"/>
      <c r="B119" s="155"/>
      <c r="C119" s="156"/>
      <c r="D119" s="156"/>
      <c r="E119" s="156"/>
      <c r="F119" s="156"/>
      <c r="G119" s="156"/>
      <c r="H119" s="156"/>
      <c r="I119" s="157"/>
      <c r="J119" s="26">
        <v>0</v>
      </c>
      <c r="K119" s="26">
        <v>0</v>
      </c>
      <c r="L119" s="26">
        <v>0</v>
      </c>
      <c r="M119" s="26">
        <v>0</v>
      </c>
      <c r="N119" s="19">
        <f t="shared" si="30"/>
        <v>0</v>
      </c>
      <c r="O119" s="19">
        <f t="shared" si="31"/>
        <v>0</v>
      </c>
      <c r="P119" s="19">
        <f t="shared" si="32"/>
        <v>0</v>
      </c>
      <c r="Q119" s="26"/>
      <c r="R119" s="26"/>
      <c r="S119" s="27"/>
      <c r="T119" s="11"/>
    </row>
    <row r="120" spans="1:20" hidden="1" x14ac:dyDescent="0.2">
      <c r="A120" s="37"/>
      <c r="B120" s="155"/>
      <c r="C120" s="156"/>
      <c r="D120" s="156"/>
      <c r="E120" s="156"/>
      <c r="F120" s="156"/>
      <c r="G120" s="156"/>
      <c r="H120" s="156"/>
      <c r="I120" s="157"/>
      <c r="J120" s="26">
        <v>0</v>
      </c>
      <c r="K120" s="26">
        <v>0</v>
      </c>
      <c r="L120" s="26">
        <v>0</v>
      </c>
      <c r="M120" s="26">
        <v>0</v>
      </c>
      <c r="N120" s="19">
        <f t="shared" si="30"/>
        <v>0</v>
      </c>
      <c r="O120" s="19">
        <f t="shared" si="31"/>
        <v>0</v>
      </c>
      <c r="P120" s="19">
        <f t="shared" si="32"/>
        <v>0</v>
      </c>
      <c r="Q120" s="26"/>
      <c r="R120" s="26"/>
      <c r="S120" s="27"/>
      <c r="T120" s="11"/>
    </row>
    <row r="121" spans="1:20" hidden="1" x14ac:dyDescent="0.2">
      <c r="A121" s="32"/>
      <c r="B121" s="155"/>
      <c r="C121" s="156"/>
      <c r="D121" s="156"/>
      <c r="E121" s="156"/>
      <c r="F121" s="156"/>
      <c r="G121" s="156"/>
      <c r="H121" s="156"/>
      <c r="I121" s="157"/>
      <c r="J121" s="26">
        <v>0</v>
      </c>
      <c r="K121" s="26">
        <v>0</v>
      </c>
      <c r="L121" s="26">
        <v>0</v>
      </c>
      <c r="M121" s="26">
        <v>0</v>
      </c>
      <c r="N121" s="19">
        <f>K121+L121+M121</f>
        <v>0</v>
      </c>
      <c r="O121" s="19">
        <f>P121-N121</f>
        <v>0</v>
      </c>
      <c r="P121" s="19">
        <f>ROUND(PRODUCT(J121,25)/14,0)</f>
        <v>0</v>
      </c>
      <c r="Q121" s="26"/>
      <c r="R121" s="26"/>
      <c r="S121" s="27"/>
      <c r="T121" s="11"/>
    </row>
    <row r="122" spans="1:20" hidden="1" x14ac:dyDescent="0.2">
      <c r="A122" s="32"/>
      <c r="B122" s="155"/>
      <c r="C122" s="156"/>
      <c r="D122" s="156"/>
      <c r="E122" s="156"/>
      <c r="F122" s="156"/>
      <c r="G122" s="156"/>
      <c r="H122" s="156"/>
      <c r="I122" s="157"/>
      <c r="J122" s="26">
        <v>0</v>
      </c>
      <c r="K122" s="26">
        <v>0</v>
      </c>
      <c r="L122" s="26">
        <v>0</v>
      </c>
      <c r="M122" s="26">
        <v>0</v>
      </c>
      <c r="N122" s="19">
        <f t="shared" si="24"/>
        <v>0</v>
      </c>
      <c r="O122" s="19">
        <f t="shared" si="25"/>
        <v>0</v>
      </c>
      <c r="P122" s="19">
        <f t="shared" si="26"/>
        <v>0</v>
      </c>
      <c r="Q122" s="26"/>
      <c r="R122" s="26"/>
      <c r="S122" s="27"/>
      <c r="T122" s="11"/>
    </row>
    <row r="123" spans="1:20" x14ac:dyDescent="0.2">
      <c r="A123" s="74" t="s">
        <v>159</v>
      </c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3"/>
    </row>
    <row r="124" spans="1:20" x14ac:dyDescent="0.2">
      <c r="A124" s="61" t="s">
        <v>155</v>
      </c>
      <c r="B124" s="238" t="s">
        <v>156</v>
      </c>
      <c r="C124" s="238"/>
      <c r="D124" s="238"/>
      <c r="E124" s="238"/>
      <c r="F124" s="238"/>
      <c r="G124" s="238"/>
      <c r="H124" s="238"/>
      <c r="I124" s="238"/>
      <c r="J124" s="62">
        <v>22</v>
      </c>
      <c r="K124" s="62">
        <v>0</v>
      </c>
      <c r="L124" s="62">
        <v>0</v>
      </c>
      <c r="M124" s="26">
        <v>0</v>
      </c>
      <c r="N124" s="19">
        <f t="shared" si="24"/>
        <v>0</v>
      </c>
      <c r="O124" s="19">
        <f t="shared" si="25"/>
        <v>46</v>
      </c>
      <c r="P124" s="19">
        <f t="shared" ref="P124:P129" si="33">ROUND(PRODUCT(J124,25)/12,0)</f>
        <v>46</v>
      </c>
      <c r="Q124" s="26"/>
      <c r="R124" s="26"/>
      <c r="S124" s="27" t="s">
        <v>33</v>
      </c>
      <c r="T124" s="11" t="s">
        <v>38</v>
      </c>
    </row>
    <row r="125" spans="1:20" x14ac:dyDescent="0.2">
      <c r="A125" s="61" t="s">
        <v>157</v>
      </c>
      <c r="B125" s="238" t="s">
        <v>158</v>
      </c>
      <c r="C125" s="238"/>
      <c r="D125" s="238"/>
      <c r="E125" s="238"/>
      <c r="F125" s="238"/>
      <c r="G125" s="238"/>
      <c r="H125" s="238"/>
      <c r="I125" s="238"/>
      <c r="J125" s="62">
        <v>22</v>
      </c>
      <c r="K125" s="62">
        <v>0</v>
      </c>
      <c r="L125" s="62">
        <v>0</v>
      </c>
      <c r="M125" s="26">
        <v>0</v>
      </c>
      <c r="N125" s="19">
        <f t="shared" ref="N125:N127" si="34">K125+L125+M125</f>
        <v>0</v>
      </c>
      <c r="O125" s="19">
        <f t="shared" ref="O125:O127" si="35">P125-N125</f>
        <v>46</v>
      </c>
      <c r="P125" s="19">
        <f t="shared" si="33"/>
        <v>46</v>
      </c>
      <c r="Q125" s="26"/>
      <c r="R125" s="26"/>
      <c r="S125" s="27" t="s">
        <v>33</v>
      </c>
      <c r="T125" s="11" t="s">
        <v>38</v>
      </c>
    </row>
    <row r="126" spans="1:20" hidden="1" x14ac:dyDescent="0.2">
      <c r="A126" s="37"/>
      <c r="B126" s="155"/>
      <c r="C126" s="156"/>
      <c r="D126" s="156"/>
      <c r="E126" s="156"/>
      <c r="F126" s="156"/>
      <c r="G126" s="156"/>
      <c r="H126" s="156"/>
      <c r="I126" s="157"/>
      <c r="J126" s="26">
        <v>0</v>
      </c>
      <c r="K126" s="26">
        <v>0</v>
      </c>
      <c r="L126" s="26">
        <v>0</v>
      </c>
      <c r="M126" s="26">
        <v>0</v>
      </c>
      <c r="N126" s="19">
        <f t="shared" si="34"/>
        <v>0</v>
      </c>
      <c r="O126" s="19">
        <f t="shared" si="35"/>
        <v>0</v>
      </c>
      <c r="P126" s="19">
        <f t="shared" si="33"/>
        <v>0</v>
      </c>
      <c r="Q126" s="26"/>
      <c r="R126" s="26"/>
      <c r="S126" s="27"/>
      <c r="T126" s="11"/>
    </row>
    <row r="127" spans="1:20" hidden="1" x14ac:dyDescent="0.2">
      <c r="A127" s="37"/>
      <c r="B127" s="155"/>
      <c r="C127" s="156"/>
      <c r="D127" s="156"/>
      <c r="E127" s="156"/>
      <c r="F127" s="156"/>
      <c r="G127" s="156"/>
      <c r="H127" s="156"/>
      <c r="I127" s="157"/>
      <c r="J127" s="26">
        <v>0</v>
      </c>
      <c r="K127" s="26">
        <v>0</v>
      </c>
      <c r="L127" s="26">
        <v>0</v>
      </c>
      <c r="M127" s="26">
        <v>0</v>
      </c>
      <c r="N127" s="19">
        <f t="shared" si="34"/>
        <v>0</v>
      </c>
      <c r="O127" s="19">
        <f t="shared" si="35"/>
        <v>0</v>
      </c>
      <c r="P127" s="19">
        <f t="shared" si="33"/>
        <v>0</v>
      </c>
      <c r="Q127" s="26"/>
      <c r="R127" s="26"/>
      <c r="S127" s="27"/>
      <c r="T127" s="11"/>
    </row>
    <row r="128" spans="1:20" hidden="1" x14ac:dyDescent="0.2">
      <c r="A128" s="32"/>
      <c r="B128" s="155"/>
      <c r="C128" s="156"/>
      <c r="D128" s="156"/>
      <c r="E128" s="156"/>
      <c r="F128" s="156"/>
      <c r="G128" s="156"/>
      <c r="H128" s="156"/>
      <c r="I128" s="157"/>
      <c r="J128" s="26">
        <v>0</v>
      </c>
      <c r="K128" s="26">
        <v>0</v>
      </c>
      <c r="L128" s="26">
        <v>0</v>
      </c>
      <c r="M128" s="26">
        <v>0</v>
      </c>
      <c r="N128" s="19">
        <f t="shared" si="24"/>
        <v>0</v>
      </c>
      <c r="O128" s="19">
        <f t="shared" si="25"/>
        <v>0</v>
      </c>
      <c r="P128" s="19">
        <f t="shared" si="33"/>
        <v>0</v>
      </c>
      <c r="Q128" s="26"/>
      <c r="R128" s="26"/>
      <c r="S128" s="27"/>
      <c r="T128" s="11"/>
    </row>
    <row r="129" spans="1:20" hidden="1" x14ac:dyDescent="0.2">
      <c r="A129" s="32"/>
      <c r="B129" s="155"/>
      <c r="C129" s="156"/>
      <c r="D129" s="156"/>
      <c r="E129" s="156"/>
      <c r="F129" s="156"/>
      <c r="G129" s="156"/>
      <c r="H129" s="156"/>
      <c r="I129" s="157"/>
      <c r="J129" s="26">
        <v>0</v>
      </c>
      <c r="K129" s="26">
        <v>0</v>
      </c>
      <c r="L129" s="26">
        <v>0</v>
      </c>
      <c r="M129" s="26">
        <v>0</v>
      </c>
      <c r="N129" s="19">
        <f t="shared" si="24"/>
        <v>0</v>
      </c>
      <c r="O129" s="19">
        <f t="shared" si="25"/>
        <v>0</v>
      </c>
      <c r="P129" s="19">
        <f t="shared" si="33"/>
        <v>0</v>
      </c>
      <c r="Q129" s="26"/>
      <c r="R129" s="26"/>
      <c r="S129" s="27"/>
      <c r="T129" s="11"/>
    </row>
    <row r="130" spans="1:20" hidden="1" x14ac:dyDescent="0.2">
      <c r="A130" s="74" t="s">
        <v>102</v>
      </c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6"/>
    </row>
    <row r="131" spans="1:20" hidden="1" x14ac:dyDescent="0.2">
      <c r="A131" s="32"/>
      <c r="B131" s="159"/>
      <c r="C131" s="159"/>
      <c r="D131" s="159"/>
      <c r="E131" s="159"/>
      <c r="F131" s="159"/>
      <c r="G131" s="159"/>
      <c r="H131" s="159"/>
      <c r="I131" s="159"/>
      <c r="J131" s="26">
        <v>0</v>
      </c>
      <c r="K131" s="26">
        <v>0</v>
      </c>
      <c r="L131" s="26">
        <v>0</v>
      </c>
      <c r="M131" s="26">
        <v>0</v>
      </c>
      <c r="N131" s="19">
        <f t="shared" ref="N131:N136" si="36">K131+L131+M131</f>
        <v>0</v>
      </c>
      <c r="O131" s="19">
        <f t="shared" ref="O131:O136" si="37">P131-N131</f>
        <v>0</v>
      </c>
      <c r="P131" s="19">
        <f t="shared" ref="P131:P136" si="38">ROUND(PRODUCT(J131,25)/12,0)</f>
        <v>0</v>
      </c>
      <c r="Q131" s="26"/>
      <c r="R131" s="26"/>
      <c r="S131" s="27"/>
      <c r="T131" s="11"/>
    </row>
    <row r="132" spans="1:20" hidden="1" x14ac:dyDescent="0.2">
      <c r="A132" s="37"/>
      <c r="B132" s="159"/>
      <c r="C132" s="159"/>
      <c r="D132" s="159"/>
      <c r="E132" s="159"/>
      <c r="F132" s="159"/>
      <c r="G132" s="159"/>
      <c r="H132" s="159"/>
      <c r="I132" s="159"/>
      <c r="J132" s="26">
        <v>0</v>
      </c>
      <c r="K132" s="26">
        <v>0</v>
      </c>
      <c r="L132" s="26">
        <v>0</v>
      </c>
      <c r="M132" s="26">
        <v>0</v>
      </c>
      <c r="N132" s="19">
        <f t="shared" si="36"/>
        <v>0</v>
      </c>
      <c r="O132" s="19">
        <f t="shared" si="37"/>
        <v>0</v>
      </c>
      <c r="P132" s="19">
        <f t="shared" si="38"/>
        <v>0</v>
      </c>
      <c r="Q132" s="26"/>
      <c r="R132" s="26"/>
      <c r="S132" s="27"/>
      <c r="T132" s="11"/>
    </row>
    <row r="133" spans="1:20" hidden="1" x14ac:dyDescent="0.2">
      <c r="A133" s="37"/>
      <c r="B133" s="159"/>
      <c r="C133" s="159"/>
      <c r="D133" s="159"/>
      <c r="E133" s="159"/>
      <c r="F133" s="159"/>
      <c r="G133" s="159"/>
      <c r="H133" s="159"/>
      <c r="I133" s="159"/>
      <c r="J133" s="26">
        <v>0</v>
      </c>
      <c r="K133" s="26">
        <v>0</v>
      </c>
      <c r="L133" s="26">
        <v>0</v>
      </c>
      <c r="M133" s="26">
        <v>0</v>
      </c>
      <c r="N133" s="19">
        <f t="shared" si="36"/>
        <v>0</v>
      </c>
      <c r="O133" s="19">
        <f t="shared" si="37"/>
        <v>0</v>
      </c>
      <c r="P133" s="19">
        <f t="shared" si="38"/>
        <v>0</v>
      </c>
      <c r="Q133" s="26"/>
      <c r="R133" s="26"/>
      <c r="S133" s="27"/>
      <c r="T133" s="11"/>
    </row>
    <row r="134" spans="1:20" hidden="1" x14ac:dyDescent="0.2">
      <c r="A134" s="37"/>
      <c r="B134" s="159"/>
      <c r="C134" s="159"/>
      <c r="D134" s="159"/>
      <c r="E134" s="159"/>
      <c r="F134" s="159"/>
      <c r="G134" s="159"/>
      <c r="H134" s="159"/>
      <c r="I134" s="159"/>
      <c r="J134" s="26">
        <v>0</v>
      </c>
      <c r="K134" s="26">
        <v>0</v>
      </c>
      <c r="L134" s="26">
        <v>0</v>
      </c>
      <c r="M134" s="26">
        <v>0</v>
      </c>
      <c r="N134" s="19">
        <f t="shared" si="36"/>
        <v>0</v>
      </c>
      <c r="O134" s="19">
        <f t="shared" si="37"/>
        <v>0</v>
      </c>
      <c r="P134" s="19">
        <f t="shared" si="38"/>
        <v>0</v>
      </c>
      <c r="Q134" s="26"/>
      <c r="R134" s="26"/>
      <c r="S134" s="27"/>
      <c r="T134" s="11"/>
    </row>
    <row r="135" spans="1:20" hidden="1" x14ac:dyDescent="0.2">
      <c r="A135" s="37"/>
      <c r="B135" s="159"/>
      <c r="C135" s="159"/>
      <c r="D135" s="159"/>
      <c r="E135" s="159"/>
      <c r="F135" s="159"/>
      <c r="G135" s="159"/>
      <c r="H135" s="159"/>
      <c r="I135" s="159"/>
      <c r="J135" s="26">
        <v>0</v>
      </c>
      <c r="K135" s="26">
        <v>0</v>
      </c>
      <c r="L135" s="26">
        <v>0</v>
      </c>
      <c r="M135" s="26">
        <v>0</v>
      </c>
      <c r="N135" s="19">
        <f t="shared" si="36"/>
        <v>0</v>
      </c>
      <c r="O135" s="19">
        <f t="shared" si="37"/>
        <v>0</v>
      </c>
      <c r="P135" s="19">
        <f t="shared" si="38"/>
        <v>0</v>
      </c>
      <c r="Q135" s="26"/>
      <c r="R135" s="26"/>
      <c r="S135" s="27"/>
      <c r="T135" s="11"/>
    </row>
    <row r="136" spans="1:20" hidden="1" x14ac:dyDescent="0.2">
      <c r="A136" s="37"/>
      <c r="B136" s="159"/>
      <c r="C136" s="159"/>
      <c r="D136" s="159"/>
      <c r="E136" s="159"/>
      <c r="F136" s="159"/>
      <c r="G136" s="159"/>
      <c r="H136" s="159"/>
      <c r="I136" s="159"/>
      <c r="J136" s="26">
        <v>0</v>
      </c>
      <c r="K136" s="26">
        <v>0</v>
      </c>
      <c r="L136" s="26">
        <v>0</v>
      </c>
      <c r="M136" s="26">
        <v>0</v>
      </c>
      <c r="N136" s="19">
        <f t="shared" si="36"/>
        <v>0</v>
      </c>
      <c r="O136" s="19">
        <f t="shared" si="37"/>
        <v>0</v>
      </c>
      <c r="P136" s="19">
        <f t="shared" si="38"/>
        <v>0</v>
      </c>
      <c r="Q136" s="26"/>
      <c r="R136" s="26"/>
      <c r="S136" s="27"/>
      <c r="T136" s="11"/>
    </row>
    <row r="137" spans="1:20" ht="24.75" customHeight="1" x14ac:dyDescent="0.2">
      <c r="A137" s="134" t="s">
        <v>76</v>
      </c>
      <c r="B137" s="135"/>
      <c r="C137" s="135"/>
      <c r="D137" s="135"/>
      <c r="E137" s="135"/>
      <c r="F137" s="135"/>
      <c r="G137" s="135"/>
      <c r="H137" s="135"/>
      <c r="I137" s="136"/>
      <c r="J137" s="23">
        <f>SUM(J110,J117,J124,J131)</f>
        <v>36</v>
      </c>
      <c r="K137" s="23">
        <f t="shared" ref="K137:P137" si="39">SUM(K110,K117,K124,K131)</f>
        <v>4</v>
      </c>
      <c r="L137" s="23">
        <f t="shared" si="39"/>
        <v>2</v>
      </c>
      <c r="M137" s="23">
        <f t="shared" si="39"/>
        <v>4</v>
      </c>
      <c r="N137" s="23">
        <f t="shared" si="39"/>
        <v>10</v>
      </c>
      <c r="O137" s="23">
        <f t="shared" si="39"/>
        <v>62</v>
      </c>
      <c r="P137" s="23">
        <f t="shared" si="39"/>
        <v>72</v>
      </c>
      <c r="Q137" s="23">
        <f>COUNTIF(Q110,"E")+COUNTIF(Q117,"E")+COUNTIF(Q124,"E")+COUNTIF(Q131,"E")</f>
        <v>2</v>
      </c>
      <c r="R137" s="23">
        <f>COUNTIF(R110,"C")+COUNTIF(R117,"C")+COUNTIF(R124,"C")+COUNTIF(R131,"C")</f>
        <v>0</v>
      </c>
      <c r="S137" s="23">
        <f>COUNTIF(S110,"VP")+COUNTIF(S117,"VP")+COUNTIF(S124,"VP")+COUNTIF(S131,"VP")</f>
        <v>1</v>
      </c>
      <c r="T137" s="28"/>
    </row>
    <row r="138" spans="1:20" ht="13.5" customHeight="1" x14ac:dyDescent="0.2">
      <c r="A138" s="137" t="s">
        <v>48</v>
      </c>
      <c r="B138" s="138"/>
      <c r="C138" s="138"/>
      <c r="D138" s="138"/>
      <c r="E138" s="138"/>
      <c r="F138" s="138"/>
      <c r="G138" s="138"/>
      <c r="H138" s="138"/>
      <c r="I138" s="138"/>
      <c r="J138" s="139"/>
      <c r="K138" s="23">
        <f>SUM(K110,K117,K124)*14+K131*12</f>
        <v>56</v>
      </c>
      <c r="L138" s="23">
        <f t="shared" ref="L138:P138" si="40">SUM(L110,L117,L124)*14+L131*12</f>
        <v>28</v>
      </c>
      <c r="M138" s="23">
        <f t="shared" si="40"/>
        <v>56</v>
      </c>
      <c r="N138" s="23">
        <f t="shared" si="40"/>
        <v>140</v>
      </c>
      <c r="O138" s="23">
        <f t="shared" si="40"/>
        <v>868</v>
      </c>
      <c r="P138" s="23">
        <f t="shared" si="40"/>
        <v>1008</v>
      </c>
      <c r="Q138" s="143"/>
      <c r="R138" s="144"/>
      <c r="S138" s="144"/>
      <c r="T138" s="145"/>
    </row>
    <row r="139" spans="1:20" x14ac:dyDescent="0.2">
      <c r="A139" s="140"/>
      <c r="B139" s="141"/>
      <c r="C139" s="141"/>
      <c r="D139" s="141"/>
      <c r="E139" s="141"/>
      <c r="F139" s="141"/>
      <c r="G139" s="141"/>
      <c r="H139" s="141"/>
      <c r="I139" s="141"/>
      <c r="J139" s="142"/>
      <c r="K139" s="149">
        <f>SUM(K138:M138)</f>
        <v>140</v>
      </c>
      <c r="L139" s="150"/>
      <c r="M139" s="151"/>
      <c r="N139" s="152">
        <f>SUM(N138:O138)</f>
        <v>1008</v>
      </c>
      <c r="O139" s="153"/>
      <c r="P139" s="154"/>
      <c r="Q139" s="146"/>
      <c r="R139" s="147"/>
      <c r="S139" s="147"/>
      <c r="T139" s="148"/>
    </row>
    <row r="140" spans="1:20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3"/>
      <c r="L140" s="13"/>
      <c r="M140" s="13"/>
      <c r="N140" s="14"/>
      <c r="O140" s="14"/>
      <c r="P140" s="14"/>
      <c r="Q140" s="15"/>
      <c r="R140" s="15"/>
      <c r="S140" s="15"/>
      <c r="T140" s="15"/>
    </row>
    <row r="141" spans="1:20" hidden="1" x14ac:dyDescent="0.2">
      <c r="B141" s="2"/>
      <c r="C141" s="2"/>
      <c r="D141" s="2"/>
      <c r="E141" s="2"/>
      <c r="F141" s="2"/>
      <c r="G141" s="2"/>
      <c r="M141" s="8"/>
      <c r="N141" s="8"/>
      <c r="O141" s="8"/>
      <c r="P141" s="8"/>
      <c r="Q141" s="8"/>
      <c r="R141" s="8"/>
      <c r="S141" s="8"/>
    </row>
    <row r="142" spans="1:20" ht="15.75" hidden="1" customHeight="1" x14ac:dyDescent="0.2">
      <c r="A142" s="173" t="s">
        <v>49</v>
      </c>
      <c r="B142" s="173"/>
      <c r="C142" s="173"/>
      <c r="D142" s="173"/>
      <c r="E142" s="173"/>
      <c r="F142" s="173"/>
      <c r="G142" s="173"/>
      <c r="H142" s="173"/>
      <c r="I142" s="173"/>
      <c r="J142" s="173"/>
      <c r="K142" s="173"/>
      <c r="L142" s="173"/>
      <c r="M142" s="173"/>
      <c r="N142" s="173"/>
      <c r="O142" s="173"/>
      <c r="P142" s="173"/>
      <c r="Q142" s="173"/>
      <c r="R142" s="173"/>
      <c r="S142" s="173"/>
      <c r="T142" s="173"/>
    </row>
    <row r="143" spans="1:20" ht="28.5" hidden="1" customHeight="1" x14ac:dyDescent="0.2">
      <c r="A143" s="174" t="s">
        <v>27</v>
      </c>
      <c r="B143" s="167" t="s">
        <v>26</v>
      </c>
      <c r="C143" s="168"/>
      <c r="D143" s="168"/>
      <c r="E143" s="168"/>
      <c r="F143" s="168"/>
      <c r="G143" s="168"/>
      <c r="H143" s="168"/>
      <c r="I143" s="169"/>
      <c r="J143" s="176" t="s">
        <v>40</v>
      </c>
      <c r="K143" s="120" t="s">
        <v>24</v>
      </c>
      <c r="L143" s="120"/>
      <c r="M143" s="120"/>
      <c r="N143" s="120" t="s">
        <v>41</v>
      </c>
      <c r="O143" s="178"/>
      <c r="P143" s="178"/>
      <c r="Q143" s="120" t="s">
        <v>23</v>
      </c>
      <c r="R143" s="120"/>
      <c r="S143" s="120"/>
      <c r="T143" s="120" t="s">
        <v>22</v>
      </c>
    </row>
    <row r="144" spans="1:20" ht="21.75" hidden="1" customHeight="1" x14ac:dyDescent="0.2">
      <c r="A144" s="175"/>
      <c r="B144" s="170"/>
      <c r="C144" s="171"/>
      <c r="D144" s="171"/>
      <c r="E144" s="171"/>
      <c r="F144" s="171"/>
      <c r="G144" s="171"/>
      <c r="H144" s="171"/>
      <c r="I144" s="172"/>
      <c r="J144" s="177"/>
      <c r="K144" s="34" t="s">
        <v>28</v>
      </c>
      <c r="L144" s="34" t="s">
        <v>29</v>
      </c>
      <c r="M144" s="34" t="s">
        <v>30</v>
      </c>
      <c r="N144" s="34" t="s">
        <v>34</v>
      </c>
      <c r="O144" s="34" t="s">
        <v>7</v>
      </c>
      <c r="P144" s="34" t="s">
        <v>31</v>
      </c>
      <c r="Q144" s="34" t="s">
        <v>32</v>
      </c>
      <c r="R144" s="34" t="s">
        <v>28</v>
      </c>
      <c r="S144" s="34" t="s">
        <v>33</v>
      </c>
      <c r="T144" s="120"/>
    </row>
    <row r="145" spans="1:20" ht="16.5" hidden="1" customHeight="1" x14ac:dyDescent="0.2">
      <c r="A145" s="121" t="s">
        <v>63</v>
      </c>
      <c r="B145" s="122"/>
      <c r="C145" s="122"/>
      <c r="D145" s="122"/>
      <c r="E145" s="122"/>
      <c r="F145" s="122"/>
      <c r="G145" s="122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3"/>
    </row>
    <row r="146" spans="1:20" ht="15" hidden="1" customHeight="1" x14ac:dyDescent="0.2">
      <c r="A146" s="37"/>
      <c r="B146" s="155"/>
      <c r="C146" s="156"/>
      <c r="D146" s="156"/>
      <c r="E146" s="156"/>
      <c r="F146" s="156"/>
      <c r="G146" s="156"/>
      <c r="H146" s="156"/>
      <c r="I146" s="157"/>
      <c r="J146" s="26">
        <v>0</v>
      </c>
      <c r="K146" s="26">
        <v>0</v>
      </c>
      <c r="L146" s="26">
        <v>0</v>
      </c>
      <c r="M146" s="26">
        <v>0</v>
      </c>
      <c r="N146" s="19">
        <f>K146+L146+M146</f>
        <v>0</v>
      </c>
      <c r="O146" s="19">
        <f>P146-N146</f>
        <v>0</v>
      </c>
      <c r="P146" s="19">
        <f>ROUND(PRODUCT(J146,25)/14,0)</f>
        <v>0</v>
      </c>
      <c r="Q146" s="26"/>
      <c r="R146" s="26"/>
      <c r="S146" s="27"/>
      <c r="T146" s="11"/>
    </row>
    <row r="147" spans="1:20" hidden="1" x14ac:dyDescent="0.2">
      <c r="A147" s="37"/>
      <c r="B147" s="155"/>
      <c r="C147" s="156"/>
      <c r="D147" s="156"/>
      <c r="E147" s="156"/>
      <c r="F147" s="156"/>
      <c r="G147" s="156"/>
      <c r="H147" s="156"/>
      <c r="I147" s="157"/>
      <c r="J147" s="26">
        <v>0</v>
      </c>
      <c r="K147" s="26">
        <v>0</v>
      </c>
      <c r="L147" s="26">
        <v>0</v>
      </c>
      <c r="M147" s="26">
        <v>0</v>
      </c>
      <c r="N147" s="19">
        <f t="shared" ref="N147:N150" si="41">K147+L147+M147</f>
        <v>0</v>
      </c>
      <c r="O147" s="19">
        <f t="shared" ref="O147:O150" si="42">P147-N147</f>
        <v>0</v>
      </c>
      <c r="P147" s="19">
        <f t="shared" ref="P147:P150" si="43">ROUND(PRODUCT(J147,25)/14,0)</f>
        <v>0</v>
      </c>
      <c r="Q147" s="26"/>
      <c r="R147" s="26"/>
      <c r="S147" s="27"/>
      <c r="T147" s="11"/>
    </row>
    <row r="148" spans="1:20" hidden="1" x14ac:dyDescent="0.2">
      <c r="A148" s="37"/>
      <c r="B148" s="155"/>
      <c r="C148" s="156"/>
      <c r="D148" s="156"/>
      <c r="E148" s="156"/>
      <c r="F148" s="156"/>
      <c r="G148" s="156"/>
      <c r="H148" s="156"/>
      <c r="I148" s="157"/>
      <c r="J148" s="26">
        <v>0</v>
      </c>
      <c r="K148" s="26">
        <v>0</v>
      </c>
      <c r="L148" s="26">
        <v>0</v>
      </c>
      <c r="M148" s="26">
        <v>0</v>
      </c>
      <c r="N148" s="19">
        <f t="shared" ref="N148" si="44">K148+L148+M148</f>
        <v>0</v>
      </c>
      <c r="O148" s="19">
        <f t="shared" ref="O148" si="45">P148-N148</f>
        <v>0</v>
      </c>
      <c r="P148" s="19">
        <f t="shared" ref="P148" si="46">ROUND(PRODUCT(J148,25)/14,0)</f>
        <v>0</v>
      </c>
      <c r="Q148" s="26"/>
      <c r="R148" s="26"/>
      <c r="S148" s="27"/>
      <c r="T148" s="11"/>
    </row>
    <row r="149" spans="1:20" hidden="1" x14ac:dyDescent="0.2">
      <c r="A149" s="37"/>
      <c r="B149" s="155"/>
      <c r="C149" s="156"/>
      <c r="D149" s="156"/>
      <c r="E149" s="156"/>
      <c r="F149" s="156"/>
      <c r="G149" s="156"/>
      <c r="H149" s="156"/>
      <c r="I149" s="157"/>
      <c r="J149" s="26">
        <v>0</v>
      </c>
      <c r="K149" s="26">
        <v>0</v>
      </c>
      <c r="L149" s="26">
        <v>0</v>
      </c>
      <c r="M149" s="26">
        <v>0</v>
      </c>
      <c r="N149" s="19">
        <f t="shared" si="41"/>
        <v>0</v>
      </c>
      <c r="O149" s="19">
        <f t="shared" si="42"/>
        <v>0</v>
      </c>
      <c r="P149" s="19">
        <f t="shared" si="43"/>
        <v>0</v>
      </c>
      <c r="Q149" s="26"/>
      <c r="R149" s="26"/>
      <c r="S149" s="27"/>
      <c r="T149" s="11"/>
    </row>
    <row r="150" spans="1:20" hidden="1" x14ac:dyDescent="0.2">
      <c r="A150" s="37"/>
      <c r="B150" s="155"/>
      <c r="C150" s="156"/>
      <c r="D150" s="156"/>
      <c r="E150" s="156"/>
      <c r="F150" s="156"/>
      <c r="G150" s="156"/>
      <c r="H150" s="156"/>
      <c r="I150" s="157"/>
      <c r="J150" s="26">
        <v>0</v>
      </c>
      <c r="K150" s="26">
        <v>0</v>
      </c>
      <c r="L150" s="26">
        <v>0</v>
      </c>
      <c r="M150" s="26">
        <v>0</v>
      </c>
      <c r="N150" s="19">
        <f t="shared" si="41"/>
        <v>0</v>
      </c>
      <c r="O150" s="19">
        <f t="shared" si="42"/>
        <v>0</v>
      </c>
      <c r="P150" s="19">
        <f t="shared" si="43"/>
        <v>0</v>
      </c>
      <c r="Q150" s="26"/>
      <c r="R150" s="26"/>
      <c r="S150" s="27"/>
      <c r="T150" s="11"/>
    </row>
    <row r="151" spans="1:20" hidden="1" x14ac:dyDescent="0.2">
      <c r="A151" s="74" t="s">
        <v>64</v>
      </c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3"/>
    </row>
    <row r="152" spans="1:20" hidden="1" x14ac:dyDescent="0.2">
      <c r="A152" s="37"/>
      <c r="B152" s="155"/>
      <c r="C152" s="156"/>
      <c r="D152" s="156"/>
      <c r="E152" s="156"/>
      <c r="F152" s="156"/>
      <c r="G152" s="156"/>
      <c r="H152" s="156"/>
      <c r="I152" s="157"/>
      <c r="J152" s="26">
        <v>0</v>
      </c>
      <c r="K152" s="26">
        <v>0</v>
      </c>
      <c r="L152" s="26">
        <v>0</v>
      </c>
      <c r="M152" s="26">
        <v>0</v>
      </c>
      <c r="N152" s="19">
        <f t="shared" ref="N152:N156" si="47">K152+L152+M152</f>
        <v>0</v>
      </c>
      <c r="O152" s="19">
        <f t="shared" ref="O152:O156" si="48">P152-N152</f>
        <v>0</v>
      </c>
      <c r="P152" s="19">
        <f t="shared" ref="P152:P156" si="49">ROUND(PRODUCT(J152,25)/14,0)</f>
        <v>0</v>
      </c>
      <c r="Q152" s="26"/>
      <c r="R152" s="26"/>
      <c r="S152" s="27"/>
      <c r="T152" s="11"/>
    </row>
    <row r="153" spans="1:20" hidden="1" x14ac:dyDescent="0.2">
      <c r="A153" s="37"/>
      <c r="B153" s="155"/>
      <c r="C153" s="156"/>
      <c r="D153" s="156"/>
      <c r="E153" s="156"/>
      <c r="F153" s="156"/>
      <c r="G153" s="156"/>
      <c r="H153" s="156"/>
      <c r="I153" s="157"/>
      <c r="J153" s="26">
        <v>0</v>
      </c>
      <c r="K153" s="26">
        <v>0</v>
      </c>
      <c r="L153" s="26">
        <v>0</v>
      </c>
      <c r="M153" s="26">
        <v>0</v>
      </c>
      <c r="N153" s="19">
        <f t="shared" si="47"/>
        <v>0</v>
      </c>
      <c r="O153" s="19">
        <f t="shared" si="48"/>
        <v>0</v>
      </c>
      <c r="P153" s="19">
        <f t="shared" si="49"/>
        <v>0</v>
      </c>
      <c r="Q153" s="26"/>
      <c r="R153" s="26"/>
      <c r="S153" s="27"/>
      <c r="T153" s="11"/>
    </row>
    <row r="154" spans="1:20" ht="12.75" hidden="1" customHeight="1" x14ac:dyDescent="0.2">
      <c r="A154" s="37"/>
      <c r="B154" s="155"/>
      <c r="C154" s="156"/>
      <c r="D154" s="156"/>
      <c r="E154" s="156"/>
      <c r="F154" s="156"/>
      <c r="G154" s="156"/>
      <c r="H154" s="156"/>
      <c r="I154" s="157"/>
      <c r="J154" s="26">
        <v>0</v>
      </c>
      <c r="K154" s="26">
        <v>0</v>
      </c>
      <c r="L154" s="26">
        <v>0</v>
      </c>
      <c r="M154" s="26">
        <v>0</v>
      </c>
      <c r="N154" s="19">
        <f t="shared" si="47"/>
        <v>0</v>
      </c>
      <c r="O154" s="19">
        <f t="shared" si="48"/>
        <v>0</v>
      </c>
      <c r="P154" s="19">
        <f t="shared" si="49"/>
        <v>0</v>
      </c>
      <c r="Q154" s="26"/>
      <c r="R154" s="26"/>
      <c r="S154" s="27"/>
      <c r="T154" s="11"/>
    </row>
    <row r="155" spans="1:20" hidden="1" x14ac:dyDescent="0.2">
      <c r="A155" s="37"/>
      <c r="B155" s="155"/>
      <c r="C155" s="156"/>
      <c r="D155" s="156"/>
      <c r="E155" s="156"/>
      <c r="F155" s="156"/>
      <c r="G155" s="156"/>
      <c r="H155" s="156"/>
      <c r="I155" s="157"/>
      <c r="J155" s="26">
        <v>0</v>
      </c>
      <c r="K155" s="26">
        <v>0</v>
      </c>
      <c r="L155" s="26">
        <v>0</v>
      </c>
      <c r="M155" s="26">
        <v>0</v>
      </c>
      <c r="N155" s="19">
        <f t="shared" si="47"/>
        <v>0</v>
      </c>
      <c r="O155" s="19">
        <f t="shared" si="48"/>
        <v>0</v>
      </c>
      <c r="P155" s="19">
        <f t="shared" si="49"/>
        <v>0</v>
      </c>
      <c r="Q155" s="26"/>
      <c r="R155" s="26"/>
      <c r="S155" s="27"/>
      <c r="T155" s="11"/>
    </row>
    <row r="156" spans="1:20" hidden="1" x14ac:dyDescent="0.2">
      <c r="A156" s="37"/>
      <c r="B156" s="155"/>
      <c r="C156" s="156"/>
      <c r="D156" s="156"/>
      <c r="E156" s="156"/>
      <c r="F156" s="156"/>
      <c r="G156" s="156"/>
      <c r="H156" s="156"/>
      <c r="I156" s="157"/>
      <c r="J156" s="26">
        <v>0</v>
      </c>
      <c r="K156" s="26">
        <v>0</v>
      </c>
      <c r="L156" s="26">
        <v>0</v>
      </c>
      <c r="M156" s="26">
        <v>0</v>
      </c>
      <c r="N156" s="19">
        <f t="shared" si="47"/>
        <v>0</v>
      </c>
      <c r="O156" s="19">
        <f t="shared" si="48"/>
        <v>0</v>
      </c>
      <c r="P156" s="19">
        <f t="shared" si="49"/>
        <v>0</v>
      </c>
      <c r="Q156" s="26"/>
      <c r="R156" s="26"/>
      <c r="S156" s="27"/>
      <c r="T156" s="11"/>
    </row>
    <row r="157" spans="1:20" hidden="1" x14ac:dyDescent="0.2">
      <c r="A157" s="74" t="s">
        <v>65</v>
      </c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3"/>
    </row>
    <row r="158" spans="1:20" hidden="1" x14ac:dyDescent="0.2">
      <c r="A158" s="37"/>
      <c r="B158" s="155"/>
      <c r="C158" s="156"/>
      <c r="D158" s="156"/>
      <c r="E158" s="156"/>
      <c r="F158" s="156"/>
      <c r="G158" s="156"/>
      <c r="H158" s="156"/>
      <c r="I158" s="157"/>
      <c r="J158" s="26">
        <v>0</v>
      </c>
      <c r="K158" s="26">
        <v>0</v>
      </c>
      <c r="L158" s="26">
        <v>0</v>
      </c>
      <c r="M158" s="26">
        <v>0</v>
      </c>
      <c r="N158" s="19">
        <f t="shared" ref="N158:N163" si="50">K158+L158+M158</f>
        <v>0</v>
      </c>
      <c r="O158" s="19">
        <f t="shared" ref="O158:O163" si="51">P158-N158</f>
        <v>0</v>
      </c>
      <c r="P158" s="19">
        <f t="shared" ref="P158:P163" si="52">ROUND(PRODUCT(J158,25)/14,0)</f>
        <v>0</v>
      </c>
      <c r="Q158" s="26"/>
      <c r="R158" s="26"/>
      <c r="S158" s="27"/>
      <c r="T158" s="11"/>
    </row>
    <row r="159" spans="1:20" hidden="1" x14ac:dyDescent="0.2">
      <c r="A159" s="37"/>
      <c r="B159" s="155"/>
      <c r="C159" s="156"/>
      <c r="D159" s="156"/>
      <c r="E159" s="156"/>
      <c r="F159" s="156"/>
      <c r="G159" s="156"/>
      <c r="H159" s="156"/>
      <c r="I159" s="157"/>
      <c r="J159" s="26">
        <v>0</v>
      </c>
      <c r="K159" s="26">
        <v>0</v>
      </c>
      <c r="L159" s="26">
        <v>0</v>
      </c>
      <c r="M159" s="26">
        <v>0</v>
      </c>
      <c r="N159" s="19">
        <f t="shared" si="50"/>
        <v>0</v>
      </c>
      <c r="O159" s="19">
        <f t="shared" si="51"/>
        <v>0</v>
      </c>
      <c r="P159" s="19">
        <f t="shared" si="52"/>
        <v>0</v>
      </c>
      <c r="Q159" s="26"/>
      <c r="R159" s="26"/>
      <c r="S159" s="27"/>
      <c r="T159" s="11"/>
    </row>
    <row r="160" spans="1:20" ht="13.5" hidden="1" customHeight="1" x14ac:dyDescent="0.2">
      <c r="A160" s="37"/>
      <c r="B160" s="155"/>
      <c r="C160" s="156"/>
      <c r="D160" s="156"/>
      <c r="E160" s="156"/>
      <c r="F160" s="156"/>
      <c r="G160" s="156"/>
      <c r="H160" s="156"/>
      <c r="I160" s="157"/>
      <c r="J160" s="26">
        <v>0</v>
      </c>
      <c r="K160" s="26">
        <v>0</v>
      </c>
      <c r="L160" s="26">
        <v>0</v>
      </c>
      <c r="M160" s="26">
        <v>0</v>
      </c>
      <c r="N160" s="19">
        <f t="shared" si="50"/>
        <v>0</v>
      </c>
      <c r="O160" s="19">
        <f t="shared" si="51"/>
        <v>0</v>
      </c>
      <c r="P160" s="19">
        <f t="shared" si="52"/>
        <v>0</v>
      </c>
      <c r="Q160" s="26"/>
      <c r="R160" s="26"/>
      <c r="S160" s="27"/>
      <c r="T160" s="11"/>
    </row>
    <row r="161" spans="1:20" hidden="1" x14ac:dyDescent="0.2">
      <c r="A161" s="37"/>
      <c r="B161" s="155"/>
      <c r="C161" s="156"/>
      <c r="D161" s="156"/>
      <c r="E161" s="156"/>
      <c r="F161" s="156"/>
      <c r="G161" s="156"/>
      <c r="H161" s="156"/>
      <c r="I161" s="157"/>
      <c r="J161" s="26">
        <v>0</v>
      </c>
      <c r="K161" s="26">
        <v>0</v>
      </c>
      <c r="L161" s="26">
        <v>0</v>
      </c>
      <c r="M161" s="26">
        <v>0</v>
      </c>
      <c r="N161" s="19">
        <f t="shared" si="50"/>
        <v>0</v>
      </c>
      <c r="O161" s="19">
        <f t="shared" si="51"/>
        <v>0</v>
      </c>
      <c r="P161" s="19">
        <f t="shared" si="52"/>
        <v>0</v>
      </c>
      <c r="Q161" s="26"/>
      <c r="R161" s="26"/>
      <c r="S161" s="27"/>
      <c r="T161" s="11"/>
    </row>
    <row r="162" spans="1:20" hidden="1" x14ac:dyDescent="0.2">
      <c r="A162" s="37"/>
      <c r="B162" s="155"/>
      <c r="C162" s="156"/>
      <c r="D162" s="156"/>
      <c r="E162" s="156"/>
      <c r="F162" s="156"/>
      <c r="G162" s="156"/>
      <c r="H162" s="156"/>
      <c r="I162" s="157"/>
      <c r="J162" s="26">
        <v>0</v>
      </c>
      <c r="K162" s="26">
        <v>0</v>
      </c>
      <c r="L162" s="26">
        <v>0</v>
      </c>
      <c r="M162" s="26">
        <v>0</v>
      </c>
      <c r="N162" s="19">
        <f t="shared" si="50"/>
        <v>0</v>
      </c>
      <c r="O162" s="19">
        <f t="shared" si="51"/>
        <v>0</v>
      </c>
      <c r="P162" s="19">
        <f t="shared" si="52"/>
        <v>0</v>
      </c>
      <c r="Q162" s="26"/>
      <c r="R162" s="26"/>
      <c r="S162" s="27"/>
      <c r="T162" s="11"/>
    </row>
    <row r="163" spans="1:20" hidden="1" x14ac:dyDescent="0.2">
      <c r="A163" s="37"/>
      <c r="B163" s="155"/>
      <c r="C163" s="156"/>
      <c r="D163" s="156"/>
      <c r="E163" s="156"/>
      <c r="F163" s="156"/>
      <c r="G163" s="156"/>
      <c r="H163" s="156"/>
      <c r="I163" s="157"/>
      <c r="J163" s="26">
        <v>0</v>
      </c>
      <c r="K163" s="26">
        <v>0</v>
      </c>
      <c r="L163" s="26">
        <v>0</v>
      </c>
      <c r="M163" s="26">
        <v>0</v>
      </c>
      <c r="N163" s="19">
        <f t="shared" si="50"/>
        <v>0</v>
      </c>
      <c r="O163" s="19">
        <f t="shared" si="51"/>
        <v>0</v>
      </c>
      <c r="P163" s="19">
        <f t="shared" si="52"/>
        <v>0</v>
      </c>
      <c r="Q163" s="26"/>
      <c r="R163" s="26"/>
      <c r="S163" s="27"/>
      <c r="T163" s="11"/>
    </row>
    <row r="164" spans="1:20" ht="15.75" hidden="1" customHeight="1" x14ac:dyDescent="0.2">
      <c r="A164" s="74" t="s">
        <v>66</v>
      </c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6"/>
    </row>
    <row r="165" spans="1:20" hidden="1" x14ac:dyDescent="0.2">
      <c r="A165" s="37"/>
      <c r="B165" s="159"/>
      <c r="C165" s="159"/>
      <c r="D165" s="159"/>
      <c r="E165" s="159"/>
      <c r="F165" s="159"/>
      <c r="G165" s="159"/>
      <c r="H165" s="159"/>
      <c r="I165" s="159"/>
      <c r="J165" s="26">
        <v>0</v>
      </c>
      <c r="K165" s="26">
        <v>0</v>
      </c>
      <c r="L165" s="26">
        <v>0</v>
      </c>
      <c r="M165" s="26">
        <v>0</v>
      </c>
      <c r="N165" s="19">
        <f t="shared" ref="N165:N170" si="53">K165+L165+M165</f>
        <v>0</v>
      </c>
      <c r="O165" s="19">
        <f t="shared" ref="O165:O170" si="54">P165-N165</f>
        <v>0</v>
      </c>
      <c r="P165" s="19">
        <f t="shared" ref="P165:P170" si="55">ROUND(PRODUCT(J165,25)/12,0)</f>
        <v>0</v>
      </c>
      <c r="Q165" s="26"/>
      <c r="R165" s="26"/>
      <c r="S165" s="27"/>
      <c r="T165" s="11"/>
    </row>
    <row r="166" spans="1:20" hidden="1" x14ac:dyDescent="0.2">
      <c r="A166" s="37"/>
      <c r="B166" s="159"/>
      <c r="C166" s="159"/>
      <c r="D166" s="159"/>
      <c r="E166" s="159"/>
      <c r="F166" s="159"/>
      <c r="G166" s="159"/>
      <c r="H166" s="159"/>
      <c r="I166" s="159"/>
      <c r="J166" s="26">
        <v>0</v>
      </c>
      <c r="K166" s="26">
        <v>0</v>
      </c>
      <c r="L166" s="26">
        <v>0</v>
      </c>
      <c r="M166" s="26">
        <v>0</v>
      </c>
      <c r="N166" s="19">
        <f t="shared" si="53"/>
        <v>0</v>
      </c>
      <c r="O166" s="19">
        <f t="shared" si="54"/>
        <v>0</v>
      </c>
      <c r="P166" s="19">
        <f t="shared" si="55"/>
        <v>0</v>
      </c>
      <c r="Q166" s="26"/>
      <c r="R166" s="26"/>
      <c r="S166" s="27"/>
      <c r="T166" s="11"/>
    </row>
    <row r="167" spans="1:20" hidden="1" x14ac:dyDescent="0.2">
      <c r="A167" s="37"/>
      <c r="B167" s="159"/>
      <c r="C167" s="159"/>
      <c r="D167" s="159"/>
      <c r="E167" s="159"/>
      <c r="F167" s="159"/>
      <c r="G167" s="159"/>
      <c r="H167" s="159"/>
      <c r="I167" s="159"/>
      <c r="J167" s="26">
        <v>0</v>
      </c>
      <c r="K167" s="26">
        <v>0</v>
      </c>
      <c r="L167" s="26">
        <v>0</v>
      </c>
      <c r="M167" s="26">
        <v>0</v>
      </c>
      <c r="N167" s="19">
        <f t="shared" si="53"/>
        <v>0</v>
      </c>
      <c r="O167" s="19">
        <f t="shared" si="54"/>
        <v>0</v>
      </c>
      <c r="P167" s="19">
        <f t="shared" si="55"/>
        <v>0</v>
      </c>
      <c r="Q167" s="26"/>
      <c r="R167" s="26"/>
      <c r="S167" s="27"/>
      <c r="T167" s="11"/>
    </row>
    <row r="168" spans="1:20" ht="13.5" hidden="1" customHeight="1" x14ac:dyDescent="0.2">
      <c r="A168" s="37"/>
      <c r="B168" s="159"/>
      <c r="C168" s="159"/>
      <c r="D168" s="159"/>
      <c r="E168" s="159"/>
      <c r="F168" s="159"/>
      <c r="G168" s="159"/>
      <c r="H168" s="159"/>
      <c r="I168" s="159"/>
      <c r="J168" s="26">
        <v>0</v>
      </c>
      <c r="K168" s="26">
        <v>0</v>
      </c>
      <c r="L168" s="26">
        <v>0</v>
      </c>
      <c r="M168" s="26">
        <v>0</v>
      </c>
      <c r="N168" s="19">
        <f t="shared" si="53"/>
        <v>0</v>
      </c>
      <c r="O168" s="19">
        <f t="shared" si="54"/>
        <v>0</v>
      </c>
      <c r="P168" s="19">
        <f t="shared" si="55"/>
        <v>0</v>
      </c>
      <c r="Q168" s="26"/>
      <c r="R168" s="26"/>
      <c r="S168" s="27"/>
      <c r="T168" s="11"/>
    </row>
    <row r="169" spans="1:20" ht="14.25" hidden="1" customHeight="1" x14ac:dyDescent="0.2">
      <c r="A169" s="37"/>
      <c r="B169" s="159"/>
      <c r="C169" s="159"/>
      <c r="D169" s="159"/>
      <c r="E169" s="159"/>
      <c r="F169" s="159"/>
      <c r="G169" s="159"/>
      <c r="H169" s="159"/>
      <c r="I169" s="159"/>
      <c r="J169" s="26">
        <v>0</v>
      </c>
      <c r="K169" s="26">
        <v>0</v>
      </c>
      <c r="L169" s="26">
        <v>0</v>
      </c>
      <c r="M169" s="26">
        <v>0</v>
      </c>
      <c r="N169" s="19">
        <f t="shared" si="53"/>
        <v>0</v>
      </c>
      <c r="O169" s="19">
        <f t="shared" si="54"/>
        <v>0</v>
      </c>
      <c r="P169" s="19">
        <f t="shared" si="55"/>
        <v>0</v>
      </c>
      <c r="Q169" s="26"/>
      <c r="R169" s="26"/>
      <c r="S169" s="27"/>
      <c r="T169" s="11"/>
    </row>
    <row r="170" spans="1:20" ht="12.75" hidden="1" customHeight="1" x14ac:dyDescent="0.2">
      <c r="A170" s="37"/>
      <c r="B170" s="159"/>
      <c r="C170" s="159"/>
      <c r="D170" s="159"/>
      <c r="E170" s="159"/>
      <c r="F170" s="159"/>
      <c r="G170" s="159"/>
      <c r="H170" s="159"/>
      <c r="I170" s="159"/>
      <c r="J170" s="26">
        <v>0</v>
      </c>
      <c r="K170" s="26">
        <v>0</v>
      </c>
      <c r="L170" s="26">
        <v>0</v>
      </c>
      <c r="M170" s="26">
        <v>0</v>
      </c>
      <c r="N170" s="19">
        <f t="shared" si="53"/>
        <v>0</v>
      </c>
      <c r="O170" s="19">
        <f t="shared" si="54"/>
        <v>0</v>
      </c>
      <c r="P170" s="19">
        <f t="shared" si="55"/>
        <v>0</v>
      </c>
      <c r="Q170" s="26"/>
      <c r="R170" s="26"/>
      <c r="S170" s="27"/>
      <c r="T170" s="11"/>
    </row>
    <row r="171" spans="1:20" ht="29.25" hidden="1" customHeight="1" x14ac:dyDescent="0.2">
      <c r="A171" s="134" t="s">
        <v>76</v>
      </c>
      <c r="B171" s="135"/>
      <c r="C171" s="135"/>
      <c r="D171" s="135"/>
      <c r="E171" s="135"/>
      <c r="F171" s="135"/>
      <c r="G171" s="135"/>
      <c r="H171" s="135"/>
      <c r="I171" s="136"/>
      <c r="J171" s="23">
        <f t="shared" ref="J171:P171" si="56">SUM(J146,J147,J148,J149,J150,J152,J153,J154,J155,J156,J158,J159,J160,J161,J162,J163,J165,J166,J167,J168,J169,J170)</f>
        <v>0</v>
      </c>
      <c r="K171" s="23">
        <f t="shared" si="56"/>
        <v>0</v>
      </c>
      <c r="L171" s="23">
        <f t="shared" si="56"/>
        <v>0</v>
      </c>
      <c r="M171" s="23">
        <f t="shared" si="56"/>
        <v>0</v>
      </c>
      <c r="N171" s="23">
        <f t="shared" si="56"/>
        <v>0</v>
      </c>
      <c r="O171" s="23">
        <f t="shared" si="56"/>
        <v>0</v>
      </c>
      <c r="P171" s="23">
        <f t="shared" si="56"/>
        <v>0</v>
      </c>
      <c r="Q171" s="23">
        <f>COUNTIF(Q146:Q150,"E")+COUNTIF(Q152:Q156,"E")+COUNTIF(Q158:Q163,"E")+COUNTIF(Q165:Q170,"E")</f>
        <v>0</v>
      </c>
      <c r="R171" s="23">
        <f>COUNTIF(R146:R150,"C")+COUNTIF(R152:R156,"C")+COUNTIF(R158:R163,"C")+COUNTIF(R165:R170,"C")</f>
        <v>0</v>
      </c>
      <c r="S171" s="23">
        <f>COUNTIF(S146:S150,"VP")+COUNTIF(S152:S156,"VP")+COUNTIF(S158:S163,"VP")+COUNTIF(S165:S170,"VP")</f>
        <v>0</v>
      </c>
      <c r="T171" s="28"/>
    </row>
    <row r="172" spans="1:20" ht="15" hidden="1" customHeight="1" x14ac:dyDescent="0.2">
      <c r="A172" s="137" t="s">
        <v>48</v>
      </c>
      <c r="B172" s="138"/>
      <c r="C172" s="138"/>
      <c r="D172" s="138"/>
      <c r="E172" s="138"/>
      <c r="F172" s="138"/>
      <c r="G172" s="138"/>
      <c r="H172" s="138"/>
      <c r="I172" s="138"/>
      <c r="J172" s="139"/>
      <c r="K172" s="23">
        <f t="shared" ref="K172:P172" si="57">SUM(K146,K147,K148,K149,K150,K152,K153,K154,K155,K156,K158,K159,K160,K161,K162,K163)*14+SUM(K165,K166,K167,K168,K169,K170)*12</f>
        <v>0</v>
      </c>
      <c r="L172" s="23">
        <f t="shared" si="57"/>
        <v>0</v>
      </c>
      <c r="M172" s="23">
        <f t="shared" si="57"/>
        <v>0</v>
      </c>
      <c r="N172" s="23">
        <f t="shared" si="57"/>
        <v>0</v>
      </c>
      <c r="O172" s="23">
        <f t="shared" si="57"/>
        <v>0</v>
      </c>
      <c r="P172" s="23">
        <f t="shared" si="57"/>
        <v>0</v>
      </c>
      <c r="Q172" s="143"/>
      <c r="R172" s="144"/>
      <c r="S172" s="144"/>
      <c r="T172" s="145"/>
    </row>
    <row r="173" spans="1:20" ht="15" hidden="1" customHeight="1" x14ac:dyDescent="0.2">
      <c r="A173" s="140"/>
      <c r="B173" s="141"/>
      <c r="C173" s="141"/>
      <c r="D173" s="141"/>
      <c r="E173" s="141"/>
      <c r="F173" s="141"/>
      <c r="G173" s="141"/>
      <c r="H173" s="141"/>
      <c r="I173" s="141"/>
      <c r="J173" s="142"/>
      <c r="K173" s="149">
        <f>SUM(K172:M172)</f>
        <v>0</v>
      </c>
      <c r="L173" s="150"/>
      <c r="M173" s="151"/>
      <c r="N173" s="152">
        <f>SUM(N172:O172)</f>
        <v>0</v>
      </c>
      <c r="O173" s="153"/>
      <c r="P173" s="154"/>
      <c r="Q173" s="146"/>
      <c r="R173" s="147"/>
      <c r="S173" s="147"/>
      <c r="T173" s="148"/>
    </row>
    <row r="174" spans="1:20" ht="15" hidden="1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3"/>
      <c r="L174" s="13"/>
      <c r="M174" s="13"/>
      <c r="N174" s="16"/>
      <c r="O174" s="16"/>
      <c r="P174" s="16"/>
      <c r="Q174" s="16"/>
      <c r="R174" s="16"/>
      <c r="S174" s="16"/>
      <c r="T174" s="16"/>
    </row>
    <row r="175" spans="1:20" ht="15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3"/>
      <c r="L175" s="13"/>
      <c r="M175" s="13"/>
      <c r="N175" s="16"/>
      <c r="O175" s="16"/>
      <c r="P175" s="16"/>
      <c r="Q175" s="16"/>
      <c r="R175" s="16"/>
      <c r="S175" s="16"/>
      <c r="T175" s="16"/>
    </row>
    <row r="176" spans="1:20" ht="24" customHeight="1" x14ac:dyDescent="0.2">
      <c r="A176" s="171" t="s">
        <v>50</v>
      </c>
      <c r="B176" s="171"/>
      <c r="C176" s="171"/>
      <c r="D176" s="171"/>
      <c r="E176" s="171"/>
      <c r="F176" s="171"/>
      <c r="G176" s="171"/>
      <c r="H176" s="171"/>
      <c r="I176" s="171"/>
      <c r="J176" s="171"/>
      <c r="K176" s="171"/>
      <c r="L176" s="171"/>
      <c r="M176" s="171"/>
      <c r="N176" s="171"/>
      <c r="O176" s="171"/>
      <c r="P176" s="171"/>
      <c r="Q176" s="171"/>
      <c r="R176" s="171"/>
      <c r="S176" s="171"/>
      <c r="T176" s="171"/>
    </row>
    <row r="177" spans="1:20" ht="16.5" customHeight="1" x14ac:dyDescent="0.2">
      <c r="A177" s="100" t="s">
        <v>51</v>
      </c>
      <c r="B177" s="165"/>
      <c r="C177" s="165"/>
      <c r="D177" s="165"/>
      <c r="E177" s="165"/>
      <c r="F177" s="165"/>
      <c r="G177" s="165"/>
      <c r="H177" s="165"/>
      <c r="I177" s="165"/>
      <c r="J177" s="165"/>
      <c r="K177" s="165"/>
      <c r="L177" s="165"/>
      <c r="M177" s="165"/>
      <c r="N177" s="165"/>
      <c r="O177" s="165"/>
      <c r="P177" s="165"/>
      <c r="Q177" s="165"/>
      <c r="R177" s="165"/>
      <c r="S177" s="165"/>
      <c r="T177" s="101"/>
    </row>
    <row r="178" spans="1:20" ht="34.5" customHeight="1" x14ac:dyDescent="0.2">
      <c r="A178" s="161" t="s">
        <v>27</v>
      </c>
      <c r="B178" s="161" t="s">
        <v>26</v>
      </c>
      <c r="C178" s="161"/>
      <c r="D178" s="161"/>
      <c r="E178" s="161"/>
      <c r="F178" s="161"/>
      <c r="G178" s="161"/>
      <c r="H178" s="161"/>
      <c r="I178" s="161"/>
      <c r="J178" s="99" t="s">
        <v>40</v>
      </c>
      <c r="K178" s="99" t="s">
        <v>24</v>
      </c>
      <c r="L178" s="99"/>
      <c r="M178" s="99"/>
      <c r="N178" s="99" t="s">
        <v>41</v>
      </c>
      <c r="O178" s="99"/>
      <c r="P178" s="99"/>
      <c r="Q178" s="99" t="s">
        <v>23</v>
      </c>
      <c r="R178" s="99"/>
      <c r="S178" s="99"/>
      <c r="T178" s="99" t="s">
        <v>22</v>
      </c>
    </row>
    <row r="179" spans="1:20" x14ac:dyDescent="0.2">
      <c r="A179" s="161"/>
      <c r="B179" s="161"/>
      <c r="C179" s="161"/>
      <c r="D179" s="161"/>
      <c r="E179" s="161"/>
      <c r="F179" s="161"/>
      <c r="G179" s="161"/>
      <c r="H179" s="161"/>
      <c r="I179" s="161"/>
      <c r="J179" s="99"/>
      <c r="K179" s="30" t="s">
        <v>28</v>
      </c>
      <c r="L179" s="30" t="s">
        <v>29</v>
      </c>
      <c r="M179" s="30" t="s">
        <v>30</v>
      </c>
      <c r="N179" s="30" t="s">
        <v>34</v>
      </c>
      <c r="O179" s="30" t="s">
        <v>7</v>
      </c>
      <c r="P179" s="30" t="s">
        <v>31</v>
      </c>
      <c r="Q179" s="30" t="s">
        <v>32</v>
      </c>
      <c r="R179" s="30" t="s">
        <v>28</v>
      </c>
      <c r="S179" s="30" t="s">
        <v>33</v>
      </c>
      <c r="T179" s="99"/>
    </row>
    <row r="180" spans="1:20" ht="17.25" customHeight="1" x14ac:dyDescent="0.2">
      <c r="A180" s="100" t="s">
        <v>67</v>
      </c>
      <c r="B180" s="165"/>
      <c r="C180" s="165"/>
      <c r="D180" s="165"/>
      <c r="E180" s="165"/>
      <c r="F180" s="165"/>
      <c r="G180" s="165"/>
      <c r="H180" s="165"/>
      <c r="I180" s="165"/>
      <c r="J180" s="165"/>
      <c r="K180" s="165"/>
      <c r="L180" s="165"/>
      <c r="M180" s="165"/>
      <c r="N180" s="165"/>
      <c r="O180" s="165"/>
      <c r="P180" s="165"/>
      <c r="Q180" s="165"/>
      <c r="R180" s="165"/>
      <c r="S180" s="165"/>
      <c r="T180" s="101"/>
    </row>
    <row r="181" spans="1:20" x14ac:dyDescent="0.2">
      <c r="A181" s="33" t="str">
        <f t="shared" ref="A181:A196" si="58">IF(ISNA(INDEX($A$37:$T$170,MATCH($B181,$B$37:$B$170,0),1)),"",INDEX($A$37:$T$170,MATCH($B181,$B$37:$B$170,0),1))</f>
        <v>MMM8144</v>
      </c>
      <c r="B181" s="160" t="s">
        <v>122</v>
      </c>
      <c r="C181" s="160"/>
      <c r="D181" s="160"/>
      <c r="E181" s="160"/>
      <c r="F181" s="160"/>
      <c r="G181" s="160"/>
      <c r="H181" s="160"/>
      <c r="I181" s="160"/>
      <c r="J181" s="19">
        <f t="shared" ref="J181:J196" si="59">IF(ISNA(INDEX($A$37:$T$170,MATCH($B181,$B$37:$B$170,0),10)),"",INDEX($A$37:$T$170,MATCH($B181,$B$37:$B$170,0),10))</f>
        <v>7</v>
      </c>
      <c r="K181" s="19">
        <f t="shared" ref="K181:K196" si="60">IF(ISNA(INDEX($A$37:$T$170,MATCH($B181,$B$37:$B$170,0),11)),"",INDEX($A$37:$T$170,MATCH($B181,$B$37:$B$170,0),11))</f>
        <v>2</v>
      </c>
      <c r="L181" s="19">
        <f t="shared" ref="L181:L196" si="61">IF(ISNA(INDEX($A$37:$T$170,MATCH($B181,$B$37:$B$170,0),12)),"",INDEX($A$37:$T$170,MATCH($B181,$B$37:$B$170,0),12))</f>
        <v>1</v>
      </c>
      <c r="M181" s="19">
        <f t="shared" ref="M181:M196" si="62">IF(ISNA(INDEX($A$37:$T$170,MATCH($B181,$B$37:$B$170,0),13)),"",INDEX($A$37:$T$170,MATCH($B181,$B$37:$B$170,0),13))</f>
        <v>2</v>
      </c>
      <c r="N181" s="19">
        <f t="shared" ref="N181:N196" si="63">IF(ISNA(INDEX($A$37:$T$170,MATCH($B181,$B$37:$B$170,0),14)),"",INDEX($A$37:$T$170,MATCH($B181,$B$37:$B$170,0),14))</f>
        <v>5</v>
      </c>
      <c r="O181" s="19">
        <f t="shared" ref="O181:O196" si="64">IF(ISNA(INDEX($A$37:$T$170,MATCH($B181,$B$37:$B$170,0),15)),"",INDEX($A$37:$T$170,MATCH($B181,$B$37:$B$170,0),15))</f>
        <v>8</v>
      </c>
      <c r="P181" s="19">
        <f t="shared" ref="P181:P196" si="65">IF(ISNA(INDEX($A$37:$T$170,MATCH($B181,$B$37:$B$170,0),16)),"",INDEX($A$37:$T$170,MATCH($B181,$B$37:$B$170,0),16))</f>
        <v>13</v>
      </c>
      <c r="Q181" s="29" t="str">
        <f t="shared" ref="Q181:Q196" si="66">IF(ISNA(INDEX($A$37:$T$170,MATCH($B181,$B$37:$B$170,0),17)),"",INDEX($A$37:$T$170,MATCH($B181,$B$37:$B$170,0),17))</f>
        <v>E</v>
      </c>
      <c r="R181" s="29">
        <f t="shared" ref="R181:R196" si="67">IF(ISNA(INDEX($A$37:$T$170,MATCH($B181,$B$37:$B$170,0),18)),"",INDEX($A$37:$T$170,MATCH($B181,$B$37:$B$170,0),18))</f>
        <v>0</v>
      </c>
      <c r="S181" s="29">
        <f t="shared" ref="S181:S196" si="68">IF(ISNA(INDEX($A$37:$T$170,MATCH($B181,$B$37:$B$170,0),19)),"",INDEX($A$37:$T$170,MATCH($B181,$B$37:$B$170,0),19))</f>
        <v>0</v>
      </c>
      <c r="T181" s="20" t="s">
        <v>37</v>
      </c>
    </row>
    <row r="182" spans="1:20" x14ac:dyDescent="0.2">
      <c r="A182" s="33" t="str">
        <f t="shared" si="58"/>
        <v>MMM8145</v>
      </c>
      <c r="B182" s="160" t="s">
        <v>124</v>
      </c>
      <c r="C182" s="160"/>
      <c r="D182" s="160"/>
      <c r="E182" s="160"/>
      <c r="F182" s="160"/>
      <c r="G182" s="160"/>
      <c r="H182" s="160"/>
      <c r="I182" s="160"/>
      <c r="J182" s="19">
        <f t="shared" si="59"/>
        <v>7</v>
      </c>
      <c r="K182" s="19">
        <f t="shared" si="60"/>
        <v>2</v>
      </c>
      <c r="L182" s="19">
        <f t="shared" si="61"/>
        <v>1</v>
      </c>
      <c r="M182" s="19">
        <f t="shared" si="62"/>
        <v>2</v>
      </c>
      <c r="N182" s="19">
        <f t="shared" si="63"/>
        <v>5</v>
      </c>
      <c r="O182" s="19">
        <f t="shared" si="64"/>
        <v>8</v>
      </c>
      <c r="P182" s="19">
        <f t="shared" si="65"/>
        <v>13</v>
      </c>
      <c r="Q182" s="29" t="str">
        <f t="shared" si="66"/>
        <v>E</v>
      </c>
      <c r="R182" s="29">
        <f t="shared" si="67"/>
        <v>0</v>
      </c>
      <c r="S182" s="29">
        <f t="shared" si="68"/>
        <v>0</v>
      </c>
      <c r="T182" s="20" t="s">
        <v>37</v>
      </c>
    </row>
    <row r="183" spans="1:20" x14ac:dyDescent="0.2">
      <c r="A183" s="33" t="str">
        <f t="shared" si="58"/>
        <v>MMM8063</v>
      </c>
      <c r="B183" s="160" t="s">
        <v>128</v>
      </c>
      <c r="C183" s="160"/>
      <c r="D183" s="160"/>
      <c r="E183" s="160"/>
      <c r="F183" s="160"/>
      <c r="G183" s="160"/>
      <c r="H183" s="160"/>
      <c r="I183" s="160"/>
      <c r="J183" s="19">
        <f t="shared" si="59"/>
        <v>8</v>
      </c>
      <c r="K183" s="19">
        <f t="shared" si="60"/>
        <v>2</v>
      </c>
      <c r="L183" s="19">
        <f t="shared" si="61"/>
        <v>1</v>
      </c>
      <c r="M183" s="19">
        <f t="shared" si="62"/>
        <v>2</v>
      </c>
      <c r="N183" s="19">
        <f t="shared" si="63"/>
        <v>5</v>
      </c>
      <c r="O183" s="19">
        <f t="shared" si="64"/>
        <v>9</v>
      </c>
      <c r="P183" s="19">
        <f t="shared" si="65"/>
        <v>14</v>
      </c>
      <c r="Q183" s="29" t="str">
        <f t="shared" si="66"/>
        <v>E</v>
      </c>
      <c r="R183" s="29">
        <f t="shared" si="67"/>
        <v>0</v>
      </c>
      <c r="S183" s="29">
        <f t="shared" si="68"/>
        <v>0</v>
      </c>
      <c r="T183" s="20" t="s">
        <v>37</v>
      </c>
    </row>
    <row r="184" spans="1:20" x14ac:dyDescent="0.2">
      <c r="A184" s="33" t="str">
        <f t="shared" si="58"/>
        <v>MMM8064</v>
      </c>
      <c r="B184" s="160" t="s">
        <v>130</v>
      </c>
      <c r="C184" s="160"/>
      <c r="D184" s="160"/>
      <c r="E184" s="160"/>
      <c r="F184" s="160"/>
      <c r="G184" s="160"/>
      <c r="H184" s="160"/>
      <c r="I184" s="160"/>
      <c r="J184" s="19">
        <f t="shared" si="59"/>
        <v>8</v>
      </c>
      <c r="K184" s="19">
        <f t="shared" si="60"/>
        <v>2</v>
      </c>
      <c r="L184" s="19">
        <f t="shared" si="61"/>
        <v>1</v>
      </c>
      <c r="M184" s="19">
        <f t="shared" si="62"/>
        <v>2</v>
      </c>
      <c r="N184" s="19">
        <f t="shared" si="63"/>
        <v>5</v>
      </c>
      <c r="O184" s="19">
        <f t="shared" si="64"/>
        <v>9</v>
      </c>
      <c r="P184" s="19">
        <f t="shared" si="65"/>
        <v>14</v>
      </c>
      <c r="Q184" s="29" t="str">
        <f t="shared" si="66"/>
        <v>E</v>
      </c>
      <c r="R184" s="29">
        <f t="shared" si="67"/>
        <v>0</v>
      </c>
      <c r="S184" s="29">
        <f t="shared" si="68"/>
        <v>0</v>
      </c>
      <c r="T184" s="20" t="s">
        <v>37</v>
      </c>
    </row>
    <row r="185" spans="1:20" x14ac:dyDescent="0.2">
      <c r="A185" s="33" t="str">
        <f t="shared" si="58"/>
        <v>MMM9001</v>
      </c>
      <c r="B185" s="160" t="s">
        <v>132</v>
      </c>
      <c r="C185" s="160"/>
      <c r="D185" s="160"/>
      <c r="E185" s="160"/>
      <c r="F185" s="160"/>
      <c r="G185" s="160"/>
      <c r="H185" s="160"/>
      <c r="I185" s="160"/>
      <c r="J185" s="19">
        <f t="shared" si="59"/>
        <v>6</v>
      </c>
      <c r="K185" s="19">
        <f t="shared" si="60"/>
        <v>2</v>
      </c>
      <c r="L185" s="19">
        <f t="shared" si="61"/>
        <v>1</v>
      </c>
      <c r="M185" s="19">
        <f t="shared" si="62"/>
        <v>2</v>
      </c>
      <c r="N185" s="19">
        <f t="shared" si="63"/>
        <v>5</v>
      </c>
      <c r="O185" s="19">
        <f t="shared" si="64"/>
        <v>6</v>
      </c>
      <c r="P185" s="19">
        <f t="shared" si="65"/>
        <v>11</v>
      </c>
      <c r="Q185" s="29">
        <f t="shared" si="66"/>
        <v>0</v>
      </c>
      <c r="R185" s="29" t="str">
        <f t="shared" si="67"/>
        <v>C</v>
      </c>
      <c r="S185" s="29">
        <f t="shared" si="68"/>
        <v>0</v>
      </c>
      <c r="T185" s="20" t="s">
        <v>37</v>
      </c>
    </row>
    <row r="186" spans="1:20" x14ac:dyDescent="0.2">
      <c r="A186" s="33" t="str">
        <f t="shared" si="58"/>
        <v>MMX9901</v>
      </c>
      <c r="B186" s="160" t="s">
        <v>138</v>
      </c>
      <c r="C186" s="160"/>
      <c r="D186" s="160"/>
      <c r="E186" s="160"/>
      <c r="F186" s="160"/>
      <c r="G186" s="160"/>
      <c r="H186" s="160"/>
      <c r="I186" s="160"/>
      <c r="J186" s="19">
        <f t="shared" si="59"/>
        <v>7</v>
      </c>
      <c r="K186" s="19">
        <f t="shared" si="60"/>
        <v>2</v>
      </c>
      <c r="L186" s="19">
        <f t="shared" si="61"/>
        <v>1</v>
      </c>
      <c r="M186" s="19">
        <f t="shared" si="62"/>
        <v>2</v>
      </c>
      <c r="N186" s="19">
        <f t="shared" si="63"/>
        <v>5</v>
      </c>
      <c r="O186" s="19">
        <f t="shared" si="64"/>
        <v>8</v>
      </c>
      <c r="P186" s="19">
        <f t="shared" si="65"/>
        <v>13</v>
      </c>
      <c r="Q186" s="29" t="str">
        <f t="shared" si="66"/>
        <v>E</v>
      </c>
      <c r="R186" s="29">
        <f t="shared" si="67"/>
        <v>0</v>
      </c>
      <c r="S186" s="29">
        <f t="shared" si="68"/>
        <v>0</v>
      </c>
      <c r="T186" s="20" t="s">
        <v>37</v>
      </c>
    </row>
    <row r="187" spans="1:20" hidden="1" x14ac:dyDescent="0.2">
      <c r="A187" s="33" t="str">
        <f t="shared" si="58"/>
        <v/>
      </c>
      <c r="B187" s="160"/>
      <c r="C187" s="160"/>
      <c r="D187" s="160"/>
      <c r="E187" s="160"/>
      <c r="F187" s="160"/>
      <c r="G187" s="160"/>
      <c r="H187" s="160"/>
      <c r="I187" s="160"/>
      <c r="J187" s="19" t="str">
        <f t="shared" si="59"/>
        <v/>
      </c>
      <c r="K187" s="19" t="str">
        <f t="shared" si="60"/>
        <v/>
      </c>
      <c r="L187" s="19" t="str">
        <f t="shared" si="61"/>
        <v/>
      </c>
      <c r="M187" s="19" t="str">
        <f t="shared" si="62"/>
        <v/>
      </c>
      <c r="N187" s="19" t="str">
        <f t="shared" si="63"/>
        <v/>
      </c>
      <c r="O187" s="19" t="str">
        <f t="shared" si="64"/>
        <v/>
      </c>
      <c r="P187" s="19" t="str">
        <f t="shared" si="65"/>
        <v/>
      </c>
      <c r="Q187" s="29" t="str">
        <f t="shared" si="66"/>
        <v/>
      </c>
      <c r="R187" s="29" t="str">
        <f t="shared" si="67"/>
        <v/>
      </c>
      <c r="S187" s="29" t="str">
        <f t="shared" si="68"/>
        <v/>
      </c>
      <c r="T187" s="20" t="s">
        <v>37</v>
      </c>
    </row>
    <row r="188" spans="1:20" hidden="1" x14ac:dyDescent="0.2">
      <c r="A188" s="33" t="str">
        <f t="shared" si="58"/>
        <v/>
      </c>
      <c r="B188" s="160"/>
      <c r="C188" s="160"/>
      <c r="D188" s="160"/>
      <c r="E188" s="160"/>
      <c r="F188" s="160"/>
      <c r="G188" s="160"/>
      <c r="H188" s="160"/>
      <c r="I188" s="160"/>
      <c r="J188" s="19" t="str">
        <f t="shared" si="59"/>
        <v/>
      </c>
      <c r="K188" s="19" t="str">
        <f t="shared" si="60"/>
        <v/>
      </c>
      <c r="L188" s="19" t="str">
        <f t="shared" si="61"/>
        <v/>
      </c>
      <c r="M188" s="19" t="str">
        <f t="shared" si="62"/>
        <v/>
      </c>
      <c r="N188" s="19" t="str">
        <f t="shared" si="63"/>
        <v/>
      </c>
      <c r="O188" s="19" t="str">
        <f t="shared" si="64"/>
        <v/>
      </c>
      <c r="P188" s="19" t="str">
        <f t="shared" si="65"/>
        <v/>
      </c>
      <c r="Q188" s="29" t="str">
        <f t="shared" si="66"/>
        <v/>
      </c>
      <c r="R188" s="29" t="str">
        <f t="shared" si="67"/>
        <v/>
      </c>
      <c r="S188" s="29" t="str">
        <f t="shared" si="68"/>
        <v/>
      </c>
      <c r="T188" s="20" t="s">
        <v>37</v>
      </c>
    </row>
    <row r="189" spans="1:20" hidden="1" x14ac:dyDescent="0.2">
      <c r="A189" s="33" t="str">
        <f t="shared" si="58"/>
        <v/>
      </c>
      <c r="B189" s="160"/>
      <c r="C189" s="160"/>
      <c r="D189" s="160"/>
      <c r="E189" s="160"/>
      <c r="F189" s="160"/>
      <c r="G189" s="160"/>
      <c r="H189" s="160"/>
      <c r="I189" s="160"/>
      <c r="J189" s="19" t="str">
        <f t="shared" si="59"/>
        <v/>
      </c>
      <c r="K189" s="19" t="str">
        <f t="shared" si="60"/>
        <v/>
      </c>
      <c r="L189" s="19" t="str">
        <f t="shared" si="61"/>
        <v/>
      </c>
      <c r="M189" s="19" t="str">
        <f t="shared" si="62"/>
        <v/>
      </c>
      <c r="N189" s="19" t="str">
        <f t="shared" si="63"/>
        <v/>
      </c>
      <c r="O189" s="19" t="str">
        <f t="shared" si="64"/>
        <v/>
      </c>
      <c r="P189" s="19" t="str">
        <f t="shared" si="65"/>
        <v/>
      </c>
      <c r="Q189" s="29" t="str">
        <f t="shared" si="66"/>
        <v/>
      </c>
      <c r="R189" s="29" t="str">
        <f t="shared" si="67"/>
        <v/>
      </c>
      <c r="S189" s="29" t="str">
        <f t="shared" si="68"/>
        <v/>
      </c>
      <c r="T189" s="20" t="s">
        <v>37</v>
      </c>
    </row>
    <row r="190" spans="1:20" hidden="1" x14ac:dyDescent="0.2">
      <c r="A190" s="33" t="str">
        <f t="shared" si="58"/>
        <v/>
      </c>
      <c r="B190" s="160"/>
      <c r="C190" s="160"/>
      <c r="D190" s="160"/>
      <c r="E190" s="160"/>
      <c r="F190" s="160"/>
      <c r="G190" s="160"/>
      <c r="H190" s="160"/>
      <c r="I190" s="160"/>
      <c r="J190" s="19" t="str">
        <f t="shared" si="59"/>
        <v/>
      </c>
      <c r="K190" s="19" t="str">
        <f t="shared" si="60"/>
        <v/>
      </c>
      <c r="L190" s="19" t="str">
        <f t="shared" si="61"/>
        <v/>
      </c>
      <c r="M190" s="19" t="str">
        <f t="shared" si="62"/>
        <v/>
      </c>
      <c r="N190" s="19" t="str">
        <f t="shared" si="63"/>
        <v/>
      </c>
      <c r="O190" s="19" t="str">
        <f t="shared" si="64"/>
        <v/>
      </c>
      <c r="P190" s="19" t="str">
        <f t="shared" si="65"/>
        <v/>
      </c>
      <c r="Q190" s="29" t="str">
        <f t="shared" si="66"/>
        <v/>
      </c>
      <c r="R190" s="29" t="str">
        <f t="shared" si="67"/>
        <v/>
      </c>
      <c r="S190" s="29" t="str">
        <f t="shared" si="68"/>
        <v/>
      </c>
      <c r="T190" s="20" t="s">
        <v>37</v>
      </c>
    </row>
    <row r="191" spans="1:20" hidden="1" x14ac:dyDescent="0.2">
      <c r="A191" s="33" t="str">
        <f t="shared" si="58"/>
        <v/>
      </c>
      <c r="B191" s="160"/>
      <c r="C191" s="160"/>
      <c r="D191" s="160"/>
      <c r="E191" s="160"/>
      <c r="F191" s="160"/>
      <c r="G191" s="160"/>
      <c r="H191" s="160"/>
      <c r="I191" s="160"/>
      <c r="J191" s="19" t="str">
        <f t="shared" si="59"/>
        <v/>
      </c>
      <c r="K191" s="19" t="str">
        <f t="shared" si="60"/>
        <v/>
      </c>
      <c r="L191" s="19" t="str">
        <f t="shared" si="61"/>
        <v/>
      </c>
      <c r="M191" s="19" t="str">
        <f t="shared" si="62"/>
        <v/>
      </c>
      <c r="N191" s="19" t="str">
        <f t="shared" si="63"/>
        <v/>
      </c>
      <c r="O191" s="19" t="str">
        <f t="shared" si="64"/>
        <v/>
      </c>
      <c r="P191" s="19" t="str">
        <f t="shared" si="65"/>
        <v/>
      </c>
      <c r="Q191" s="29" t="str">
        <f t="shared" si="66"/>
        <v/>
      </c>
      <c r="R191" s="29" t="str">
        <f t="shared" si="67"/>
        <v/>
      </c>
      <c r="S191" s="29" t="str">
        <f t="shared" si="68"/>
        <v/>
      </c>
      <c r="T191" s="20" t="s">
        <v>37</v>
      </c>
    </row>
    <row r="192" spans="1:20" hidden="1" x14ac:dyDescent="0.2">
      <c r="A192" s="33" t="str">
        <f t="shared" si="58"/>
        <v/>
      </c>
      <c r="B192" s="160"/>
      <c r="C192" s="160"/>
      <c r="D192" s="160"/>
      <c r="E192" s="160"/>
      <c r="F192" s="160"/>
      <c r="G192" s="160"/>
      <c r="H192" s="160"/>
      <c r="I192" s="160"/>
      <c r="J192" s="19" t="str">
        <f t="shared" si="59"/>
        <v/>
      </c>
      <c r="K192" s="19" t="str">
        <f t="shared" si="60"/>
        <v/>
      </c>
      <c r="L192" s="19" t="str">
        <f t="shared" si="61"/>
        <v/>
      </c>
      <c r="M192" s="19" t="str">
        <f t="shared" si="62"/>
        <v/>
      </c>
      <c r="N192" s="19" t="str">
        <f t="shared" si="63"/>
        <v/>
      </c>
      <c r="O192" s="19" t="str">
        <f t="shared" si="64"/>
        <v/>
      </c>
      <c r="P192" s="19" t="str">
        <f t="shared" si="65"/>
        <v/>
      </c>
      <c r="Q192" s="29" t="str">
        <f t="shared" si="66"/>
        <v/>
      </c>
      <c r="R192" s="29" t="str">
        <f t="shared" si="67"/>
        <v/>
      </c>
      <c r="S192" s="29" t="str">
        <f t="shared" si="68"/>
        <v/>
      </c>
      <c r="T192" s="20" t="s">
        <v>37</v>
      </c>
    </row>
    <row r="193" spans="1:20" hidden="1" x14ac:dyDescent="0.2">
      <c r="A193" s="33" t="str">
        <f t="shared" si="58"/>
        <v/>
      </c>
      <c r="B193" s="160"/>
      <c r="C193" s="160"/>
      <c r="D193" s="160"/>
      <c r="E193" s="160"/>
      <c r="F193" s="160"/>
      <c r="G193" s="160"/>
      <c r="H193" s="160"/>
      <c r="I193" s="160"/>
      <c r="J193" s="19" t="str">
        <f t="shared" si="59"/>
        <v/>
      </c>
      <c r="K193" s="19" t="str">
        <f t="shared" si="60"/>
        <v/>
      </c>
      <c r="L193" s="19" t="str">
        <f t="shared" si="61"/>
        <v/>
      </c>
      <c r="M193" s="19" t="str">
        <f t="shared" si="62"/>
        <v/>
      </c>
      <c r="N193" s="19" t="str">
        <f t="shared" si="63"/>
        <v/>
      </c>
      <c r="O193" s="19" t="str">
        <f t="shared" si="64"/>
        <v/>
      </c>
      <c r="P193" s="19" t="str">
        <f t="shared" si="65"/>
        <v/>
      </c>
      <c r="Q193" s="29" t="str">
        <f t="shared" si="66"/>
        <v/>
      </c>
      <c r="R193" s="29" t="str">
        <f t="shared" si="67"/>
        <v/>
      </c>
      <c r="S193" s="29" t="str">
        <f t="shared" si="68"/>
        <v/>
      </c>
      <c r="T193" s="20" t="s">
        <v>37</v>
      </c>
    </row>
    <row r="194" spans="1:20" hidden="1" x14ac:dyDescent="0.2">
      <c r="A194" s="33" t="str">
        <f t="shared" si="58"/>
        <v/>
      </c>
      <c r="B194" s="160"/>
      <c r="C194" s="160"/>
      <c r="D194" s="160"/>
      <c r="E194" s="160"/>
      <c r="F194" s="160"/>
      <c r="G194" s="160"/>
      <c r="H194" s="160"/>
      <c r="I194" s="160"/>
      <c r="J194" s="19" t="str">
        <f t="shared" si="59"/>
        <v/>
      </c>
      <c r="K194" s="19" t="str">
        <f t="shared" si="60"/>
        <v/>
      </c>
      <c r="L194" s="19" t="str">
        <f t="shared" si="61"/>
        <v/>
      </c>
      <c r="M194" s="19" t="str">
        <f t="shared" si="62"/>
        <v/>
      </c>
      <c r="N194" s="19" t="str">
        <f t="shared" si="63"/>
        <v/>
      </c>
      <c r="O194" s="19" t="str">
        <f t="shared" si="64"/>
        <v/>
      </c>
      <c r="P194" s="19" t="str">
        <f t="shared" si="65"/>
        <v/>
      </c>
      <c r="Q194" s="29" t="str">
        <f t="shared" si="66"/>
        <v/>
      </c>
      <c r="R194" s="29" t="str">
        <f t="shared" si="67"/>
        <v/>
      </c>
      <c r="S194" s="29" t="str">
        <f t="shared" si="68"/>
        <v/>
      </c>
      <c r="T194" s="20" t="s">
        <v>37</v>
      </c>
    </row>
    <row r="195" spans="1:20" hidden="1" x14ac:dyDescent="0.2">
      <c r="A195" s="33" t="str">
        <f t="shared" si="58"/>
        <v/>
      </c>
      <c r="B195" s="160"/>
      <c r="C195" s="160"/>
      <c r="D195" s="160"/>
      <c r="E195" s="160"/>
      <c r="F195" s="160"/>
      <c r="G195" s="160"/>
      <c r="H195" s="160"/>
      <c r="I195" s="160"/>
      <c r="J195" s="19" t="str">
        <f t="shared" si="59"/>
        <v/>
      </c>
      <c r="K195" s="19" t="str">
        <f t="shared" si="60"/>
        <v/>
      </c>
      <c r="L195" s="19" t="str">
        <f t="shared" si="61"/>
        <v/>
      </c>
      <c r="M195" s="19" t="str">
        <f t="shared" si="62"/>
        <v/>
      </c>
      <c r="N195" s="19" t="str">
        <f t="shared" si="63"/>
        <v/>
      </c>
      <c r="O195" s="19" t="str">
        <f t="shared" si="64"/>
        <v/>
      </c>
      <c r="P195" s="19" t="str">
        <f t="shared" si="65"/>
        <v/>
      </c>
      <c r="Q195" s="29" t="str">
        <f t="shared" si="66"/>
        <v/>
      </c>
      <c r="R195" s="29" t="str">
        <f t="shared" si="67"/>
        <v/>
      </c>
      <c r="S195" s="29" t="str">
        <f t="shared" si="68"/>
        <v/>
      </c>
      <c r="T195" s="20" t="s">
        <v>37</v>
      </c>
    </row>
    <row r="196" spans="1:20" hidden="1" x14ac:dyDescent="0.2">
      <c r="A196" s="33" t="str">
        <f t="shared" si="58"/>
        <v/>
      </c>
      <c r="B196" s="160"/>
      <c r="C196" s="160"/>
      <c r="D196" s="160"/>
      <c r="E196" s="160"/>
      <c r="F196" s="160"/>
      <c r="G196" s="160"/>
      <c r="H196" s="160"/>
      <c r="I196" s="160"/>
      <c r="J196" s="19" t="str">
        <f t="shared" si="59"/>
        <v/>
      </c>
      <c r="K196" s="19" t="str">
        <f t="shared" si="60"/>
        <v/>
      </c>
      <c r="L196" s="19" t="str">
        <f t="shared" si="61"/>
        <v/>
      </c>
      <c r="M196" s="19" t="str">
        <f t="shared" si="62"/>
        <v/>
      </c>
      <c r="N196" s="19" t="str">
        <f t="shared" si="63"/>
        <v/>
      </c>
      <c r="O196" s="19" t="str">
        <f t="shared" si="64"/>
        <v/>
      </c>
      <c r="P196" s="19" t="str">
        <f t="shared" si="65"/>
        <v/>
      </c>
      <c r="Q196" s="29" t="str">
        <f t="shared" si="66"/>
        <v/>
      </c>
      <c r="R196" s="29" t="str">
        <f t="shared" si="67"/>
        <v/>
      </c>
      <c r="S196" s="29" t="str">
        <f t="shared" si="68"/>
        <v/>
      </c>
      <c r="T196" s="20" t="s">
        <v>37</v>
      </c>
    </row>
    <row r="197" spans="1:20" x14ac:dyDescent="0.2">
      <c r="A197" s="21" t="s">
        <v>25</v>
      </c>
      <c r="B197" s="162"/>
      <c r="C197" s="163"/>
      <c r="D197" s="163"/>
      <c r="E197" s="163"/>
      <c r="F197" s="163"/>
      <c r="G197" s="163"/>
      <c r="H197" s="163"/>
      <c r="I197" s="164"/>
      <c r="J197" s="23">
        <f>IF(ISNA(SUM(J181:J196)),"",SUM(J181:J196))</f>
        <v>43</v>
      </c>
      <c r="K197" s="23">
        <f t="shared" ref="K197:P197" si="69">SUM(K181:K196)</f>
        <v>12</v>
      </c>
      <c r="L197" s="23">
        <f t="shared" si="69"/>
        <v>6</v>
      </c>
      <c r="M197" s="23">
        <f t="shared" si="69"/>
        <v>12</v>
      </c>
      <c r="N197" s="23">
        <f t="shared" si="69"/>
        <v>30</v>
      </c>
      <c r="O197" s="23">
        <f t="shared" si="69"/>
        <v>48</v>
      </c>
      <c r="P197" s="23">
        <f t="shared" si="69"/>
        <v>78</v>
      </c>
      <c r="Q197" s="21">
        <f>COUNTIF(Q181:Q196,"E")</f>
        <v>5</v>
      </c>
      <c r="R197" s="21">
        <f>COUNTIF(R181:R196,"C")</f>
        <v>1</v>
      </c>
      <c r="S197" s="21">
        <f>COUNTIF(S181:S196,"VP")</f>
        <v>0</v>
      </c>
      <c r="T197" s="20"/>
    </row>
    <row r="198" spans="1:20" ht="17.25" hidden="1" customHeight="1" x14ac:dyDescent="0.2">
      <c r="A198" s="100" t="s">
        <v>68</v>
      </c>
      <c r="B198" s="165"/>
      <c r="C198" s="165"/>
      <c r="D198" s="165"/>
      <c r="E198" s="165"/>
      <c r="F198" s="165"/>
      <c r="G198" s="165"/>
      <c r="H198" s="165"/>
      <c r="I198" s="165"/>
      <c r="J198" s="165"/>
      <c r="K198" s="165"/>
      <c r="L198" s="165"/>
      <c r="M198" s="165"/>
      <c r="N198" s="165"/>
      <c r="O198" s="165"/>
      <c r="P198" s="165"/>
      <c r="Q198" s="165"/>
      <c r="R198" s="165"/>
      <c r="S198" s="165"/>
      <c r="T198" s="101"/>
    </row>
    <row r="199" spans="1:20" hidden="1" x14ac:dyDescent="0.2">
      <c r="A199" s="33" t="str">
        <f>IF(ISNA(INDEX($A$37:$T$170,MATCH($B199,$B$37:$B$170,0),1)),"",INDEX($A$37:$T$170,MATCH($B199,$B$37:$B$170,0),1))</f>
        <v/>
      </c>
      <c r="B199" s="160"/>
      <c r="C199" s="160"/>
      <c r="D199" s="160"/>
      <c r="E199" s="160"/>
      <c r="F199" s="160"/>
      <c r="G199" s="160"/>
      <c r="H199" s="160"/>
      <c r="I199" s="160"/>
      <c r="J199" s="19" t="str">
        <f>IF(ISNA(INDEX($A$37:$T$170,MATCH($B199,$B$37:$B$170,0),10)),"",INDEX($A$37:$T$170,MATCH($B199,$B$37:$B$170,0),10))</f>
        <v/>
      </c>
      <c r="K199" s="19" t="str">
        <f>IF(ISNA(INDEX($A$37:$T$170,MATCH($B199,$B$37:$B$170,0),11)),"",INDEX($A$37:$T$170,MATCH($B199,$B$37:$B$170,0),11))</f>
        <v/>
      </c>
      <c r="L199" s="19" t="str">
        <f>IF(ISNA(INDEX($A$37:$T$170,MATCH($B199,$B$37:$B$170,0),12)),"",INDEX($A$37:$T$170,MATCH($B199,$B$37:$B$170,0),12))</f>
        <v/>
      </c>
      <c r="M199" s="19" t="str">
        <f>IF(ISNA(INDEX($A$37:$T$170,MATCH($B199,$B$37:$B$170,0),13)),"",INDEX($A$37:$T$170,MATCH($B199,$B$37:$B$170,0),13))</f>
        <v/>
      </c>
      <c r="N199" s="19" t="str">
        <f>IF(ISNA(INDEX($A$37:$T$170,MATCH($B199,$B$37:$B$170,0),14)),"",INDEX($A$37:$T$170,MATCH($B199,$B$37:$B$170,0),14))</f>
        <v/>
      </c>
      <c r="O199" s="19" t="str">
        <f>IF(ISNA(INDEX($A$37:$T$170,MATCH($B199,$B$37:$B$170,0),15)),"",INDEX($A$37:$T$170,MATCH($B199,$B$37:$B$170,0),15))</f>
        <v/>
      </c>
      <c r="P199" s="19" t="str">
        <f>IF(ISNA(INDEX($A$37:$T$170,MATCH($B199,$B$37:$B$170,0),16)),"",INDEX($A$37:$T$170,MATCH($B199,$B$37:$B$170,0),16))</f>
        <v/>
      </c>
      <c r="Q199" s="29" t="str">
        <f>IF(ISNA(INDEX($A$37:$T$170,MATCH($B199,$B$37:$B$170,0),17)),"",INDEX($A$37:$T$170,MATCH($B199,$B$37:$B$170,0),17))</f>
        <v/>
      </c>
      <c r="R199" s="29" t="str">
        <f>IF(ISNA(INDEX($A$37:$T$170,MATCH($B199,$B$37:$B$170,0),18)),"",INDEX($A$37:$T$170,MATCH($B199,$B$37:$B$170,0),18))</f>
        <v/>
      </c>
      <c r="S199" s="29" t="str">
        <f>IF(ISNA(INDEX($A$37:$T$170,MATCH($B199,$B$37:$B$170,0),19)),"",INDEX($A$37:$T$170,MATCH($B199,$B$37:$B$170,0),19))</f>
        <v/>
      </c>
      <c r="T199" s="20" t="s">
        <v>37</v>
      </c>
    </row>
    <row r="200" spans="1:20" hidden="1" x14ac:dyDescent="0.2">
      <c r="A200" s="33" t="str">
        <f>IF(ISNA(INDEX($A$37:$T$170,MATCH($B200,$B$37:$B$170,0),1)),"",INDEX($A$37:$T$170,MATCH($B200,$B$37:$B$170,0),1))</f>
        <v/>
      </c>
      <c r="B200" s="160"/>
      <c r="C200" s="160"/>
      <c r="D200" s="160"/>
      <c r="E200" s="160"/>
      <c r="F200" s="160"/>
      <c r="G200" s="160"/>
      <c r="H200" s="160"/>
      <c r="I200" s="160"/>
      <c r="J200" s="19" t="str">
        <f>IF(ISNA(INDEX($A$37:$T$170,MATCH($B200,$B$37:$B$170,0),10)),"",INDEX($A$37:$T$170,MATCH($B200,$B$37:$B$170,0),10))</f>
        <v/>
      </c>
      <c r="K200" s="19" t="str">
        <f>IF(ISNA(INDEX($A$37:$T$170,MATCH($B200,$B$37:$B$170,0),11)),"",INDEX($A$37:$T$170,MATCH($B200,$B$37:$B$170,0),11))</f>
        <v/>
      </c>
      <c r="L200" s="19" t="str">
        <f>IF(ISNA(INDEX($A$37:$T$170,MATCH($B200,$B$37:$B$170,0),12)),"",INDEX($A$37:$T$170,MATCH($B200,$B$37:$B$170,0),12))</f>
        <v/>
      </c>
      <c r="M200" s="19" t="str">
        <f>IF(ISNA(INDEX($A$37:$T$170,MATCH($B200,$B$37:$B$170,0),13)),"",INDEX($A$37:$T$170,MATCH($B200,$B$37:$B$170,0),13))</f>
        <v/>
      </c>
      <c r="N200" s="19" t="str">
        <f>IF(ISNA(INDEX($A$37:$T$170,MATCH($B200,$B$37:$B$170,0),14)),"",INDEX($A$37:$T$170,MATCH($B200,$B$37:$B$170,0),14))</f>
        <v/>
      </c>
      <c r="O200" s="19" t="str">
        <f>IF(ISNA(INDEX($A$37:$T$170,MATCH($B200,$B$37:$B$170,0),15)),"",INDEX($A$37:$T$170,MATCH($B200,$B$37:$B$170,0),15))</f>
        <v/>
      </c>
      <c r="P200" s="19" t="str">
        <f>IF(ISNA(INDEX($A$37:$T$170,MATCH($B200,$B$37:$B$170,0),16)),"",INDEX($A$37:$T$170,MATCH($B200,$B$37:$B$170,0),16))</f>
        <v/>
      </c>
      <c r="Q200" s="29" t="str">
        <f>IF(ISNA(INDEX($A$37:$T$170,MATCH($B200,$B$37:$B$170,0),17)),"",INDEX($A$37:$T$170,MATCH($B200,$B$37:$B$170,0),17))</f>
        <v/>
      </c>
      <c r="R200" s="29" t="str">
        <f>IF(ISNA(INDEX($A$37:$T$170,MATCH($B200,$B$37:$B$170,0),18)),"",INDEX($A$37:$T$170,MATCH($B200,$B$37:$B$170,0),18))</f>
        <v/>
      </c>
      <c r="S200" s="29" t="str">
        <f>IF(ISNA(INDEX($A$37:$T$170,MATCH($B200,$B$37:$B$170,0),19)),"",INDEX($A$37:$T$170,MATCH($B200,$B$37:$B$170,0),19))</f>
        <v/>
      </c>
      <c r="T200" s="20" t="s">
        <v>37</v>
      </c>
    </row>
    <row r="201" spans="1:20" hidden="1" x14ac:dyDescent="0.2">
      <c r="A201" s="33" t="str">
        <f>IF(ISNA(INDEX($A$37:$T$170,MATCH($B201,$B$37:$B$170,0),1)),"",INDEX($A$37:$T$170,MATCH($B201,$B$37:$B$170,0),1))</f>
        <v/>
      </c>
      <c r="B201" s="160"/>
      <c r="C201" s="160"/>
      <c r="D201" s="160"/>
      <c r="E201" s="160"/>
      <c r="F201" s="160"/>
      <c r="G201" s="160"/>
      <c r="H201" s="160"/>
      <c r="I201" s="160"/>
      <c r="J201" s="19" t="str">
        <f>IF(ISNA(INDEX($A$37:$T$170,MATCH($B201,$B$37:$B$170,0),10)),"",INDEX($A$37:$T$170,MATCH($B201,$B$37:$B$170,0),10))</f>
        <v/>
      </c>
      <c r="K201" s="19" t="str">
        <f>IF(ISNA(INDEX($A$37:$T$170,MATCH($B201,$B$37:$B$170,0),11)),"",INDEX($A$37:$T$170,MATCH($B201,$B$37:$B$170,0),11))</f>
        <v/>
      </c>
      <c r="L201" s="19" t="str">
        <f>IF(ISNA(INDEX($A$37:$T$170,MATCH($B201,$B$37:$B$170,0),12)),"",INDEX($A$37:$T$170,MATCH($B201,$B$37:$B$170,0),12))</f>
        <v/>
      </c>
      <c r="M201" s="19" t="str">
        <f>IF(ISNA(INDEX($A$37:$T$170,MATCH($B201,$B$37:$B$170,0),13)),"",INDEX($A$37:$T$170,MATCH($B201,$B$37:$B$170,0),13))</f>
        <v/>
      </c>
      <c r="N201" s="19" t="str">
        <f>IF(ISNA(INDEX($A$37:$T$170,MATCH($B201,$B$37:$B$170,0),14)),"",INDEX($A$37:$T$170,MATCH($B201,$B$37:$B$170,0),14))</f>
        <v/>
      </c>
      <c r="O201" s="19" t="str">
        <f>IF(ISNA(INDEX($A$37:$T$170,MATCH($B201,$B$37:$B$170,0),15)),"",INDEX($A$37:$T$170,MATCH($B201,$B$37:$B$170,0),15))</f>
        <v/>
      </c>
      <c r="P201" s="19" t="str">
        <f>IF(ISNA(INDEX($A$37:$T$170,MATCH($B201,$B$37:$B$170,0),16)),"",INDEX($A$37:$T$170,MATCH($B201,$B$37:$B$170,0),16))</f>
        <v/>
      </c>
      <c r="Q201" s="29" t="str">
        <f>IF(ISNA(INDEX($A$37:$T$170,MATCH($B201,$B$37:$B$170,0),17)),"",INDEX($A$37:$T$170,MATCH($B201,$B$37:$B$170,0),17))</f>
        <v/>
      </c>
      <c r="R201" s="29" t="str">
        <f>IF(ISNA(INDEX($A$37:$T$170,MATCH($B201,$B$37:$B$170,0),18)),"",INDEX($A$37:$T$170,MATCH($B201,$B$37:$B$170,0),18))</f>
        <v/>
      </c>
      <c r="S201" s="29" t="str">
        <f>IF(ISNA(INDEX($A$37:$T$170,MATCH($B201,$B$37:$B$170,0),19)),"",INDEX($A$37:$T$170,MATCH($B201,$B$37:$B$170,0),19))</f>
        <v/>
      </c>
      <c r="T201" s="20" t="s">
        <v>37</v>
      </c>
    </row>
    <row r="202" spans="1:20" hidden="1" x14ac:dyDescent="0.2">
      <c r="A202" s="33" t="str">
        <f>IF(ISNA(INDEX($A$37:$T$170,MATCH($B202,$B$37:$B$170,0),1)),"",INDEX($A$37:$T$170,MATCH($B202,$B$37:$B$170,0),1))</f>
        <v/>
      </c>
      <c r="B202" s="160"/>
      <c r="C202" s="160"/>
      <c r="D202" s="160"/>
      <c r="E202" s="160"/>
      <c r="F202" s="160"/>
      <c r="G202" s="160"/>
      <c r="H202" s="160"/>
      <c r="I202" s="160"/>
      <c r="J202" s="19" t="str">
        <f>IF(ISNA(INDEX($A$37:$T$170,MATCH($B202,$B$37:$B$170,0),10)),"",INDEX($A$37:$T$170,MATCH($B202,$B$37:$B$170,0),10))</f>
        <v/>
      </c>
      <c r="K202" s="19" t="str">
        <f>IF(ISNA(INDEX($A$37:$T$170,MATCH($B202,$B$37:$B$170,0),11)),"",INDEX($A$37:$T$170,MATCH($B202,$B$37:$B$170,0),11))</f>
        <v/>
      </c>
      <c r="L202" s="19" t="str">
        <f>IF(ISNA(INDEX($A$37:$T$170,MATCH($B202,$B$37:$B$170,0),12)),"",INDEX($A$37:$T$170,MATCH($B202,$B$37:$B$170,0),12))</f>
        <v/>
      </c>
      <c r="M202" s="19" t="str">
        <f>IF(ISNA(INDEX($A$37:$T$170,MATCH($B202,$B$37:$B$170,0),13)),"",INDEX($A$37:$T$170,MATCH($B202,$B$37:$B$170,0),13))</f>
        <v/>
      </c>
      <c r="N202" s="19" t="str">
        <f>IF(ISNA(INDEX($A$37:$T$170,MATCH($B202,$B$37:$B$170,0),14)),"",INDEX($A$37:$T$170,MATCH($B202,$B$37:$B$170,0),14))</f>
        <v/>
      </c>
      <c r="O202" s="19" t="str">
        <f>IF(ISNA(INDEX($A$37:$T$170,MATCH($B202,$B$37:$B$170,0),15)),"",INDEX($A$37:$T$170,MATCH($B202,$B$37:$B$170,0),15))</f>
        <v/>
      </c>
      <c r="P202" s="19" t="str">
        <f>IF(ISNA(INDEX($A$37:$T$170,MATCH($B202,$B$37:$B$170,0),16)),"",INDEX($A$37:$T$170,MATCH($B202,$B$37:$B$170,0),16))</f>
        <v/>
      </c>
      <c r="Q202" s="29" t="str">
        <f>IF(ISNA(INDEX($A$37:$T$170,MATCH($B202,$B$37:$B$170,0),17)),"",INDEX($A$37:$T$170,MATCH($B202,$B$37:$B$170,0),17))</f>
        <v/>
      </c>
      <c r="R202" s="29" t="str">
        <f>IF(ISNA(INDEX($A$37:$T$170,MATCH($B202,$B$37:$B$170,0),18)),"",INDEX($A$37:$T$170,MATCH($B202,$B$37:$B$170,0),18))</f>
        <v/>
      </c>
      <c r="S202" s="29" t="str">
        <f>IF(ISNA(INDEX($A$37:$T$170,MATCH($B202,$B$37:$B$170,0),19)),"",INDEX($A$37:$T$170,MATCH($B202,$B$37:$B$170,0),19))</f>
        <v/>
      </c>
      <c r="T202" s="20" t="s">
        <v>37</v>
      </c>
    </row>
    <row r="203" spans="1:20" hidden="1" x14ac:dyDescent="0.2">
      <c r="A203" s="21" t="s">
        <v>25</v>
      </c>
      <c r="B203" s="161"/>
      <c r="C203" s="161"/>
      <c r="D203" s="161"/>
      <c r="E203" s="161"/>
      <c r="F203" s="161"/>
      <c r="G203" s="161"/>
      <c r="H203" s="161"/>
      <c r="I203" s="161"/>
      <c r="J203" s="23">
        <f t="shared" ref="J203:P203" si="70">SUM(J199:J202)</f>
        <v>0</v>
      </c>
      <c r="K203" s="23">
        <f t="shared" si="70"/>
        <v>0</v>
      </c>
      <c r="L203" s="23">
        <f t="shared" si="70"/>
        <v>0</v>
      </c>
      <c r="M203" s="23">
        <f t="shared" si="70"/>
        <v>0</v>
      </c>
      <c r="N203" s="23">
        <f t="shared" si="70"/>
        <v>0</v>
      </c>
      <c r="O203" s="23">
        <f t="shared" si="70"/>
        <v>0</v>
      </c>
      <c r="P203" s="23">
        <f t="shared" si="70"/>
        <v>0</v>
      </c>
      <c r="Q203" s="21">
        <f>COUNTIF(Q199:Q202,"E")</f>
        <v>0</v>
      </c>
      <c r="R203" s="21">
        <f>COUNTIF(R199:R202,"C")</f>
        <v>0</v>
      </c>
      <c r="S203" s="21">
        <f>COUNTIF(S199:S202,"VP")</f>
        <v>0</v>
      </c>
      <c r="T203" s="22"/>
    </row>
    <row r="204" spans="1:20" ht="27" customHeight="1" x14ac:dyDescent="0.2">
      <c r="A204" s="134" t="s">
        <v>76</v>
      </c>
      <c r="B204" s="135"/>
      <c r="C204" s="135"/>
      <c r="D204" s="135"/>
      <c r="E204" s="135"/>
      <c r="F204" s="135"/>
      <c r="G204" s="135"/>
      <c r="H204" s="135"/>
      <c r="I204" s="136"/>
      <c r="J204" s="23">
        <f t="shared" ref="J204:S204" si="71">SUM(J197,J203)</f>
        <v>43</v>
      </c>
      <c r="K204" s="23">
        <f t="shared" si="71"/>
        <v>12</v>
      </c>
      <c r="L204" s="23">
        <f t="shared" si="71"/>
        <v>6</v>
      </c>
      <c r="M204" s="23">
        <f t="shared" si="71"/>
        <v>12</v>
      </c>
      <c r="N204" s="23">
        <f t="shared" si="71"/>
        <v>30</v>
      </c>
      <c r="O204" s="23">
        <f t="shared" si="71"/>
        <v>48</v>
      </c>
      <c r="P204" s="23">
        <f t="shared" si="71"/>
        <v>78</v>
      </c>
      <c r="Q204" s="23">
        <f t="shared" si="71"/>
        <v>5</v>
      </c>
      <c r="R204" s="23">
        <f t="shared" si="71"/>
        <v>1</v>
      </c>
      <c r="S204" s="23">
        <f t="shared" si="71"/>
        <v>0</v>
      </c>
      <c r="T204" s="28"/>
    </row>
    <row r="205" spans="1:20" x14ac:dyDescent="0.2">
      <c r="A205" s="137" t="s">
        <v>48</v>
      </c>
      <c r="B205" s="138"/>
      <c r="C205" s="138"/>
      <c r="D205" s="138"/>
      <c r="E205" s="138"/>
      <c r="F205" s="138"/>
      <c r="G205" s="138"/>
      <c r="H205" s="138"/>
      <c r="I205" s="138"/>
      <c r="J205" s="139"/>
      <c r="K205" s="23">
        <f t="shared" ref="K205:P205" si="72">K197*14+K203*12</f>
        <v>168</v>
      </c>
      <c r="L205" s="23">
        <f t="shared" si="72"/>
        <v>84</v>
      </c>
      <c r="M205" s="23">
        <f t="shared" si="72"/>
        <v>168</v>
      </c>
      <c r="N205" s="23">
        <f t="shared" si="72"/>
        <v>420</v>
      </c>
      <c r="O205" s="23">
        <f t="shared" si="72"/>
        <v>672</v>
      </c>
      <c r="P205" s="23">
        <f t="shared" si="72"/>
        <v>1092</v>
      </c>
      <c r="Q205" s="143"/>
      <c r="R205" s="144"/>
      <c r="S205" s="144"/>
      <c r="T205" s="145"/>
    </row>
    <row r="206" spans="1:20" x14ac:dyDescent="0.2">
      <c r="A206" s="140"/>
      <c r="B206" s="141"/>
      <c r="C206" s="141"/>
      <c r="D206" s="141"/>
      <c r="E206" s="141"/>
      <c r="F206" s="141"/>
      <c r="G206" s="141"/>
      <c r="H206" s="141"/>
      <c r="I206" s="141"/>
      <c r="J206" s="142"/>
      <c r="K206" s="149">
        <f>SUM(K205:M205)</f>
        <v>420</v>
      </c>
      <c r="L206" s="150"/>
      <c r="M206" s="151"/>
      <c r="N206" s="152">
        <f>SUM(N205:O205)</f>
        <v>1092</v>
      </c>
      <c r="O206" s="153"/>
      <c r="P206" s="154"/>
      <c r="Q206" s="146"/>
      <c r="R206" s="147"/>
      <c r="S206" s="147"/>
      <c r="T206" s="148"/>
    </row>
    <row r="209" spans="1:20" ht="28.5" customHeight="1" x14ac:dyDescent="0.2">
      <c r="A209" s="120" t="s">
        <v>106</v>
      </c>
      <c r="B209" s="166"/>
      <c r="C209" s="166"/>
      <c r="D209" s="166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  <c r="R209" s="166"/>
      <c r="S209" s="166"/>
      <c r="T209" s="166"/>
    </row>
    <row r="210" spans="1:20" ht="27.75" customHeight="1" x14ac:dyDescent="0.2">
      <c r="A210" s="161" t="s">
        <v>27</v>
      </c>
      <c r="B210" s="161" t="s">
        <v>26</v>
      </c>
      <c r="C210" s="161"/>
      <c r="D210" s="161"/>
      <c r="E210" s="161"/>
      <c r="F210" s="161"/>
      <c r="G210" s="161"/>
      <c r="H210" s="161"/>
      <c r="I210" s="161"/>
      <c r="J210" s="99" t="s">
        <v>40</v>
      </c>
      <c r="K210" s="99" t="s">
        <v>24</v>
      </c>
      <c r="L210" s="99"/>
      <c r="M210" s="99"/>
      <c r="N210" s="99" t="s">
        <v>41</v>
      </c>
      <c r="O210" s="99"/>
      <c r="P210" s="99"/>
      <c r="Q210" s="99" t="s">
        <v>23</v>
      </c>
      <c r="R210" s="99"/>
      <c r="S210" s="99"/>
      <c r="T210" s="99" t="s">
        <v>22</v>
      </c>
    </row>
    <row r="211" spans="1:20" ht="16.5" customHeight="1" x14ac:dyDescent="0.2">
      <c r="A211" s="161"/>
      <c r="B211" s="161"/>
      <c r="C211" s="161"/>
      <c r="D211" s="161"/>
      <c r="E211" s="161"/>
      <c r="F211" s="161"/>
      <c r="G211" s="161"/>
      <c r="H211" s="161"/>
      <c r="I211" s="161"/>
      <c r="J211" s="99"/>
      <c r="K211" s="30" t="s">
        <v>28</v>
      </c>
      <c r="L211" s="30" t="s">
        <v>29</v>
      </c>
      <c r="M211" s="30" t="s">
        <v>30</v>
      </c>
      <c r="N211" s="30" t="s">
        <v>34</v>
      </c>
      <c r="O211" s="30" t="s">
        <v>7</v>
      </c>
      <c r="P211" s="30" t="s">
        <v>31</v>
      </c>
      <c r="Q211" s="30" t="s">
        <v>32</v>
      </c>
      <c r="R211" s="30" t="s">
        <v>28</v>
      </c>
      <c r="S211" s="30" t="s">
        <v>33</v>
      </c>
      <c r="T211" s="99"/>
    </row>
    <row r="212" spans="1:20" ht="17.25" customHeight="1" x14ac:dyDescent="0.2">
      <c r="A212" s="100" t="s">
        <v>67</v>
      </c>
      <c r="B212" s="165"/>
      <c r="C212" s="165"/>
      <c r="D212" s="165"/>
      <c r="E212" s="165"/>
      <c r="F212" s="165"/>
      <c r="G212" s="165"/>
      <c r="H212" s="165"/>
      <c r="I212" s="165"/>
      <c r="J212" s="165"/>
      <c r="K212" s="165"/>
      <c r="L212" s="165"/>
      <c r="M212" s="165"/>
      <c r="N212" s="165"/>
      <c r="O212" s="165"/>
      <c r="P212" s="165"/>
      <c r="Q212" s="165"/>
      <c r="R212" s="165"/>
      <c r="S212" s="165"/>
      <c r="T212" s="101"/>
    </row>
    <row r="213" spans="1:20" x14ac:dyDescent="0.2">
      <c r="A213" s="33" t="str">
        <f t="shared" ref="A213:A227" si="73">IF(ISNA(INDEX($A$37:$T$170,MATCH($B213,$B$37:$B$170,0),1)),"",INDEX($A$37:$T$170,MATCH($B213,$B$37:$B$170,0),1))</f>
        <v>MMM8061</v>
      </c>
      <c r="B213" s="160" t="s">
        <v>118</v>
      </c>
      <c r="C213" s="160"/>
      <c r="D213" s="160"/>
      <c r="E213" s="160"/>
      <c r="F213" s="160"/>
      <c r="G213" s="160"/>
      <c r="H213" s="160"/>
      <c r="I213" s="160"/>
      <c r="J213" s="19">
        <f t="shared" ref="J213:J227" si="74">IF(ISNA(INDEX($A$37:$T$170,MATCH($B213,$B$37:$B$170,0),10)),"",INDEX($A$37:$T$170,MATCH($B213,$B$37:$B$170,0),10))</f>
        <v>8</v>
      </c>
      <c r="K213" s="19">
        <f t="shared" ref="K213:K227" si="75">IF(ISNA(INDEX($A$37:$T$170,MATCH($B213,$B$37:$B$170,0),11)),"",INDEX($A$37:$T$170,MATCH($B213,$B$37:$B$170,0),11))</f>
        <v>2</v>
      </c>
      <c r="L213" s="19">
        <f t="shared" ref="L213:L227" si="76">IF(ISNA(INDEX($A$37:$T$170,MATCH($B213,$B$37:$B$170,0),12)),"",INDEX($A$37:$T$170,MATCH($B213,$B$37:$B$170,0),12))</f>
        <v>1</v>
      </c>
      <c r="M213" s="19">
        <f t="shared" ref="M213:M227" si="77">IF(ISNA(INDEX($A$37:$T$170,MATCH($B213,$B$37:$B$170,0),13)),"",INDEX($A$37:$T$170,MATCH($B213,$B$37:$B$170,0),13))</f>
        <v>2</v>
      </c>
      <c r="N213" s="19">
        <f t="shared" ref="N213:N227" si="78">IF(ISNA(INDEX($A$37:$T$170,MATCH($B213,$B$37:$B$170,0),14)),"",INDEX($A$37:$T$170,MATCH($B213,$B$37:$B$170,0),14))</f>
        <v>5</v>
      </c>
      <c r="O213" s="19">
        <f t="shared" ref="O213:O227" si="79">IF(ISNA(INDEX($A$37:$T$170,MATCH($B213,$B$37:$B$170,0),15)),"",INDEX($A$37:$T$170,MATCH($B213,$B$37:$B$170,0),15))</f>
        <v>9</v>
      </c>
      <c r="P213" s="19">
        <f t="shared" ref="P213:P227" si="80">IF(ISNA(INDEX($A$37:$T$170,MATCH($B213,$B$37:$B$170,0),16)),"",INDEX($A$37:$T$170,MATCH($B213,$B$37:$B$170,0),16))</f>
        <v>14</v>
      </c>
      <c r="Q213" s="29" t="str">
        <f t="shared" ref="Q213:Q227" si="81">IF(ISNA(INDEX($A$37:$T$170,MATCH($B213,$B$37:$B$170,0),17)),"",INDEX($A$37:$T$170,MATCH($B213,$B$37:$B$170,0),17))</f>
        <v>E</v>
      </c>
      <c r="R213" s="29">
        <f t="shared" ref="R213:R227" si="82">IF(ISNA(INDEX($A$37:$T$170,MATCH($B213,$B$37:$B$170,0),18)),"",INDEX($A$37:$T$170,MATCH($B213,$B$37:$B$170,0),18))</f>
        <v>0</v>
      </c>
      <c r="S213" s="29">
        <f t="shared" ref="S213:S227" si="83">IF(ISNA(INDEX($A$37:$T$170,MATCH($B213,$B$37:$B$170,0),19)),"",INDEX($A$37:$T$170,MATCH($B213,$B$37:$B$170,0),19))</f>
        <v>0</v>
      </c>
      <c r="T213" s="20" t="s">
        <v>38</v>
      </c>
    </row>
    <row r="214" spans="1:20" x14ac:dyDescent="0.2">
      <c r="A214" s="33" t="str">
        <f t="shared" si="73"/>
        <v>MMM8062</v>
      </c>
      <c r="B214" s="160" t="s">
        <v>120</v>
      </c>
      <c r="C214" s="160"/>
      <c r="D214" s="160"/>
      <c r="E214" s="160"/>
      <c r="F214" s="160"/>
      <c r="G214" s="160"/>
      <c r="H214" s="160"/>
      <c r="I214" s="160"/>
      <c r="J214" s="19">
        <f t="shared" si="74"/>
        <v>8</v>
      </c>
      <c r="K214" s="19">
        <f t="shared" si="75"/>
        <v>2</v>
      </c>
      <c r="L214" s="19">
        <f t="shared" si="76"/>
        <v>1</v>
      </c>
      <c r="M214" s="19">
        <f t="shared" si="77"/>
        <v>2</v>
      </c>
      <c r="N214" s="19">
        <f t="shared" si="78"/>
        <v>5</v>
      </c>
      <c r="O214" s="19">
        <f t="shared" si="79"/>
        <v>9</v>
      </c>
      <c r="P214" s="19">
        <f t="shared" si="80"/>
        <v>14</v>
      </c>
      <c r="Q214" s="29" t="str">
        <f t="shared" si="81"/>
        <v>E</v>
      </c>
      <c r="R214" s="29">
        <f t="shared" si="82"/>
        <v>0</v>
      </c>
      <c r="S214" s="29">
        <f t="shared" si="83"/>
        <v>0</v>
      </c>
      <c r="T214" s="20" t="s">
        <v>38</v>
      </c>
    </row>
    <row r="215" spans="1:20" x14ac:dyDescent="0.2">
      <c r="A215" s="33" t="str">
        <f t="shared" si="73"/>
        <v>MMM8146</v>
      </c>
      <c r="B215" s="160" t="s">
        <v>126</v>
      </c>
      <c r="C215" s="160"/>
      <c r="D215" s="160"/>
      <c r="E215" s="160"/>
      <c r="F215" s="160"/>
      <c r="G215" s="160"/>
      <c r="H215" s="160"/>
      <c r="I215" s="160"/>
      <c r="J215" s="19">
        <f t="shared" si="74"/>
        <v>8</v>
      </c>
      <c r="K215" s="19">
        <f t="shared" si="75"/>
        <v>2</v>
      </c>
      <c r="L215" s="19">
        <f t="shared" si="76"/>
        <v>1</v>
      </c>
      <c r="M215" s="19">
        <f t="shared" si="77"/>
        <v>2</v>
      </c>
      <c r="N215" s="19">
        <f t="shared" si="78"/>
        <v>5</v>
      </c>
      <c r="O215" s="19">
        <f t="shared" si="79"/>
        <v>9</v>
      </c>
      <c r="P215" s="19">
        <f t="shared" si="80"/>
        <v>14</v>
      </c>
      <c r="Q215" s="29" t="str">
        <f t="shared" si="81"/>
        <v>E</v>
      </c>
      <c r="R215" s="29">
        <f t="shared" si="82"/>
        <v>0</v>
      </c>
      <c r="S215" s="29">
        <f t="shared" si="83"/>
        <v>0</v>
      </c>
      <c r="T215" s="20" t="s">
        <v>38</v>
      </c>
    </row>
    <row r="216" spans="1:20" x14ac:dyDescent="0.2">
      <c r="A216" s="33" t="str">
        <f t="shared" si="73"/>
        <v>MME8072</v>
      </c>
      <c r="B216" s="160" t="s">
        <v>134</v>
      </c>
      <c r="C216" s="160"/>
      <c r="D216" s="160"/>
      <c r="E216" s="160"/>
      <c r="F216" s="160"/>
      <c r="G216" s="160"/>
      <c r="H216" s="160"/>
      <c r="I216" s="160"/>
      <c r="J216" s="19">
        <f t="shared" si="74"/>
        <v>8</v>
      </c>
      <c r="K216" s="19">
        <f t="shared" si="75"/>
        <v>2</v>
      </c>
      <c r="L216" s="19">
        <f t="shared" si="76"/>
        <v>1</v>
      </c>
      <c r="M216" s="19">
        <f t="shared" si="77"/>
        <v>2</v>
      </c>
      <c r="N216" s="19">
        <f t="shared" si="78"/>
        <v>5</v>
      </c>
      <c r="O216" s="19">
        <f t="shared" si="79"/>
        <v>9</v>
      </c>
      <c r="P216" s="19">
        <f t="shared" si="80"/>
        <v>14</v>
      </c>
      <c r="Q216" s="29" t="str">
        <f t="shared" si="81"/>
        <v>E</v>
      </c>
      <c r="R216" s="29">
        <f t="shared" si="82"/>
        <v>0</v>
      </c>
      <c r="S216" s="29" t="str">
        <f t="shared" si="83"/>
        <v>VP</v>
      </c>
      <c r="T216" s="20" t="s">
        <v>38</v>
      </c>
    </row>
    <row r="217" spans="1:20" x14ac:dyDescent="0.2">
      <c r="A217" s="33" t="str">
        <f t="shared" si="73"/>
        <v>MMM8066</v>
      </c>
      <c r="B217" s="160" t="s">
        <v>136</v>
      </c>
      <c r="C217" s="160"/>
      <c r="D217" s="160"/>
      <c r="E217" s="160"/>
      <c r="F217" s="160"/>
      <c r="G217" s="160"/>
      <c r="H217" s="160"/>
      <c r="I217" s="160"/>
      <c r="J217" s="19">
        <f t="shared" si="74"/>
        <v>8</v>
      </c>
      <c r="K217" s="19">
        <f t="shared" si="75"/>
        <v>2</v>
      </c>
      <c r="L217" s="19">
        <f t="shared" si="76"/>
        <v>1</v>
      </c>
      <c r="M217" s="19">
        <f t="shared" si="77"/>
        <v>2</v>
      </c>
      <c r="N217" s="19">
        <f t="shared" si="78"/>
        <v>5</v>
      </c>
      <c r="O217" s="19">
        <f t="shared" si="79"/>
        <v>9</v>
      </c>
      <c r="P217" s="19">
        <f t="shared" si="80"/>
        <v>14</v>
      </c>
      <c r="Q217" s="29" t="str">
        <f t="shared" si="81"/>
        <v>E</v>
      </c>
      <c r="R217" s="29">
        <f t="shared" si="82"/>
        <v>0</v>
      </c>
      <c r="S217" s="29">
        <f t="shared" si="83"/>
        <v>0</v>
      </c>
      <c r="T217" s="20" t="s">
        <v>38</v>
      </c>
    </row>
    <row r="218" spans="1:20" hidden="1" x14ac:dyDescent="0.2">
      <c r="A218" s="33" t="str">
        <f t="shared" si="73"/>
        <v/>
      </c>
      <c r="B218" s="160"/>
      <c r="C218" s="160"/>
      <c r="D218" s="160"/>
      <c r="E218" s="160"/>
      <c r="F218" s="160"/>
      <c r="G218" s="160"/>
      <c r="H218" s="160"/>
      <c r="I218" s="160"/>
      <c r="J218" s="19" t="str">
        <f t="shared" si="74"/>
        <v/>
      </c>
      <c r="K218" s="19" t="str">
        <f t="shared" si="75"/>
        <v/>
      </c>
      <c r="L218" s="19" t="str">
        <f t="shared" si="76"/>
        <v/>
      </c>
      <c r="M218" s="19" t="str">
        <f t="shared" si="77"/>
        <v/>
      </c>
      <c r="N218" s="19" t="str">
        <f t="shared" si="78"/>
        <v/>
      </c>
      <c r="O218" s="19" t="str">
        <f t="shared" si="79"/>
        <v/>
      </c>
      <c r="P218" s="19" t="str">
        <f t="shared" si="80"/>
        <v/>
      </c>
      <c r="Q218" s="29" t="str">
        <f t="shared" si="81"/>
        <v/>
      </c>
      <c r="R218" s="29" t="str">
        <f t="shared" si="82"/>
        <v/>
      </c>
      <c r="S218" s="29" t="str">
        <f t="shared" si="83"/>
        <v/>
      </c>
      <c r="T218" s="20" t="s">
        <v>38</v>
      </c>
    </row>
    <row r="219" spans="1:20" hidden="1" x14ac:dyDescent="0.2">
      <c r="A219" s="33" t="str">
        <f t="shared" si="73"/>
        <v/>
      </c>
      <c r="B219" s="160"/>
      <c r="C219" s="160"/>
      <c r="D219" s="160"/>
      <c r="E219" s="160"/>
      <c r="F219" s="160"/>
      <c r="G219" s="160"/>
      <c r="H219" s="160"/>
      <c r="I219" s="160"/>
      <c r="J219" s="19" t="str">
        <f t="shared" si="74"/>
        <v/>
      </c>
      <c r="K219" s="19" t="str">
        <f t="shared" si="75"/>
        <v/>
      </c>
      <c r="L219" s="19" t="str">
        <f t="shared" si="76"/>
        <v/>
      </c>
      <c r="M219" s="19" t="str">
        <f t="shared" si="77"/>
        <v/>
      </c>
      <c r="N219" s="19" t="str">
        <f t="shared" si="78"/>
        <v/>
      </c>
      <c r="O219" s="19" t="str">
        <f t="shared" si="79"/>
        <v/>
      </c>
      <c r="P219" s="19" t="str">
        <f t="shared" si="80"/>
        <v/>
      </c>
      <c r="Q219" s="29" t="str">
        <f t="shared" si="81"/>
        <v/>
      </c>
      <c r="R219" s="29" t="str">
        <f t="shared" si="82"/>
        <v/>
      </c>
      <c r="S219" s="29" t="str">
        <f t="shared" si="83"/>
        <v/>
      </c>
      <c r="T219" s="20" t="s">
        <v>38</v>
      </c>
    </row>
    <row r="220" spans="1:20" hidden="1" x14ac:dyDescent="0.2">
      <c r="A220" s="33" t="str">
        <f t="shared" si="73"/>
        <v/>
      </c>
      <c r="B220" s="160"/>
      <c r="C220" s="160"/>
      <c r="D220" s="160"/>
      <c r="E220" s="160"/>
      <c r="F220" s="160"/>
      <c r="G220" s="160"/>
      <c r="H220" s="160"/>
      <c r="I220" s="160"/>
      <c r="J220" s="19" t="str">
        <f t="shared" si="74"/>
        <v/>
      </c>
      <c r="K220" s="19" t="str">
        <f t="shared" si="75"/>
        <v/>
      </c>
      <c r="L220" s="19" t="str">
        <f t="shared" si="76"/>
        <v/>
      </c>
      <c r="M220" s="19" t="str">
        <f t="shared" si="77"/>
        <v/>
      </c>
      <c r="N220" s="19" t="str">
        <f t="shared" si="78"/>
        <v/>
      </c>
      <c r="O220" s="19" t="str">
        <f t="shared" si="79"/>
        <v/>
      </c>
      <c r="P220" s="19" t="str">
        <f t="shared" si="80"/>
        <v/>
      </c>
      <c r="Q220" s="29" t="str">
        <f t="shared" si="81"/>
        <v/>
      </c>
      <c r="R220" s="29" t="str">
        <f t="shared" si="82"/>
        <v/>
      </c>
      <c r="S220" s="29" t="str">
        <f t="shared" si="83"/>
        <v/>
      </c>
      <c r="T220" s="20" t="s">
        <v>38</v>
      </c>
    </row>
    <row r="221" spans="1:20" hidden="1" x14ac:dyDescent="0.2">
      <c r="A221" s="33" t="str">
        <f t="shared" si="73"/>
        <v/>
      </c>
      <c r="B221" s="160"/>
      <c r="C221" s="160"/>
      <c r="D221" s="160"/>
      <c r="E221" s="160"/>
      <c r="F221" s="160"/>
      <c r="G221" s="160"/>
      <c r="H221" s="160"/>
      <c r="I221" s="160"/>
      <c r="J221" s="19" t="str">
        <f t="shared" si="74"/>
        <v/>
      </c>
      <c r="K221" s="19" t="str">
        <f t="shared" si="75"/>
        <v/>
      </c>
      <c r="L221" s="19" t="str">
        <f t="shared" si="76"/>
        <v/>
      </c>
      <c r="M221" s="19" t="str">
        <f t="shared" si="77"/>
        <v/>
      </c>
      <c r="N221" s="19" t="str">
        <f t="shared" si="78"/>
        <v/>
      </c>
      <c r="O221" s="19" t="str">
        <f t="shared" si="79"/>
        <v/>
      </c>
      <c r="P221" s="19" t="str">
        <f t="shared" si="80"/>
        <v/>
      </c>
      <c r="Q221" s="29" t="str">
        <f t="shared" si="81"/>
        <v/>
      </c>
      <c r="R221" s="29" t="str">
        <f t="shared" si="82"/>
        <v/>
      </c>
      <c r="S221" s="29" t="str">
        <f t="shared" si="83"/>
        <v/>
      </c>
      <c r="T221" s="20" t="s">
        <v>38</v>
      </c>
    </row>
    <row r="222" spans="1:20" hidden="1" x14ac:dyDescent="0.2">
      <c r="A222" s="33" t="str">
        <f t="shared" si="73"/>
        <v/>
      </c>
      <c r="B222" s="160"/>
      <c r="C222" s="160"/>
      <c r="D222" s="160"/>
      <c r="E222" s="160"/>
      <c r="F222" s="160"/>
      <c r="G222" s="160"/>
      <c r="H222" s="160"/>
      <c r="I222" s="160"/>
      <c r="J222" s="19" t="str">
        <f t="shared" si="74"/>
        <v/>
      </c>
      <c r="K222" s="19" t="str">
        <f t="shared" si="75"/>
        <v/>
      </c>
      <c r="L222" s="19" t="str">
        <f t="shared" si="76"/>
        <v/>
      </c>
      <c r="M222" s="19" t="str">
        <f t="shared" si="77"/>
        <v/>
      </c>
      <c r="N222" s="19" t="str">
        <f t="shared" si="78"/>
        <v/>
      </c>
      <c r="O222" s="19" t="str">
        <f t="shared" si="79"/>
        <v/>
      </c>
      <c r="P222" s="19" t="str">
        <f t="shared" si="80"/>
        <v/>
      </c>
      <c r="Q222" s="29" t="str">
        <f t="shared" si="81"/>
        <v/>
      </c>
      <c r="R222" s="29" t="str">
        <f t="shared" si="82"/>
        <v/>
      </c>
      <c r="S222" s="29" t="str">
        <f t="shared" si="83"/>
        <v/>
      </c>
      <c r="T222" s="20" t="s">
        <v>38</v>
      </c>
    </row>
    <row r="223" spans="1:20" hidden="1" x14ac:dyDescent="0.2">
      <c r="A223" s="33" t="str">
        <f t="shared" si="73"/>
        <v/>
      </c>
      <c r="B223" s="160"/>
      <c r="C223" s="160"/>
      <c r="D223" s="160"/>
      <c r="E223" s="160"/>
      <c r="F223" s="160"/>
      <c r="G223" s="160"/>
      <c r="H223" s="160"/>
      <c r="I223" s="160"/>
      <c r="J223" s="19" t="str">
        <f t="shared" si="74"/>
        <v/>
      </c>
      <c r="K223" s="19" t="str">
        <f t="shared" si="75"/>
        <v/>
      </c>
      <c r="L223" s="19" t="str">
        <f t="shared" si="76"/>
        <v/>
      </c>
      <c r="M223" s="19" t="str">
        <f t="shared" si="77"/>
        <v/>
      </c>
      <c r="N223" s="19" t="str">
        <f t="shared" si="78"/>
        <v/>
      </c>
      <c r="O223" s="19" t="str">
        <f t="shared" si="79"/>
        <v/>
      </c>
      <c r="P223" s="19" t="str">
        <f t="shared" si="80"/>
        <v/>
      </c>
      <c r="Q223" s="29" t="str">
        <f t="shared" si="81"/>
        <v/>
      </c>
      <c r="R223" s="29" t="str">
        <f t="shared" si="82"/>
        <v/>
      </c>
      <c r="S223" s="29" t="str">
        <f t="shared" si="83"/>
        <v/>
      </c>
      <c r="T223" s="20" t="s">
        <v>38</v>
      </c>
    </row>
    <row r="224" spans="1:20" hidden="1" x14ac:dyDescent="0.2">
      <c r="A224" s="33" t="str">
        <f t="shared" si="73"/>
        <v/>
      </c>
      <c r="B224" s="160"/>
      <c r="C224" s="160"/>
      <c r="D224" s="160"/>
      <c r="E224" s="160"/>
      <c r="F224" s="160"/>
      <c r="G224" s="160"/>
      <c r="H224" s="160"/>
      <c r="I224" s="160"/>
      <c r="J224" s="19" t="str">
        <f t="shared" si="74"/>
        <v/>
      </c>
      <c r="K224" s="19" t="str">
        <f t="shared" si="75"/>
        <v/>
      </c>
      <c r="L224" s="19" t="str">
        <f t="shared" si="76"/>
        <v/>
      </c>
      <c r="M224" s="19" t="str">
        <f t="shared" si="77"/>
        <v/>
      </c>
      <c r="N224" s="19" t="str">
        <f t="shared" si="78"/>
        <v/>
      </c>
      <c r="O224" s="19" t="str">
        <f t="shared" si="79"/>
        <v/>
      </c>
      <c r="P224" s="19" t="str">
        <f t="shared" si="80"/>
        <v/>
      </c>
      <c r="Q224" s="29" t="str">
        <f t="shared" si="81"/>
        <v/>
      </c>
      <c r="R224" s="29" t="str">
        <f t="shared" si="82"/>
        <v/>
      </c>
      <c r="S224" s="29" t="str">
        <f t="shared" si="83"/>
        <v/>
      </c>
      <c r="T224" s="20" t="s">
        <v>38</v>
      </c>
    </row>
    <row r="225" spans="1:20" hidden="1" x14ac:dyDescent="0.2">
      <c r="A225" s="33" t="str">
        <f t="shared" si="73"/>
        <v/>
      </c>
      <c r="B225" s="160"/>
      <c r="C225" s="160"/>
      <c r="D225" s="160"/>
      <c r="E225" s="160"/>
      <c r="F225" s="160"/>
      <c r="G225" s="160"/>
      <c r="H225" s="160"/>
      <c r="I225" s="160"/>
      <c r="J225" s="19" t="str">
        <f t="shared" si="74"/>
        <v/>
      </c>
      <c r="K225" s="19" t="str">
        <f t="shared" si="75"/>
        <v/>
      </c>
      <c r="L225" s="19" t="str">
        <f t="shared" si="76"/>
        <v/>
      </c>
      <c r="M225" s="19" t="str">
        <f t="shared" si="77"/>
        <v/>
      </c>
      <c r="N225" s="19" t="str">
        <f t="shared" si="78"/>
        <v/>
      </c>
      <c r="O225" s="19" t="str">
        <f t="shared" si="79"/>
        <v/>
      </c>
      <c r="P225" s="19" t="str">
        <f t="shared" si="80"/>
        <v/>
      </c>
      <c r="Q225" s="29" t="str">
        <f t="shared" si="81"/>
        <v/>
      </c>
      <c r="R225" s="29" t="str">
        <f t="shared" si="82"/>
        <v/>
      </c>
      <c r="S225" s="29" t="str">
        <f t="shared" si="83"/>
        <v/>
      </c>
      <c r="T225" s="20" t="s">
        <v>38</v>
      </c>
    </row>
    <row r="226" spans="1:20" hidden="1" x14ac:dyDescent="0.2">
      <c r="A226" s="33" t="str">
        <f t="shared" si="73"/>
        <v/>
      </c>
      <c r="B226" s="160"/>
      <c r="C226" s="160"/>
      <c r="D226" s="160"/>
      <c r="E226" s="160"/>
      <c r="F226" s="160"/>
      <c r="G226" s="160"/>
      <c r="H226" s="160"/>
      <c r="I226" s="160"/>
      <c r="J226" s="19" t="str">
        <f t="shared" si="74"/>
        <v/>
      </c>
      <c r="K226" s="19" t="str">
        <f t="shared" si="75"/>
        <v/>
      </c>
      <c r="L226" s="19" t="str">
        <f t="shared" si="76"/>
        <v/>
      </c>
      <c r="M226" s="19" t="str">
        <f t="shared" si="77"/>
        <v/>
      </c>
      <c r="N226" s="19" t="str">
        <f t="shared" si="78"/>
        <v/>
      </c>
      <c r="O226" s="19" t="str">
        <f t="shared" si="79"/>
        <v/>
      </c>
      <c r="P226" s="19" t="str">
        <f t="shared" si="80"/>
        <v/>
      </c>
      <c r="Q226" s="29" t="str">
        <f t="shared" si="81"/>
        <v/>
      </c>
      <c r="R226" s="29" t="str">
        <f t="shared" si="82"/>
        <v/>
      </c>
      <c r="S226" s="29" t="str">
        <f t="shared" si="83"/>
        <v/>
      </c>
      <c r="T226" s="20" t="s">
        <v>38</v>
      </c>
    </row>
    <row r="227" spans="1:20" hidden="1" x14ac:dyDescent="0.2">
      <c r="A227" s="33" t="str">
        <f t="shared" si="73"/>
        <v/>
      </c>
      <c r="B227" s="160"/>
      <c r="C227" s="160"/>
      <c r="D227" s="160"/>
      <c r="E227" s="160"/>
      <c r="F227" s="160"/>
      <c r="G227" s="160"/>
      <c r="H227" s="160"/>
      <c r="I227" s="160"/>
      <c r="J227" s="19" t="str">
        <f t="shared" si="74"/>
        <v/>
      </c>
      <c r="K227" s="19" t="str">
        <f t="shared" si="75"/>
        <v/>
      </c>
      <c r="L227" s="19" t="str">
        <f t="shared" si="76"/>
        <v/>
      </c>
      <c r="M227" s="19" t="str">
        <f t="shared" si="77"/>
        <v/>
      </c>
      <c r="N227" s="19" t="str">
        <f t="shared" si="78"/>
        <v/>
      </c>
      <c r="O227" s="19" t="str">
        <f t="shared" si="79"/>
        <v/>
      </c>
      <c r="P227" s="19" t="str">
        <f t="shared" si="80"/>
        <v/>
      </c>
      <c r="Q227" s="29" t="str">
        <f t="shared" si="81"/>
        <v/>
      </c>
      <c r="R227" s="29" t="str">
        <f t="shared" si="82"/>
        <v/>
      </c>
      <c r="S227" s="29" t="str">
        <f t="shared" si="83"/>
        <v/>
      </c>
      <c r="T227" s="20" t="s">
        <v>38</v>
      </c>
    </row>
    <row r="228" spans="1:20" x14ac:dyDescent="0.2">
      <c r="A228" s="21" t="s">
        <v>25</v>
      </c>
      <c r="B228" s="162"/>
      <c r="C228" s="163"/>
      <c r="D228" s="163"/>
      <c r="E228" s="163"/>
      <c r="F228" s="163"/>
      <c r="G228" s="163"/>
      <c r="H228" s="163"/>
      <c r="I228" s="164"/>
      <c r="J228" s="23">
        <f t="shared" ref="J228:P228" si="84">SUM(J213:J227)</f>
        <v>40</v>
      </c>
      <c r="K228" s="23">
        <f t="shared" si="84"/>
        <v>10</v>
      </c>
      <c r="L228" s="23">
        <f t="shared" si="84"/>
        <v>5</v>
      </c>
      <c r="M228" s="23">
        <f t="shared" si="84"/>
        <v>10</v>
      </c>
      <c r="N228" s="23">
        <f t="shared" si="84"/>
        <v>25</v>
      </c>
      <c r="O228" s="23">
        <f t="shared" si="84"/>
        <v>45</v>
      </c>
      <c r="P228" s="23">
        <f t="shared" si="84"/>
        <v>70</v>
      </c>
      <c r="Q228" s="21">
        <f>COUNTIF(Q213:Q227,"E")</f>
        <v>5</v>
      </c>
      <c r="R228" s="21">
        <f>COUNTIF(R213:R227,"C")</f>
        <v>0</v>
      </c>
      <c r="S228" s="21">
        <f>COUNTIF(S213:S227,"VP")</f>
        <v>1</v>
      </c>
      <c r="T228" s="18"/>
    </row>
    <row r="229" spans="1:20" ht="18.75" customHeight="1" x14ac:dyDescent="0.2">
      <c r="A229" s="100" t="s">
        <v>68</v>
      </c>
      <c r="B229" s="165"/>
      <c r="C229" s="165"/>
      <c r="D229" s="165"/>
      <c r="E229" s="165"/>
      <c r="F229" s="165"/>
      <c r="G229" s="165"/>
      <c r="H229" s="165"/>
      <c r="I229" s="165"/>
      <c r="J229" s="165"/>
      <c r="K229" s="165"/>
      <c r="L229" s="165"/>
      <c r="M229" s="165"/>
      <c r="N229" s="165"/>
      <c r="O229" s="165"/>
      <c r="P229" s="165"/>
      <c r="Q229" s="165"/>
      <c r="R229" s="165"/>
      <c r="S229" s="165"/>
      <c r="T229" s="101"/>
    </row>
    <row r="230" spans="1:20" x14ac:dyDescent="0.2">
      <c r="A230" s="33" t="str">
        <f>IF(ISNA(INDEX($A$37:$T$170,MATCH($B230,$B$37:$B$170,0),1)),"",INDEX($A$37:$T$170,MATCH($B230,$B$37:$B$170,0),1))</f>
        <v>MMX9916</v>
      </c>
      <c r="B230" s="160" t="s">
        <v>142</v>
      </c>
      <c r="C230" s="160"/>
      <c r="D230" s="160"/>
      <c r="E230" s="160"/>
      <c r="F230" s="160"/>
      <c r="G230" s="160"/>
      <c r="H230" s="160"/>
      <c r="I230" s="160"/>
      <c r="J230" s="19">
        <f>IF(ISNA(INDEX($A$37:$T$170,MATCH($B230,$B$37:$B$170,0),10)),"",INDEX($A$37:$T$170,MATCH($B230,$B$37:$B$170,0),10))</f>
        <v>22</v>
      </c>
      <c r="K230" s="19">
        <f>IF(ISNA(INDEX($A$37:$T$170,MATCH($B230,$B$37:$B$170,0),11)),"",INDEX($A$37:$T$170,MATCH($B230,$B$37:$B$170,0),11))</f>
        <v>0</v>
      </c>
      <c r="L230" s="19">
        <f>IF(ISNA(INDEX($A$37:$T$170,MATCH($B230,$B$37:$B$170,0),12)),"",INDEX($A$37:$T$170,MATCH($B230,$B$37:$B$170,0),12))</f>
        <v>0</v>
      </c>
      <c r="M230" s="19">
        <f>IF(ISNA(INDEX($A$37:$T$170,MATCH($B230,$B$37:$B$170,0),13)),"",INDEX($A$37:$T$170,MATCH($B230,$B$37:$B$170,0),13))</f>
        <v>20</v>
      </c>
      <c r="N230" s="19">
        <f>IF(ISNA(INDEX($A$37:$T$170,MATCH($B230,$B$37:$B$170,0),14)),"",INDEX($A$37:$T$170,MATCH($B230,$B$37:$B$170,0),14))</f>
        <v>20</v>
      </c>
      <c r="O230" s="19">
        <f>IF(ISNA(INDEX($A$37:$T$170,MATCH($B230,$B$37:$B$170,0),15)),"",INDEX($A$37:$T$170,MATCH($B230,$B$37:$B$170,0),15))</f>
        <v>26</v>
      </c>
      <c r="P230" s="19">
        <f>IF(ISNA(INDEX($A$37:$T$170,MATCH($B230,$B$37:$B$170,0),16)),"",INDEX($A$37:$T$170,MATCH($B230,$B$37:$B$170,0),16))</f>
        <v>46</v>
      </c>
      <c r="Q230" s="29">
        <f>IF(ISNA(INDEX($A$37:$T$170,MATCH($B230,$B$37:$B$170,0),17)),"",INDEX($A$37:$T$170,MATCH($B230,$B$37:$B$170,0),17))</f>
        <v>0</v>
      </c>
      <c r="R230" s="29">
        <f>IF(ISNA(INDEX($A$37:$T$170,MATCH($B230,$B$37:$B$170,0),18)),"",INDEX($A$37:$T$170,MATCH($B230,$B$37:$B$170,0),18))</f>
        <v>0</v>
      </c>
      <c r="S230" s="29" t="str">
        <f>IF(ISNA(INDEX($A$37:$T$170,MATCH($B230,$B$37:$B$170,0),19)),"",INDEX($A$37:$T$170,MATCH($B230,$B$37:$B$170,0),19))</f>
        <v>VP</v>
      </c>
      <c r="T230" s="20" t="s">
        <v>38</v>
      </c>
    </row>
    <row r="231" spans="1:20" x14ac:dyDescent="0.2">
      <c r="A231" s="33" t="str">
        <f>IF(ISNA(INDEX($A$37:$T$170,MATCH($B231,$B$37:$B$170,0),1)),"",INDEX($A$37:$T$170,MATCH($B231,$B$37:$B$170,0),1))</f>
        <v>MMM9009</v>
      </c>
      <c r="B231" s="160" t="s">
        <v>144</v>
      </c>
      <c r="C231" s="160"/>
      <c r="D231" s="160"/>
      <c r="E231" s="160"/>
      <c r="F231" s="160"/>
      <c r="G231" s="160"/>
      <c r="H231" s="160"/>
      <c r="I231" s="160"/>
      <c r="J231" s="19">
        <f>IF(ISNA(INDEX($A$37:$T$170,MATCH($B231,$B$37:$B$170,0),10)),"",INDEX($A$37:$T$170,MATCH($B231,$B$37:$B$170,0),10))</f>
        <v>4</v>
      </c>
      <c r="K231" s="19">
        <f>IF(ISNA(INDEX($A$37:$T$170,MATCH($B231,$B$37:$B$170,0),11)),"",INDEX($A$37:$T$170,MATCH($B231,$B$37:$B$170,0),11))</f>
        <v>0</v>
      </c>
      <c r="L231" s="19">
        <f>IF(ISNA(INDEX($A$37:$T$170,MATCH($B231,$B$37:$B$170,0),12)),"",INDEX($A$37:$T$170,MATCH($B231,$B$37:$B$170,0),12))</f>
        <v>0</v>
      </c>
      <c r="M231" s="19">
        <f>IF(ISNA(INDEX($A$37:$T$170,MATCH($B231,$B$37:$B$170,0),13)),"",INDEX($A$37:$T$170,MATCH($B231,$B$37:$B$170,0),13))</f>
        <v>3</v>
      </c>
      <c r="N231" s="19">
        <f>IF(ISNA(INDEX($A$37:$T$170,MATCH($B231,$B$37:$B$170,0),14)),"",INDEX($A$37:$T$170,MATCH($B231,$B$37:$B$170,0),14))</f>
        <v>3</v>
      </c>
      <c r="O231" s="19">
        <f>IF(ISNA(INDEX($A$37:$T$170,MATCH($B231,$B$37:$B$170,0),15)),"",INDEX($A$37:$T$170,MATCH($B231,$B$37:$B$170,0),15))</f>
        <v>5</v>
      </c>
      <c r="P231" s="19">
        <f>IF(ISNA(INDEX($A$37:$T$170,MATCH($B231,$B$37:$B$170,0),16)),"",INDEX($A$37:$T$170,MATCH($B231,$B$37:$B$170,0),16))</f>
        <v>8</v>
      </c>
      <c r="Q231" s="29" t="str">
        <f>IF(ISNA(INDEX($A$37:$T$170,MATCH($B231,$B$37:$B$170,0),17)),"",INDEX($A$37:$T$170,MATCH($B231,$B$37:$B$170,0),17))</f>
        <v>E</v>
      </c>
      <c r="R231" s="29">
        <f>IF(ISNA(INDEX($A$37:$T$170,MATCH($B231,$B$37:$B$170,0),18)),"",INDEX($A$37:$T$170,MATCH($B231,$B$37:$B$170,0),18))</f>
        <v>0</v>
      </c>
      <c r="S231" s="29">
        <f>IF(ISNA(INDEX($A$37:$T$170,MATCH($B231,$B$37:$B$170,0),19)),"",INDEX($A$37:$T$170,MATCH($B231,$B$37:$B$170,0),19))</f>
        <v>0</v>
      </c>
      <c r="T231" s="20" t="s">
        <v>38</v>
      </c>
    </row>
    <row r="232" spans="1:20" x14ac:dyDescent="0.2">
      <c r="A232" s="33" t="str">
        <f>IF(ISNA(INDEX($A$37:$T$170,MATCH($B232,$B$37:$B$170,0),1)),"",INDEX($A$37:$T$170,MATCH($B232,$B$37:$B$170,0),1))</f>
        <v>MMM3402</v>
      </c>
      <c r="B232" s="160" t="s">
        <v>146</v>
      </c>
      <c r="C232" s="160"/>
      <c r="D232" s="160"/>
      <c r="E232" s="160"/>
      <c r="F232" s="160"/>
      <c r="G232" s="160"/>
      <c r="H232" s="160"/>
      <c r="I232" s="160"/>
      <c r="J232" s="19">
        <f>IF(ISNA(INDEX($A$37:$T$170,MATCH($B232,$B$37:$B$170,0),10)),"",INDEX($A$37:$T$170,MATCH($B232,$B$37:$B$170,0),10))</f>
        <v>4</v>
      </c>
      <c r="K232" s="19">
        <f>IF(ISNA(INDEX($A$37:$T$170,MATCH($B232,$B$37:$B$170,0),11)),"",INDEX($A$37:$T$170,MATCH($B232,$B$37:$B$170,0),11))</f>
        <v>0</v>
      </c>
      <c r="L232" s="19">
        <f>IF(ISNA(INDEX($A$37:$T$170,MATCH($B232,$B$37:$B$170,0),12)),"",INDEX($A$37:$T$170,MATCH($B232,$B$37:$B$170,0),12))</f>
        <v>0</v>
      </c>
      <c r="M232" s="19">
        <f>IF(ISNA(INDEX($A$37:$T$170,MATCH($B232,$B$37:$B$170,0),13)),"",INDEX($A$37:$T$170,MATCH($B232,$B$37:$B$170,0),13))</f>
        <v>2</v>
      </c>
      <c r="N232" s="19">
        <f>IF(ISNA(INDEX($A$37:$T$170,MATCH($B232,$B$37:$B$170,0),14)),"",INDEX($A$37:$T$170,MATCH($B232,$B$37:$B$170,0),14))</f>
        <v>2</v>
      </c>
      <c r="O232" s="19">
        <f>IF(ISNA(INDEX($A$37:$T$170,MATCH($B232,$B$37:$B$170,0),15)),"",INDEX($A$37:$T$170,MATCH($B232,$B$37:$B$170,0),15))</f>
        <v>6</v>
      </c>
      <c r="P232" s="19">
        <f>IF(ISNA(INDEX($A$37:$T$170,MATCH($B232,$B$37:$B$170,0),16)),"",INDEX($A$37:$T$170,MATCH($B232,$B$37:$B$170,0),16))</f>
        <v>8</v>
      </c>
      <c r="Q232" s="29" t="str">
        <f>IF(ISNA(INDEX($A$37:$T$170,MATCH($B232,$B$37:$B$170,0),17)),"",INDEX($A$37:$T$170,MATCH($B232,$B$37:$B$170,0),17))</f>
        <v>E</v>
      </c>
      <c r="R232" s="29">
        <f>IF(ISNA(INDEX($A$37:$T$170,MATCH($B232,$B$37:$B$170,0),18)),"",INDEX($A$37:$T$170,MATCH($B232,$B$37:$B$170,0),18))</f>
        <v>0</v>
      </c>
      <c r="S232" s="29">
        <f>IF(ISNA(INDEX($A$37:$T$170,MATCH($B232,$B$37:$B$170,0),19)),"",INDEX($A$37:$T$170,MATCH($B232,$B$37:$B$170,0),19))</f>
        <v>0</v>
      </c>
      <c r="T232" s="20" t="s">
        <v>38</v>
      </c>
    </row>
    <row r="233" spans="1:20" hidden="1" x14ac:dyDescent="0.2">
      <c r="A233" s="33" t="str">
        <f>IF(ISNA(INDEX($A$37:$T$170,MATCH($B233,$B$37:$B$170,0),1)),"",INDEX($A$37:$T$170,MATCH($B233,$B$37:$B$170,0),1))</f>
        <v/>
      </c>
      <c r="B233" s="160"/>
      <c r="C233" s="160"/>
      <c r="D233" s="160"/>
      <c r="E233" s="160"/>
      <c r="F233" s="160"/>
      <c r="G233" s="160"/>
      <c r="H233" s="160"/>
      <c r="I233" s="160"/>
      <c r="J233" s="19" t="str">
        <f>IF(ISNA(INDEX($A$37:$T$170,MATCH($B233,$B$37:$B$170,0),10)),"",INDEX($A$37:$T$170,MATCH($B233,$B$37:$B$170,0),10))</f>
        <v/>
      </c>
      <c r="K233" s="19" t="str">
        <f>IF(ISNA(INDEX($A$37:$T$170,MATCH($B233,$B$37:$B$170,0),11)),"",INDEX($A$37:$T$170,MATCH($B233,$B$37:$B$170,0),11))</f>
        <v/>
      </c>
      <c r="L233" s="19" t="str">
        <f>IF(ISNA(INDEX($A$37:$T$170,MATCH($B233,$B$37:$B$170,0),12)),"",INDEX($A$37:$T$170,MATCH($B233,$B$37:$B$170,0),12))</f>
        <v/>
      </c>
      <c r="M233" s="19" t="str">
        <f>IF(ISNA(INDEX($A$37:$T$170,MATCH($B233,$B$37:$B$170,0),13)),"",INDEX($A$37:$T$170,MATCH($B233,$B$37:$B$170,0),13))</f>
        <v/>
      </c>
      <c r="N233" s="19" t="str">
        <f>IF(ISNA(INDEX($A$37:$T$170,MATCH($B233,$B$37:$B$170,0),14)),"",INDEX($A$37:$T$170,MATCH($B233,$B$37:$B$170,0),14))</f>
        <v/>
      </c>
      <c r="O233" s="19" t="str">
        <f>IF(ISNA(INDEX($A$37:$T$170,MATCH($B233,$B$37:$B$170,0),15)),"",INDEX($A$37:$T$170,MATCH($B233,$B$37:$B$170,0),15))</f>
        <v/>
      </c>
      <c r="P233" s="19" t="str">
        <f>IF(ISNA(INDEX($A$37:$T$170,MATCH($B233,$B$37:$B$170,0),16)),"",INDEX($A$37:$T$170,MATCH($B233,$B$37:$B$170,0),16))</f>
        <v/>
      </c>
      <c r="Q233" s="29" t="str">
        <f>IF(ISNA(INDEX($A$37:$T$170,MATCH($B233,$B$37:$B$170,0),17)),"",INDEX($A$37:$T$170,MATCH($B233,$B$37:$B$170,0),17))</f>
        <v/>
      </c>
      <c r="R233" s="29" t="str">
        <f>IF(ISNA(INDEX($A$37:$T$170,MATCH($B233,$B$37:$B$170,0),18)),"",INDEX($A$37:$T$170,MATCH($B233,$B$37:$B$170,0),18))</f>
        <v/>
      </c>
      <c r="S233" s="29" t="str">
        <f>IF(ISNA(INDEX($A$37:$T$170,MATCH($B233,$B$37:$B$170,0),19)),"",INDEX($A$37:$T$170,MATCH($B233,$B$37:$B$170,0),19))</f>
        <v/>
      </c>
      <c r="T233" s="20" t="s">
        <v>38</v>
      </c>
    </row>
    <row r="234" spans="1:20" x14ac:dyDescent="0.2">
      <c r="A234" s="21" t="s">
        <v>25</v>
      </c>
      <c r="B234" s="161"/>
      <c r="C234" s="161"/>
      <c r="D234" s="161"/>
      <c r="E234" s="161"/>
      <c r="F234" s="161"/>
      <c r="G234" s="161"/>
      <c r="H234" s="161"/>
      <c r="I234" s="161"/>
      <c r="J234" s="23">
        <f t="shared" ref="J234:P234" si="85">SUM(J230:J233)</f>
        <v>30</v>
      </c>
      <c r="K234" s="23">
        <f t="shared" si="85"/>
        <v>0</v>
      </c>
      <c r="L234" s="23">
        <f t="shared" si="85"/>
        <v>0</v>
      </c>
      <c r="M234" s="23">
        <f t="shared" si="85"/>
        <v>25</v>
      </c>
      <c r="N234" s="23">
        <f t="shared" si="85"/>
        <v>25</v>
      </c>
      <c r="O234" s="23">
        <f t="shared" si="85"/>
        <v>37</v>
      </c>
      <c r="P234" s="23">
        <f t="shared" si="85"/>
        <v>62</v>
      </c>
      <c r="Q234" s="21">
        <f>COUNTIF(Q230:Q233,"E")</f>
        <v>2</v>
      </c>
      <c r="R234" s="21">
        <f>COUNTIF(R230:R233,"C")</f>
        <v>0</v>
      </c>
      <c r="S234" s="21">
        <f>COUNTIF(S230:S233,"VP")</f>
        <v>1</v>
      </c>
      <c r="T234" s="22"/>
    </row>
    <row r="235" spans="1:20" ht="30.75" customHeight="1" x14ac:dyDescent="0.2">
      <c r="A235" s="134" t="s">
        <v>76</v>
      </c>
      <c r="B235" s="135"/>
      <c r="C235" s="135"/>
      <c r="D235" s="135"/>
      <c r="E235" s="135"/>
      <c r="F235" s="135"/>
      <c r="G235" s="135"/>
      <c r="H235" s="135"/>
      <c r="I235" s="136"/>
      <c r="J235" s="23">
        <f t="shared" ref="J235:S235" si="86">SUM(J228,J234)</f>
        <v>70</v>
      </c>
      <c r="K235" s="23">
        <f t="shared" si="86"/>
        <v>10</v>
      </c>
      <c r="L235" s="23">
        <f t="shared" si="86"/>
        <v>5</v>
      </c>
      <c r="M235" s="23">
        <f t="shared" si="86"/>
        <v>35</v>
      </c>
      <c r="N235" s="23">
        <f t="shared" si="86"/>
        <v>50</v>
      </c>
      <c r="O235" s="23">
        <f t="shared" si="86"/>
        <v>82</v>
      </c>
      <c r="P235" s="23">
        <f t="shared" si="86"/>
        <v>132</v>
      </c>
      <c r="Q235" s="23">
        <f t="shared" si="86"/>
        <v>7</v>
      </c>
      <c r="R235" s="23">
        <f t="shared" si="86"/>
        <v>0</v>
      </c>
      <c r="S235" s="23">
        <f t="shared" si="86"/>
        <v>2</v>
      </c>
      <c r="T235" s="28"/>
    </row>
    <row r="236" spans="1:20" ht="15.75" customHeight="1" x14ac:dyDescent="0.2">
      <c r="A236" s="137" t="s">
        <v>48</v>
      </c>
      <c r="B236" s="138"/>
      <c r="C236" s="138"/>
      <c r="D236" s="138"/>
      <c r="E236" s="138"/>
      <c r="F236" s="138"/>
      <c r="G236" s="138"/>
      <c r="H236" s="138"/>
      <c r="I236" s="138"/>
      <c r="J236" s="139"/>
      <c r="K236" s="23">
        <f t="shared" ref="K236:P236" si="87">K228*14+K234*12</f>
        <v>140</v>
      </c>
      <c r="L236" s="23">
        <f t="shared" si="87"/>
        <v>70</v>
      </c>
      <c r="M236" s="23">
        <f t="shared" si="87"/>
        <v>440</v>
      </c>
      <c r="N236" s="23">
        <f t="shared" si="87"/>
        <v>650</v>
      </c>
      <c r="O236" s="23">
        <f t="shared" si="87"/>
        <v>1074</v>
      </c>
      <c r="P236" s="23">
        <f t="shared" si="87"/>
        <v>1724</v>
      </c>
      <c r="Q236" s="143"/>
      <c r="R236" s="144"/>
      <c r="S236" s="144"/>
      <c r="T236" s="145"/>
    </row>
    <row r="237" spans="1:20" ht="17.25" customHeight="1" x14ac:dyDescent="0.2">
      <c r="A237" s="140"/>
      <c r="B237" s="141"/>
      <c r="C237" s="141"/>
      <c r="D237" s="141"/>
      <c r="E237" s="141"/>
      <c r="F237" s="141"/>
      <c r="G237" s="141"/>
      <c r="H237" s="141"/>
      <c r="I237" s="141"/>
      <c r="J237" s="142"/>
      <c r="K237" s="149">
        <f>SUM(K236:M236)</f>
        <v>650</v>
      </c>
      <c r="L237" s="150"/>
      <c r="M237" s="151"/>
      <c r="N237" s="152">
        <f>SUM(N236:O236)</f>
        <v>1724</v>
      </c>
      <c r="O237" s="153"/>
      <c r="P237" s="154"/>
      <c r="Q237" s="146"/>
      <c r="R237" s="147"/>
      <c r="S237" s="147"/>
      <c r="T237" s="148"/>
    </row>
    <row r="238" spans="1:20" ht="8.25" customHeight="1" x14ac:dyDescent="0.2"/>
    <row r="239" spans="1:20" x14ac:dyDescent="0.2">
      <c r="A239" s="158" t="s">
        <v>60</v>
      </c>
      <c r="B239" s="158"/>
    </row>
    <row r="240" spans="1:20" x14ac:dyDescent="0.2">
      <c r="A240" s="124" t="s">
        <v>27</v>
      </c>
      <c r="B240" s="126" t="s">
        <v>52</v>
      </c>
      <c r="C240" s="127"/>
      <c r="D240" s="127"/>
      <c r="E240" s="127"/>
      <c r="F240" s="127"/>
      <c r="G240" s="128"/>
      <c r="H240" s="126" t="s">
        <v>55</v>
      </c>
      <c r="I240" s="128"/>
      <c r="J240" s="96" t="s">
        <v>56</v>
      </c>
      <c r="K240" s="97"/>
      <c r="L240" s="97"/>
      <c r="M240" s="97"/>
      <c r="N240" s="97"/>
      <c r="O240" s="98"/>
      <c r="P240" s="126" t="s">
        <v>47</v>
      </c>
      <c r="Q240" s="128"/>
      <c r="R240" s="96" t="s">
        <v>57</v>
      </c>
      <c r="S240" s="97"/>
      <c r="T240" s="98"/>
    </row>
    <row r="241" spans="1:34" x14ac:dyDescent="0.2">
      <c r="A241" s="125"/>
      <c r="B241" s="129"/>
      <c r="C241" s="130"/>
      <c r="D241" s="130"/>
      <c r="E241" s="130"/>
      <c r="F241" s="130"/>
      <c r="G241" s="131"/>
      <c r="H241" s="129"/>
      <c r="I241" s="131"/>
      <c r="J241" s="96" t="s">
        <v>34</v>
      </c>
      <c r="K241" s="98"/>
      <c r="L241" s="96" t="s">
        <v>7</v>
      </c>
      <c r="M241" s="98"/>
      <c r="N241" s="96" t="s">
        <v>31</v>
      </c>
      <c r="O241" s="98"/>
      <c r="P241" s="129"/>
      <c r="Q241" s="131"/>
      <c r="R241" s="42" t="s">
        <v>58</v>
      </c>
      <c r="S241" s="96" t="s">
        <v>59</v>
      </c>
      <c r="T241" s="98"/>
    </row>
    <row r="242" spans="1:34" x14ac:dyDescent="0.2">
      <c r="A242" s="42">
        <v>1</v>
      </c>
      <c r="B242" s="96" t="s">
        <v>53</v>
      </c>
      <c r="C242" s="97"/>
      <c r="D242" s="97"/>
      <c r="E242" s="97"/>
      <c r="F242" s="97"/>
      <c r="G242" s="98"/>
      <c r="H242" s="106">
        <f>J242</f>
        <v>1000</v>
      </c>
      <c r="I242" s="106"/>
      <c r="J242" s="107">
        <f>SUM((N51+N67+N85)*14+(N101*12)-J243)</f>
        <v>1000</v>
      </c>
      <c r="K242" s="108"/>
      <c r="L242" s="107">
        <f>SUM((O51+O67+O85)*14+(O101*12)-L243)</f>
        <v>990</v>
      </c>
      <c r="M242" s="108"/>
      <c r="N242" s="109">
        <f>SUM(J242:M242)</f>
        <v>1990</v>
      </c>
      <c r="O242" s="110"/>
      <c r="P242" s="111">
        <f>H242/H244</f>
        <v>0.8771929824561403</v>
      </c>
      <c r="Q242" s="112"/>
      <c r="R242" s="43">
        <f>J51+J67-R243</f>
        <v>60</v>
      </c>
      <c r="S242" s="113">
        <f>J85+J101-S243</f>
        <v>24</v>
      </c>
      <c r="T242" s="114"/>
    </row>
    <row r="243" spans="1:34" x14ac:dyDescent="0.2">
      <c r="A243" s="42">
        <v>2</v>
      </c>
      <c r="B243" s="96" t="s">
        <v>54</v>
      </c>
      <c r="C243" s="97"/>
      <c r="D243" s="97"/>
      <c r="E243" s="97"/>
      <c r="F243" s="97"/>
      <c r="G243" s="98"/>
      <c r="H243" s="106">
        <f>J243</f>
        <v>140</v>
      </c>
      <c r="I243" s="106"/>
      <c r="J243" s="115">
        <f>N138</f>
        <v>140</v>
      </c>
      <c r="K243" s="116"/>
      <c r="L243" s="115">
        <f>O138</f>
        <v>868</v>
      </c>
      <c r="M243" s="116"/>
      <c r="N243" s="117">
        <f>SUM(J243:M243)</f>
        <v>1008</v>
      </c>
      <c r="O243" s="110"/>
      <c r="P243" s="111">
        <f>H243/H244</f>
        <v>0.12280701754385964</v>
      </c>
      <c r="Q243" s="112"/>
      <c r="R243" s="17">
        <v>0</v>
      </c>
      <c r="S243" s="118">
        <v>36</v>
      </c>
      <c r="T243" s="119"/>
      <c r="U243" s="223" t="str">
        <f>IF(N243=P138,"Corect","Nu corespunde cu tabelul de opționale")</f>
        <v>Corect</v>
      </c>
      <c r="V243" s="224"/>
      <c r="W243" s="224"/>
      <c r="X243" s="224"/>
    </row>
    <row r="244" spans="1:34" x14ac:dyDescent="0.2">
      <c r="A244" s="96" t="s">
        <v>25</v>
      </c>
      <c r="B244" s="97"/>
      <c r="C244" s="97"/>
      <c r="D244" s="97"/>
      <c r="E244" s="97"/>
      <c r="F244" s="97"/>
      <c r="G244" s="98"/>
      <c r="H244" s="99">
        <f>SUM(H242:I243)</f>
        <v>1140</v>
      </c>
      <c r="I244" s="99"/>
      <c r="J244" s="99">
        <f>SUM(J242:K243)</f>
        <v>1140</v>
      </c>
      <c r="K244" s="99"/>
      <c r="L244" s="100">
        <f>SUM(L242:M243)</f>
        <v>1858</v>
      </c>
      <c r="M244" s="101"/>
      <c r="N244" s="100">
        <f>SUM(N242:O243)</f>
        <v>2998</v>
      </c>
      <c r="O244" s="101"/>
      <c r="P244" s="102">
        <f>SUM(P242:Q243)</f>
        <v>1</v>
      </c>
      <c r="Q244" s="103"/>
      <c r="R244" s="44">
        <f>SUM(R242:R243)</f>
        <v>60</v>
      </c>
      <c r="S244" s="104">
        <f>SUM(S242:T243)</f>
        <v>60</v>
      </c>
      <c r="T244" s="105"/>
    </row>
    <row r="246" spans="1:34" x14ac:dyDescent="0.2">
      <c r="A246" s="179" t="s">
        <v>83</v>
      </c>
      <c r="B246" s="179"/>
      <c r="C246" s="179"/>
      <c r="D246" s="179"/>
      <c r="E246" s="179"/>
      <c r="F246" s="179"/>
      <c r="G246" s="179"/>
      <c r="H246" s="179"/>
      <c r="I246" s="179"/>
      <c r="J246" s="179"/>
      <c r="K246" s="179"/>
      <c r="L246" s="179"/>
      <c r="M246" s="179"/>
      <c r="N246" s="179"/>
      <c r="O246" s="179"/>
      <c r="P246" s="179"/>
      <c r="Q246" s="179"/>
      <c r="R246" s="179"/>
      <c r="S246" s="179"/>
      <c r="T246" s="179"/>
    </row>
    <row r="247" spans="1:34" x14ac:dyDescent="0.2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</row>
    <row r="248" spans="1:34" ht="12.75" customHeight="1" x14ac:dyDescent="0.2">
      <c r="A248" s="95" t="s">
        <v>77</v>
      </c>
      <c r="B248" s="95"/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68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</row>
    <row r="249" spans="1:34" ht="27.75" customHeight="1" x14ac:dyDescent="0.2">
      <c r="A249" s="95" t="s">
        <v>27</v>
      </c>
      <c r="B249" s="95" t="s">
        <v>26</v>
      </c>
      <c r="C249" s="95"/>
      <c r="D249" s="95"/>
      <c r="E249" s="95"/>
      <c r="F249" s="95"/>
      <c r="G249" s="95"/>
      <c r="H249" s="95"/>
      <c r="I249" s="95"/>
      <c r="J249" s="120" t="s">
        <v>40</v>
      </c>
      <c r="K249" s="120" t="s">
        <v>24</v>
      </c>
      <c r="L249" s="120"/>
      <c r="M249" s="120"/>
      <c r="N249" s="120" t="s">
        <v>41</v>
      </c>
      <c r="O249" s="178"/>
      <c r="P249" s="178"/>
      <c r="Q249" s="120" t="s">
        <v>23</v>
      </c>
      <c r="R249" s="120"/>
      <c r="S249" s="120"/>
      <c r="T249" s="120" t="s">
        <v>22</v>
      </c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69"/>
    </row>
    <row r="250" spans="1:34" x14ac:dyDescent="0.2">
      <c r="A250" s="95"/>
      <c r="B250" s="95"/>
      <c r="C250" s="95"/>
      <c r="D250" s="95"/>
      <c r="E250" s="95"/>
      <c r="F250" s="95"/>
      <c r="G250" s="95"/>
      <c r="H250" s="95"/>
      <c r="I250" s="95"/>
      <c r="J250" s="120"/>
      <c r="K250" s="55" t="s">
        <v>28</v>
      </c>
      <c r="L250" s="55" t="s">
        <v>29</v>
      </c>
      <c r="M250" s="55" t="s">
        <v>30</v>
      </c>
      <c r="N250" s="55" t="s">
        <v>34</v>
      </c>
      <c r="O250" s="55" t="s">
        <v>7</v>
      </c>
      <c r="P250" s="55" t="s">
        <v>31</v>
      </c>
      <c r="Q250" s="55" t="s">
        <v>32</v>
      </c>
      <c r="R250" s="55" t="s">
        <v>28</v>
      </c>
      <c r="S250" s="55" t="s">
        <v>33</v>
      </c>
      <c r="T250" s="12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</row>
    <row r="251" spans="1:34" x14ac:dyDescent="0.2">
      <c r="A251" s="237" t="s">
        <v>78</v>
      </c>
      <c r="B251" s="237"/>
      <c r="C251" s="237"/>
      <c r="D251" s="237"/>
      <c r="E251" s="237"/>
      <c r="F251" s="237"/>
      <c r="G251" s="237"/>
      <c r="H251" s="237"/>
      <c r="I251" s="237"/>
      <c r="J251" s="237"/>
      <c r="K251" s="237"/>
      <c r="L251" s="237"/>
      <c r="M251" s="237"/>
      <c r="N251" s="237"/>
      <c r="O251" s="237"/>
      <c r="P251" s="237"/>
      <c r="Q251" s="237"/>
      <c r="R251" s="237"/>
      <c r="S251" s="237"/>
      <c r="T251" s="237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</row>
    <row r="252" spans="1:34" s="49" customFormat="1" x14ac:dyDescent="0.2">
      <c r="A252" s="50" t="s">
        <v>71</v>
      </c>
      <c r="B252" s="63" t="s">
        <v>84</v>
      </c>
      <c r="C252" s="63"/>
      <c r="D252" s="63"/>
      <c r="E252" s="63"/>
      <c r="F252" s="63"/>
      <c r="G252" s="63"/>
      <c r="H252" s="63"/>
      <c r="I252" s="63"/>
      <c r="J252" s="46">
        <v>5</v>
      </c>
      <c r="K252" s="46">
        <v>2</v>
      </c>
      <c r="L252" s="46">
        <v>1</v>
      </c>
      <c r="M252" s="46">
        <v>0</v>
      </c>
      <c r="N252" s="47">
        <f>K252+L252+M252</f>
        <v>3</v>
      </c>
      <c r="O252" s="47">
        <f>P252-N252</f>
        <v>6</v>
      </c>
      <c r="P252" s="47">
        <f>ROUND(PRODUCT(J252,25)/14,0)</f>
        <v>9</v>
      </c>
      <c r="Q252" s="46" t="s">
        <v>32</v>
      </c>
      <c r="R252" s="46"/>
      <c r="S252" s="48"/>
      <c r="T252" s="48" t="s">
        <v>37</v>
      </c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</row>
    <row r="253" spans="1:34" x14ac:dyDescent="0.2">
      <c r="A253" s="50" t="s">
        <v>72</v>
      </c>
      <c r="B253" s="63" t="s">
        <v>85</v>
      </c>
      <c r="C253" s="63"/>
      <c r="D253" s="63"/>
      <c r="E253" s="63"/>
      <c r="F253" s="63"/>
      <c r="G253" s="63"/>
      <c r="H253" s="63"/>
      <c r="I253" s="63"/>
      <c r="J253" s="46">
        <v>5</v>
      </c>
      <c r="K253" s="46">
        <v>2</v>
      </c>
      <c r="L253" s="46">
        <v>1</v>
      </c>
      <c r="M253" s="46">
        <v>0</v>
      </c>
      <c r="N253" s="47">
        <f>K253+L253+M253</f>
        <v>3</v>
      </c>
      <c r="O253" s="47">
        <f>P253-N253</f>
        <v>6</v>
      </c>
      <c r="P253" s="47">
        <f>ROUND(PRODUCT(J253,25)/14,0)</f>
        <v>9</v>
      </c>
      <c r="Q253" s="46" t="s">
        <v>32</v>
      </c>
      <c r="R253" s="46"/>
      <c r="S253" s="48"/>
      <c r="T253" s="48" t="s">
        <v>37</v>
      </c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</row>
    <row r="254" spans="1:34" x14ac:dyDescent="0.2">
      <c r="A254" s="71" t="s">
        <v>79</v>
      </c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3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</row>
    <row r="255" spans="1:34" ht="36" customHeight="1" x14ac:dyDescent="0.2">
      <c r="A255" s="50" t="s">
        <v>73</v>
      </c>
      <c r="B255" s="64" t="s">
        <v>98</v>
      </c>
      <c r="C255" s="65"/>
      <c r="D255" s="65"/>
      <c r="E255" s="65"/>
      <c r="F255" s="65"/>
      <c r="G255" s="65"/>
      <c r="H255" s="65"/>
      <c r="I255" s="66"/>
      <c r="J255" s="46">
        <v>5</v>
      </c>
      <c r="K255" s="46">
        <v>2</v>
      </c>
      <c r="L255" s="46">
        <v>1</v>
      </c>
      <c r="M255" s="46">
        <v>0</v>
      </c>
      <c r="N255" s="47">
        <f>K255+L255+M255</f>
        <v>3</v>
      </c>
      <c r="O255" s="47">
        <f>P255-N255</f>
        <v>6</v>
      </c>
      <c r="P255" s="47">
        <f>ROUND(PRODUCT(J255,25)/14,0)</f>
        <v>9</v>
      </c>
      <c r="Q255" s="46" t="s">
        <v>32</v>
      </c>
      <c r="R255" s="46"/>
      <c r="S255" s="48"/>
      <c r="T255" s="48" t="s">
        <v>86</v>
      </c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</row>
    <row r="256" spans="1:34" s="49" customFormat="1" ht="15" customHeight="1" x14ac:dyDescent="0.2">
      <c r="A256" s="50" t="s">
        <v>74</v>
      </c>
      <c r="B256" s="64" t="s">
        <v>99</v>
      </c>
      <c r="C256" s="65"/>
      <c r="D256" s="65"/>
      <c r="E256" s="65"/>
      <c r="F256" s="65"/>
      <c r="G256" s="65"/>
      <c r="H256" s="65"/>
      <c r="I256" s="66"/>
      <c r="J256" s="46">
        <v>5</v>
      </c>
      <c r="K256" s="46">
        <v>1</v>
      </c>
      <c r="L256" s="46">
        <v>2</v>
      </c>
      <c r="M256" s="46">
        <v>0</v>
      </c>
      <c r="N256" s="47">
        <f>K256+L256+M256</f>
        <v>3</v>
      </c>
      <c r="O256" s="47">
        <f>P256-N256</f>
        <v>6</v>
      </c>
      <c r="P256" s="47">
        <f>ROUND(PRODUCT(J256,25)/14,0)</f>
        <v>9</v>
      </c>
      <c r="Q256" s="46" t="s">
        <v>32</v>
      </c>
      <c r="R256" s="46"/>
      <c r="S256" s="48"/>
      <c r="T256" s="48" t="s">
        <v>87</v>
      </c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</row>
    <row r="257" spans="1:34" x14ac:dyDescent="0.2">
      <c r="A257" s="71" t="s">
        <v>80</v>
      </c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3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</row>
    <row r="258" spans="1:34" s="49" customFormat="1" ht="29.25" customHeight="1" x14ac:dyDescent="0.2">
      <c r="A258" s="50" t="s">
        <v>89</v>
      </c>
      <c r="B258" s="64" t="s">
        <v>88</v>
      </c>
      <c r="C258" s="65"/>
      <c r="D258" s="65"/>
      <c r="E258" s="65"/>
      <c r="F258" s="65"/>
      <c r="G258" s="65"/>
      <c r="H258" s="65"/>
      <c r="I258" s="66"/>
      <c r="J258" s="46">
        <v>5</v>
      </c>
      <c r="K258" s="46">
        <v>0</v>
      </c>
      <c r="L258" s="46">
        <v>0</v>
      </c>
      <c r="M258" s="46">
        <v>3</v>
      </c>
      <c r="N258" s="47">
        <f>K258+L258+M258</f>
        <v>3</v>
      </c>
      <c r="O258" s="47">
        <f>P258-N258</f>
        <v>6</v>
      </c>
      <c r="P258" s="47">
        <f>ROUND(PRODUCT(J258,25)/14,0)</f>
        <v>9</v>
      </c>
      <c r="Q258" s="46"/>
      <c r="R258" s="46" t="s">
        <v>28</v>
      </c>
      <c r="S258" s="48"/>
      <c r="T258" s="48" t="s">
        <v>86</v>
      </c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</row>
    <row r="259" spans="1:34" ht="18" customHeight="1" x14ac:dyDescent="0.2">
      <c r="A259" s="50" t="s">
        <v>90</v>
      </c>
      <c r="B259" s="64" t="s">
        <v>100</v>
      </c>
      <c r="C259" s="65"/>
      <c r="D259" s="65"/>
      <c r="E259" s="65"/>
      <c r="F259" s="65"/>
      <c r="G259" s="65"/>
      <c r="H259" s="65"/>
      <c r="I259" s="66"/>
      <c r="J259" s="46">
        <v>5</v>
      </c>
      <c r="K259" s="46">
        <v>1</v>
      </c>
      <c r="L259" s="46">
        <v>2</v>
      </c>
      <c r="M259" s="46">
        <v>0</v>
      </c>
      <c r="N259" s="47">
        <f>K259+L259+M259</f>
        <v>3</v>
      </c>
      <c r="O259" s="47">
        <f>P259-N259</f>
        <v>6</v>
      </c>
      <c r="P259" s="47">
        <f>ROUND(PRODUCT(J259,25)/14,0)</f>
        <v>9</v>
      </c>
      <c r="Q259" s="46" t="s">
        <v>32</v>
      </c>
      <c r="R259" s="46"/>
      <c r="S259" s="48"/>
      <c r="T259" s="48" t="s">
        <v>87</v>
      </c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</row>
    <row r="260" spans="1:34" x14ac:dyDescent="0.2">
      <c r="A260" s="74" t="s">
        <v>81</v>
      </c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6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</row>
    <row r="261" spans="1:34" ht="18.75" customHeight="1" x14ac:dyDescent="0.2">
      <c r="A261" s="50"/>
      <c r="B261" s="64" t="s">
        <v>75</v>
      </c>
      <c r="C261" s="65"/>
      <c r="D261" s="65"/>
      <c r="E261" s="65"/>
      <c r="F261" s="65"/>
      <c r="G261" s="65"/>
      <c r="H261" s="65"/>
      <c r="I261" s="66"/>
      <c r="J261" s="46">
        <v>5</v>
      </c>
      <c r="K261" s="46"/>
      <c r="L261" s="46"/>
      <c r="M261" s="46"/>
      <c r="N261" s="47"/>
      <c r="O261" s="47"/>
      <c r="P261" s="47"/>
      <c r="Q261" s="46"/>
      <c r="R261" s="46"/>
      <c r="S261" s="48"/>
      <c r="T261" s="51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</row>
    <row r="262" spans="1:34" ht="20.25" customHeight="1" x14ac:dyDescent="0.2">
      <c r="A262" s="77" t="s">
        <v>76</v>
      </c>
      <c r="B262" s="78"/>
      <c r="C262" s="78"/>
      <c r="D262" s="78"/>
      <c r="E262" s="78"/>
      <c r="F262" s="78"/>
      <c r="G262" s="78"/>
      <c r="H262" s="78"/>
      <c r="I262" s="79"/>
      <c r="J262" s="52">
        <f>SUM(J252:J253,J255:J256,J258:J259,J261)</f>
        <v>35</v>
      </c>
      <c r="K262" s="52">
        <f t="shared" ref="K262:P262" si="88">SUM(K252:K253,K255:K256,K258:K259,K261)</f>
        <v>8</v>
      </c>
      <c r="L262" s="52">
        <f t="shared" si="88"/>
        <v>7</v>
      </c>
      <c r="M262" s="52">
        <f t="shared" si="88"/>
        <v>3</v>
      </c>
      <c r="N262" s="52">
        <f t="shared" si="88"/>
        <v>18</v>
      </c>
      <c r="O262" s="52">
        <f t="shared" si="88"/>
        <v>36</v>
      </c>
      <c r="P262" s="52">
        <f t="shared" si="88"/>
        <v>54</v>
      </c>
      <c r="Q262" s="54">
        <f>COUNTIF(Q252:Q253,"E")+COUNTIF(Q255:Q256,"E")+COUNTIF(Q258:Q259,"E")+COUNTIF(Q261,"E")</f>
        <v>5</v>
      </c>
      <c r="R262" s="54">
        <f>COUNTIF(R252:R253,"C")+COUNTIF(R255:R256,"C")+COUNTIF(R258:R259,"C")+COUNTIF(R261,"C")</f>
        <v>1</v>
      </c>
      <c r="S262" s="54">
        <f>COUNTIF(S252:S253,"VP")+COUNTIF(S255:S256,"VP")+COUNTIF(S258:S259,"VP")+COUNTIF(S261,"VP")</f>
        <v>0</v>
      </c>
      <c r="T262" s="53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</row>
    <row r="263" spans="1:34" ht="20.25" customHeight="1" x14ac:dyDescent="0.2">
      <c r="A263" s="80" t="s">
        <v>48</v>
      </c>
      <c r="B263" s="81"/>
      <c r="C263" s="81"/>
      <c r="D263" s="81"/>
      <c r="E263" s="81"/>
      <c r="F263" s="81"/>
      <c r="G263" s="81"/>
      <c r="H263" s="81"/>
      <c r="I263" s="81"/>
      <c r="J263" s="82"/>
      <c r="K263" s="52">
        <f>SUM(K252:K253,K255:K256,K258:K259)*14</f>
        <v>112</v>
      </c>
      <c r="L263" s="52">
        <f t="shared" ref="L263:P263" si="89">SUM(L252:L253,L255:L256,L258:L259)*14</f>
        <v>98</v>
      </c>
      <c r="M263" s="52">
        <f t="shared" si="89"/>
        <v>42</v>
      </c>
      <c r="N263" s="52">
        <f t="shared" si="89"/>
        <v>252</v>
      </c>
      <c r="O263" s="52">
        <f t="shared" si="89"/>
        <v>504</v>
      </c>
      <c r="P263" s="52">
        <f t="shared" si="89"/>
        <v>756</v>
      </c>
      <c r="Q263" s="86"/>
      <c r="R263" s="87"/>
      <c r="S263" s="87"/>
      <c r="T263" s="88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0"/>
      <c r="AH263" s="70"/>
    </row>
    <row r="264" spans="1:34" ht="20.25" customHeight="1" x14ac:dyDescent="0.2">
      <c r="A264" s="83"/>
      <c r="B264" s="84"/>
      <c r="C264" s="84"/>
      <c r="D264" s="84"/>
      <c r="E264" s="84"/>
      <c r="F264" s="84"/>
      <c r="G264" s="84"/>
      <c r="H264" s="84"/>
      <c r="I264" s="84"/>
      <c r="J264" s="85"/>
      <c r="K264" s="92">
        <f>SUM(K263:M263)</f>
        <v>252</v>
      </c>
      <c r="L264" s="93"/>
      <c r="M264" s="94"/>
      <c r="N264" s="92">
        <f>SUM(N263:O263)</f>
        <v>756</v>
      </c>
      <c r="O264" s="93"/>
      <c r="P264" s="94"/>
      <c r="Q264" s="89"/>
      <c r="R264" s="90"/>
      <c r="S264" s="90"/>
      <c r="T264" s="91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0"/>
      <c r="AH264" s="70"/>
    </row>
    <row r="265" spans="1:34" x14ac:dyDescent="0.2"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</row>
    <row r="266" spans="1:34" x14ac:dyDescent="0.2">
      <c r="A266" s="67" t="s">
        <v>91</v>
      </c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</row>
    <row r="267" spans="1:34" x14ac:dyDescent="0.2">
      <c r="A267" s="67" t="s">
        <v>92</v>
      </c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</row>
    <row r="268" spans="1:34" x14ac:dyDescent="0.2">
      <c r="A268" s="67" t="s">
        <v>93</v>
      </c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</row>
    <row r="269" spans="1:34" x14ac:dyDescent="0.2"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</row>
    <row r="270" spans="1:34" x14ac:dyDescent="0.2"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</row>
    <row r="271" spans="1:34" x14ac:dyDescent="0.2"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</row>
    <row r="272" spans="1:34" x14ac:dyDescent="0.2"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</row>
    <row r="273" spans="21:34" x14ac:dyDescent="0.2"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</row>
  </sheetData>
  <sheetProtection formatCells="0" formatRows="0" insertRows="0"/>
  <mergeCells count="361">
    <mergeCell ref="B58:I58"/>
    <mergeCell ref="B59:I59"/>
    <mergeCell ref="B74:I74"/>
    <mergeCell ref="B75:I75"/>
    <mergeCell ref="B76:I76"/>
    <mergeCell ref="B77:I77"/>
    <mergeCell ref="B90:I90"/>
    <mergeCell ref="A71:T71"/>
    <mergeCell ref="J72:J73"/>
    <mergeCell ref="K72:M72"/>
    <mergeCell ref="B67:I67"/>
    <mergeCell ref="B62:I62"/>
    <mergeCell ref="B63:I63"/>
    <mergeCell ref="B61:I61"/>
    <mergeCell ref="A246:T246"/>
    <mergeCell ref="A249:A250"/>
    <mergeCell ref="B249:I250"/>
    <mergeCell ref="J249:J250"/>
    <mergeCell ref="K249:M249"/>
    <mergeCell ref="N249:P249"/>
    <mergeCell ref="Q249:S249"/>
    <mergeCell ref="T249:T250"/>
    <mergeCell ref="A251:T251"/>
    <mergeCell ref="U101:W101"/>
    <mergeCell ref="U243:X243"/>
    <mergeCell ref="U4:X4"/>
    <mergeCell ref="U5:X5"/>
    <mergeCell ref="U3:X3"/>
    <mergeCell ref="U6:X6"/>
    <mergeCell ref="U28:V28"/>
    <mergeCell ref="U29:V29"/>
    <mergeCell ref="U51:W51"/>
    <mergeCell ref="U67:W67"/>
    <mergeCell ref="U85:W85"/>
    <mergeCell ref="U9:Z12"/>
    <mergeCell ref="U15:Z17"/>
    <mergeCell ref="U20:AA23"/>
    <mergeCell ref="AA16:AB16"/>
    <mergeCell ref="K206:M206"/>
    <mergeCell ref="A204:I204"/>
    <mergeCell ref="B203:I203"/>
    <mergeCell ref="Q178:S178"/>
    <mergeCell ref="B182:I182"/>
    <mergeCell ref="B183:I183"/>
    <mergeCell ref="B184:I184"/>
    <mergeCell ref="B181:I181"/>
    <mergeCell ref="A180:T180"/>
    <mergeCell ref="T178:T179"/>
    <mergeCell ref="B185:I185"/>
    <mergeCell ref="B200:I200"/>
    <mergeCell ref="K178:M178"/>
    <mergeCell ref="N178:P178"/>
    <mergeCell ref="B202:I202"/>
    <mergeCell ref="B186:I186"/>
    <mergeCell ref="A106:T106"/>
    <mergeCell ref="A130:T130"/>
    <mergeCell ref="B115:I115"/>
    <mergeCell ref="B121:I121"/>
    <mergeCell ref="B129:I129"/>
    <mergeCell ref="B135:I135"/>
    <mergeCell ref="B136:I136"/>
    <mergeCell ref="B128:I128"/>
    <mergeCell ref="B197:I197"/>
    <mergeCell ref="B156:I156"/>
    <mergeCell ref="B194:I194"/>
    <mergeCell ref="A177:T177"/>
    <mergeCell ref="A176:T176"/>
    <mergeCell ref="B110:I110"/>
    <mergeCell ref="B111:I111"/>
    <mergeCell ref="B117:I117"/>
    <mergeCell ref="B118:I118"/>
    <mergeCell ref="B124:I124"/>
    <mergeCell ref="B125:I125"/>
    <mergeCell ref="B96:I96"/>
    <mergeCell ref="B97:I97"/>
    <mergeCell ref="B100:I100"/>
    <mergeCell ref="B98:I98"/>
    <mergeCell ref="B93:I93"/>
    <mergeCell ref="B94:I94"/>
    <mergeCell ref="B95:I95"/>
    <mergeCell ref="A72:A73"/>
    <mergeCell ref="B72:I73"/>
    <mergeCell ref="B91:I91"/>
    <mergeCell ref="B92:I92"/>
    <mergeCell ref="M15:T15"/>
    <mergeCell ref="R6:T6"/>
    <mergeCell ref="M8:T11"/>
    <mergeCell ref="A15:K15"/>
    <mergeCell ref="J38:J39"/>
    <mergeCell ref="A37:T37"/>
    <mergeCell ref="M25:T31"/>
    <mergeCell ref="A20:K23"/>
    <mergeCell ref="M21:T23"/>
    <mergeCell ref="I26:K26"/>
    <mergeCell ref="B26:C26"/>
    <mergeCell ref="H26:H27"/>
    <mergeCell ref="A25:G25"/>
    <mergeCell ref="G26:G27"/>
    <mergeCell ref="A13:K13"/>
    <mergeCell ref="A14:K14"/>
    <mergeCell ref="A16:K16"/>
    <mergeCell ref="B38:I39"/>
    <mergeCell ref="M17:T17"/>
    <mergeCell ref="M18:T18"/>
    <mergeCell ref="M13:T13"/>
    <mergeCell ref="M16:T16"/>
    <mergeCell ref="A11:K11"/>
    <mergeCell ref="A12:K12"/>
    <mergeCell ref="A2:K2"/>
    <mergeCell ref="A6:K6"/>
    <mergeCell ref="O5:Q5"/>
    <mergeCell ref="O6:Q6"/>
    <mergeCell ref="O3:Q3"/>
    <mergeCell ref="O4:Q4"/>
    <mergeCell ref="M4:N4"/>
    <mergeCell ref="A10:K10"/>
    <mergeCell ref="M6:N6"/>
    <mergeCell ref="A7:K7"/>
    <mergeCell ref="A8:K8"/>
    <mergeCell ref="A9:K9"/>
    <mergeCell ref="Q88:S88"/>
    <mergeCell ref="A88:A89"/>
    <mergeCell ref="B64:I64"/>
    <mergeCell ref="B65:I65"/>
    <mergeCell ref="T38:T39"/>
    <mergeCell ref="N38:P38"/>
    <mergeCell ref="K38:M38"/>
    <mergeCell ref="B40:I40"/>
    <mergeCell ref="B41:I41"/>
    <mergeCell ref="B42:I42"/>
    <mergeCell ref="B51:I51"/>
    <mergeCell ref="B49:I49"/>
    <mergeCell ref="B66:I66"/>
    <mergeCell ref="B44:I44"/>
    <mergeCell ref="B54:I55"/>
    <mergeCell ref="B45:I45"/>
    <mergeCell ref="B48:I48"/>
    <mergeCell ref="B50:I50"/>
    <mergeCell ref="B60:I60"/>
    <mergeCell ref="N72:P72"/>
    <mergeCell ref="Q72:S72"/>
    <mergeCell ref="T72:T73"/>
    <mergeCell ref="B56:I56"/>
    <mergeCell ref="B57:I57"/>
    <mergeCell ref="B43:I43"/>
    <mergeCell ref="J107:J108"/>
    <mergeCell ref="K107:M107"/>
    <mergeCell ref="N107:P107"/>
    <mergeCell ref="A107:A108"/>
    <mergeCell ref="B101:I101"/>
    <mergeCell ref="B99:I99"/>
    <mergeCell ref="R3:T3"/>
    <mergeCell ref="R4:T4"/>
    <mergeCell ref="R5:T5"/>
    <mergeCell ref="B82:I82"/>
    <mergeCell ref="T88:T89"/>
    <mergeCell ref="B80:I80"/>
    <mergeCell ref="B81:I81"/>
    <mergeCell ref="B85:I85"/>
    <mergeCell ref="B88:I89"/>
    <mergeCell ref="B83:I83"/>
    <mergeCell ref="B78:I78"/>
    <mergeCell ref="B79:I79"/>
    <mergeCell ref="B84:I84"/>
    <mergeCell ref="A87:T87"/>
    <mergeCell ref="J88:J89"/>
    <mergeCell ref="K88:M88"/>
    <mergeCell ref="N88:P88"/>
    <mergeCell ref="A1:K1"/>
    <mergeCell ref="A3:K3"/>
    <mergeCell ref="K54:M54"/>
    <mergeCell ref="M19:T19"/>
    <mergeCell ref="B46:I46"/>
    <mergeCell ref="B47:I47"/>
    <mergeCell ref="M1:T1"/>
    <mergeCell ref="M14:T14"/>
    <mergeCell ref="A4:K5"/>
    <mergeCell ref="A35:T35"/>
    <mergeCell ref="A19:K19"/>
    <mergeCell ref="A17:K17"/>
    <mergeCell ref="M3:N3"/>
    <mergeCell ref="M5:N5"/>
    <mergeCell ref="D26:F26"/>
    <mergeCell ref="A18:K18"/>
    <mergeCell ref="N54:P54"/>
    <mergeCell ref="Q54:S54"/>
    <mergeCell ref="T54:T55"/>
    <mergeCell ref="Q38:S38"/>
    <mergeCell ref="A53:T53"/>
    <mergeCell ref="J54:J55"/>
    <mergeCell ref="A54:A55"/>
    <mergeCell ref="A38:A39"/>
    <mergeCell ref="Q107:S107"/>
    <mergeCell ref="K139:M139"/>
    <mergeCell ref="N139:P139"/>
    <mergeCell ref="Q138:T139"/>
    <mergeCell ref="A137:I137"/>
    <mergeCell ref="A138:J139"/>
    <mergeCell ref="T107:T108"/>
    <mergeCell ref="B107:I108"/>
    <mergeCell ref="B133:I133"/>
    <mergeCell ref="B134:I134"/>
    <mergeCell ref="A109:T109"/>
    <mergeCell ref="A116:T116"/>
    <mergeCell ref="B131:I131"/>
    <mergeCell ref="B120:I120"/>
    <mergeCell ref="B113:I113"/>
    <mergeCell ref="B119:I119"/>
    <mergeCell ref="B112:I112"/>
    <mergeCell ref="B114:I114"/>
    <mergeCell ref="B126:I126"/>
    <mergeCell ref="A123:T123"/>
    <mergeCell ref="B122:I122"/>
    <mergeCell ref="A198:T198"/>
    <mergeCell ref="J210:J211"/>
    <mergeCell ref="K210:M210"/>
    <mergeCell ref="B154:I154"/>
    <mergeCell ref="B153:I153"/>
    <mergeCell ref="B127:I127"/>
    <mergeCell ref="B132:I132"/>
    <mergeCell ref="B150:I150"/>
    <mergeCell ref="B147:I147"/>
    <mergeCell ref="B146:I146"/>
    <mergeCell ref="A151:T151"/>
    <mergeCell ref="A142:T142"/>
    <mergeCell ref="A143:A144"/>
    <mergeCell ref="B143:I144"/>
    <mergeCell ref="J143:J144"/>
    <mergeCell ref="K143:M143"/>
    <mergeCell ref="N143:P143"/>
    <mergeCell ref="A178:A179"/>
    <mergeCell ref="B178:I179"/>
    <mergeCell ref="J178:J179"/>
    <mergeCell ref="B155:I155"/>
    <mergeCell ref="A205:J206"/>
    <mergeCell ref="Q205:T206"/>
    <mergeCell ref="N206:P206"/>
    <mergeCell ref="B214:I214"/>
    <mergeCell ref="B225:I225"/>
    <mergeCell ref="B221:I221"/>
    <mergeCell ref="B187:I187"/>
    <mergeCell ref="B215:I215"/>
    <mergeCell ref="B216:I216"/>
    <mergeCell ref="B222:I222"/>
    <mergeCell ref="B223:I223"/>
    <mergeCell ref="B224:I224"/>
    <mergeCell ref="B189:I189"/>
    <mergeCell ref="B190:I190"/>
    <mergeCell ref="B191:I191"/>
    <mergeCell ref="B192:I192"/>
    <mergeCell ref="B193:I193"/>
    <mergeCell ref="A209:T209"/>
    <mergeCell ref="A212:T212"/>
    <mergeCell ref="B213:I213"/>
    <mergeCell ref="B195:I195"/>
    <mergeCell ref="B196:I196"/>
    <mergeCell ref="B199:I199"/>
    <mergeCell ref="B188:I188"/>
    <mergeCell ref="A210:A211"/>
    <mergeCell ref="B210:I211"/>
    <mergeCell ref="B201:I201"/>
    <mergeCell ref="B217:I217"/>
    <mergeCell ref="B218:I218"/>
    <mergeCell ref="B219:I219"/>
    <mergeCell ref="B220:I220"/>
    <mergeCell ref="B228:I228"/>
    <mergeCell ref="A229:T229"/>
    <mergeCell ref="B230:I230"/>
    <mergeCell ref="B226:I226"/>
    <mergeCell ref="B227:I227"/>
    <mergeCell ref="Q236:T237"/>
    <mergeCell ref="K237:M237"/>
    <mergeCell ref="N237:P237"/>
    <mergeCell ref="A239:B239"/>
    <mergeCell ref="B152:I152"/>
    <mergeCell ref="B149:I149"/>
    <mergeCell ref="B166:I166"/>
    <mergeCell ref="B167:I167"/>
    <mergeCell ref="A164:T164"/>
    <mergeCell ref="B165:I165"/>
    <mergeCell ref="B160:I160"/>
    <mergeCell ref="B168:I168"/>
    <mergeCell ref="B169:I169"/>
    <mergeCell ref="B170:I170"/>
    <mergeCell ref="B158:I158"/>
    <mergeCell ref="B159:I159"/>
    <mergeCell ref="T210:T211"/>
    <mergeCell ref="N210:P210"/>
    <mergeCell ref="B233:I233"/>
    <mergeCell ref="B234:I234"/>
    <mergeCell ref="A235:I235"/>
    <mergeCell ref="Q210:S210"/>
    <mergeCell ref="B231:I231"/>
    <mergeCell ref="B232:I232"/>
    <mergeCell ref="Q143:S143"/>
    <mergeCell ref="T143:T144"/>
    <mergeCell ref="A145:T145"/>
    <mergeCell ref="A240:A241"/>
    <mergeCell ref="B240:G241"/>
    <mergeCell ref="H240:I241"/>
    <mergeCell ref="J240:O240"/>
    <mergeCell ref="P240:Q241"/>
    <mergeCell ref="R240:T240"/>
    <mergeCell ref="J241:K241"/>
    <mergeCell ref="L241:M241"/>
    <mergeCell ref="N241:O241"/>
    <mergeCell ref="S241:T241"/>
    <mergeCell ref="A157:T157"/>
    <mergeCell ref="A171:I171"/>
    <mergeCell ref="A172:J173"/>
    <mergeCell ref="Q172:T173"/>
    <mergeCell ref="K173:M173"/>
    <mergeCell ref="N173:P173"/>
    <mergeCell ref="B148:I148"/>
    <mergeCell ref="B161:I161"/>
    <mergeCell ref="B162:I162"/>
    <mergeCell ref="B163:I163"/>
    <mergeCell ref="A236:J237"/>
    <mergeCell ref="A244:G244"/>
    <mergeCell ref="H244:I244"/>
    <mergeCell ref="J244:K244"/>
    <mergeCell ref="L244:M244"/>
    <mergeCell ref="N244:O244"/>
    <mergeCell ref="P244:Q244"/>
    <mergeCell ref="S244:T244"/>
    <mergeCell ref="B242:G242"/>
    <mergeCell ref="H242:I242"/>
    <mergeCell ref="J242:K242"/>
    <mergeCell ref="L242:M242"/>
    <mergeCell ref="N242:O242"/>
    <mergeCell ref="P242:Q242"/>
    <mergeCell ref="S242:T242"/>
    <mergeCell ref="B243:G243"/>
    <mergeCell ref="H243:I243"/>
    <mergeCell ref="J243:K243"/>
    <mergeCell ref="L243:M243"/>
    <mergeCell ref="N243:O243"/>
    <mergeCell ref="P243:Q243"/>
    <mergeCell ref="S243:T243"/>
    <mergeCell ref="B252:I252"/>
    <mergeCell ref="B258:I258"/>
    <mergeCell ref="A266:T266"/>
    <mergeCell ref="A267:T267"/>
    <mergeCell ref="A268:T268"/>
    <mergeCell ref="U248:AH249"/>
    <mergeCell ref="U250:AA273"/>
    <mergeCell ref="AB250:AH273"/>
    <mergeCell ref="A254:T254"/>
    <mergeCell ref="B255:I255"/>
    <mergeCell ref="A257:T257"/>
    <mergeCell ref="B259:I259"/>
    <mergeCell ref="A260:T260"/>
    <mergeCell ref="B261:I261"/>
    <mergeCell ref="A262:I262"/>
    <mergeCell ref="A263:J264"/>
    <mergeCell ref="Q263:T264"/>
    <mergeCell ref="K264:M264"/>
    <mergeCell ref="N264:P264"/>
    <mergeCell ref="B256:I256"/>
    <mergeCell ref="A248:T248"/>
    <mergeCell ref="B253:I253"/>
  </mergeCells>
  <phoneticPr fontId="5" type="noConversion"/>
  <conditionalFormatting sqref="U243 U3:U6 U28:U29">
    <cfRule type="cellIs" dxfId="23" priority="47" operator="equal">
      <formula>"E bine"</formula>
    </cfRule>
  </conditionalFormatting>
  <conditionalFormatting sqref="U243 U3:U6 U28:U29">
    <cfRule type="cellIs" dxfId="22" priority="46" operator="equal">
      <formula>"NU e bine"</formula>
    </cfRule>
  </conditionalFormatting>
  <conditionalFormatting sqref="U3:V6 U28:V29">
    <cfRule type="cellIs" dxfId="21" priority="39" operator="equal">
      <formula>"Suma trebuie să fie 52"</formula>
    </cfRule>
    <cfRule type="cellIs" dxfId="20" priority="40" operator="equal">
      <formula>"Corect"</formula>
    </cfRule>
    <cfRule type="cellIs" dxfId="19" priority="41" operator="equal">
      <formula>SUM($B$28:$J$28)</formula>
    </cfRule>
    <cfRule type="cellIs" dxfId="18" priority="42" operator="lessThan">
      <formula>"(SUM(B28:K28)=52"</formula>
    </cfRule>
    <cfRule type="cellIs" dxfId="17" priority="43" operator="equal">
      <formula>52</formula>
    </cfRule>
    <cfRule type="cellIs" dxfId="16" priority="44" operator="equal">
      <formula>$K$28</formula>
    </cfRule>
    <cfRule type="cellIs" dxfId="15" priority="45" operator="equal">
      <formula>$B$28:$K$28=52</formula>
    </cfRule>
  </conditionalFormatting>
  <conditionalFormatting sqref="U243:V243 U3:V6 U28:V29">
    <cfRule type="cellIs" dxfId="14" priority="37" operator="equal">
      <formula>"Suma trebuie să fie 52"</formula>
    </cfRule>
    <cfRule type="cellIs" dxfId="13" priority="38" operator="equal">
      <formula>"Corect"</formula>
    </cfRule>
  </conditionalFormatting>
  <conditionalFormatting sqref="U3:X6">
    <cfRule type="cellIs" dxfId="12" priority="36" operator="equal">
      <formula>"Trebuie alocate cel puțin 20 de ore pe săptămână"</formula>
    </cfRule>
  </conditionalFormatting>
  <conditionalFormatting sqref="U243:X243 U28:V29">
    <cfRule type="cellIs" dxfId="11" priority="24" operator="equal">
      <formula>"Corect"</formula>
    </cfRule>
  </conditionalFormatting>
  <conditionalFormatting sqref="U28:V28">
    <cfRule type="cellIs" dxfId="10" priority="23" operator="equal">
      <formula>"Correct"</formula>
    </cfRule>
  </conditionalFormatting>
  <conditionalFormatting sqref="U51:W51 U67:W67 U85:W85 U101:W101">
    <cfRule type="cellIs" dxfId="9" priority="20" operator="equal">
      <formula>"E trebuie să fie cel puțin egal cu C+VP"</formula>
    </cfRule>
    <cfRule type="cellIs" dxfId="8" priority="21" operator="equal">
      <formula>"Corect"</formula>
    </cfRule>
  </conditionalFormatting>
  <conditionalFormatting sqref="U243:V243">
    <cfRule type="cellIs" dxfId="7" priority="2" operator="equal">
      <formula>"Nu corespunde cu tabelul de opționale"</formula>
    </cfRule>
    <cfRule type="cellIs" dxfId="6" priority="3" operator="equal">
      <formula>"Suma trebuie să fie 52"</formula>
    </cfRule>
    <cfRule type="cellIs" dxfId="5" priority="4" operator="equal">
      <formula>"Corect"</formula>
    </cfRule>
    <cfRule type="cellIs" dxfId="4" priority="5" operator="equal">
      <formula>SUM($B$28:$J$28)</formula>
    </cfRule>
    <cfRule type="cellIs" dxfId="3" priority="6" operator="lessThan">
      <formula>"(SUM(B28:K28)=52"</formula>
    </cfRule>
    <cfRule type="cellIs" dxfId="2" priority="7" operator="equal">
      <formula>52</formula>
    </cfRule>
    <cfRule type="cellIs" dxfId="1" priority="8" operator="equal">
      <formula>$K$28</formula>
    </cfRule>
    <cfRule type="cellIs" dxfId="0" priority="9" operator="equal">
      <formula>$B$28:$K$28=52</formula>
    </cfRule>
  </conditionalFormatting>
  <dataValidations disablePrompts="1" count="6">
    <dataValidation type="list" allowBlank="1" showInputMessage="1" showErrorMessage="1" sqref="R255:R256 R90:R100 R165:R170 R124:R129 R152:R156 R56:R66 R110:R115 R158:R163 R40:R50 R117:R122 R74:R84 R131:R136 R146:R150 R258:R259 R252:R253 R261">
      <formula1>$R$39</formula1>
    </dataValidation>
    <dataValidation type="list" allowBlank="1" showInputMessage="1" showErrorMessage="1" sqref="Q255:Q256 Q90:Q100 Q165:Q170 Q124:Q129 Q152:Q156 Q56:Q66 Q110:Q115 Q158:Q163 Q40:Q50 Q117:Q122 Q74:Q84 Q131:Q136 Q146:Q150 Q258:Q259 Q252:Q253 Q261">
      <formula1>$Q$39</formula1>
    </dataValidation>
    <dataValidation type="list" allowBlank="1" showInputMessage="1" showErrorMessage="1" sqref="S255:S256 S90:S100 S165:S170 S74:S84 S56:S66 S117:S122 S110:S115 S158:S163 S124:S129 S40:S50 S131:S136 S146:S150 S152:S156 S258:S259 S252:S253 S261">
      <formula1>$S$39</formula1>
    </dataValidation>
    <dataValidation type="list" allowBlank="1" showInputMessage="1" showErrorMessage="1" sqref="T181:T196 T90:T100 T199:T202 T213:T227 T165:T170 T230:T233 T56:T66 T110:T115 T158:T163 T117:T122 T124:T129 T40:T50 T74:T84 T131:T136 T146:T150 T152:T156">
      <formula1>$O$36:$S$36</formula1>
    </dataValidation>
    <dataValidation type="list" allowBlank="1" showInputMessage="1" showErrorMessage="1" sqref="T228 T197">
      <formula1>$P$36:$S$36</formula1>
    </dataValidation>
    <dataValidation type="list" allowBlank="1" showInputMessage="1" showErrorMessage="1" sqref="B181:I196 B230:I233 B213:I227 B199:I202">
      <formula1>$B$38:$B$170</formula1>
    </dataValidation>
  </dataValidations>
  <pageMargins left="0.7" right="0.7" top="0.75" bottom="0.75" header="0.3" footer="0.3"/>
  <pageSetup paperSize="9" orientation="landscape" blackAndWhite="1" r:id="rId1"/>
  <headerFooter>
    <oddHeader>&amp;C
&amp;R&amp;P</oddHeader>
    <oddFooter>&amp;LRECTOR,
Acad.Prof.univ.dr. Ioan Aurel POP&amp;CDECAN,
Prof.dr. Adrian Petrusel&amp;R                                           DIRECTOR DE DEPARTAMENT,
Conf.dr. Andras Szilard</oddFooter>
  </headerFooter>
  <ignoredErrors>
    <ignoredError sqref="Q51" formula="1"/>
    <ignoredError sqref="K13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436C8AF41D44994AA64A6708AB5AD" ma:contentTypeVersion="0" ma:contentTypeDescription="Create a new document." ma:contentTypeScope="" ma:versionID="1e145a0201785cf80eb881b8ccf1c55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798A2A6-B18E-4859-881A-A84E7C80B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54E7A1D-D733-4215-B5BA-4564572BE7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47E3DA-5698-49A4-92EA-B6C4521E51D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Liliana</cp:lastModifiedBy>
  <cp:lastPrinted>2018-03-14T11:13:08Z</cp:lastPrinted>
  <dcterms:created xsi:type="dcterms:W3CDTF">2013-06-27T08:19:59Z</dcterms:created>
  <dcterms:modified xsi:type="dcterms:W3CDTF">2018-03-14T11:13:21Z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0x010100DBA436C8AF41D44994AA64A6708AB5AD</vt:lpwstr>
  </property>
</Properties>
</file>