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Q116" i="1" l="1"/>
  <c r="Q115" i="1"/>
  <c r="Q114" i="1"/>
  <c r="M267" i="1"/>
  <c r="M266" i="1"/>
  <c r="L266" i="1"/>
  <c r="O263" i="1"/>
  <c r="O262" i="1"/>
  <c r="O260" i="1"/>
  <c r="O259" i="1"/>
  <c r="O256" i="1"/>
  <c r="T229" i="1"/>
  <c r="S229" i="1"/>
  <c r="R229" i="1"/>
  <c r="Q229" i="1"/>
  <c r="P229" i="1"/>
  <c r="O229" i="1"/>
  <c r="N229" i="1"/>
  <c r="M229" i="1"/>
  <c r="M233" i="1"/>
  <c r="L229" i="1"/>
  <c r="K229" i="1"/>
  <c r="J229" i="1"/>
  <c r="J211" i="1"/>
  <c r="K211" i="1"/>
  <c r="L211" i="1"/>
  <c r="M211" i="1"/>
  <c r="N211" i="1"/>
  <c r="R211" i="1"/>
  <c r="S211" i="1"/>
  <c r="T211" i="1"/>
  <c r="J212" i="1"/>
  <c r="K212" i="1"/>
  <c r="L212" i="1"/>
  <c r="M212" i="1"/>
  <c r="N212" i="1"/>
  <c r="R212" i="1"/>
  <c r="S212" i="1"/>
  <c r="T212" i="1"/>
  <c r="J213" i="1"/>
  <c r="K213" i="1"/>
  <c r="L213" i="1"/>
  <c r="M213" i="1"/>
  <c r="N213" i="1"/>
  <c r="O213" i="1"/>
  <c r="P213" i="1"/>
  <c r="Q213" i="1"/>
  <c r="R213" i="1"/>
  <c r="S213" i="1"/>
  <c r="T213" i="1"/>
  <c r="J214" i="1"/>
  <c r="K214" i="1"/>
  <c r="L214" i="1"/>
  <c r="M214" i="1"/>
  <c r="N214" i="1"/>
  <c r="O214" i="1"/>
  <c r="P214" i="1"/>
  <c r="Q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T210" i="1"/>
  <c r="S210" i="1"/>
  <c r="R210" i="1"/>
  <c r="N210" i="1"/>
  <c r="M210" i="1"/>
  <c r="L210" i="1"/>
  <c r="K210" i="1"/>
  <c r="J210" i="1"/>
  <c r="J198" i="1"/>
  <c r="K198" i="1"/>
  <c r="L198" i="1"/>
  <c r="M198" i="1"/>
  <c r="N198" i="1"/>
  <c r="R198" i="1"/>
  <c r="S198" i="1"/>
  <c r="T198" i="1"/>
  <c r="J199" i="1"/>
  <c r="K199" i="1"/>
  <c r="L199" i="1"/>
  <c r="M199" i="1"/>
  <c r="N199" i="1"/>
  <c r="R199" i="1"/>
  <c r="S199" i="1"/>
  <c r="T199" i="1"/>
  <c r="J200" i="1"/>
  <c r="K200" i="1"/>
  <c r="L200" i="1"/>
  <c r="M200" i="1"/>
  <c r="N200" i="1"/>
  <c r="O200" i="1"/>
  <c r="P200" i="1"/>
  <c r="Q200" i="1"/>
  <c r="R200" i="1"/>
  <c r="S200" i="1"/>
  <c r="T200" i="1"/>
  <c r="T197" i="1"/>
  <c r="S197" i="1"/>
  <c r="R197" i="1"/>
  <c r="N197" i="1"/>
  <c r="M197" i="1"/>
  <c r="L197" i="1"/>
  <c r="K197" i="1"/>
  <c r="J197" i="1"/>
  <c r="J181" i="1"/>
  <c r="K181" i="1"/>
  <c r="L181" i="1"/>
  <c r="M181" i="1"/>
  <c r="N181" i="1"/>
  <c r="R181" i="1"/>
  <c r="S181" i="1"/>
  <c r="T181" i="1"/>
  <c r="J182" i="1"/>
  <c r="K182" i="1"/>
  <c r="L182" i="1"/>
  <c r="M182" i="1"/>
  <c r="N182" i="1"/>
  <c r="R182" i="1"/>
  <c r="S182" i="1"/>
  <c r="T182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O184" i="1"/>
  <c r="P184" i="1"/>
  <c r="Q184" i="1"/>
  <c r="R184" i="1"/>
  <c r="S184" i="1"/>
  <c r="T184" i="1"/>
  <c r="J185" i="1"/>
  <c r="K185" i="1"/>
  <c r="L185" i="1"/>
  <c r="M185" i="1"/>
  <c r="N185" i="1"/>
  <c r="O185" i="1"/>
  <c r="P185" i="1"/>
  <c r="Q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T180" i="1"/>
  <c r="S180" i="1"/>
  <c r="R180" i="1"/>
  <c r="N180" i="1"/>
  <c r="M180" i="1"/>
  <c r="L180" i="1"/>
  <c r="K180" i="1"/>
  <c r="J180" i="1"/>
  <c r="J168" i="1"/>
  <c r="K168" i="1"/>
  <c r="L168" i="1"/>
  <c r="M168" i="1"/>
  <c r="N168" i="1"/>
  <c r="O168" i="1"/>
  <c r="P168" i="1"/>
  <c r="Q168" i="1"/>
  <c r="R168" i="1"/>
  <c r="S168" i="1"/>
  <c r="T168" i="1"/>
  <c r="J169" i="1"/>
  <c r="K169" i="1"/>
  <c r="L169" i="1"/>
  <c r="M169" i="1"/>
  <c r="N169" i="1"/>
  <c r="O169" i="1"/>
  <c r="P169" i="1"/>
  <c r="Q169" i="1"/>
  <c r="R169" i="1"/>
  <c r="S169" i="1"/>
  <c r="T169" i="1"/>
  <c r="J170" i="1"/>
  <c r="K170" i="1"/>
  <c r="L170" i="1"/>
  <c r="M170" i="1"/>
  <c r="N170" i="1"/>
  <c r="O170" i="1"/>
  <c r="P170" i="1"/>
  <c r="Q170" i="1"/>
  <c r="R170" i="1"/>
  <c r="S170" i="1"/>
  <c r="T170" i="1"/>
  <c r="T167" i="1"/>
  <c r="S167" i="1"/>
  <c r="R167" i="1"/>
  <c r="Q167" i="1"/>
  <c r="P167" i="1"/>
  <c r="O167" i="1"/>
  <c r="N167" i="1"/>
  <c r="M167" i="1"/>
  <c r="L167" i="1"/>
  <c r="K167" i="1"/>
  <c r="J167" i="1"/>
  <c r="J150" i="1"/>
  <c r="K150" i="1"/>
  <c r="L150" i="1"/>
  <c r="M150" i="1"/>
  <c r="N150" i="1"/>
  <c r="R150" i="1"/>
  <c r="S150" i="1"/>
  <c r="T150" i="1"/>
  <c r="J151" i="1"/>
  <c r="K151" i="1"/>
  <c r="L151" i="1"/>
  <c r="M151" i="1"/>
  <c r="N151" i="1"/>
  <c r="R151" i="1"/>
  <c r="S151" i="1"/>
  <c r="T151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O155" i="1"/>
  <c r="P155" i="1"/>
  <c r="Q155" i="1"/>
  <c r="R155" i="1"/>
  <c r="S155" i="1"/>
  <c r="T155" i="1"/>
  <c r="J156" i="1"/>
  <c r="K156" i="1"/>
  <c r="L156" i="1"/>
  <c r="M156" i="1"/>
  <c r="N156" i="1"/>
  <c r="O156" i="1"/>
  <c r="P156" i="1"/>
  <c r="Q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T149" i="1"/>
  <c r="S149" i="1"/>
  <c r="R149" i="1"/>
  <c r="N149" i="1"/>
  <c r="M149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198" i="1"/>
  <c r="O84" i="1"/>
  <c r="O199" i="1"/>
  <c r="O85" i="1"/>
  <c r="O86" i="1"/>
  <c r="O87" i="1"/>
  <c r="O88" i="1"/>
  <c r="O89" i="1"/>
  <c r="O90" i="1"/>
  <c r="O91" i="1"/>
  <c r="O92" i="1"/>
  <c r="O82" i="1"/>
  <c r="O197" i="1"/>
  <c r="M78" i="1"/>
  <c r="O68" i="1"/>
  <c r="O181" i="1"/>
  <c r="O69" i="1"/>
  <c r="O182" i="1"/>
  <c r="O70" i="1"/>
  <c r="O183" i="1"/>
  <c r="O71" i="1"/>
  <c r="O72" i="1"/>
  <c r="O73" i="1"/>
  <c r="O74" i="1"/>
  <c r="O75" i="1"/>
  <c r="O76" i="1"/>
  <c r="O77" i="1"/>
  <c r="O67" i="1"/>
  <c r="M63" i="1"/>
  <c r="O53" i="1"/>
  <c r="O211" i="1"/>
  <c r="O54" i="1"/>
  <c r="O55" i="1"/>
  <c r="O180" i="1"/>
  <c r="O56" i="1"/>
  <c r="O57" i="1"/>
  <c r="O58" i="1"/>
  <c r="O59" i="1"/>
  <c r="O60" i="1"/>
  <c r="O61" i="1"/>
  <c r="O62" i="1"/>
  <c r="O52" i="1"/>
  <c r="O38" i="1"/>
  <c r="O39" i="1"/>
  <c r="O151" i="1"/>
  <c r="O40" i="1"/>
  <c r="O41" i="1"/>
  <c r="O152" i="1"/>
  <c r="O42" i="1"/>
  <c r="O43" i="1"/>
  <c r="O44" i="1"/>
  <c r="O45" i="1"/>
  <c r="O46" i="1"/>
  <c r="O47" i="1"/>
  <c r="O37" i="1"/>
  <c r="M48" i="1"/>
  <c r="O212" i="1"/>
  <c r="O150" i="1"/>
  <c r="O149" i="1"/>
  <c r="O210" i="1"/>
  <c r="O154" i="1"/>
  <c r="O153" i="1"/>
  <c r="M171" i="1"/>
  <c r="M195" i="1"/>
  <c r="M201" i="1"/>
  <c r="M227" i="1"/>
  <c r="M235" i="1"/>
  <c r="M165" i="1"/>
  <c r="M173" i="1"/>
  <c r="L171" i="1"/>
  <c r="V6" i="1"/>
  <c r="V5" i="1"/>
  <c r="V4" i="1"/>
  <c r="V3" i="1"/>
  <c r="M202" i="1"/>
  <c r="M203" i="1"/>
  <c r="M234" i="1"/>
  <c r="M172" i="1"/>
  <c r="Q119" i="1"/>
  <c r="Q118" i="1"/>
  <c r="Q117" i="1"/>
  <c r="Q82" i="1"/>
  <c r="Q197" i="1"/>
  <c r="U93" i="1"/>
  <c r="J127" i="1"/>
  <c r="P82" i="1"/>
  <c r="P197" i="1"/>
  <c r="U78" i="1"/>
  <c r="U63" i="1"/>
  <c r="U48" i="1"/>
  <c r="N267" i="1"/>
  <c r="L267" i="1"/>
  <c r="K267" i="1"/>
  <c r="K268" i="1"/>
  <c r="T266" i="1"/>
  <c r="S266" i="1"/>
  <c r="R266" i="1"/>
  <c r="N266" i="1"/>
  <c r="K266" i="1"/>
  <c r="J266" i="1"/>
  <c r="Q262" i="1"/>
  <c r="Q256" i="1"/>
  <c r="Q260" i="1"/>
  <c r="Q263" i="1"/>
  <c r="Q259" i="1"/>
  <c r="Q257" i="1"/>
  <c r="O257" i="1"/>
  <c r="P260" i="1"/>
  <c r="O266" i="1"/>
  <c r="Q266" i="1"/>
  <c r="O267" i="1"/>
  <c r="Q267" i="1"/>
  <c r="P262" i="1"/>
  <c r="P256" i="1"/>
  <c r="P263" i="1"/>
  <c r="P257" i="1"/>
  <c r="P259" i="1"/>
  <c r="P267" i="1"/>
  <c r="O268" i="1"/>
  <c r="P266" i="1"/>
  <c r="V29" i="1"/>
  <c r="V28" i="1"/>
  <c r="N128" i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199" i="1"/>
  <c r="Q83" i="1"/>
  <c r="Q198" i="1"/>
  <c r="Q47" i="1"/>
  <c r="Q62" i="1"/>
  <c r="K129" i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2" i="1"/>
  <c r="S232" i="1"/>
  <c r="R232" i="1"/>
  <c r="Q232" i="1"/>
  <c r="P232" i="1"/>
  <c r="O232" i="1"/>
  <c r="N232" i="1"/>
  <c r="L232" i="1"/>
  <c r="K232" i="1"/>
  <c r="J232" i="1"/>
  <c r="A232" i="1"/>
  <c r="T231" i="1"/>
  <c r="S231" i="1"/>
  <c r="R231" i="1"/>
  <c r="Q231" i="1"/>
  <c r="P231" i="1"/>
  <c r="O231" i="1"/>
  <c r="N231" i="1"/>
  <c r="L231" i="1"/>
  <c r="K231" i="1"/>
  <c r="J231" i="1"/>
  <c r="A231" i="1"/>
  <c r="T230" i="1"/>
  <c r="S230" i="1"/>
  <c r="R230" i="1"/>
  <c r="N230" i="1"/>
  <c r="L230" i="1"/>
  <c r="K230" i="1"/>
  <c r="J230" i="1"/>
  <c r="A230" i="1"/>
  <c r="A229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0" i="1"/>
  <c r="A199" i="1"/>
  <c r="A198" i="1"/>
  <c r="A197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0" i="1"/>
  <c r="A169" i="1"/>
  <c r="A168" i="1"/>
  <c r="A167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L149" i="1"/>
  <c r="L165" i="1"/>
  <c r="L172" i="1"/>
  <c r="K149" i="1"/>
  <c r="J149" i="1"/>
  <c r="A149" i="1"/>
  <c r="Q40" i="1"/>
  <c r="T233" i="1"/>
  <c r="S233" i="1"/>
  <c r="R233" i="1"/>
  <c r="N233" i="1"/>
  <c r="L233" i="1"/>
  <c r="K233" i="1"/>
  <c r="J233" i="1"/>
  <c r="T227" i="1"/>
  <c r="S227" i="1"/>
  <c r="R227" i="1"/>
  <c r="N227" i="1"/>
  <c r="L227" i="1"/>
  <c r="K227" i="1"/>
  <c r="J227" i="1"/>
  <c r="T201" i="1"/>
  <c r="S201" i="1"/>
  <c r="R201" i="1"/>
  <c r="N201" i="1"/>
  <c r="L201" i="1"/>
  <c r="K201" i="1"/>
  <c r="J201" i="1"/>
  <c r="T195" i="1"/>
  <c r="S195" i="1"/>
  <c r="R195" i="1"/>
  <c r="N195" i="1"/>
  <c r="L195" i="1"/>
  <c r="K195" i="1"/>
  <c r="J195" i="1"/>
  <c r="T171" i="1"/>
  <c r="S171" i="1"/>
  <c r="R171" i="1"/>
  <c r="N171" i="1"/>
  <c r="K171" i="1"/>
  <c r="J171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83" i="1"/>
  <c r="Q69" i="1"/>
  <c r="Q182" i="1"/>
  <c r="Q68" i="1"/>
  <c r="Q181" i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80" i="1"/>
  <c r="Q54" i="1"/>
  <c r="Q212" i="1"/>
  <c r="Q53" i="1"/>
  <c r="Q211" i="1"/>
  <c r="Q52" i="1"/>
  <c r="Q42" i="1"/>
  <c r="K48" i="1"/>
  <c r="Q46" i="1"/>
  <c r="Q45" i="1"/>
  <c r="Q41" i="1"/>
  <c r="Q152" i="1"/>
  <c r="Q39" i="1"/>
  <c r="Q151" i="1"/>
  <c r="Q38" i="1"/>
  <c r="Q150" i="1"/>
  <c r="T48" i="1"/>
  <c r="S48" i="1"/>
  <c r="R48" i="1"/>
  <c r="Q37" i="1"/>
  <c r="N48" i="1"/>
  <c r="L48" i="1"/>
  <c r="J48" i="1"/>
  <c r="Q149" i="1"/>
  <c r="Q210" i="1"/>
  <c r="Q153" i="1"/>
  <c r="Q154" i="1"/>
  <c r="S241" i="1"/>
  <c r="S243" i="1"/>
  <c r="P100" i="1"/>
  <c r="P72" i="1"/>
  <c r="V93" i="1"/>
  <c r="V63" i="1"/>
  <c r="V48" i="1"/>
  <c r="O78" i="1"/>
  <c r="T241" i="1"/>
  <c r="T243" i="1"/>
  <c r="V78" i="1"/>
  <c r="P101" i="1"/>
  <c r="O127" i="1"/>
  <c r="O128" i="1"/>
  <c r="Q127" i="1"/>
  <c r="Q128" i="1"/>
  <c r="T202" i="1"/>
  <c r="P45" i="1"/>
  <c r="P57" i="1"/>
  <c r="Q78" i="1"/>
  <c r="P53" i="1"/>
  <c r="P211" i="1"/>
  <c r="P54" i="1"/>
  <c r="P212" i="1"/>
  <c r="P55" i="1"/>
  <c r="P180" i="1"/>
  <c r="P59" i="1"/>
  <c r="P69" i="1"/>
  <c r="P182" i="1"/>
  <c r="P70" i="1"/>
  <c r="P183" i="1"/>
  <c r="P107" i="1"/>
  <c r="N202" i="1"/>
  <c r="L234" i="1"/>
  <c r="J202" i="1"/>
  <c r="L202" i="1"/>
  <c r="R202" i="1"/>
  <c r="K203" i="1"/>
  <c r="N203" i="1"/>
  <c r="S202" i="1"/>
  <c r="N235" i="1"/>
  <c r="S234" i="1"/>
  <c r="O230" i="1"/>
  <c r="O233" i="1"/>
  <c r="O227" i="1"/>
  <c r="O201" i="1"/>
  <c r="O171" i="1"/>
  <c r="Q63" i="1"/>
  <c r="P83" i="1"/>
  <c r="P198" i="1"/>
  <c r="P85" i="1"/>
  <c r="P87" i="1"/>
  <c r="P89" i="1"/>
  <c r="P92" i="1"/>
  <c r="P114" i="1"/>
  <c r="P75" i="1"/>
  <c r="P76" i="1"/>
  <c r="P105" i="1"/>
  <c r="P118" i="1"/>
  <c r="P119" i="1"/>
  <c r="Q230" i="1"/>
  <c r="Q233" i="1"/>
  <c r="Q201" i="1"/>
  <c r="Q171" i="1"/>
  <c r="L203" i="1"/>
  <c r="P40" i="1"/>
  <c r="P43" i="1"/>
  <c r="O48" i="1"/>
  <c r="P37" i="1"/>
  <c r="P46" i="1"/>
  <c r="P42" i="1"/>
  <c r="J234" i="1"/>
  <c r="L235" i="1"/>
  <c r="R234" i="1"/>
  <c r="T234" i="1"/>
  <c r="N165" i="1"/>
  <c r="N172" i="1"/>
  <c r="K165" i="1"/>
  <c r="K172" i="1"/>
  <c r="S165" i="1"/>
  <c r="S172" i="1"/>
  <c r="R165" i="1"/>
  <c r="R172" i="1"/>
  <c r="T165" i="1"/>
  <c r="T172" i="1"/>
  <c r="P67" i="1"/>
  <c r="J165" i="1"/>
  <c r="J172" i="1"/>
  <c r="P39" i="1"/>
  <c r="P151" i="1"/>
  <c r="O93" i="1"/>
  <c r="Q48" i="1"/>
  <c r="P41" i="1"/>
  <c r="P152" i="1"/>
  <c r="P52" i="1"/>
  <c r="P38" i="1"/>
  <c r="O63" i="1"/>
  <c r="P58" i="1"/>
  <c r="P60" i="1"/>
  <c r="P61" i="1"/>
  <c r="P68" i="1"/>
  <c r="P181" i="1"/>
  <c r="P71" i="1"/>
  <c r="P73" i="1"/>
  <c r="P74" i="1"/>
  <c r="P84" i="1"/>
  <c r="P199" i="1"/>
  <c r="P86" i="1"/>
  <c r="P88" i="1"/>
  <c r="P112" i="1"/>
  <c r="P56" i="1"/>
  <c r="P44" i="1"/>
  <c r="P77" i="1"/>
  <c r="P90" i="1"/>
  <c r="P91" i="1"/>
  <c r="P111" i="1"/>
  <c r="Q93" i="1"/>
  <c r="K202" i="1"/>
  <c r="N234" i="1"/>
  <c r="K235" i="1"/>
  <c r="K234" i="1"/>
  <c r="P149" i="1"/>
  <c r="P150" i="1"/>
  <c r="P154" i="1"/>
  <c r="P210" i="1"/>
  <c r="P227" i="1"/>
  <c r="P153" i="1"/>
  <c r="J242" i="1"/>
  <c r="H242" i="1"/>
  <c r="Q227" i="1"/>
  <c r="P127" i="1"/>
  <c r="P128" i="1"/>
  <c r="O129" i="1"/>
  <c r="Q195" i="1"/>
  <c r="K236" i="1"/>
  <c r="K204" i="1"/>
  <c r="Q165" i="1"/>
  <c r="Q173" i="1"/>
  <c r="K173" i="1"/>
  <c r="P230" i="1"/>
  <c r="P233" i="1"/>
  <c r="P201" i="1"/>
  <c r="P171" i="1"/>
  <c r="O234" i="1"/>
  <c r="O235" i="1"/>
  <c r="O195" i="1"/>
  <c r="O165" i="1"/>
  <c r="O172" i="1"/>
  <c r="N173" i="1"/>
  <c r="L173" i="1"/>
  <c r="P63" i="1"/>
  <c r="P48" i="1"/>
  <c r="P93" i="1"/>
  <c r="P78" i="1"/>
  <c r="J241" i="1"/>
  <c r="J243" i="1"/>
  <c r="K174" i="1"/>
  <c r="Q234" i="1"/>
  <c r="Q235" i="1"/>
  <c r="L242" i="1"/>
  <c r="O242" i="1"/>
  <c r="V242" i="1"/>
  <c r="Q172" i="1"/>
  <c r="H241" i="1"/>
  <c r="P195" i="1"/>
  <c r="P202" i="1"/>
  <c r="Q203" i="1"/>
  <c r="Q202" i="1"/>
  <c r="P165" i="1"/>
  <c r="P173" i="1"/>
  <c r="P235" i="1"/>
  <c r="O236" i="1"/>
  <c r="P234" i="1"/>
  <c r="O203" i="1"/>
  <c r="O202" i="1"/>
  <c r="O173" i="1"/>
  <c r="O174" i="1"/>
  <c r="L241" i="1"/>
  <c r="L243" i="1"/>
  <c r="H243" i="1"/>
  <c r="Q242" i="1"/>
  <c r="P172" i="1"/>
  <c r="P203" i="1"/>
  <c r="O204" i="1"/>
  <c r="O241" i="1"/>
  <c r="O243" i="1"/>
  <c r="Q241" i="1"/>
  <c r="Q243" i="1"/>
</calcChain>
</file>

<file path=xl/sharedStrings.xml><?xml version="1.0" encoding="utf-8"?>
<sst xmlns="http://schemas.openxmlformats.org/spreadsheetml/2006/main" count="488" uniqueCount="179">
  <si>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</si>
  <si>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</si>
  <si>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</si>
  <si>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</si>
  <si>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</si>
  <si>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</si>
  <si>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</si>
  <si>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</si>
  <si>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</si>
  <si>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</si>
  <si>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</si>
  <si>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</si>
  <si>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</si>
  <si>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</si>
  <si>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</si>
  <si>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</si>
  <si>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</si>
  <si>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</si>
  <si>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</si>
  <si>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</si>
  <si>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</si>
  <si>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</si>
  <si>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</si>
  <si>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</si>
  <si>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</si>
  <si>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</si>
  <si>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</si>
  <si>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</si>
  <si>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</si>
  <si>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</si>
  <si>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</si>
  <si>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</si>
  <si>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</si>
  <si>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</si>
  <si>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</si>
  <si>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</si>
  <si>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</si>
  <si>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</si>
  <si>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</si>
  <si>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</si>
  <si>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</si>
  <si>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</si>
  <si>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</si>
  <si>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</si>
  <si>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</si>
  <si>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</si>
  <si>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</si>
  <si>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</si>
  <si>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</si>
  <si>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</si>
  <si>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</si>
  <si>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</si>
  <si>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</si>
  <si>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</si>
  <si>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</si>
  <si>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</si>
  <si>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</si>
  <si>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</si>
  <si>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</si>
  <si>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</si>
  <si>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</si>
  <si>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</si>
  <si>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</si>
  <si>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</si>
  <si>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</si>
  <si>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</si>
  <si>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</si>
  <si>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</si>
  <si>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</si>
  <si>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</si>
  <si>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</si>
  <si>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</si>
  <si>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</si>
  <si>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</si>
  <si>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</si>
  <si>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</si>
  <si>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</si>
  <si>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</si>
  <si>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</si>
  <si>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</si>
  <si>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</si>
  <si>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</si>
  <si>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</si>
  <si>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</si>
  <si>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</si>
  <si>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</si>
  <si>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</si>
  <si>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</si>
  <si>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</si>
  <si>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</si>
  <si>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</si>
  <si>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</si>
  <si>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</si>
  <si>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</si>
  <si>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</si>
  <si>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</si>
  <si>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</si>
  <si>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</si>
  <si>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</si>
  <si>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</si>
  <si>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</si>
  <si>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</si>
  <si>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</si>
  <si>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</si>
  <si>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</si>
  <si>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</si>
  <si>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</si>
  <si>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</si>
  <si>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</si>
  <si>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</si>
  <si>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</si>
  <si>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MME9001</t>
  </si>
  <si>
    <t>Metodologia cercetării ştiinţifice de informatică</t>
  </si>
  <si>
    <t>MME8048</t>
  </si>
  <si>
    <t>Metode avansate de analiza datelor</t>
  </si>
  <si>
    <t>MME8042</t>
  </si>
  <si>
    <t>MME8152</t>
  </si>
  <si>
    <t>Sisteme multiagent</t>
  </si>
  <si>
    <t>MME3052</t>
  </si>
  <si>
    <t>Descoperirea cunoştinţelor în reţele de mare întindere</t>
  </si>
  <si>
    <t>MME9012</t>
  </si>
  <si>
    <t>Practică în specialitate</t>
  </si>
  <si>
    <t>MME3042</t>
  </si>
  <si>
    <t>Elaborarea lucrării de disertaţie</t>
  </si>
  <si>
    <t>MME8088</t>
  </si>
  <si>
    <t>MME3030</t>
  </si>
  <si>
    <t>MME8059</t>
  </si>
  <si>
    <t>MME8028</t>
  </si>
  <si>
    <t>Paradigme de programare</t>
  </si>
  <si>
    <t>Specializarea/Programul de studiu: Calcul de inalta performanta si analiza volumelor mari de date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</si>
  <si>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</si>
  <si>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</si>
  <si>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ETH Zurich, Univ. Orleans, Univ. Tehnica Viena
Planul reflectă recomandările Association of Computing Machinery şi IEEE Computer Society</t>
    </r>
  </si>
  <si>
    <t>MME8093</t>
  </si>
  <si>
    <t>Sisteme de operare pentru arhitecturi paralele si distribuite</t>
  </si>
  <si>
    <t>MME8094</t>
  </si>
  <si>
    <t>Modelarea formala a proceselor concurente</t>
  </si>
  <si>
    <t>MME8031</t>
  </si>
  <si>
    <t>Modele în programarea paralelă</t>
  </si>
  <si>
    <t>MME8004</t>
  </si>
  <si>
    <t>Grid, Cluster şi Cloud Computing</t>
  </si>
  <si>
    <t xml:space="preserve">Vizualizarea stiintifica a datelor </t>
  </si>
  <si>
    <t>MMX5101</t>
  </si>
  <si>
    <t>Curs opţional 1</t>
  </si>
  <si>
    <t>MME8158</t>
  </si>
  <si>
    <t>Procesare si Aplicatii Big Data</t>
  </si>
  <si>
    <t>MME8111</t>
  </si>
  <si>
    <t>Programare pe arhitecturi GPU si distribuite</t>
  </si>
  <si>
    <t>MMX5102</t>
  </si>
  <si>
    <t>Curs opţional 2</t>
  </si>
  <si>
    <t>MMX5103</t>
  </si>
  <si>
    <t>Curs opţional 3</t>
  </si>
  <si>
    <t>MME9011</t>
  </si>
  <si>
    <t>Proiect de cercetare în calcul de inalta performanta si analiza volumelor mari de date</t>
  </si>
  <si>
    <t>CURS OPȚIONAL 3 (An II, Semestrul 3)- (MMX5103)</t>
  </si>
  <si>
    <t>CURS OPȚIONAL 1 (An I, Semestrul 2) - (MMX5101)</t>
  </si>
  <si>
    <t>MME3007</t>
  </si>
  <si>
    <t>Modele de optimizare</t>
  </si>
  <si>
    <t>FMR2203</t>
  </si>
  <si>
    <t>Calculul proprietatilor moleculare</t>
  </si>
  <si>
    <t>MMR8087</t>
  </si>
  <si>
    <t>Fluxuri de date</t>
  </si>
  <si>
    <t>MME8050</t>
  </si>
  <si>
    <t>Sisteme workflow</t>
  </si>
  <si>
    <t>BMR1103</t>
  </si>
  <si>
    <t>Bioinformatica</t>
  </si>
  <si>
    <t>Metode statistice computationale</t>
  </si>
  <si>
    <t>Modelare matematica</t>
  </si>
  <si>
    <t>MME8097</t>
  </si>
  <si>
    <t>Resource-aware computing</t>
  </si>
  <si>
    <t>Instruire automata</t>
  </si>
  <si>
    <t>MMR3051</t>
  </si>
  <si>
    <t>Aritmetica modulara si criptografie</t>
  </si>
  <si>
    <t>MMR8056</t>
  </si>
  <si>
    <t>Data mining</t>
  </si>
  <si>
    <t>Sem. 2: Se alege  o disciplină din pachetul: MMX5101</t>
  </si>
  <si>
    <t>Sem. 3: Se alege  o disciplină din pachetul: MMX5103</t>
  </si>
  <si>
    <t>Sem. 3: Se alege  o disciplină din pachetul: MMX5102</t>
  </si>
  <si>
    <t>CURS OPȚIONAL 2 (An I, Semestrul 3)- (MMX5102)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</si>
</sst>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\-0;;@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5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6" fillId="9" borderId="1" xfId="0" applyFont="1" applyFill="1" applyBorder="1" applyAlignment="1" applyProtection="1">
      <alignment horizontal="left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43" fontId="1" fillId="3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7"/>
  <sheetViews>
    <sheetView tabSelected="1" view="pageLayout" topLeftCell="B1" zoomScaleNormal="100" workbookViewId="0">
      <selection activeCell="V242" sqref="V242:Y242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8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195" t="s">
        <v>97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N1" s="201" t="s">
        <v>19</v>
      </c>
      <c r="O1" s="201"/>
      <c r="P1" s="201"/>
      <c r="Q1" s="201"/>
      <c r="R1" s="201"/>
      <c r="S1" s="201"/>
      <c r="T1" s="201"/>
      <c r="U1" s="201"/>
    </row>
    <row r="2" spans="1:29" ht="6.7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29" ht="39" customHeight="1" x14ac:dyDescent="0.2">
      <c r="A3" s="196" t="s">
        <v>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N3" s="207"/>
      <c r="O3" s="208"/>
      <c r="P3" s="211" t="s">
        <v>34</v>
      </c>
      <c r="Q3" s="212"/>
      <c r="R3" s="213"/>
      <c r="S3" s="211" t="s">
        <v>35</v>
      </c>
      <c r="T3" s="212"/>
      <c r="U3" s="213"/>
      <c r="V3" s="239" t="str">
        <f>IF(P4&gt;=12,"Corect","Trebuie alocate cel puțin 12 de ore pe săptămână")</f>
        <v>Corect</v>
      </c>
      <c r="W3" s="240"/>
      <c r="X3" s="240"/>
      <c r="Y3" s="240"/>
    </row>
    <row r="4" spans="1:29" ht="17.25" customHeight="1" x14ac:dyDescent="0.2">
      <c r="A4" s="203" t="s">
        <v>105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N4" s="209" t="s">
        <v>14</v>
      </c>
      <c r="O4" s="210"/>
      <c r="P4" s="216">
        <v>20</v>
      </c>
      <c r="Q4" s="217"/>
      <c r="R4" s="218"/>
      <c r="S4" s="216">
        <v>16</v>
      </c>
      <c r="T4" s="217"/>
      <c r="U4" s="218"/>
      <c r="V4" s="239" t="str">
        <f>IF(S4&gt;=12,"Corect","Trebuie alocate cel puțin 12 de ore pe săptămână")</f>
        <v>Corect</v>
      </c>
      <c r="W4" s="240"/>
      <c r="X4" s="240"/>
      <c r="Y4" s="240"/>
    </row>
    <row r="5" spans="1:29" ht="16.5" customHeight="1" x14ac:dyDescent="0.2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N5" s="209" t="s">
        <v>15</v>
      </c>
      <c r="O5" s="210"/>
      <c r="P5" s="216">
        <v>16</v>
      </c>
      <c r="Q5" s="217"/>
      <c r="R5" s="218"/>
      <c r="S5" s="216">
        <v>24</v>
      </c>
      <c r="T5" s="217"/>
      <c r="U5" s="218"/>
      <c r="V5" s="239" t="str">
        <f>IF(P5&gt;=12,"Corect","Trebuie alocate cel puțin 12 de ore pe săptămână")</f>
        <v>Corect</v>
      </c>
      <c r="W5" s="240"/>
      <c r="X5" s="240"/>
      <c r="Y5" s="240"/>
    </row>
    <row r="6" spans="1:29" ht="15" customHeight="1" x14ac:dyDescent="0.2">
      <c r="A6" s="222" t="s">
        <v>106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N6" s="224"/>
      <c r="O6" s="224"/>
      <c r="P6" s="223"/>
      <c r="Q6" s="223"/>
      <c r="R6" s="223"/>
      <c r="S6" s="223"/>
      <c r="T6" s="223"/>
      <c r="U6" s="223"/>
      <c r="V6" s="239" t="str">
        <f>IF(S5&gt;=12,"Corect","Trebuie alocate cel puțin 12 de ore pe săptămână")</f>
        <v>Corect</v>
      </c>
      <c r="W6" s="240"/>
      <c r="X6" s="240"/>
      <c r="Y6" s="240"/>
    </row>
    <row r="7" spans="1:29" ht="18" customHeight="1" x14ac:dyDescent="0.2">
      <c r="A7" s="225" t="s">
        <v>129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29" ht="18.75" customHeight="1" x14ac:dyDescent="0.2">
      <c r="A8" s="226" t="s">
        <v>107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N8" s="227" t="s">
        <v>93</v>
      </c>
      <c r="O8" s="227"/>
      <c r="P8" s="227"/>
      <c r="Q8" s="227"/>
      <c r="R8" s="227"/>
      <c r="S8" s="227"/>
      <c r="T8" s="227"/>
      <c r="U8" s="227"/>
    </row>
    <row r="9" spans="1:29" ht="15" customHeight="1" x14ac:dyDescent="0.2">
      <c r="A9" s="206" t="s">
        <v>99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N9" s="227"/>
      <c r="O9" s="227"/>
      <c r="P9" s="227"/>
      <c r="Q9" s="227"/>
      <c r="R9" s="227"/>
      <c r="S9" s="227"/>
      <c r="T9" s="227"/>
      <c r="U9" s="227"/>
      <c r="V9" s="242" t="s">
        <v>90</v>
      </c>
      <c r="W9" s="243"/>
      <c r="X9" s="243"/>
      <c r="Y9" s="244"/>
      <c r="Z9" s="244"/>
      <c r="AA9" s="244"/>
      <c r="AB9" s="53"/>
    </row>
    <row r="10" spans="1:29" ht="16.5" customHeight="1" x14ac:dyDescent="0.2">
      <c r="A10" s="206" t="s">
        <v>59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N10" s="227"/>
      <c r="O10" s="227"/>
      <c r="P10" s="227"/>
      <c r="Q10" s="227"/>
      <c r="R10" s="227"/>
      <c r="S10" s="227"/>
      <c r="T10" s="227"/>
      <c r="U10" s="227"/>
      <c r="V10" s="243"/>
      <c r="W10" s="243"/>
      <c r="X10" s="243"/>
      <c r="Y10" s="244"/>
      <c r="Z10" s="244"/>
      <c r="AA10" s="244"/>
      <c r="AB10" s="53"/>
    </row>
    <row r="11" spans="1:29" x14ac:dyDescent="0.2">
      <c r="A11" s="206" t="s">
        <v>17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N11" s="227"/>
      <c r="O11" s="227"/>
      <c r="P11" s="227"/>
      <c r="Q11" s="227"/>
      <c r="R11" s="227"/>
      <c r="S11" s="227"/>
      <c r="T11" s="227"/>
      <c r="U11" s="227"/>
      <c r="V11" s="243"/>
      <c r="W11" s="243"/>
      <c r="X11" s="243"/>
      <c r="Y11" s="244"/>
      <c r="Z11" s="244"/>
      <c r="AA11" s="244"/>
      <c r="AB11" s="53"/>
    </row>
    <row r="12" spans="1:29" ht="10.5" customHeight="1" x14ac:dyDescent="0.2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N12" s="2"/>
      <c r="O12" s="2"/>
      <c r="P12" s="2"/>
      <c r="Q12" s="2"/>
      <c r="R12" s="2"/>
      <c r="S12" s="2"/>
      <c r="V12" s="243"/>
      <c r="W12" s="243"/>
      <c r="X12" s="243"/>
      <c r="Y12" s="244"/>
      <c r="Z12" s="244"/>
      <c r="AA12" s="244"/>
      <c r="AB12" s="53"/>
    </row>
    <row r="13" spans="1:29" x14ac:dyDescent="0.2">
      <c r="A13" s="229" t="s">
        <v>64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N13" s="230" t="s">
        <v>20</v>
      </c>
      <c r="O13" s="230"/>
      <c r="P13" s="230"/>
      <c r="Q13" s="230"/>
      <c r="R13" s="230"/>
      <c r="S13" s="230"/>
      <c r="T13" s="230"/>
      <c r="U13" s="230"/>
      <c r="V13" s="53"/>
      <c r="W13" s="53"/>
      <c r="X13" s="53"/>
      <c r="Y13" s="53"/>
      <c r="Z13" s="53"/>
      <c r="AA13" s="53"/>
      <c r="AB13" s="53"/>
    </row>
    <row r="14" spans="1:29" ht="12.75" customHeight="1" x14ac:dyDescent="0.2">
      <c r="A14" s="229" t="s">
        <v>60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N14" s="202" t="s">
        <v>175</v>
      </c>
      <c r="O14" s="202"/>
      <c r="P14" s="202"/>
      <c r="Q14" s="202"/>
      <c r="R14" s="202"/>
      <c r="S14" s="202"/>
      <c r="T14" s="202"/>
      <c r="U14" s="202"/>
      <c r="V14" s="53"/>
      <c r="W14" s="53"/>
      <c r="X14" s="53"/>
      <c r="Y14" s="53"/>
      <c r="Z14" s="53"/>
      <c r="AA14" s="53"/>
      <c r="AB14" s="53"/>
    </row>
    <row r="15" spans="1:29" ht="12.75" customHeight="1" x14ac:dyDescent="0.2">
      <c r="A15" s="226" t="s">
        <v>130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N15" s="202" t="s">
        <v>177</v>
      </c>
      <c r="O15" s="202"/>
      <c r="P15" s="202"/>
      <c r="Q15" s="202"/>
      <c r="R15" s="202"/>
      <c r="S15" s="202"/>
      <c r="T15" s="202"/>
      <c r="U15" s="202"/>
      <c r="V15" s="245" t="s">
        <v>91</v>
      </c>
      <c r="W15" s="245"/>
      <c r="X15" s="245"/>
      <c r="Y15" s="245"/>
      <c r="Z15" s="245"/>
      <c r="AA15" s="245"/>
      <c r="AB15" s="53"/>
    </row>
    <row r="16" spans="1:29" ht="12.75" customHeight="1" x14ac:dyDescent="0.25">
      <c r="A16" s="226" t="s">
        <v>131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N16" s="202" t="s">
        <v>176</v>
      </c>
      <c r="O16" s="202"/>
      <c r="P16" s="202"/>
      <c r="Q16" s="202"/>
      <c r="R16" s="202"/>
      <c r="S16" s="202"/>
      <c r="T16" s="202"/>
      <c r="U16" s="202"/>
      <c r="V16" s="245"/>
      <c r="W16" s="245"/>
      <c r="X16" s="245"/>
      <c r="Y16" s="245"/>
      <c r="Z16" s="245"/>
      <c r="AA16" s="245"/>
      <c r="AB16" s="249"/>
      <c r="AC16" s="250"/>
    </row>
    <row r="17" spans="1:28" ht="12.75" customHeight="1" x14ac:dyDescent="0.2">
      <c r="A17" s="206" t="s">
        <v>1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N17" s="200"/>
      <c r="O17" s="200"/>
      <c r="P17" s="200"/>
      <c r="Q17" s="200"/>
      <c r="R17" s="200"/>
      <c r="S17" s="200"/>
      <c r="T17" s="200"/>
      <c r="U17" s="200"/>
      <c r="V17" s="245"/>
      <c r="W17" s="245"/>
      <c r="X17" s="245"/>
      <c r="Y17" s="245"/>
      <c r="Z17" s="245"/>
      <c r="AA17" s="245"/>
      <c r="AB17" s="53"/>
    </row>
    <row r="18" spans="1:28" ht="14.25" customHeight="1" x14ac:dyDescent="0.2">
      <c r="A18" s="206" t="s">
        <v>65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N18" s="200"/>
      <c r="O18" s="200"/>
      <c r="P18" s="200"/>
      <c r="Q18" s="200"/>
      <c r="R18" s="200"/>
      <c r="S18" s="200"/>
      <c r="T18" s="200"/>
      <c r="U18" s="200"/>
      <c r="V18" s="53"/>
      <c r="W18" s="53"/>
      <c r="X18" s="53"/>
      <c r="Y18" s="53"/>
      <c r="Z18" s="53"/>
      <c r="AA18" s="53"/>
      <c r="AB18" s="53"/>
    </row>
    <row r="19" spans="1:28" x14ac:dyDescent="0.2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N19" s="200"/>
      <c r="O19" s="200"/>
      <c r="P19" s="200"/>
      <c r="Q19" s="200"/>
      <c r="R19" s="200"/>
      <c r="S19" s="200"/>
      <c r="T19" s="200"/>
      <c r="U19" s="200"/>
      <c r="V19" s="53"/>
      <c r="W19" s="53"/>
      <c r="X19" s="53"/>
      <c r="Y19" s="53"/>
      <c r="Z19" s="53"/>
      <c r="AA19" s="53"/>
      <c r="AB19" s="53"/>
    </row>
    <row r="20" spans="1:28" ht="7.5" customHeight="1" x14ac:dyDescent="0.2">
      <c r="A20" s="227" t="s">
        <v>78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N20" s="2"/>
      <c r="O20" s="2"/>
      <c r="P20" s="2"/>
      <c r="Q20" s="2"/>
      <c r="R20" s="2"/>
      <c r="S20" s="2"/>
      <c r="V20" s="246" t="s">
        <v>92</v>
      </c>
      <c r="W20" s="247"/>
      <c r="X20" s="247"/>
      <c r="Y20" s="247"/>
      <c r="Z20" s="247"/>
      <c r="AA20" s="247"/>
      <c r="AB20" s="248"/>
    </row>
    <row r="21" spans="1:28" ht="15" customHeight="1" x14ac:dyDescent="0.2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N21" s="81" t="s">
        <v>108</v>
      </c>
      <c r="O21" s="81"/>
      <c r="P21" s="81"/>
      <c r="Q21" s="81"/>
      <c r="R21" s="81"/>
      <c r="S21" s="81"/>
      <c r="T21" s="81"/>
      <c r="U21" s="81"/>
      <c r="V21" s="248"/>
      <c r="W21" s="248"/>
      <c r="X21" s="248"/>
      <c r="Y21" s="248"/>
      <c r="Z21" s="248"/>
      <c r="AA21" s="248"/>
      <c r="AB21" s="248"/>
    </row>
    <row r="22" spans="1:28" ht="15" customHeight="1" x14ac:dyDescent="0.2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N22" s="81"/>
      <c r="O22" s="81"/>
      <c r="P22" s="81"/>
      <c r="Q22" s="81"/>
      <c r="R22" s="81"/>
      <c r="S22" s="81"/>
      <c r="T22" s="81"/>
      <c r="U22" s="81"/>
      <c r="V22" s="248"/>
      <c r="W22" s="248"/>
      <c r="X22" s="248"/>
      <c r="Y22" s="248"/>
      <c r="Z22" s="248"/>
      <c r="AA22" s="248"/>
      <c r="AB22" s="248"/>
    </row>
    <row r="23" spans="1:28" ht="24" customHeight="1" x14ac:dyDescent="0.2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N23" s="81"/>
      <c r="O23" s="81"/>
      <c r="P23" s="81"/>
      <c r="Q23" s="81"/>
      <c r="R23" s="81"/>
      <c r="S23" s="81"/>
      <c r="T23" s="81"/>
      <c r="U23" s="81"/>
      <c r="V23" s="248"/>
      <c r="W23" s="248"/>
      <c r="X23" s="248"/>
      <c r="Y23" s="248"/>
      <c r="Z23" s="248"/>
      <c r="AA23" s="248"/>
      <c r="AB23" s="248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42" t="s">
        <v>16</v>
      </c>
      <c r="B25" s="142"/>
      <c r="C25" s="142"/>
      <c r="D25" s="142"/>
      <c r="E25" s="142"/>
      <c r="F25" s="142"/>
      <c r="G25" s="142"/>
      <c r="N25" s="228" t="s">
        <v>132</v>
      </c>
      <c r="O25" s="228"/>
      <c r="P25" s="228"/>
      <c r="Q25" s="228"/>
      <c r="R25" s="228"/>
      <c r="S25" s="228"/>
      <c r="T25" s="228"/>
      <c r="U25" s="228"/>
    </row>
    <row r="26" spans="1:28" ht="26.25" customHeight="1" x14ac:dyDescent="0.2">
      <c r="A26" s="4"/>
      <c r="B26" s="211" t="s">
        <v>2</v>
      </c>
      <c r="C26" s="213"/>
      <c r="D26" s="211" t="s">
        <v>3</v>
      </c>
      <c r="E26" s="212"/>
      <c r="F26" s="213"/>
      <c r="G26" s="221" t="s">
        <v>18</v>
      </c>
      <c r="H26" s="221" t="s">
        <v>10</v>
      </c>
      <c r="I26" s="211" t="s">
        <v>4</v>
      </c>
      <c r="J26" s="212"/>
      <c r="K26" s="213"/>
      <c r="N26" s="228"/>
      <c r="O26" s="228"/>
      <c r="P26" s="228"/>
      <c r="Q26" s="228"/>
      <c r="R26" s="228"/>
      <c r="S26" s="228"/>
      <c r="T26" s="228"/>
      <c r="U26" s="228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20"/>
      <c r="H27" s="220"/>
      <c r="I27" s="5" t="s">
        <v>11</v>
      </c>
      <c r="J27" s="5" t="s">
        <v>12</v>
      </c>
      <c r="K27" s="5" t="s">
        <v>13</v>
      </c>
      <c r="N27" s="228"/>
      <c r="O27" s="228"/>
      <c r="P27" s="228"/>
      <c r="Q27" s="228"/>
      <c r="R27" s="228"/>
      <c r="S27" s="228"/>
      <c r="T27" s="228"/>
      <c r="U27" s="228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28"/>
      <c r="O28" s="228"/>
      <c r="P28" s="228"/>
      <c r="Q28" s="228"/>
      <c r="R28" s="228"/>
      <c r="S28" s="228"/>
      <c r="T28" s="228"/>
      <c r="U28" s="228"/>
      <c r="V28" s="241" t="str">
        <f>IF(SUM(B28:K28)=52,"Corect","Suma trebuie să fie 52")</f>
        <v>Corect</v>
      </c>
      <c r="W28" s="241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109</v>
      </c>
      <c r="I29" s="24">
        <v>3</v>
      </c>
      <c r="J29" s="24">
        <v>1</v>
      </c>
      <c r="K29" s="24">
        <v>12</v>
      </c>
      <c r="N29" s="228"/>
      <c r="O29" s="228"/>
      <c r="P29" s="228"/>
      <c r="Q29" s="228"/>
      <c r="R29" s="228"/>
      <c r="S29" s="228"/>
      <c r="T29" s="228"/>
      <c r="U29" s="228"/>
      <c r="V29" s="241" t="str">
        <f>IF(SUM(B29:K29)=52,"Corect","Suma trebuie să fie 52")</f>
        <v>Corect</v>
      </c>
      <c r="W29" s="241"/>
    </row>
    <row r="30" spans="1:28" ht="15.75" customHeight="1" x14ac:dyDescent="0.2">
      <c r="A30" s="37" t="s">
        <v>110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28"/>
      <c r="O30" s="228"/>
      <c r="P30" s="228"/>
      <c r="Q30" s="228"/>
      <c r="R30" s="228"/>
      <c r="S30" s="228"/>
      <c r="T30" s="228"/>
      <c r="U30" s="228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228"/>
      <c r="O31" s="228"/>
      <c r="P31" s="228"/>
      <c r="Q31" s="228"/>
      <c r="R31" s="228"/>
      <c r="S31" s="228"/>
      <c r="T31" s="228"/>
      <c r="U31" s="228"/>
    </row>
    <row r="32" spans="1:28" ht="20.25" customHeight="1" x14ac:dyDescent="0.2">
      <c r="A32" s="204" t="s">
        <v>21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</row>
    <row r="33" spans="1:24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100</v>
      </c>
      <c r="T33" s="10" t="s">
        <v>101</v>
      </c>
      <c r="U33" s="10"/>
    </row>
    <row r="34" spans="1:24" ht="20.25" customHeight="1" x14ac:dyDescent="0.2">
      <c r="A34" s="106" t="s">
        <v>41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</row>
    <row r="35" spans="1:24" ht="18" customHeight="1" x14ac:dyDescent="0.2">
      <c r="A35" s="193" t="s">
        <v>27</v>
      </c>
      <c r="B35" s="178" t="s">
        <v>26</v>
      </c>
      <c r="C35" s="179"/>
      <c r="D35" s="179"/>
      <c r="E35" s="179"/>
      <c r="F35" s="179"/>
      <c r="G35" s="179"/>
      <c r="H35" s="179"/>
      <c r="I35" s="180"/>
      <c r="J35" s="221" t="s">
        <v>39</v>
      </c>
      <c r="K35" s="197" t="s">
        <v>24</v>
      </c>
      <c r="L35" s="198"/>
      <c r="M35" s="198"/>
      <c r="N35" s="199"/>
      <c r="O35" s="197" t="s">
        <v>40</v>
      </c>
      <c r="P35" s="214"/>
      <c r="Q35" s="215"/>
      <c r="R35" s="197" t="s">
        <v>23</v>
      </c>
      <c r="S35" s="198"/>
      <c r="T35" s="199"/>
      <c r="U35" s="219" t="s">
        <v>22</v>
      </c>
    </row>
    <row r="36" spans="1:24" ht="12.75" customHeight="1" x14ac:dyDescent="0.2">
      <c r="A36" s="194"/>
      <c r="B36" s="181"/>
      <c r="C36" s="182"/>
      <c r="D36" s="182"/>
      <c r="E36" s="182"/>
      <c r="F36" s="182"/>
      <c r="G36" s="182"/>
      <c r="H36" s="182"/>
      <c r="I36" s="183"/>
      <c r="J36" s="220"/>
      <c r="K36" s="5" t="s">
        <v>28</v>
      </c>
      <c r="L36" s="5" t="s">
        <v>29</v>
      </c>
      <c r="M36" s="57" t="s">
        <v>103</v>
      </c>
      <c r="N36" s="5" t="s">
        <v>104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20"/>
    </row>
    <row r="37" spans="1:24" x14ac:dyDescent="0.2">
      <c r="A37" s="69" t="s">
        <v>127</v>
      </c>
      <c r="B37" s="166" t="s">
        <v>128</v>
      </c>
      <c r="C37" s="166"/>
      <c r="D37" s="166"/>
      <c r="E37" s="166"/>
      <c r="F37" s="166"/>
      <c r="G37" s="166"/>
      <c r="H37" s="166"/>
      <c r="I37" s="166"/>
      <c r="J37" s="70">
        <v>6</v>
      </c>
      <c r="K37" s="70">
        <v>2</v>
      </c>
      <c r="L37" s="70">
        <v>1</v>
      </c>
      <c r="M37" s="70">
        <v>0</v>
      </c>
      <c r="N37" s="70">
        <v>1</v>
      </c>
      <c r="O37" s="17">
        <f>K37+L37+N37+M37</f>
        <v>4</v>
      </c>
      <c r="P37" s="18">
        <f>Q37-O37</f>
        <v>7</v>
      </c>
      <c r="Q37" s="18">
        <f t="shared" ref="Q37:Q47" si="0">ROUND(PRODUCT(J37,25)/14,0)</f>
        <v>11</v>
      </c>
      <c r="R37" s="23" t="s">
        <v>31</v>
      </c>
      <c r="S37" s="11"/>
      <c r="T37" s="24"/>
      <c r="U37" s="11" t="s">
        <v>36</v>
      </c>
    </row>
    <row r="38" spans="1:24" x14ac:dyDescent="0.2">
      <c r="A38" s="69" t="s">
        <v>133</v>
      </c>
      <c r="B38" s="166" t="s">
        <v>134</v>
      </c>
      <c r="C38" s="166"/>
      <c r="D38" s="166"/>
      <c r="E38" s="166"/>
      <c r="F38" s="166"/>
      <c r="G38" s="166"/>
      <c r="H38" s="166"/>
      <c r="I38" s="166"/>
      <c r="J38" s="70">
        <v>6</v>
      </c>
      <c r="K38" s="70">
        <v>2</v>
      </c>
      <c r="L38" s="70">
        <v>1</v>
      </c>
      <c r="M38" s="70">
        <v>0</v>
      </c>
      <c r="N38" s="70">
        <v>1</v>
      </c>
      <c r="O38" s="61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36</v>
      </c>
    </row>
    <row r="39" spans="1:24" x14ac:dyDescent="0.2">
      <c r="A39" s="69" t="s">
        <v>135</v>
      </c>
      <c r="B39" s="166" t="s">
        <v>136</v>
      </c>
      <c r="C39" s="166"/>
      <c r="D39" s="166"/>
      <c r="E39" s="166"/>
      <c r="F39" s="166"/>
      <c r="G39" s="166"/>
      <c r="H39" s="166"/>
      <c r="I39" s="166"/>
      <c r="J39" s="70">
        <v>7</v>
      </c>
      <c r="K39" s="70">
        <v>2</v>
      </c>
      <c r="L39" s="70">
        <v>1</v>
      </c>
      <c r="M39" s="70">
        <v>0</v>
      </c>
      <c r="N39" s="70">
        <v>1</v>
      </c>
      <c r="O39" s="61">
        <f t="shared" si="1"/>
        <v>4</v>
      </c>
      <c r="P39" s="18">
        <f t="shared" si="2"/>
        <v>9</v>
      </c>
      <c r="Q39" s="18">
        <f t="shared" si="0"/>
        <v>13</v>
      </c>
      <c r="R39" s="23" t="s">
        <v>31</v>
      </c>
      <c r="S39" s="11"/>
      <c r="T39" s="24"/>
      <c r="U39" s="11" t="s">
        <v>36</v>
      </c>
    </row>
    <row r="40" spans="1:24" x14ac:dyDescent="0.2">
      <c r="A40" s="69" t="s">
        <v>113</v>
      </c>
      <c r="B40" s="166" t="s">
        <v>114</v>
      </c>
      <c r="C40" s="166"/>
      <c r="D40" s="166"/>
      <c r="E40" s="166"/>
      <c r="F40" s="166"/>
      <c r="G40" s="166"/>
      <c r="H40" s="166"/>
      <c r="I40" s="166"/>
      <c r="J40" s="25">
        <v>7</v>
      </c>
      <c r="K40" s="70">
        <v>2</v>
      </c>
      <c r="L40" s="70">
        <v>1</v>
      </c>
      <c r="M40" s="70">
        <v>0</v>
      </c>
      <c r="N40" s="70">
        <v>1</v>
      </c>
      <c r="O40" s="61">
        <f t="shared" si="1"/>
        <v>4</v>
      </c>
      <c r="P40" s="18">
        <f t="shared" si="2"/>
        <v>9</v>
      </c>
      <c r="Q40" s="18">
        <f t="shared" si="0"/>
        <v>13</v>
      </c>
      <c r="R40" s="23" t="s">
        <v>31</v>
      </c>
      <c r="S40" s="11"/>
      <c r="T40" s="24"/>
      <c r="U40" s="11" t="s">
        <v>36</v>
      </c>
    </row>
    <row r="41" spans="1:24" x14ac:dyDescent="0.2">
      <c r="A41" s="69" t="s">
        <v>111</v>
      </c>
      <c r="B41" s="166" t="s">
        <v>112</v>
      </c>
      <c r="C41" s="166"/>
      <c r="D41" s="166"/>
      <c r="E41" s="166"/>
      <c r="F41" s="166"/>
      <c r="G41" s="166"/>
      <c r="H41" s="166"/>
      <c r="I41" s="166"/>
      <c r="J41" s="70">
        <v>4</v>
      </c>
      <c r="K41" s="70">
        <v>2</v>
      </c>
      <c r="L41" s="70">
        <v>1</v>
      </c>
      <c r="M41" s="70">
        <v>0</v>
      </c>
      <c r="N41" s="70">
        <v>1</v>
      </c>
      <c r="O41" s="61">
        <f t="shared" si="1"/>
        <v>4</v>
      </c>
      <c r="P41" s="18">
        <f t="shared" si="2"/>
        <v>3</v>
      </c>
      <c r="Q41" s="18">
        <f t="shared" si="0"/>
        <v>7</v>
      </c>
      <c r="R41" s="23"/>
      <c r="S41" s="11" t="s">
        <v>28</v>
      </c>
      <c r="T41" s="24"/>
      <c r="U41" s="11" t="s">
        <v>38</v>
      </c>
    </row>
    <row r="42" spans="1:24" hidden="1" x14ac:dyDescent="0.2">
      <c r="A42" s="30"/>
      <c r="B42" s="171"/>
      <c r="C42" s="172"/>
      <c r="D42" s="172"/>
      <c r="E42" s="172"/>
      <c r="F42" s="172"/>
      <c r="G42" s="172"/>
      <c r="H42" s="172"/>
      <c r="I42" s="173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">
      <c r="A43" s="30"/>
      <c r="B43" s="171"/>
      <c r="C43" s="172"/>
      <c r="D43" s="172"/>
      <c r="E43" s="172"/>
      <c r="F43" s="172"/>
      <c r="G43" s="172"/>
      <c r="H43" s="172"/>
      <c r="I43" s="173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">
      <c r="A44" s="30"/>
      <c r="B44" s="171"/>
      <c r="C44" s="172"/>
      <c r="D44" s="172"/>
      <c r="E44" s="172"/>
      <c r="F44" s="172"/>
      <c r="G44" s="172"/>
      <c r="H44" s="172"/>
      <c r="I44" s="173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">
      <c r="A45" s="30"/>
      <c r="B45" s="171"/>
      <c r="C45" s="172"/>
      <c r="D45" s="172"/>
      <c r="E45" s="172"/>
      <c r="F45" s="172"/>
      <c r="G45" s="172"/>
      <c r="H45" s="172"/>
      <c r="I45" s="173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">
      <c r="A46" s="30"/>
      <c r="B46" s="171"/>
      <c r="C46" s="172"/>
      <c r="D46" s="172"/>
      <c r="E46" s="172"/>
      <c r="F46" s="172"/>
      <c r="G46" s="172"/>
      <c r="H46" s="172"/>
      <c r="I46" s="173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">
      <c r="A47" s="33"/>
      <c r="B47" s="171"/>
      <c r="C47" s="172"/>
      <c r="D47" s="172"/>
      <c r="E47" s="172"/>
      <c r="F47" s="172"/>
      <c r="G47" s="172"/>
      <c r="H47" s="172"/>
      <c r="I47" s="173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">
      <c r="A48" s="20" t="s">
        <v>25</v>
      </c>
      <c r="B48" s="111"/>
      <c r="C48" s="112"/>
      <c r="D48" s="112"/>
      <c r="E48" s="112"/>
      <c r="F48" s="112"/>
      <c r="G48" s="112"/>
      <c r="H48" s="112"/>
      <c r="I48" s="113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235" t="str">
        <f>IF(R48&gt;=SUM(S48:T48),"Corect","E trebuie să fie cel puțin egal cu C+VP")</f>
        <v>Corect</v>
      </c>
      <c r="W48" s="236"/>
      <c r="X48" s="236"/>
    </row>
    <row r="49" spans="1:24" ht="16.5" customHeight="1" x14ac:dyDescent="0.2">
      <c r="A49" s="106" t="s">
        <v>42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</row>
    <row r="50" spans="1:24" ht="18" customHeight="1" x14ac:dyDescent="0.2">
      <c r="A50" s="193" t="s">
        <v>27</v>
      </c>
      <c r="B50" s="178" t="s">
        <v>26</v>
      </c>
      <c r="C50" s="179"/>
      <c r="D50" s="179"/>
      <c r="E50" s="179"/>
      <c r="F50" s="179"/>
      <c r="G50" s="179"/>
      <c r="H50" s="179"/>
      <c r="I50" s="180"/>
      <c r="J50" s="221" t="s">
        <v>39</v>
      </c>
      <c r="K50" s="197" t="s">
        <v>24</v>
      </c>
      <c r="L50" s="198"/>
      <c r="M50" s="198"/>
      <c r="N50" s="199"/>
      <c r="O50" s="197" t="s">
        <v>40</v>
      </c>
      <c r="P50" s="214"/>
      <c r="Q50" s="215"/>
      <c r="R50" s="197" t="s">
        <v>23</v>
      </c>
      <c r="S50" s="198"/>
      <c r="T50" s="199"/>
      <c r="U50" s="219" t="s">
        <v>22</v>
      </c>
    </row>
    <row r="51" spans="1:24" ht="12.75" customHeight="1" x14ac:dyDescent="0.2">
      <c r="A51" s="194"/>
      <c r="B51" s="181"/>
      <c r="C51" s="182"/>
      <c r="D51" s="182"/>
      <c r="E51" s="182"/>
      <c r="F51" s="182"/>
      <c r="G51" s="182"/>
      <c r="H51" s="182"/>
      <c r="I51" s="183"/>
      <c r="J51" s="220"/>
      <c r="K51" s="5" t="s">
        <v>28</v>
      </c>
      <c r="L51" s="5" t="s">
        <v>29</v>
      </c>
      <c r="M51" s="57" t="s">
        <v>103</v>
      </c>
      <c r="N51" s="5" t="s">
        <v>104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20"/>
    </row>
    <row r="52" spans="1:24" x14ac:dyDescent="0.2">
      <c r="A52" s="69" t="s">
        <v>137</v>
      </c>
      <c r="B52" s="166" t="s">
        <v>138</v>
      </c>
      <c r="C52" s="166"/>
      <c r="D52" s="166"/>
      <c r="E52" s="166"/>
      <c r="F52" s="166"/>
      <c r="G52" s="166"/>
      <c r="H52" s="166"/>
      <c r="I52" s="166"/>
      <c r="J52" s="70">
        <v>8</v>
      </c>
      <c r="K52" s="70">
        <v>2</v>
      </c>
      <c r="L52" s="70">
        <v>1</v>
      </c>
      <c r="M52" s="70">
        <v>0</v>
      </c>
      <c r="N52" s="70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36</v>
      </c>
    </row>
    <row r="53" spans="1:24" x14ac:dyDescent="0.2">
      <c r="A53" s="69" t="s">
        <v>139</v>
      </c>
      <c r="B53" s="166" t="s">
        <v>140</v>
      </c>
      <c r="C53" s="166"/>
      <c r="D53" s="166"/>
      <c r="E53" s="166"/>
      <c r="F53" s="166"/>
      <c r="G53" s="166"/>
      <c r="H53" s="166"/>
      <c r="I53" s="166"/>
      <c r="J53" s="70">
        <v>8</v>
      </c>
      <c r="K53" s="70">
        <v>2</v>
      </c>
      <c r="L53" s="70">
        <v>1</v>
      </c>
      <c r="M53" s="70">
        <v>0</v>
      </c>
      <c r="N53" s="70">
        <v>1</v>
      </c>
      <c r="O53" s="61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23" t="s">
        <v>31</v>
      </c>
      <c r="S53" s="11"/>
      <c r="T53" s="24"/>
      <c r="U53" s="11" t="s">
        <v>37</v>
      </c>
    </row>
    <row r="54" spans="1:24" x14ac:dyDescent="0.2">
      <c r="A54" s="69" t="s">
        <v>126</v>
      </c>
      <c r="B54" s="166" t="s">
        <v>141</v>
      </c>
      <c r="C54" s="166"/>
      <c r="D54" s="166"/>
      <c r="E54" s="166"/>
      <c r="F54" s="166"/>
      <c r="G54" s="166"/>
      <c r="H54" s="166"/>
      <c r="I54" s="166"/>
      <c r="J54" s="70">
        <v>7</v>
      </c>
      <c r="K54" s="70">
        <v>2</v>
      </c>
      <c r="L54" s="70">
        <v>1</v>
      </c>
      <c r="M54" s="70">
        <v>0</v>
      </c>
      <c r="N54" s="70">
        <v>1</v>
      </c>
      <c r="O54" s="61">
        <f t="shared" si="6"/>
        <v>4</v>
      </c>
      <c r="P54" s="18">
        <f t="shared" si="7"/>
        <v>9</v>
      </c>
      <c r="Q54" s="18">
        <f t="shared" si="5"/>
        <v>13</v>
      </c>
      <c r="R54" s="23" t="s">
        <v>31</v>
      </c>
      <c r="S54" s="11"/>
      <c r="T54" s="24"/>
      <c r="U54" s="11" t="s">
        <v>37</v>
      </c>
    </row>
    <row r="55" spans="1:24" x14ac:dyDescent="0.2">
      <c r="A55" s="69" t="s">
        <v>142</v>
      </c>
      <c r="B55" s="171" t="s">
        <v>143</v>
      </c>
      <c r="C55" s="172"/>
      <c r="D55" s="172"/>
      <c r="E55" s="172"/>
      <c r="F55" s="172"/>
      <c r="G55" s="172"/>
      <c r="H55" s="172"/>
      <c r="I55" s="173"/>
      <c r="J55" s="70">
        <v>7</v>
      </c>
      <c r="K55" s="70">
        <v>2</v>
      </c>
      <c r="L55" s="70">
        <v>1</v>
      </c>
      <c r="M55" s="70">
        <v>0</v>
      </c>
      <c r="N55" s="70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">
      <c r="A56" s="30"/>
      <c r="B56" s="171"/>
      <c r="C56" s="172"/>
      <c r="D56" s="172"/>
      <c r="E56" s="172"/>
      <c r="F56" s="172"/>
      <c r="G56" s="172"/>
      <c r="H56" s="172"/>
      <c r="I56" s="173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">
      <c r="A57" s="30"/>
      <c r="B57" s="171"/>
      <c r="C57" s="172"/>
      <c r="D57" s="172"/>
      <c r="E57" s="172"/>
      <c r="F57" s="172"/>
      <c r="G57" s="172"/>
      <c r="H57" s="172"/>
      <c r="I57" s="173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">
      <c r="A58" s="30"/>
      <c r="B58" s="171"/>
      <c r="C58" s="172"/>
      <c r="D58" s="172"/>
      <c r="E58" s="172"/>
      <c r="F58" s="172"/>
      <c r="G58" s="172"/>
      <c r="H58" s="172"/>
      <c r="I58" s="173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">
      <c r="A59" s="30"/>
      <c r="B59" s="171"/>
      <c r="C59" s="172"/>
      <c r="D59" s="172"/>
      <c r="E59" s="172"/>
      <c r="F59" s="172"/>
      <c r="G59" s="172"/>
      <c r="H59" s="172"/>
      <c r="I59" s="173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">
      <c r="A60" s="30"/>
      <c r="B60" s="171"/>
      <c r="C60" s="172"/>
      <c r="D60" s="172"/>
      <c r="E60" s="172"/>
      <c r="F60" s="172"/>
      <c r="G60" s="172"/>
      <c r="H60" s="172"/>
      <c r="I60" s="173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">
      <c r="A61" s="30"/>
      <c r="B61" s="171"/>
      <c r="C61" s="172"/>
      <c r="D61" s="172"/>
      <c r="E61" s="172"/>
      <c r="F61" s="172"/>
      <c r="G61" s="172"/>
      <c r="H61" s="172"/>
      <c r="I61" s="173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">
      <c r="A62" s="33"/>
      <c r="B62" s="171"/>
      <c r="C62" s="172"/>
      <c r="D62" s="172"/>
      <c r="E62" s="172"/>
      <c r="F62" s="172"/>
      <c r="G62" s="172"/>
      <c r="H62" s="172"/>
      <c r="I62" s="173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">
      <c r="A63" s="20" t="s">
        <v>25</v>
      </c>
      <c r="B63" s="111"/>
      <c r="C63" s="112"/>
      <c r="D63" s="112"/>
      <c r="E63" s="112"/>
      <c r="F63" s="112"/>
      <c r="G63" s="112"/>
      <c r="H63" s="112"/>
      <c r="I63" s="113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235" t="str">
        <f>IF(R63&gt;=SUM(S63:T63),"Corect","E trebuie să fie cel puțin egal cu C+VP")</f>
        <v>Corect</v>
      </c>
      <c r="W63" s="236"/>
      <c r="X63" s="236"/>
    </row>
    <row r="64" spans="1:24" ht="18" customHeight="1" x14ac:dyDescent="0.2">
      <c r="A64" s="106" t="s">
        <v>43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</row>
    <row r="65" spans="1:24" ht="18" customHeight="1" x14ac:dyDescent="0.2">
      <c r="A65" s="193" t="s">
        <v>27</v>
      </c>
      <c r="B65" s="178" t="s">
        <v>26</v>
      </c>
      <c r="C65" s="179"/>
      <c r="D65" s="179"/>
      <c r="E65" s="179"/>
      <c r="F65" s="179"/>
      <c r="G65" s="179"/>
      <c r="H65" s="179"/>
      <c r="I65" s="180"/>
      <c r="J65" s="221" t="s">
        <v>39</v>
      </c>
      <c r="K65" s="197" t="s">
        <v>24</v>
      </c>
      <c r="L65" s="198"/>
      <c r="M65" s="198"/>
      <c r="N65" s="199"/>
      <c r="O65" s="197" t="s">
        <v>40</v>
      </c>
      <c r="P65" s="214"/>
      <c r="Q65" s="215"/>
      <c r="R65" s="197" t="s">
        <v>23</v>
      </c>
      <c r="S65" s="198"/>
      <c r="T65" s="199"/>
      <c r="U65" s="219" t="s">
        <v>22</v>
      </c>
    </row>
    <row r="66" spans="1:24" ht="12.75" customHeight="1" x14ac:dyDescent="0.2">
      <c r="A66" s="194"/>
      <c r="B66" s="181"/>
      <c r="C66" s="182"/>
      <c r="D66" s="182"/>
      <c r="E66" s="182"/>
      <c r="F66" s="182"/>
      <c r="G66" s="182"/>
      <c r="H66" s="182"/>
      <c r="I66" s="183"/>
      <c r="J66" s="220"/>
      <c r="K66" s="5" t="s">
        <v>28</v>
      </c>
      <c r="L66" s="5" t="s">
        <v>29</v>
      </c>
      <c r="M66" s="57" t="s">
        <v>103</v>
      </c>
      <c r="N66" s="5" t="s">
        <v>104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20"/>
    </row>
    <row r="67" spans="1:24" x14ac:dyDescent="0.2">
      <c r="A67" s="69" t="s">
        <v>144</v>
      </c>
      <c r="B67" s="166" t="s">
        <v>145</v>
      </c>
      <c r="C67" s="166"/>
      <c r="D67" s="166"/>
      <c r="E67" s="166"/>
      <c r="F67" s="166"/>
      <c r="G67" s="166"/>
      <c r="H67" s="166"/>
      <c r="I67" s="166"/>
      <c r="J67" s="70">
        <v>8</v>
      </c>
      <c r="K67" s="70">
        <v>2</v>
      </c>
      <c r="L67" s="70">
        <v>1</v>
      </c>
      <c r="M67" s="70">
        <v>0</v>
      </c>
      <c r="N67" s="70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37</v>
      </c>
    </row>
    <row r="68" spans="1:24" x14ac:dyDescent="0.2">
      <c r="A68" s="69" t="s">
        <v>146</v>
      </c>
      <c r="B68" s="171" t="s">
        <v>147</v>
      </c>
      <c r="C68" s="172"/>
      <c r="D68" s="172"/>
      <c r="E68" s="172"/>
      <c r="F68" s="172"/>
      <c r="G68" s="172"/>
      <c r="H68" s="172"/>
      <c r="I68" s="173"/>
      <c r="J68" s="70">
        <v>8</v>
      </c>
      <c r="K68" s="70">
        <v>2</v>
      </c>
      <c r="L68" s="70">
        <v>1</v>
      </c>
      <c r="M68" s="70">
        <v>0</v>
      </c>
      <c r="N68" s="70">
        <v>1</v>
      </c>
      <c r="O68" s="61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37</v>
      </c>
    </row>
    <row r="69" spans="1:24" x14ac:dyDescent="0.2">
      <c r="A69" s="69" t="s">
        <v>148</v>
      </c>
      <c r="B69" s="166" t="s">
        <v>149</v>
      </c>
      <c r="C69" s="166"/>
      <c r="D69" s="166"/>
      <c r="E69" s="166"/>
      <c r="F69" s="166"/>
      <c r="G69" s="166"/>
      <c r="H69" s="166"/>
      <c r="I69" s="166"/>
      <c r="J69" s="70">
        <v>7</v>
      </c>
      <c r="K69" s="70">
        <v>2</v>
      </c>
      <c r="L69" s="70">
        <v>1</v>
      </c>
      <c r="M69" s="70">
        <v>0</v>
      </c>
      <c r="N69" s="70">
        <v>1</v>
      </c>
      <c r="O69" s="61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38</v>
      </c>
    </row>
    <row r="70" spans="1:24" x14ac:dyDescent="0.2">
      <c r="A70" s="69" t="s">
        <v>150</v>
      </c>
      <c r="B70" s="166" t="s">
        <v>151</v>
      </c>
      <c r="C70" s="166"/>
      <c r="D70" s="166"/>
      <c r="E70" s="166"/>
      <c r="F70" s="166"/>
      <c r="G70" s="166"/>
      <c r="H70" s="166"/>
      <c r="I70" s="166"/>
      <c r="J70" s="70">
        <v>7</v>
      </c>
      <c r="K70" s="70">
        <v>2</v>
      </c>
      <c r="L70" s="70">
        <v>1</v>
      </c>
      <c r="M70" s="70">
        <v>0</v>
      </c>
      <c r="N70" s="70">
        <v>1</v>
      </c>
      <c r="O70" s="61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38</v>
      </c>
    </row>
    <row r="71" spans="1:24" hidden="1" x14ac:dyDescent="0.2">
      <c r="A71" s="30"/>
      <c r="B71" s="171"/>
      <c r="C71" s="172"/>
      <c r="D71" s="172"/>
      <c r="E71" s="172"/>
      <c r="F71" s="172"/>
      <c r="G71" s="172"/>
      <c r="H71" s="172"/>
      <c r="I71" s="173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">
      <c r="A72" s="30"/>
      <c r="B72" s="171"/>
      <c r="C72" s="172"/>
      <c r="D72" s="172"/>
      <c r="E72" s="172"/>
      <c r="F72" s="172"/>
      <c r="G72" s="172"/>
      <c r="H72" s="172"/>
      <c r="I72" s="173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">
      <c r="A73" s="30"/>
      <c r="B73" s="171"/>
      <c r="C73" s="172"/>
      <c r="D73" s="172"/>
      <c r="E73" s="172"/>
      <c r="F73" s="172"/>
      <c r="G73" s="172"/>
      <c r="H73" s="172"/>
      <c r="I73" s="173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">
      <c r="A74" s="30"/>
      <c r="B74" s="171"/>
      <c r="C74" s="172"/>
      <c r="D74" s="172"/>
      <c r="E74" s="172"/>
      <c r="F74" s="172"/>
      <c r="G74" s="172"/>
      <c r="H74" s="172"/>
      <c r="I74" s="173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">
      <c r="A75" s="30"/>
      <c r="B75" s="171"/>
      <c r="C75" s="172"/>
      <c r="D75" s="172"/>
      <c r="E75" s="172"/>
      <c r="F75" s="172"/>
      <c r="G75" s="172"/>
      <c r="H75" s="172"/>
      <c r="I75" s="173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">
      <c r="A76" s="30"/>
      <c r="B76" s="171"/>
      <c r="C76" s="172"/>
      <c r="D76" s="172"/>
      <c r="E76" s="172"/>
      <c r="F76" s="172"/>
      <c r="G76" s="172"/>
      <c r="H76" s="172"/>
      <c r="I76" s="173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">
      <c r="A77" s="30"/>
      <c r="B77" s="171"/>
      <c r="C77" s="172"/>
      <c r="D77" s="172"/>
      <c r="E77" s="172"/>
      <c r="F77" s="172"/>
      <c r="G77" s="172"/>
      <c r="H77" s="172"/>
      <c r="I77" s="173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">
      <c r="A78" s="20" t="s">
        <v>25</v>
      </c>
      <c r="B78" s="111"/>
      <c r="C78" s="112"/>
      <c r="D78" s="112"/>
      <c r="E78" s="112"/>
      <c r="F78" s="112"/>
      <c r="G78" s="112"/>
      <c r="H78" s="112"/>
      <c r="I78" s="113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235" t="str">
        <f>IF(R78&gt;=SUM(S78:T78),"Corect","E trebuie să fie cel puțin egal cu C+VP")</f>
        <v>Corect</v>
      </c>
      <c r="W78" s="236"/>
      <c r="X78" s="236"/>
    </row>
    <row r="79" spans="1:24" ht="18.75" customHeight="1" x14ac:dyDescent="0.2">
      <c r="A79" s="106" t="s">
        <v>44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</row>
    <row r="80" spans="1:24" ht="18" customHeight="1" x14ac:dyDescent="0.2">
      <c r="A80" s="193" t="s">
        <v>27</v>
      </c>
      <c r="B80" s="178" t="s">
        <v>26</v>
      </c>
      <c r="C80" s="179"/>
      <c r="D80" s="179"/>
      <c r="E80" s="179"/>
      <c r="F80" s="179"/>
      <c r="G80" s="179"/>
      <c r="H80" s="179"/>
      <c r="I80" s="180"/>
      <c r="J80" s="221" t="s">
        <v>39</v>
      </c>
      <c r="K80" s="197" t="s">
        <v>24</v>
      </c>
      <c r="L80" s="198"/>
      <c r="M80" s="198"/>
      <c r="N80" s="199"/>
      <c r="O80" s="197" t="s">
        <v>40</v>
      </c>
      <c r="P80" s="214"/>
      <c r="Q80" s="215"/>
      <c r="R80" s="197" t="s">
        <v>23</v>
      </c>
      <c r="S80" s="198"/>
      <c r="T80" s="199"/>
      <c r="U80" s="219" t="s">
        <v>22</v>
      </c>
    </row>
    <row r="81" spans="1:24" x14ac:dyDescent="0.2">
      <c r="A81" s="194"/>
      <c r="B81" s="181"/>
      <c r="C81" s="182"/>
      <c r="D81" s="182"/>
      <c r="E81" s="182"/>
      <c r="F81" s="182"/>
      <c r="G81" s="182"/>
      <c r="H81" s="182"/>
      <c r="I81" s="183"/>
      <c r="J81" s="220"/>
      <c r="K81" s="5" t="s">
        <v>28</v>
      </c>
      <c r="L81" s="5" t="s">
        <v>29</v>
      </c>
      <c r="M81" s="57" t="s">
        <v>103</v>
      </c>
      <c r="N81" s="5" t="s">
        <v>104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20"/>
    </row>
    <row r="82" spans="1:24" x14ac:dyDescent="0.2">
      <c r="A82" s="55" t="s">
        <v>120</v>
      </c>
      <c r="B82" s="171" t="s">
        <v>121</v>
      </c>
      <c r="C82" s="172"/>
      <c r="D82" s="172"/>
      <c r="E82" s="172"/>
      <c r="F82" s="172"/>
      <c r="G82" s="172"/>
      <c r="H82" s="172"/>
      <c r="I82" s="173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4" x14ac:dyDescent="0.2">
      <c r="A83" s="55" t="s">
        <v>152</v>
      </c>
      <c r="B83" s="166" t="s">
        <v>153</v>
      </c>
      <c r="C83" s="166"/>
      <c r="D83" s="166"/>
      <c r="E83" s="166"/>
      <c r="F83" s="166"/>
      <c r="G83" s="166"/>
      <c r="H83" s="166"/>
      <c r="I83" s="166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4" x14ac:dyDescent="0.2">
      <c r="A84" s="55" t="s">
        <v>122</v>
      </c>
      <c r="B84" s="171" t="s">
        <v>123</v>
      </c>
      <c r="C84" s="172"/>
      <c r="D84" s="172"/>
      <c r="E84" s="172"/>
      <c r="F84" s="172"/>
      <c r="G84" s="172"/>
      <c r="H84" s="172"/>
      <c r="I84" s="173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4" hidden="1" x14ac:dyDescent="0.2">
      <c r="A85" s="30"/>
      <c r="B85" s="171"/>
      <c r="C85" s="172"/>
      <c r="D85" s="172"/>
      <c r="E85" s="172"/>
      <c r="F85" s="172"/>
      <c r="G85" s="172"/>
      <c r="H85" s="172"/>
      <c r="I85" s="173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">
      <c r="A86" s="30"/>
      <c r="B86" s="171"/>
      <c r="C86" s="172"/>
      <c r="D86" s="172"/>
      <c r="E86" s="172"/>
      <c r="F86" s="172"/>
      <c r="G86" s="172"/>
      <c r="H86" s="172"/>
      <c r="I86" s="173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">
      <c r="A87" s="30"/>
      <c r="B87" s="171"/>
      <c r="C87" s="172"/>
      <c r="D87" s="172"/>
      <c r="E87" s="172"/>
      <c r="F87" s="172"/>
      <c r="G87" s="172"/>
      <c r="H87" s="172"/>
      <c r="I87" s="173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">
      <c r="A88" s="30"/>
      <c r="B88" s="171"/>
      <c r="C88" s="172"/>
      <c r="D88" s="172"/>
      <c r="E88" s="172"/>
      <c r="F88" s="172"/>
      <c r="G88" s="172"/>
      <c r="H88" s="172"/>
      <c r="I88" s="173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">
      <c r="A89" s="30"/>
      <c r="B89" s="171"/>
      <c r="C89" s="172"/>
      <c r="D89" s="172"/>
      <c r="E89" s="172"/>
      <c r="F89" s="172"/>
      <c r="G89" s="172"/>
      <c r="H89" s="172"/>
      <c r="I89" s="173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">
      <c r="A90" s="30"/>
      <c r="B90" s="171"/>
      <c r="C90" s="172"/>
      <c r="D90" s="172"/>
      <c r="E90" s="172"/>
      <c r="F90" s="172"/>
      <c r="G90" s="172"/>
      <c r="H90" s="172"/>
      <c r="I90" s="173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">
      <c r="A91" s="30"/>
      <c r="B91" s="171"/>
      <c r="C91" s="172"/>
      <c r="D91" s="172"/>
      <c r="E91" s="172"/>
      <c r="F91" s="172"/>
      <c r="G91" s="172"/>
      <c r="H91" s="172"/>
      <c r="I91" s="173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">
      <c r="A92" s="30"/>
      <c r="B92" s="232"/>
      <c r="C92" s="233"/>
      <c r="D92" s="233"/>
      <c r="E92" s="233"/>
      <c r="F92" s="233"/>
      <c r="G92" s="233"/>
      <c r="H92" s="233"/>
      <c r="I92" s="234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">
      <c r="A93" s="20" t="s">
        <v>25</v>
      </c>
      <c r="B93" s="111"/>
      <c r="C93" s="112"/>
      <c r="D93" s="112"/>
      <c r="E93" s="112"/>
      <c r="F93" s="112"/>
      <c r="G93" s="112"/>
      <c r="H93" s="112"/>
      <c r="I93" s="113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235" t="str">
        <f>IF(R93&gt;=SUM(S93:T93),"Corect","E trebuie să fie cel puțin egal cu C+VP")</f>
        <v>E trebuie să fie cel puțin egal cu C+VP</v>
      </c>
      <c r="W93" s="236"/>
      <c r="X93" s="236"/>
    </row>
    <row r="94" spans="1:24" ht="9" customHeight="1" x14ac:dyDescent="0.2"/>
    <row r="95" spans="1:24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">
      <c r="A96" s="205" t="s">
        <v>45</v>
      </c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</row>
    <row r="97" spans="1:21" ht="27.75" customHeight="1" x14ac:dyDescent="0.2">
      <c r="A97" s="193" t="s">
        <v>27</v>
      </c>
      <c r="B97" s="178" t="s">
        <v>26</v>
      </c>
      <c r="C97" s="179"/>
      <c r="D97" s="179"/>
      <c r="E97" s="179"/>
      <c r="F97" s="179"/>
      <c r="G97" s="179"/>
      <c r="H97" s="179"/>
      <c r="I97" s="180"/>
      <c r="J97" s="221" t="s">
        <v>39</v>
      </c>
      <c r="K97" s="175" t="s">
        <v>24</v>
      </c>
      <c r="L97" s="175"/>
      <c r="M97" s="175"/>
      <c r="N97" s="175"/>
      <c r="O97" s="175" t="s">
        <v>40</v>
      </c>
      <c r="P97" s="231"/>
      <c r="Q97" s="231"/>
      <c r="R97" s="175" t="s">
        <v>23</v>
      </c>
      <c r="S97" s="175"/>
      <c r="T97" s="175"/>
      <c r="U97" s="175" t="s">
        <v>22</v>
      </c>
    </row>
    <row r="98" spans="1:21" ht="12.75" customHeight="1" x14ac:dyDescent="0.2">
      <c r="A98" s="194"/>
      <c r="B98" s="181"/>
      <c r="C98" s="182"/>
      <c r="D98" s="182"/>
      <c r="E98" s="182"/>
      <c r="F98" s="182"/>
      <c r="G98" s="182"/>
      <c r="H98" s="182"/>
      <c r="I98" s="183"/>
      <c r="J98" s="220"/>
      <c r="K98" s="5" t="s">
        <v>28</v>
      </c>
      <c r="L98" s="5" t="s">
        <v>29</v>
      </c>
      <c r="M98" s="57" t="s">
        <v>103</v>
      </c>
      <c r="N98" s="5" t="s">
        <v>104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75"/>
    </row>
    <row r="99" spans="1:21" x14ac:dyDescent="0.2">
      <c r="A99" s="187" t="s">
        <v>155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9"/>
    </row>
    <row r="100" spans="1:21" x14ac:dyDescent="0.2">
      <c r="A100" s="69" t="s">
        <v>118</v>
      </c>
      <c r="B100" s="171" t="s">
        <v>119</v>
      </c>
      <c r="C100" s="172"/>
      <c r="D100" s="172"/>
      <c r="E100" s="172"/>
      <c r="F100" s="172"/>
      <c r="G100" s="172"/>
      <c r="H100" s="172"/>
      <c r="I100" s="173"/>
      <c r="J100" s="70">
        <v>7</v>
      </c>
      <c r="K100" s="70">
        <v>2</v>
      </c>
      <c r="L100" s="70">
        <v>1</v>
      </c>
      <c r="M100" s="70">
        <v>0</v>
      </c>
      <c r="N100" s="70">
        <v>1</v>
      </c>
      <c r="O100" s="18">
        <f>K100+L100+N100+M100</f>
        <v>4</v>
      </c>
      <c r="P100" s="18">
        <f>Q100-O100</f>
        <v>9</v>
      </c>
      <c r="Q100" s="18">
        <f t="shared" ref="Q100:Q105" si="18">ROUND(PRODUCT(J100,25)/14,0)</f>
        <v>13</v>
      </c>
      <c r="R100" s="25" t="s">
        <v>31</v>
      </c>
      <c r="S100" s="25"/>
      <c r="T100" s="26"/>
      <c r="U100" s="11" t="s">
        <v>37</v>
      </c>
    </row>
    <row r="101" spans="1:21" x14ac:dyDescent="0.2">
      <c r="A101" s="69" t="s">
        <v>156</v>
      </c>
      <c r="B101" s="177" t="s">
        <v>157</v>
      </c>
      <c r="C101" s="177"/>
      <c r="D101" s="177"/>
      <c r="E101" s="177"/>
      <c r="F101" s="177"/>
      <c r="G101" s="177"/>
      <c r="H101" s="177"/>
      <c r="I101" s="177"/>
      <c r="J101" s="25">
        <v>7</v>
      </c>
      <c r="K101" s="70">
        <v>2</v>
      </c>
      <c r="L101" s="70">
        <v>1</v>
      </c>
      <c r="M101" s="70">
        <v>0</v>
      </c>
      <c r="N101" s="70">
        <v>1</v>
      </c>
      <c r="O101" s="18">
        <f t="shared" ref="O101:O105" si="19">K101+L101+N101+M101</f>
        <v>4</v>
      </c>
      <c r="P101" s="18">
        <f t="shared" ref="P101:P119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37</v>
      </c>
    </row>
    <row r="102" spans="1:21" x14ac:dyDescent="0.2">
      <c r="A102" s="69" t="s">
        <v>158</v>
      </c>
      <c r="B102" s="177" t="s">
        <v>159</v>
      </c>
      <c r="C102" s="177"/>
      <c r="D102" s="177"/>
      <c r="E102" s="177"/>
      <c r="F102" s="177"/>
      <c r="G102" s="177"/>
      <c r="H102" s="177"/>
      <c r="I102" s="177"/>
      <c r="J102" s="25">
        <v>7</v>
      </c>
      <c r="K102" s="70">
        <v>2</v>
      </c>
      <c r="L102" s="70">
        <v>1</v>
      </c>
      <c r="M102" s="70">
        <v>0</v>
      </c>
      <c r="N102" s="70">
        <v>1</v>
      </c>
      <c r="O102" s="18">
        <f t="shared" si="19"/>
        <v>4</v>
      </c>
      <c r="P102" s="18">
        <f t="shared" ref="P102:P104" si="21">Q102-O102</f>
        <v>9</v>
      </c>
      <c r="Q102" s="18">
        <f t="shared" si="18"/>
        <v>13</v>
      </c>
      <c r="R102" s="25" t="s">
        <v>31</v>
      </c>
      <c r="S102" s="25"/>
      <c r="T102" s="26"/>
      <c r="U102" s="11" t="s">
        <v>37</v>
      </c>
    </row>
    <row r="103" spans="1:21" x14ac:dyDescent="0.2">
      <c r="A103" s="71" t="s">
        <v>116</v>
      </c>
      <c r="B103" s="192" t="s">
        <v>117</v>
      </c>
      <c r="C103" s="192"/>
      <c r="D103" s="192"/>
      <c r="E103" s="192"/>
      <c r="F103" s="192"/>
      <c r="G103" s="192"/>
      <c r="H103" s="192"/>
      <c r="I103" s="192"/>
      <c r="J103" s="25">
        <v>7</v>
      </c>
      <c r="K103" s="70">
        <v>2</v>
      </c>
      <c r="L103" s="70">
        <v>1</v>
      </c>
      <c r="M103" s="70">
        <v>0</v>
      </c>
      <c r="N103" s="70">
        <v>1</v>
      </c>
      <c r="O103" s="18">
        <f t="shared" si="19"/>
        <v>4</v>
      </c>
      <c r="P103" s="18">
        <f t="shared" si="21"/>
        <v>9</v>
      </c>
      <c r="Q103" s="18">
        <f t="shared" si="18"/>
        <v>13</v>
      </c>
      <c r="R103" s="25" t="s">
        <v>31</v>
      </c>
      <c r="S103" s="25"/>
      <c r="T103" s="26"/>
      <c r="U103" s="11" t="s">
        <v>37</v>
      </c>
    </row>
    <row r="104" spans="1:21" x14ac:dyDescent="0.2">
      <c r="A104" s="72" t="s">
        <v>160</v>
      </c>
      <c r="B104" s="192" t="s">
        <v>161</v>
      </c>
      <c r="C104" s="192"/>
      <c r="D104" s="192"/>
      <c r="E104" s="192"/>
      <c r="F104" s="192"/>
      <c r="G104" s="192"/>
      <c r="H104" s="192"/>
      <c r="I104" s="192"/>
      <c r="J104" s="25">
        <v>7</v>
      </c>
      <c r="K104" s="70">
        <v>2</v>
      </c>
      <c r="L104" s="70">
        <v>1</v>
      </c>
      <c r="M104" s="70">
        <v>0</v>
      </c>
      <c r="N104" s="70">
        <v>1</v>
      </c>
      <c r="O104" s="18">
        <f t="shared" si="19"/>
        <v>4</v>
      </c>
      <c r="P104" s="18">
        <f t="shared" si="21"/>
        <v>9</v>
      </c>
      <c r="Q104" s="18">
        <f t="shared" si="18"/>
        <v>13</v>
      </c>
      <c r="R104" s="25" t="s">
        <v>31</v>
      </c>
      <c r="S104" s="25"/>
      <c r="T104" s="26"/>
      <c r="U104" s="11" t="s">
        <v>37</v>
      </c>
    </row>
    <row r="105" spans="1:21" hidden="1" x14ac:dyDescent="0.2">
      <c r="A105" s="31"/>
      <c r="B105" s="184"/>
      <c r="C105" s="185"/>
      <c r="D105" s="185"/>
      <c r="E105" s="185"/>
      <c r="F105" s="185"/>
      <c r="G105" s="185"/>
      <c r="H105" s="185"/>
      <c r="I105" s="186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85" t="s">
        <v>178</v>
      </c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1"/>
    </row>
    <row r="107" spans="1:21" x14ac:dyDescent="0.2">
      <c r="A107" s="69" t="s">
        <v>162</v>
      </c>
      <c r="B107" s="171" t="s">
        <v>163</v>
      </c>
      <c r="C107" s="172"/>
      <c r="D107" s="172"/>
      <c r="E107" s="172"/>
      <c r="F107" s="172"/>
      <c r="G107" s="172"/>
      <c r="H107" s="172"/>
      <c r="I107" s="173"/>
      <c r="J107" s="70">
        <v>7</v>
      </c>
      <c r="K107" s="70">
        <v>2</v>
      </c>
      <c r="L107" s="70">
        <v>1</v>
      </c>
      <c r="M107" s="70">
        <v>0</v>
      </c>
      <c r="N107" s="70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38</v>
      </c>
    </row>
    <row r="108" spans="1:21" x14ac:dyDescent="0.2">
      <c r="A108" s="69" t="s">
        <v>164</v>
      </c>
      <c r="B108" s="177" t="s">
        <v>165</v>
      </c>
      <c r="C108" s="177"/>
      <c r="D108" s="177"/>
      <c r="E108" s="177"/>
      <c r="F108" s="177"/>
      <c r="G108" s="177"/>
      <c r="H108" s="177"/>
      <c r="I108" s="177"/>
      <c r="J108" s="25">
        <v>7</v>
      </c>
      <c r="K108" s="70">
        <v>2</v>
      </c>
      <c r="L108" s="70">
        <v>1</v>
      </c>
      <c r="M108" s="70">
        <v>0</v>
      </c>
      <c r="N108" s="70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38</v>
      </c>
    </row>
    <row r="109" spans="1:21" x14ac:dyDescent="0.2">
      <c r="A109" s="73" t="s">
        <v>124</v>
      </c>
      <c r="B109" s="166" t="s">
        <v>166</v>
      </c>
      <c r="C109" s="166"/>
      <c r="D109" s="166"/>
      <c r="E109" s="166"/>
      <c r="F109" s="166"/>
      <c r="G109" s="166"/>
      <c r="H109" s="166"/>
      <c r="I109" s="166"/>
      <c r="J109" s="70">
        <v>7</v>
      </c>
      <c r="K109" s="70">
        <v>2</v>
      </c>
      <c r="L109" s="70">
        <v>1</v>
      </c>
      <c r="M109" s="70">
        <v>0</v>
      </c>
      <c r="N109" s="70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38</v>
      </c>
    </row>
    <row r="110" spans="1:21" x14ac:dyDescent="0.2">
      <c r="A110" s="63" t="s">
        <v>125</v>
      </c>
      <c r="B110" s="166" t="s">
        <v>167</v>
      </c>
      <c r="C110" s="166"/>
      <c r="D110" s="166"/>
      <c r="E110" s="166"/>
      <c r="F110" s="166"/>
      <c r="G110" s="166"/>
      <c r="H110" s="166"/>
      <c r="I110" s="166"/>
      <c r="J110" s="70">
        <v>7</v>
      </c>
      <c r="K110" s="70">
        <v>2</v>
      </c>
      <c r="L110" s="70">
        <v>1</v>
      </c>
      <c r="M110" s="70">
        <v>0</v>
      </c>
      <c r="N110" s="70">
        <v>1</v>
      </c>
      <c r="O110" s="18">
        <f t="shared" si="23"/>
        <v>4</v>
      </c>
      <c r="P110" s="18">
        <f t="shared" si="24"/>
        <v>9</v>
      </c>
      <c r="Q110" s="18">
        <f t="shared" si="22"/>
        <v>13</v>
      </c>
      <c r="R110" s="25" t="s">
        <v>31</v>
      </c>
      <c r="S110" s="25"/>
      <c r="T110" s="26"/>
      <c r="U110" s="11" t="s">
        <v>38</v>
      </c>
    </row>
    <row r="111" spans="1:21" hidden="1" x14ac:dyDescent="0.2">
      <c r="A111" s="31"/>
      <c r="B111" s="184"/>
      <c r="C111" s="185"/>
      <c r="D111" s="185"/>
      <c r="E111" s="185"/>
      <c r="F111" s="185"/>
      <c r="G111" s="185"/>
      <c r="H111" s="185"/>
      <c r="I111" s="186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">
      <c r="A112" s="31"/>
      <c r="B112" s="184"/>
      <c r="C112" s="185"/>
      <c r="D112" s="185"/>
      <c r="E112" s="185"/>
      <c r="F112" s="185"/>
      <c r="G112" s="185"/>
      <c r="H112" s="185"/>
      <c r="I112" s="186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">
      <c r="A113" s="85" t="s">
        <v>154</v>
      </c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1"/>
    </row>
    <row r="114" spans="1:21" x14ac:dyDescent="0.2">
      <c r="A114" s="69" t="s">
        <v>168</v>
      </c>
      <c r="B114" s="166" t="s">
        <v>169</v>
      </c>
      <c r="C114" s="166"/>
      <c r="D114" s="166"/>
      <c r="E114" s="166"/>
      <c r="F114" s="166"/>
      <c r="G114" s="166"/>
      <c r="H114" s="166"/>
      <c r="I114" s="166"/>
      <c r="J114" s="70">
        <v>7</v>
      </c>
      <c r="K114" s="70">
        <v>2</v>
      </c>
      <c r="L114" s="70">
        <v>1</v>
      </c>
      <c r="M114" s="70">
        <v>0</v>
      </c>
      <c r="N114" s="70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5" t="s">
        <v>31</v>
      </c>
      <c r="S114" s="25"/>
      <c r="T114" s="26"/>
      <c r="U114" s="11" t="s">
        <v>37</v>
      </c>
    </row>
    <row r="115" spans="1:21" x14ac:dyDescent="0.2">
      <c r="A115" s="63" t="s">
        <v>115</v>
      </c>
      <c r="B115" s="184" t="s">
        <v>170</v>
      </c>
      <c r="C115" s="185"/>
      <c r="D115" s="185"/>
      <c r="E115" s="185"/>
      <c r="F115" s="185"/>
      <c r="G115" s="185"/>
      <c r="H115" s="185"/>
      <c r="I115" s="186"/>
      <c r="J115" s="25">
        <v>7</v>
      </c>
      <c r="K115" s="25">
        <v>2</v>
      </c>
      <c r="L115" s="25">
        <v>1</v>
      </c>
      <c r="M115" s="25">
        <v>0</v>
      </c>
      <c r="N115" s="25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5" t="s">
        <v>31</v>
      </c>
      <c r="S115" s="25"/>
      <c r="T115" s="26"/>
      <c r="U115" s="11" t="s">
        <v>37</v>
      </c>
    </row>
    <row r="116" spans="1:21" x14ac:dyDescent="0.2">
      <c r="A116" s="69" t="s">
        <v>171</v>
      </c>
      <c r="B116" s="177" t="s">
        <v>172</v>
      </c>
      <c r="C116" s="177"/>
      <c r="D116" s="177"/>
      <c r="E116" s="177"/>
      <c r="F116" s="177"/>
      <c r="G116" s="177"/>
      <c r="H116" s="177"/>
      <c r="I116" s="177"/>
      <c r="J116" s="25">
        <v>7</v>
      </c>
      <c r="K116" s="70">
        <v>2</v>
      </c>
      <c r="L116" s="70">
        <v>1</v>
      </c>
      <c r="M116" s="70">
        <v>0</v>
      </c>
      <c r="N116" s="70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5" t="s">
        <v>31</v>
      </c>
      <c r="S116" s="25"/>
      <c r="T116" s="26"/>
      <c r="U116" s="11" t="s">
        <v>37</v>
      </c>
    </row>
    <row r="117" spans="1:21" x14ac:dyDescent="0.2">
      <c r="A117" s="73" t="s">
        <v>173</v>
      </c>
      <c r="B117" s="166" t="s">
        <v>174</v>
      </c>
      <c r="C117" s="166"/>
      <c r="D117" s="166"/>
      <c r="E117" s="166"/>
      <c r="F117" s="166"/>
      <c r="G117" s="166"/>
      <c r="H117" s="166"/>
      <c r="I117" s="166"/>
      <c r="J117" s="70">
        <v>7</v>
      </c>
      <c r="K117" s="70">
        <v>2</v>
      </c>
      <c r="L117" s="70">
        <v>1</v>
      </c>
      <c r="M117" s="70">
        <v>0</v>
      </c>
      <c r="N117" s="70">
        <v>1</v>
      </c>
      <c r="O117" s="18">
        <f t="shared" si="25"/>
        <v>4</v>
      </c>
      <c r="P117" s="18">
        <f t="shared" si="26"/>
        <v>11</v>
      </c>
      <c r="Q117" s="18">
        <f t="shared" ref="Q117:Q119" si="27">ROUND(PRODUCT(J117,25)/12,0)</f>
        <v>15</v>
      </c>
      <c r="R117" s="25" t="s">
        <v>31</v>
      </c>
      <c r="S117" s="25"/>
      <c r="T117" s="26"/>
      <c r="U117" s="11" t="s">
        <v>37</v>
      </c>
    </row>
    <row r="118" spans="1:21" hidden="1" x14ac:dyDescent="0.2">
      <c r="A118" s="31"/>
      <c r="B118" s="184"/>
      <c r="C118" s="185"/>
      <c r="D118" s="185"/>
      <c r="E118" s="185"/>
      <c r="F118" s="185"/>
      <c r="G118" s="185"/>
      <c r="H118" s="185"/>
      <c r="I118" s="186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">
      <c r="A119" s="31"/>
      <c r="B119" s="184"/>
      <c r="C119" s="185"/>
      <c r="D119" s="185"/>
      <c r="E119" s="185"/>
      <c r="F119" s="185"/>
      <c r="G119" s="185"/>
      <c r="H119" s="185"/>
      <c r="I119" s="186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">
      <c r="A120" s="85" t="s">
        <v>98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7"/>
    </row>
    <row r="121" spans="1:21" hidden="1" x14ac:dyDescent="0.2">
      <c r="A121" s="31"/>
      <c r="B121" s="177"/>
      <c r="C121" s="177"/>
      <c r="D121" s="177"/>
      <c r="E121" s="177"/>
      <c r="F121" s="177"/>
      <c r="G121" s="177"/>
      <c r="H121" s="177"/>
      <c r="I121" s="177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">
      <c r="A122" s="34"/>
      <c r="B122" s="177"/>
      <c r="C122" s="177"/>
      <c r="D122" s="177"/>
      <c r="E122" s="177"/>
      <c r="F122" s="177"/>
      <c r="G122" s="177"/>
      <c r="H122" s="177"/>
      <c r="I122" s="177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">
      <c r="A123" s="34"/>
      <c r="B123" s="177"/>
      <c r="C123" s="177"/>
      <c r="D123" s="177"/>
      <c r="E123" s="177"/>
      <c r="F123" s="177"/>
      <c r="G123" s="177"/>
      <c r="H123" s="177"/>
      <c r="I123" s="177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">
      <c r="A124" s="34"/>
      <c r="B124" s="177"/>
      <c r="C124" s="177"/>
      <c r="D124" s="177"/>
      <c r="E124" s="177"/>
      <c r="F124" s="177"/>
      <c r="G124" s="177"/>
      <c r="H124" s="177"/>
      <c r="I124" s="177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">
      <c r="A125" s="34"/>
      <c r="B125" s="177"/>
      <c r="C125" s="177"/>
      <c r="D125" s="177"/>
      <c r="E125" s="177"/>
      <c r="F125" s="177"/>
      <c r="G125" s="177"/>
      <c r="H125" s="177"/>
      <c r="I125" s="177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">
      <c r="A126" s="34"/>
      <c r="B126" s="177"/>
      <c r="C126" s="177"/>
      <c r="D126" s="177"/>
      <c r="E126" s="177"/>
      <c r="F126" s="177"/>
      <c r="G126" s="177"/>
      <c r="H126" s="177"/>
      <c r="I126" s="177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">
      <c r="A127" s="157" t="s">
        <v>72</v>
      </c>
      <c r="B127" s="158"/>
      <c r="C127" s="158"/>
      <c r="D127" s="158"/>
      <c r="E127" s="158"/>
      <c r="F127" s="158"/>
      <c r="G127" s="158"/>
      <c r="H127" s="158"/>
      <c r="I127" s="159"/>
      <c r="J127" s="22">
        <f t="shared" ref="J127:Q127" si="31">SUM(J100,J107,J114,J121)</f>
        <v>21</v>
      </c>
      <c r="K127" s="22">
        <f t="shared" si="31"/>
        <v>6</v>
      </c>
      <c r="L127" s="22">
        <f t="shared" si="31"/>
        <v>3</v>
      </c>
      <c r="M127" s="22">
        <f t="shared" si="31"/>
        <v>0</v>
      </c>
      <c r="N127" s="22">
        <f t="shared" si="31"/>
        <v>3</v>
      </c>
      <c r="O127" s="22">
        <f t="shared" si="31"/>
        <v>12</v>
      </c>
      <c r="P127" s="22">
        <f t="shared" si="31"/>
        <v>27</v>
      </c>
      <c r="Q127" s="22">
        <f t="shared" si="31"/>
        <v>39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">
      <c r="A128" s="143" t="s">
        <v>47</v>
      </c>
      <c r="B128" s="144"/>
      <c r="C128" s="144"/>
      <c r="D128" s="144"/>
      <c r="E128" s="144"/>
      <c r="F128" s="144"/>
      <c r="G128" s="144"/>
      <c r="H128" s="144"/>
      <c r="I128" s="144"/>
      <c r="J128" s="145"/>
      <c r="K128" s="22">
        <f t="shared" ref="K128:Q128" si="32">SUM(K100,K107,K114)*14+K121*12</f>
        <v>84</v>
      </c>
      <c r="L128" s="22">
        <f t="shared" si="32"/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378</v>
      </c>
      <c r="Q128" s="22">
        <f t="shared" si="32"/>
        <v>546</v>
      </c>
      <c r="R128" s="149"/>
      <c r="S128" s="150"/>
      <c r="T128" s="150"/>
      <c r="U128" s="151"/>
    </row>
    <row r="129" spans="1:21" x14ac:dyDescent="0.2">
      <c r="A129" s="146"/>
      <c r="B129" s="147"/>
      <c r="C129" s="147"/>
      <c r="D129" s="147"/>
      <c r="E129" s="147"/>
      <c r="F129" s="147"/>
      <c r="G129" s="147"/>
      <c r="H129" s="147"/>
      <c r="I129" s="147"/>
      <c r="J129" s="148"/>
      <c r="K129" s="160">
        <f>SUM(K128:N128)</f>
        <v>168</v>
      </c>
      <c r="L129" s="161"/>
      <c r="M129" s="161"/>
      <c r="N129" s="162"/>
      <c r="O129" s="163">
        <f>SUM(O128:P128)</f>
        <v>546</v>
      </c>
      <c r="P129" s="164"/>
      <c r="Q129" s="165"/>
      <c r="R129" s="152"/>
      <c r="S129" s="153"/>
      <c r="T129" s="153"/>
      <c r="U129" s="154"/>
    </row>
    <row r="130" spans="1:2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2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2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2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2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2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2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2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2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2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2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2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2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2" customForma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ht="24" customHeight="1" x14ac:dyDescent="0.2">
      <c r="A144" s="182" t="s">
        <v>48</v>
      </c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</row>
    <row r="145" spans="1:21" ht="16.5" customHeight="1" x14ac:dyDescent="0.2">
      <c r="A145" s="111" t="s">
        <v>49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3"/>
    </row>
    <row r="146" spans="1:21" ht="34.5" customHeight="1" x14ac:dyDescent="0.2">
      <c r="A146" s="156" t="s">
        <v>27</v>
      </c>
      <c r="B146" s="156" t="s">
        <v>26</v>
      </c>
      <c r="C146" s="156"/>
      <c r="D146" s="156"/>
      <c r="E146" s="156"/>
      <c r="F146" s="156"/>
      <c r="G146" s="156"/>
      <c r="H146" s="156"/>
      <c r="I146" s="156"/>
      <c r="J146" s="110" t="s">
        <v>39</v>
      </c>
      <c r="K146" s="110" t="s">
        <v>24</v>
      </c>
      <c r="L146" s="110"/>
      <c r="M146" s="110"/>
      <c r="N146" s="110"/>
      <c r="O146" s="110" t="s">
        <v>40</v>
      </c>
      <c r="P146" s="110"/>
      <c r="Q146" s="110"/>
      <c r="R146" s="110" t="s">
        <v>23</v>
      </c>
      <c r="S146" s="110"/>
      <c r="T146" s="110"/>
      <c r="U146" s="110" t="s">
        <v>22</v>
      </c>
    </row>
    <row r="147" spans="1:21" x14ac:dyDescent="0.2">
      <c r="A147" s="156"/>
      <c r="B147" s="156"/>
      <c r="C147" s="156"/>
      <c r="D147" s="156"/>
      <c r="E147" s="156"/>
      <c r="F147" s="156"/>
      <c r="G147" s="156"/>
      <c r="H147" s="156"/>
      <c r="I147" s="156"/>
      <c r="J147" s="110"/>
      <c r="K147" s="29" t="s">
        <v>28</v>
      </c>
      <c r="L147" s="29" t="s">
        <v>29</v>
      </c>
      <c r="M147" s="60" t="s">
        <v>103</v>
      </c>
      <c r="N147" s="29" t="s">
        <v>104</v>
      </c>
      <c r="O147" s="29" t="s">
        <v>33</v>
      </c>
      <c r="P147" s="29" t="s">
        <v>7</v>
      </c>
      <c r="Q147" s="29" t="s">
        <v>30</v>
      </c>
      <c r="R147" s="29" t="s">
        <v>31</v>
      </c>
      <c r="S147" s="29" t="s">
        <v>28</v>
      </c>
      <c r="T147" s="29" t="s">
        <v>32</v>
      </c>
      <c r="U147" s="110"/>
    </row>
    <row r="148" spans="1:21" ht="17.25" customHeight="1" x14ac:dyDescent="0.2">
      <c r="A148" s="111" t="s">
        <v>61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3"/>
    </row>
    <row r="149" spans="1:21" x14ac:dyDescent="0.2">
      <c r="A149" s="32" t="str">
        <f t="shared" ref="A149:A164" si="33">IF(ISNA(INDEX($A$34:$U$143,MATCH($B149,$B$34:$B$143,0),1)),"",INDEX($A$34:$U$143,MATCH($B149,$B$34:$B$143,0),1))</f>
        <v>MME8028</v>
      </c>
      <c r="B149" s="166" t="s">
        <v>128</v>
      </c>
      <c r="C149" s="166"/>
      <c r="D149" s="166"/>
      <c r="E149" s="166"/>
      <c r="F149" s="166"/>
      <c r="G149" s="166"/>
      <c r="H149" s="166"/>
      <c r="I149" s="166"/>
      <c r="J149" s="18">
        <f t="shared" ref="J149:J164" si="34">IF(ISNA(INDEX($A$34:$U$143,MATCH($B149,$B$34:$B$143,0),10)),"",INDEX($A$34:$U$143,MATCH($B149,$B$34:$B$143,0),10))</f>
        <v>6</v>
      </c>
      <c r="K149" s="18">
        <f t="shared" ref="K149:K164" si="35">IF(ISNA(INDEX($A$34:$U$143,MATCH($B149,$B$34:$B$143,0),11)),"",INDEX($A$34:$U$143,MATCH($B149,$B$34:$B$143,0),11))</f>
        <v>2</v>
      </c>
      <c r="L149" s="18">
        <f t="shared" ref="L149:L164" si="36">IF(ISNA(INDEX($A$34:$U$143,MATCH($B149,$B$34:$B$143,0),12)),"",INDEX($A$34:$U$143,MATCH($B149,$B$34:$B$143,0),12))</f>
        <v>1</v>
      </c>
      <c r="M149" s="18">
        <f t="shared" ref="M149:M164" si="37">IF(ISNA(INDEX($A$34:$U$143,MATCH($B149,$B$34:$B$143,0),13)),"",INDEX($A$34:$U$143,MATCH($B149,$B$34:$B$143,0),13))</f>
        <v>0</v>
      </c>
      <c r="N149" s="18">
        <f t="shared" ref="N149:N164" si="38">IF(ISNA(INDEX($A$34:$U$143,MATCH($B149,$B$34:$B$143,0),14)),"",INDEX($A$34:$U$143,MATCH($B149,$B$34:$B$143,0),14))</f>
        <v>1</v>
      </c>
      <c r="O149" s="18">
        <f t="shared" ref="O149:O164" si="39">IF(ISNA(INDEX($A$34:$U$143,MATCH($B149,$B$34:$B$143,0),15)),"",INDEX($A$34:$U$143,MATCH($B149,$B$34:$B$143,0),15))</f>
        <v>4</v>
      </c>
      <c r="P149" s="18">
        <f t="shared" ref="P149:P164" si="40">IF(ISNA(INDEX($A$34:$U$143,MATCH($B149,$B$34:$B$143,0),16)),"",INDEX($A$34:$U$143,MATCH($B149,$B$34:$B$143,0),16))</f>
        <v>7</v>
      </c>
      <c r="Q149" s="18">
        <f t="shared" ref="Q149:Q164" si="41">IF(ISNA(INDEX($A$34:$U$143,MATCH($B149,$B$34:$B$143,0),17)),"",INDEX($A$34:$U$143,MATCH($B149,$B$34:$B$143,0),17))</f>
        <v>11</v>
      </c>
      <c r="R149" s="28" t="str">
        <f t="shared" ref="R149:R164" si="42">IF(ISNA(INDEX($A$34:$U$143,MATCH($B149,$B$34:$B$143,0),18)),"",INDEX($A$34:$U$143,MATCH($B149,$B$34:$B$143,0),18))</f>
        <v>E</v>
      </c>
      <c r="S149" s="28">
        <f t="shared" ref="S149:S164" si="43">IF(ISNA(INDEX($A$34:$U$143,MATCH($B149,$B$34:$B$143,0),19)),"",INDEX($A$34:$U$143,MATCH($B149,$B$34:$B$143,0),19))</f>
        <v>0</v>
      </c>
      <c r="T149" s="28">
        <f t="shared" ref="T149:T164" si="44">IF(ISNA(INDEX($A$34:$U$143,MATCH($B149,$B$34:$B$143,0),20)),"",INDEX($A$34:$U$143,MATCH($B149,$B$34:$B$143,0),20))</f>
        <v>0</v>
      </c>
      <c r="U149" s="19" t="s">
        <v>36</v>
      </c>
    </row>
    <row r="150" spans="1:21" x14ac:dyDescent="0.2">
      <c r="A150" s="32" t="str">
        <f t="shared" si="33"/>
        <v>MME8093</v>
      </c>
      <c r="B150" s="166" t="s">
        <v>134</v>
      </c>
      <c r="C150" s="166"/>
      <c r="D150" s="166"/>
      <c r="E150" s="166"/>
      <c r="F150" s="166"/>
      <c r="G150" s="166"/>
      <c r="H150" s="166"/>
      <c r="I150" s="166"/>
      <c r="J150" s="18">
        <f t="shared" si="34"/>
        <v>6</v>
      </c>
      <c r="K150" s="18">
        <f t="shared" si="35"/>
        <v>2</v>
      </c>
      <c r="L150" s="18">
        <f t="shared" si="36"/>
        <v>1</v>
      </c>
      <c r="M150" s="18">
        <f t="shared" si="37"/>
        <v>0</v>
      </c>
      <c r="N150" s="18">
        <f t="shared" si="38"/>
        <v>1</v>
      </c>
      <c r="O150" s="18">
        <f t="shared" si="39"/>
        <v>4</v>
      </c>
      <c r="P150" s="18">
        <f t="shared" si="40"/>
        <v>7</v>
      </c>
      <c r="Q150" s="18">
        <f t="shared" si="41"/>
        <v>11</v>
      </c>
      <c r="R150" s="28" t="str">
        <f t="shared" si="42"/>
        <v>E</v>
      </c>
      <c r="S150" s="28">
        <f t="shared" si="43"/>
        <v>0</v>
      </c>
      <c r="T150" s="28">
        <f t="shared" si="44"/>
        <v>0</v>
      </c>
      <c r="U150" s="19" t="s">
        <v>36</v>
      </c>
    </row>
    <row r="151" spans="1:21" x14ac:dyDescent="0.2">
      <c r="A151" s="32" t="str">
        <f t="shared" si="33"/>
        <v>MME8094</v>
      </c>
      <c r="B151" s="166" t="s">
        <v>136</v>
      </c>
      <c r="C151" s="166"/>
      <c r="D151" s="166"/>
      <c r="E151" s="166"/>
      <c r="F151" s="166"/>
      <c r="G151" s="166"/>
      <c r="H151" s="166"/>
      <c r="I151" s="166"/>
      <c r="J151" s="18">
        <f t="shared" si="34"/>
        <v>7</v>
      </c>
      <c r="K151" s="18">
        <f t="shared" si="35"/>
        <v>2</v>
      </c>
      <c r="L151" s="18">
        <f t="shared" si="36"/>
        <v>1</v>
      </c>
      <c r="M151" s="18">
        <f t="shared" si="37"/>
        <v>0</v>
      </c>
      <c r="N151" s="18">
        <f t="shared" si="38"/>
        <v>1</v>
      </c>
      <c r="O151" s="18">
        <f t="shared" si="39"/>
        <v>4</v>
      </c>
      <c r="P151" s="18">
        <f t="shared" si="40"/>
        <v>9</v>
      </c>
      <c r="Q151" s="18">
        <f t="shared" si="41"/>
        <v>13</v>
      </c>
      <c r="R151" s="28" t="str">
        <f t="shared" si="42"/>
        <v>E</v>
      </c>
      <c r="S151" s="28">
        <f t="shared" si="43"/>
        <v>0</v>
      </c>
      <c r="T151" s="28">
        <f t="shared" si="44"/>
        <v>0</v>
      </c>
      <c r="U151" s="19" t="s">
        <v>36</v>
      </c>
    </row>
    <row r="152" spans="1:21" x14ac:dyDescent="0.2">
      <c r="A152" s="32" t="str">
        <f t="shared" si="33"/>
        <v>MME8048</v>
      </c>
      <c r="B152" s="166" t="s">
        <v>114</v>
      </c>
      <c r="C152" s="166"/>
      <c r="D152" s="166"/>
      <c r="E152" s="166"/>
      <c r="F152" s="166"/>
      <c r="G152" s="166"/>
      <c r="H152" s="166"/>
      <c r="I152" s="166"/>
      <c r="J152" s="18">
        <f t="shared" si="34"/>
        <v>7</v>
      </c>
      <c r="K152" s="18">
        <f t="shared" si="35"/>
        <v>2</v>
      </c>
      <c r="L152" s="18">
        <f t="shared" si="36"/>
        <v>1</v>
      </c>
      <c r="M152" s="18">
        <f t="shared" si="37"/>
        <v>0</v>
      </c>
      <c r="N152" s="18">
        <f t="shared" si="38"/>
        <v>1</v>
      </c>
      <c r="O152" s="18">
        <f t="shared" si="39"/>
        <v>4</v>
      </c>
      <c r="P152" s="18">
        <f t="shared" si="40"/>
        <v>9</v>
      </c>
      <c r="Q152" s="18">
        <f t="shared" si="41"/>
        <v>13</v>
      </c>
      <c r="R152" s="28" t="str">
        <f t="shared" si="42"/>
        <v>E</v>
      </c>
      <c r="S152" s="28">
        <f t="shared" si="43"/>
        <v>0</v>
      </c>
      <c r="T152" s="28">
        <f t="shared" si="44"/>
        <v>0</v>
      </c>
      <c r="U152" s="19" t="s">
        <v>36</v>
      </c>
    </row>
    <row r="153" spans="1:21" x14ac:dyDescent="0.2">
      <c r="A153" s="32" t="str">
        <f t="shared" si="33"/>
        <v>MME8031</v>
      </c>
      <c r="B153" s="166" t="s">
        <v>138</v>
      </c>
      <c r="C153" s="166"/>
      <c r="D153" s="166"/>
      <c r="E153" s="166"/>
      <c r="F153" s="166"/>
      <c r="G153" s="166"/>
      <c r="H153" s="166"/>
      <c r="I153" s="166"/>
      <c r="J153" s="18">
        <f t="shared" si="34"/>
        <v>8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10</v>
      </c>
      <c r="Q153" s="18">
        <f t="shared" si="41"/>
        <v>14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hidden="1" x14ac:dyDescent="0.2">
      <c r="A154" s="32" t="str">
        <f t="shared" si="33"/>
        <v/>
      </c>
      <c r="B154" s="155"/>
      <c r="C154" s="155"/>
      <c r="D154" s="155"/>
      <c r="E154" s="155"/>
      <c r="F154" s="155"/>
      <c r="G154" s="155"/>
      <c r="H154" s="155"/>
      <c r="I154" s="155"/>
      <c r="J154" s="18" t="str">
        <f t="shared" si="34"/>
        <v/>
      </c>
      <c r="K154" s="18" t="str">
        <f t="shared" si="35"/>
        <v/>
      </c>
      <c r="L154" s="18" t="str">
        <f t="shared" si="36"/>
        <v/>
      </c>
      <c r="M154" s="18" t="str">
        <f t="shared" si="37"/>
        <v/>
      </c>
      <c r="N154" s="18" t="str">
        <f t="shared" si="38"/>
        <v/>
      </c>
      <c r="O154" s="18" t="str">
        <f t="shared" si="39"/>
        <v/>
      </c>
      <c r="P154" s="18" t="str">
        <f t="shared" si="40"/>
        <v/>
      </c>
      <c r="Q154" s="18" t="str">
        <f t="shared" si="41"/>
        <v/>
      </c>
      <c r="R154" s="28" t="str">
        <f t="shared" si="42"/>
        <v/>
      </c>
      <c r="S154" s="28" t="str">
        <f t="shared" si="43"/>
        <v/>
      </c>
      <c r="T154" s="28" t="str">
        <f t="shared" si="44"/>
        <v/>
      </c>
      <c r="U154" s="19" t="s">
        <v>36</v>
      </c>
    </row>
    <row r="155" spans="1:21" hidden="1" x14ac:dyDescent="0.2">
      <c r="A155" s="32" t="str">
        <f t="shared" si="33"/>
        <v/>
      </c>
      <c r="B155" s="155"/>
      <c r="C155" s="155"/>
      <c r="D155" s="155"/>
      <c r="E155" s="155"/>
      <c r="F155" s="155"/>
      <c r="G155" s="155"/>
      <c r="H155" s="155"/>
      <c r="I155" s="155"/>
      <c r="J155" s="18" t="str">
        <f t="shared" si="34"/>
        <v/>
      </c>
      <c r="K155" s="18" t="str">
        <f t="shared" si="35"/>
        <v/>
      </c>
      <c r="L155" s="18" t="str">
        <f t="shared" si="36"/>
        <v/>
      </c>
      <c r="M155" s="18" t="str">
        <f t="shared" si="37"/>
        <v/>
      </c>
      <c r="N155" s="18" t="str">
        <f t="shared" si="38"/>
        <v/>
      </c>
      <c r="O155" s="18" t="str">
        <f t="shared" si="39"/>
        <v/>
      </c>
      <c r="P155" s="18" t="str">
        <f t="shared" si="40"/>
        <v/>
      </c>
      <c r="Q155" s="18" t="str">
        <f t="shared" si="41"/>
        <v/>
      </c>
      <c r="R155" s="28" t="str">
        <f t="shared" si="42"/>
        <v/>
      </c>
      <c r="S155" s="28" t="str">
        <f t="shared" si="43"/>
        <v/>
      </c>
      <c r="T155" s="28" t="str">
        <f t="shared" si="44"/>
        <v/>
      </c>
      <c r="U155" s="19" t="s">
        <v>36</v>
      </c>
    </row>
    <row r="156" spans="1:21" hidden="1" x14ac:dyDescent="0.2">
      <c r="A156" s="32" t="str">
        <f t="shared" si="33"/>
        <v/>
      </c>
      <c r="B156" s="155"/>
      <c r="C156" s="155"/>
      <c r="D156" s="155"/>
      <c r="E156" s="155"/>
      <c r="F156" s="155"/>
      <c r="G156" s="155"/>
      <c r="H156" s="155"/>
      <c r="I156" s="155"/>
      <c r="J156" s="18" t="str">
        <f t="shared" si="34"/>
        <v/>
      </c>
      <c r="K156" s="18" t="str">
        <f t="shared" si="35"/>
        <v/>
      </c>
      <c r="L156" s="18" t="str">
        <f t="shared" si="36"/>
        <v/>
      </c>
      <c r="M156" s="18" t="str">
        <f t="shared" si="37"/>
        <v/>
      </c>
      <c r="N156" s="18" t="str">
        <f t="shared" si="38"/>
        <v/>
      </c>
      <c r="O156" s="18" t="str">
        <f t="shared" si="39"/>
        <v/>
      </c>
      <c r="P156" s="18" t="str">
        <f t="shared" si="40"/>
        <v/>
      </c>
      <c r="Q156" s="18" t="str">
        <f t="shared" si="41"/>
        <v/>
      </c>
      <c r="R156" s="28" t="str">
        <f t="shared" si="42"/>
        <v/>
      </c>
      <c r="S156" s="28" t="str">
        <f t="shared" si="43"/>
        <v/>
      </c>
      <c r="T156" s="28" t="str">
        <f t="shared" si="44"/>
        <v/>
      </c>
      <c r="U156" s="19" t="s">
        <v>36</v>
      </c>
    </row>
    <row r="157" spans="1:21" hidden="1" x14ac:dyDescent="0.2">
      <c r="A157" s="32" t="str">
        <f t="shared" si="33"/>
        <v/>
      </c>
      <c r="B157" s="155"/>
      <c r="C157" s="155"/>
      <c r="D157" s="155"/>
      <c r="E157" s="155"/>
      <c r="F157" s="155"/>
      <c r="G157" s="155"/>
      <c r="H157" s="155"/>
      <c r="I157" s="155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">
      <c r="A158" s="32" t="str">
        <f t="shared" si="33"/>
        <v/>
      </c>
      <c r="B158" s="155"/>
      <c r="C158" s="155"/>
      <c r="D158" s="155"/>
      <c r="E158" s="155"/>
      <c r="F158" s="155"/>
      <c r="G158" s="155"/>
      <c r="H158" s="155"/>
      <c r="I158" s="155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">
      <c r="A159" s="32" t="str">
        <f t="shared" si="33"/>
        <v/>
      </c>
      <c r="B159" s="155"/>
      <c r="C159" s="155"/>
      <c r="D159" s="155"/>
      <c r="E159" s="155"/>
      <c r="F159" s="155"/>
      <c r="G159" s="155"/>
      <c r="H159" s="155"/>
      <c r="I159" s="155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">
      <c r="A160" s="32" t="str">
        <f t="shared" si="33"/>
        <v/>
      </c>
      <c r="B160" s="155"/>
      <c r="C160" s="155"/>
      <c r="D160" s="155"/>
      <c r="E160" s="155"/>
      <c r="F160" s="155"/>
      <c r="G160" s="155"/>
      <c r="H160" s="155"/>
      <c r="I160" s="155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">
      <c r="A161" s="32" t="str">
        <f t="shared" si="33"/>
        <v/>
      </c>
      <c r="B161" s="155"/>
      <c r="C161" s="155"/>
      <c r="D161" s="155"/>
      <c r="E161" s="155"/>
      <c r="F161" s="155"/>
      <c r="G161" s="155"/>
      <c r="H161" s="155"/>
      <c r="I161" s="155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">
      <c r="A162" s="32" t="str">
        <f t="shared" si="33"/>
        <v/>
      </c>
      <c r="B162" s="155"/>
      <c r="C162" s="155"/>
      <c r="D162" s="155"/>
      <c r="E162" s="155"/>
      <c r="F162" s="155"/>
      <c r="G162" s="155"/>
      <c r="H162" s="155"/>
      <c r="I162" s="155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">
      <c r="A163" s="32" t="str">
        <f t="shared" si="33"/>
        <v/>
      </c>
      <c r="B163" s="155"/>
      <c r="C163" s="155"/>
      <c r="D163" s="155"/>
      <c r="E163" s="155"/>
      <c r="F163" s="155"/>
      <c r="G163" s="155"/>
      <c r="H163" s="155"/>
      <c r="I163" s="155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">
      <c r="A164" s="32" t="str">
        <f t="shared" si="33"/>
        <v/>
      </c>
      <c r="B164" s="155"/>
      <c r="C164" s="155"/>
      <c r="D164" s="155"/>
      <c r="E164" s="155"/>
      <c r="F164" s="155"/>
      <c r="G164" s="155"/>
      <c r="H164" s="155"/>
      <c r="I164" s="155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x14ac:dyDescent="0.2">
      <c r="A165" s="20" t="s">
        <v>25</v>
      </c>
      <c r="B165" s="167"/>
      <c r="C165" s="168"/>
      <c r="D165" s="168"/>
      <c r="E165" s="168"/>
      <c r="F165" s="168"/>
      <c r="G165" s="168"/>
      <c r="H165" s="168"/>
      <c r="I165" s="169"/>
      <c r="J165" s="22">
        <f>IF(ISNA(SUM(J149:J164)),"",SUM(J149:J164))</f>
        <v>34</v>
      </c>
      <c r="K165" s="22">
        <f t="shared" ref="K165:Q165" si="45">SUM(K149:K164)</f>
        <v>10</v>
      </c>
      <c r="L165" s="22">
        <f>SUM(L149:L164)</f>
        <v>5</v>
      </c>
      <c r="M165" s="22">
        <f>SUM(M149:M164)</f>
        <v>0</v>
      </c>
      <c r="N165" s="22">
        <f t="shared" si="45"/>
        <v>5</v>
      </c>
      <c r="O165" s="22">
        <f t="shared" si="45"/>
        <v>20</v>
      </c>
      <c r="P165" s="22">
        <f t="shared" si="45"/>
        <v>42</v>
      </c>
      <c r="Q165" s="22">
        <f t="shared" si="45"/>
        <v>62</v>
      </c>
      <c r="R165" s="20">
        <f>COUNTIF(R149:R164,"E")</f>
        <v>5</v>
      </c>
      <c r="S165" s="20">
        <f>COUNTIF(S149:S164,"C")</f>
        <v>0</v>
      </c>
      <c r="T165" s="20">
        <f>COUNTIF(T149:T164,"VP")</f>
        <v>0</v>
      </c>
      <c r="U165" s="19"/>
    </row>
    <row r="166" spans="1:21" ht="17.25" customHeight="1" x14ac:dyDescent="0.2">
      <c r="A166" s="111" t="s">
        <v>62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3"/>
    </row>
    <row r="167" spans="1:21" x14ac:dyDescent="0.2">
      <c r="A167" s="32" t="str">
        <f>IF(ISNA(INDEX($A$34:$U$143,MATCH($B167,$B$34:$B$143,0),1)),"",INDEX($A$34:$U$143,MATCH($B167,$B$34:$B$143,0),1))</f>
        <v/>
      </c>
      <c r="B167" s="155"/>
      <c r="C167" s="155"/>
      <c r="D167" s="155"/>
      <c r="E167" s="155"/>
      <c r="F167" s="155"/>
      <c r="G167" s="155"/>
      <c r="H167" s="155"/>
      <c r="I167" s="155"/>
      <c r="J167" s="18" t="str">
        <f>IF(ISNA(INDEX($A$34:$U$143,MATCH($B167,$B$34:$B$143,0),10)),"",INDEX($A$34:$U$143,MATCH($B167,$B$34:$B$143,0),10))</f>
        <v/>
      </c>
      <c r="K167" s="18" t="str">
        <f>IF(ISNA(INDEX($A$34:$U$143,MATCH($B167,$B$34:$B$143,0),11)),"",INDEX($A$34:$U$143,MATCH($B167,$B$34:$B$143,0),11))</f>
        <v/>
      </c>
      <c r="L167" s="18" t="str">
        <f>IF(ISNA(INDEX($A$34:$U$143,MATCH($B167,$B$34:$B$143,0),12)),"",INDEX($A$34:$U$143,MATCH($B167,$B$34:$B$143,0),12))</f>
        <v/>
      </c>
      <c r="M167" s="18" t="str">
        <f>IF(ISNA(INDEX($A$34:$U$143,MATCH($B167,$B$34:$B$143,0),13)),"",INDEX($A$34:$U$143,MATCH($B167,$B$34:$B$143,0),13))</f>
        <v/>
      </c>
      <c r="N167" s="18" t="str">
        <f>IF(ISNA(INDEX($A$34:$U$143,MATCH($B167,$B$34:$B$143,0),14)),"",INDEX($A$34:$U$143,MATCH($B167,$B$34:$B$143,0),14))</f>
        <v/>
      </c>
      <c r="O167" s="18" t="str">
        <f>IF(ISNA(INDEX($A$34:$U$143,MATCH($B167,$B$34:$B$143,0),15)),"",INDEX($A$34:$U$143,MATCH($B167,$B$34:$B$143,0),15))</f>
        <v/>
      </c>
      <c r="P167" s="18" t="str">
        <f>IF(ISNA(INDEX($A$34:$U$143,MATCH($B167,$B$34:$B$143,0),16)),"",INDEX($A$34:$U$143,MATCH($B167,$B$34:$B$143,0),16))</f>
        <v/>
      </c>
      <c r="Q167" s="18" t="str">
        <f>IF(ISNA(INDEX($A$34:$U$143,MATCH($B167,$B$34:$B$143,0),17)),"",INDEX($A$34:$U$143,MATCH($B167,$B$34:$B$143,0),17))</f>
        <v/>
      </c>
      <c r="R167" s="28" t="str">
        <f>IF(ISNA(INDEX($A$34:$U$143,MATCH($B167,$B$34:$B$143,0),18)),"",INDEX($A$34:$U$143,MATCH($B167,$B$34:$B$143,0),18))</f>
        <v/>
      </c>
      <c r="S167" s="28" t="str">
        <f>IF(ISNA(INDEX($A$34:$U$143,MATCH($B167,$B$34:$B$143,0),19)),"",INDEX($A$34:$U$143,MATCH($B167,$B$34:$B$143,0),19))</f>
        <v/>
      </c>
      <c r="T167" s="28" t="str">
        <f>IF(ISNA(INDEX($A$34:$U$143,MATCH($B167,$B$34:$B$143,0),20)),"",INDEX($A$34:$U$143,MATCH($B167,$B$34:$B$143,0),20))</f>
        <v/>
      </c>
      <c r="U167" s="19" t="s">
        <v>36</v>
      </c>
    </row>
    <row r="168" spans="1:21" hidden="1" x14ac:dyDescent="0.2">
      <c r="A168" s="32" t="str">
        <f>IF(ISNA(INDEX($A$34:$U$143,MATCH($B168,$B$34:$B$143,0),1)),"",INDEX($A$34:$U$143,MATCH($B168,$B$34:$B$143,0),1))</f>
        <v/>
      </c>
      <c r="B168" s="155"/>
      <c r="C168" s="155"/>
      <c r="D168" s="155"/>
      <c r="E168" s="155"/>
      <c r="F168" s="155"/>
      <c r="G168" s="155"/>
      <c r="H168" s="155"/>
      <c r="I168" s="155"/>
      <c r="J168" s="18" t="str">
        <f>IF(ISNA(INDEX($A$34:$U$143,MATCH($B168,$B$34:$B$143,0),10)),"",INDEX($A$34:$U$143,MATCH($B168,$B$34:$B$143,0),10))</f>
        <v/>
      </c>
      <c r="K168" s="18" t="str">
        <f>IF(ISNA(INDEX($A$34:$U$143,MATCH($B168,$B$34:$B$143,0),11)),"",INDEX($A$34:$U$143,MATCH($B168,$B$34:$B$143,0),11))</f>
        <v/>
      </c>
      <c r="L168" s="18" t="str">
        <f>IF(ISNA(INDEX($A$34:$U$143,MATCH($B168,$B$34:$B$143,0),12)),"",INDEX($A$34:$U$143,MATCH($B168,$B$34:$B$143,0),12))</f>
        <v/>
      </c>
      <c r="M168" s="18" t="str">
        <f>IF(ISNA(INDEX($A$34:$U$143,MATCH($B168,$B$34:$B$143,0),13)),"",INDEX($A$34:$U$143,MATCH($B168,$B$34:$B$143,0),13))</f>
        <v/>
      </c>
      <c r="N168" s="18" t="str">
        <f>IF(ISNA(INDEX($A$34:$U$143,MATCH($B168,$B$34:$B$143,0),14)),"",INDEX($A$34:$U$143,MATCH($B168,$B$34:$B$143,0),14))</f>
        <v/>
      </c>
      <c r="O168" s="18" t="str">
        <f>IF(ISNA(INDEX($A$34:$U$143,MATCH($B168,$B$34:$B$143,0),15)),"",INDEX($A$34:$U$143,MATCH($B168,$B$34:$B$143,0),15))</f>
        <v/>
      </c>
      <c r="P168" s="18" t="str">
        <f>IF(ISNA(INDEX($A$34:$U$143,MATCH($B168,$B$34:$B$143,0),16)),"",INDEX($A$34:$U$143,MATCH($B168,$B$34:$B$143,0),16))</f>
        <v/>
      </c>
      <c r="Q168" s="18" t="str">
        <f>IF(ISNA(INDEX($A$34:$U$143,MATCH($B168,$B$34:$B$143,0),17)),"",INDEX($A$34:$U$143,MATCH($B168,$B$34:$B$143,0),17))</f>
        <v/>
      </c>
      <c r="R168" s="28" t="str">
        <f>IF(ISNA(INDEX($A$34:$U$143,MATCH($B168,$B$34:$B$143,0),18)),"",INDEX($A$34:$U$143,MATCH($B168,$B$34:$B$143,0),18))</f>
        <v/>
      </c>
      <c r="S168" s="28" t="str">
        <f>IF(ISNA(INDEX($A$34:$U$143,MATCH($B168,$B$34:$B$143,0),19)),"",INDEX($A$34:$U$143,MATCH($B168,$B$34:$B$143,0),19))</f>
        <v/>
      </c>
      <c r="T168" s="28" t="str">
        <f>IF(ISNA(INDEX($A$34:$U$143,MATCH($B168,$B$34:$B$143,0),20)),"",INDEX($A$34:$U$143,MATCH($B168,$B$34:$B$143,0),20))</f>
        <v/>
      </c>
      <c r="U168" s="19" t="s">
        <v>36</v>
      </c>
    </row>
    <row r="169" spans="1:21" hidden="1" x14ac:dyDescent="0.2">
      <c r="A169" s="32" t="str">
        <f>IF(ISNA(INDEX($A$34:$U$143,MATCH($B169,$B$34:$B$143,0),1)),"",INDEX($A$34:$U$143,MATCH($B169,$B$34:$B$143,0),1))</f>
        <v/>
      </c>
      <c r="B169" s="155"/>
      <c r="C169" s="155"/>
      <c r="D169" s="155"/>
      <c r="E169" s="155"/>
      <c r="F169" s="155"/>
      <c r="G169" s="155"/>
      <c r="H169" s="155"/>
      <c r="I169" s="155"/>
      <c r="J169" s="18" t="str">
        <f>IF(ISNA(INDEX($A$34:$U$143,MATCH($B169,$B$34:$B$143,0),10)),"",INDEX($A$34:$U$143,MATCH($B169,$B$34:$B$143,0),10))</f>
        <v/>
      </c>
      <c r="K169" s="18" t="str">
        <f>IF(ISNA(INDEX($A$34:$U$143,MATCH($B169,$B$34:$B$143,0),11)),"",INDEX($A$34:$U$143,MATCH($B169,$B$34:$B$143,0),11))</f>
        <v/>
      </c>
      <c r="L169" s="18" t="str">
        <f>IF(ISNA(INDEX($A$34:$U$143,MATCH($B169,$B$34:$B$143,0),12)),"",INDEX($A$34:$U$143,MATCH($B169,$B$34:$B$143,0),12))</f>
        <v/>
      </c>
      <c r="M169" s="18" t="str">
        <f>IF(ISNA(INDEX($A$34:$U$143,MATCH($B169,$B$34:$B$143,0),13)),"",INDEX($A$34:$U$143,MATCH($B169,$B$34:$B$143,0),13))</f>
        <v/>
      </c>
      <c r="N169" s="18" t="str">
        <f>IF(ISNA(INDEX($A$34:$U$143,MATCH($B169,$B$34:$B$143,0),14)),"",INDEX($A$34:$U$143,MATCH($B169,$B$34:$B$143,0),14))</f>
        <v/>
      </c>
      <c r="O169" s="18" t="str">
        <f>IF(ISNA(INDEX($A$34:$U$143,MATCH($B169,$B$34:$B$143,0),15)),"",INDEX($A$34:$U$143,MATCH($B169,$B$34:$B$143,0),15))</f>
        <v/>
      </c>
      <c r="P169" s="18" t="str">
        <f>IF(ISNA(INDEX($A$34:$U$143,MATCH($B169,$B$34:$B$143,0),16)),"",INDEX($A$34:$U$143,MATCH($B169,$B$34:$B$143,0),16))</f>
        <v/>
      </c>
      <c r="Q169" s="18" t="str">
        <f>IF(ISNA(INDEX($A$34:$U$143,MATCH($B169,$B$34:$B$143,0),17)),"",INDEX($A$34:$U$143,MATCH($B169,$B$34:$B$143,0),17))</f>
        <v/>
      </c>
      <c r="R169" s="28" t="str">
        <f>IF(ISNA(INDEX($A$34:$U$143,MATCH($B169,$B$34:$B$143,0),18)),"",INDEX($A$34:$U$143,MATCH($B169,$B$34:$B$143,0),18))</f>
        <v/>
      </c>
      <c r="S169" s="28" t="str">
        <f>IF(ISNA(INDEX($A$34:$U$143,MATCH($B169,$B$34:$B$143,0),19)),"",INDEX($A$34:$U$143,MATCH($B169,$B$34:$B$143,0),19))</f>
        <v/>
      </c>
      <c r="T169" s="28" t="str">
        <f>IF(ISNA(INDEX($A$34:$U$143,MATCH($B169,$B$34:$B$143,0),20)),"",INDEX($A$34:$U$143,MATCH($B169,$B$34:$B$143,0),20))</f>
        <v/>
      </c>
      <c r="U169" s="19" t="s">
        <v>36</v>
      </c>
    </row>
    <row r="170" spans="1:21" hidden="1" x14ac:dyDescent="0.2">
      <c r="A170" s="32" t="str">
        <f>IF(ISNA(INDEX($A$34:$U$143,MATCH($B170,$B$34:$B$143,0),1)),"",INDEX($A$34:$U$143,MATCH($B170,$B$34:$B$143,0),1))</f>
        <v/>
      </c>
      <c r="B170" s="155"/>
      <c r="C170" s="155"/>
      <c r="D170" s="155"/>
      <c r="E170" s="155"/>
      <c r="F170" s="155"/>
      <c r="G170" s="155"/>
      <c r="H170" s="155"/>
      <c r="I170" s="155"/>
      <c r="J170" s="18" t="str">
        <f>IF(ISNA(INDEX($A$34:$U$143,MATCH($B170,$B$34:$B$143,0),10)),"",INDEX($A$34:$U$143,MATCH($B170,$B$34:$B$143,0),10))</f>
        <v/>
      </c>
      <c r="K170" s="18" t="str">
        <f>IF(ISNA(INDEX($A$34:$U$143,MATCH($B170,$B$34:$B$143,0),11)),"",INDEX($A$34:$U$143,MATCH($B170,$B$34:$B$143,0),11))</f>
        <v/>
      </c>
      <c r="L170" s="18" t="str">
        <f>IF(ISNA(INDEX($A$34:$U$143,MATCH($B170,$B$34:$B$143,0),12)),"",INDEX($A$34:$U$143,MATCH($B170,$B$34:$B$143,0),12))</f>
        <v/>
      </c>
      <c r="M170" s="18" t="str">
        <f>IF(ISNA(INDEX($A$34:$U$143,MATCH($B170,$B$34:$B$143,0),13)),"",INDEX($A$34:$U$143,MATCH($B170,$B$34:$B$143,0),13))</f>
        <v/>
      </c>
      <c r="N170" s="18" t="str">
        <f>IF(ISNA(INDEX($A$34:$U$143,MATCH($B170,$B$34:$B$143,0),14)),"",INDEX($A$34:$U$143,MATCH($B170,$B$34:$B$143,0),14))</f>
        <v/>
      </c>
      <c r="O170" s="18" t="str">
        <f>IF(ISNA(INDEX($A$34:$U$143,MATCH($B170,$B$34:$B$143,0),15)),"",INDEX($A$34:$U$143,MATCH($B170,$B$34:$B$143,0),15))</f>
        <v/>
      </c>
      <c r="P170" s="18" t="str">
        <f>IF(ISNA(INDEX($A$34:$U$143,MATCH($B170,$B$34:$B$143,0),16)),"",INDEX($A$34:$U$143,MATCH($B170,$B$34:$B$143,0),16))</f>
        <v/>
      </c>
      <c r="Q170" s="18" t="str">
        <f>IF(ISNA(INDEX($A$34:$U$143,MATCH($B170,$B$34:$B$143,0),17)),"",INDEX($A$34:$U$143,MATCH($B170,$B$34:$B$143,0),17))</f>
        <v/>
      </c>
      <c r="R170" s="28" t="str">
        <f>IF(ISNA(INDEX($A$34:$U$143,MATCH($B170,$B$34:$B$143,0),18)),"",INDEX($A$34:$U$143,MATCH($B170,$B$34:$B$143,0),18))</f>
        <v/>
      </c>
      <c r="S170" s="28" t="str">
        <f>IF(ISNA(INDEX($A$34:$U$143,MATCH($B170,$B$34:$B$143,0),19)),"",INDEX($A$34:$U$143,MATCH($B170,$B$34:$B$143,0),19))</f>
        <v/>
      </c>
      <c r="T170" s="28" t="str">
        <f>IF(ISNA(INDEX($A$34:$U$143,MATCH($B170,$B$34:$B$143,0),20)),"",INDEX($A$34:$U$143,MATCH($B170,$B$34:$B$143,0),20))</f>
        <v/>
      </c>
      <c r="U170" s="19" t="s">
        <v>36</v>
      </c>
    </row>
    <row r="171" spans="1:21" x14ac:dyDescent="0.2">
      <c r="A171" s="20" t="s">
        <v>25</v>
      </c>
      <c r="B171" s="156"/>
      <c r="C171" s="156"/>
      <c r="D171" s="156"/>
      <c r="E171" s="156"/>
      <c r="F171" s="156"/>
      <c r="G171" s="156"/>
      <c r="H171" s="156"/>
      <c r="I171" s="156"/>
      <c r="J171" s="22">
        <f t="shared" ref="J171:Q171" si="46">SUM(J167:J170)</f>
        <v>0</v>
      </c>
      <c r="K171" s="22">
        <f t="shared" si="46"/>
        <v>0</v>
      </c>
      <c r="L171" s="22">
        <f>SUM(L167:L170)</f>
        <v>0</v>
      </c>
      <c r="M171" s="22">
        <f>SUM(M167:M170)</f>
        <v>0</v>
      </c>
      <c r="N171" s="22">
        <f t="shared" si="46"/>
        <v>0</v>
      </c>
      <c r="O171" s="22">
        <f t="shared" si="46"/>
        <v>0</v>
      </c>
      <c r="P171" s="22">
        <f t="shared" si="46"/>
        <v>0</v>
      </c>
      <c r="Q171" s="22">
        <f t="shared" si="46"/>
        <v>0</v>
      </c>
      <c r="R171" s="20">
        <f>COUNTIF(R167:R170,"E")</f>
        <v>0</v>
      </c>
      <c r="S171" s="20">
        <f>COUNTIF(S167:S170,"C")</f>
        <v>0</v>
      </c>
      <c r="T171" s="20">
        <f>COUNTIF(T167:T170,"VP")</f>
        <v>0</v>
      </c>
      <c r="U171" s="21"/>
    </row>
    <row r="172" spans="1:21" ht="27" customHeight="1" x14ac:dyDescent="0.2">
      <c r="A172" s="157" t="s">
        <v>72</v>
      </c>
      <c r="B172" s="158"/>
      <c r="C172" s="158"/>
      <c r="D172" s="158"/>
      <c r="E172" s="158"/>
      <c r="F172" s="158"/>
      <c r="G172" s="158"/>
      <c r="H172" s="158"/>
      <c r="I172" s="159"/>
      <c r="J172" s="22">
        <f t="shared" ref="J172:T172" si="47">SUM(J165,J171)</f>
        <v>34</v>
      </c>
      <c r="K172" s="22">
        <f t="shared" si="47"/>
        <v>10</v>
      </c>
      <c r="L172" s="22">
        <f>SUM(L165,L171)</f>
        <v>5</v>
      </c>
      <c r="M172" s="22">
        <f>SUM(M165,M171)</f>
        <v>0</v>
      </c>
      <c r="N172" s="22">
        <f t="shared" si="47"/>
        <v>5</v>
      </c>
      <c r="O172" s="22">
        <f t="shared" si="47"/>
        <v>20</v>
      </c>
      <c r="P172" s="22">
        <f t="shared" si="47"/>
        <v>42</v>
      </c>
      <c r="Q172" s="22">
        <f t="shared" si="47"/>
        <v>62</v>
      </c>
      <c r="R172" s="22">
        <f t="shared" si="47"/>
        <v>5</v>
      </c>
      <c r="S172" s="22">
        <f t="shared" si="47"/>
        <v>0</v>
      </c>
      <c r="T172" s="22">
        <f t="shared" si="47"/>
        <v>0</v>
      </c>
      <c r="U172" s="27"/>
    </row>
    <row r="173" spans="1:21" x14ac:dyDescent="0.2">
      <c r="A173" s="143" t="s">
        <v>47</v>
      </c>
      <c r="B173" s="144"/>
      <c r="C173" s="144"/>
      <c r="D173" s="144"/>
      <c r="E173" s="144"/>
      <c r="F173" s="144"/>
      <c r="G173" s="144"/>
      <c r="H173" s="144"/>
      <c r="I173" s="144"/>
      <c r="J173" s="145"/>
      <c r="K173" s="22">
        <f t="shared" ref="K173:Q173" si="48">K165*14+K171*12</f>
        <v>140</v>
      </c>
      <c r="L173" s="22">
        <f t="shared" si="48"/>
        <v>70</v>
      </c>
      <c r="M173" s="22">
        <f t="shared" si="48"/>
        <v>0</v>
      </c>
      <c r="N173" s="22">
        <f t="shared" si="48"/>
        <v>70</v>
      </c>
      <c r="O173" s="22">
        <f t="shared" si="48"/>
        <v>280</v>
      </c>
      <c r="P173" s="22">
        <f t="shared" si="48"/>
        <v>588</v>
      </c>
      <c r="Q173" s="22">
        <f t="shared" si="48"/>
        <v>868</v>
      </c>
      <c r="R173" s="149"/>
      <c r="S173" s="150"/>
      <c r="T173" s="150"/>
      <c r="U173" s="151"/>
    </row>
    <row r="174" spans="1:21" x14ac:dyDescent="0.2">
      <c r="A174" s="146"/>
      <c r="B174" s="147"/>
      <c r="C174" s="147"/>
      <c r="D174" s="147"/>
      <c r="E174" s="147"/>
      <c r="F174" s="147"/>
      <c r="G174" s="147"/>
      <c r="H174" s="147"/>
      <c r="I174" s="147"/>
      <c r="J174" s="148"/>
      <c r="K174" s="160">
        <f>SUM(K173:N173)</f>
        <v>280</v>
      </c>
      <c r="L174" s="161"/>
      <c r="M174" s="161"/>
      <c r="N174" s="162"/>
      <c r="O174" s="163">
        <f>SUM(O173:P173)</f>
        <v>868</v>
      </c>
      <c r="P174" s="164"/>
      <c r="Q174" s="165"/>
      <c r="R174" s="152"/>
      <c r="S174" s="153"/>
      <c r="T174" s="153"/>
      <c r="U174" s="154"/>
    </row>
    <row r="176" spans="1:21" ht="28.5" customHeight="1" x14ac:dyDescent="0.2">
      <c r="A176" s="175" t="s">
        <v>102</v>
      </c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</row>
    <row r="177" spans="1:21" ht="27.75" customHeight="1" x14ac:dyDescent="0.2">
      <c r="A177" s="156" t="s">
        <v>27</v>
      </c>
      <c r="B177" s="156" t="s">
        <v>26</v>
      </c>
      <c r="C177" s="156"/>
      <c r="D177" s="156"/>
      <c r="E177" s="156"/>
      <c r="F177" s="156"/>
      <c r="G177" s="156"/>
      <c r="H177" s="156"/>
      <c r="I177" s="156"/>
      <c r="J177" s="110" t="s">
        <v>39</v>
      </c>
      <c r="K177" s="110" t="s">
        <v>24</v>
      </c>
      <c r="L177" s="110"/>
      <c r="M177" s="110"/>
      <c r="N177" s="110"/>
      <c r="O177" s="110" t="s">
        <v>40</v>
      </c>
      <c r="P177" s="110"/>
      <c r="Q177" s="110"/>
      <c r="R177" s="110" t="s">
        <v>23</v>
      </c>
      <c r="S177" s="110"/>
      <c r="T177" s="110"/>
      <c r="U177" s="110" t="s">
        <v>22</v>
      </c>
    </row>
    <row r="178" spans="1:21" ht="16.5" customHeight="1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  <c r="J178" s="110"/>
      <c r="K178" s="29" t="s">
        <v>28</v>
      </c>
      <c r="L178" s="29" t="s">
        <v>29</v>
      </c>
      <c r="M178" s="60" t="s">
        <v>103</v>
      </c>
      <c r="N178" s="29" t="s">
        <v>104</v>
      </c>
      <c r="O178" s="29" t="s">
        <v>33</v>
      </c>
      <c r="P178" s="29" t="s">
        <v>7</v>
      </c>
      <c r="Q178" s="29" t="s">
        <v>30</v>
      </c>
      <c r="R178" s="29" t="s">
        <v>31</v>
      </c>
      <c r="S178" s="29" t="s">
        <v>28</v>
      </c>
      <c r="T178" s="29" t="s">
        <v>32</v>
      </c>
      <c r="U178" s="110"/>
    </row>
    <row r="179" spans="1:21" ht="17.25" customHeight="1" x14ac:dyDescent="0.2">
      <c r="A179" s="111" t="s">
        <v>61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3"/>
    </row>
    <row r="180" spans="1:21" x14ac:dyDescent="0.2">
      <c r="A180" s="32" t="str">
        <f t="shared" ref="A180:A194" si="49">IF(ISNA(INDEX($A$34:$U$143,MATCH($B180,$B$34:$B$143,0),1)),"",INDEX($A$34:$U$143,MATCH($B180,$B$34:$B$143,0),1))</f>
        <v>MME8004</v>
      </c>
      <c r="B180" s="166" t="s">
        <v>140</v>
      </c>
      <c r="C180" s="166"/>
      <c r="D180" s="166"/>
      <c r="E180" s="166"/>
      <c r="F180" s="166"/>
      <c r="G180" s="166"/>
      <c r="H180" s="166"/>
      <c r="I180" s="166"/>
      <c r="J180" s="18">
        <f t="shared" ref="J180:J194" si="50">IF(ISNA(INDEX($A$34:$U$143,MATCH($B180,$B$34:$B$143,0),10)),"",INDEX($A$34:$U$143,MATCH($B180,$B$34:$B$143,0),10))</f>
        <v>8</v>
      </c>
      <c r="K180" s="18">
        <f t="shared" ref="K180:K194" si="51">IF(ISNA(INDEX($A$34:$U$143,MATCH($B180,$B$34:$B$143,0),11)),"",INDEX($A$34:$U$143,MATCH($B180,$B$34:$B$143,0),11))</f>
        <v>2</v>
      </c>
      <c r="L180" s="18">
        <f t="shared" ref="L180:L194" si="52">IF(ISNA(INDEX($A$34:$U$143,MATCH($B180,$B$34:$B$143,0),12)),"",INDEX($A$34:$U$143,MATCH($B180,$B$34:$B$143,0),12))</f>
        <v>1</v>
      </c>
      <c r="M180" s="18">
        <f t="shared" ref="M180:M194" si="53">IF(ISNA(INDEX($A$34:$U$143,MATCH($B180,$B$34:$B$143,0),13)),"",INDEX($A$34:$U$143,MATCH($B180,$B$34:$B$143,0),13))</f>
        <v>0</v>
      </c>
      <c r="N180" s="18">
        <f t="shared" ref="N180:N194" si="54">IF(ISNA(INDEX($A$34:$U$143,MATCH($B180,$B$34:$B$143,0),14)),"",INDEX($A$34:$U$143,MATCH($B180,$B$34:$B$143,0),14))</f>
        <v>1</v>
      </c>
      <c r="O180" s="18">
        <f t="shared" ref="O180:O194" si="55">IF(ISNA(INDEX($A$34:$U$143,MATCH($B180,$B$34:$B$143,0),15)),"",INDEX($A$34:$U$143,MATCH($B180,$B$34:$B$143,0),15))</f>
        <v>4</v>
      </c>
      <c r="P180" s="18">
        <f t="shared" ref="P180:P194" si="56">IF(ISNA(INDEX($A$34:$U$143,MATCH($B180,$B$34:$B$143,0),16)),"",INDEX($A$34:$U$143,MATCH($B180,$B$34:$B$143,0),16))</f>
        <v>10</v>
      </c>
      <c r="Q180" s="18">
        <f t="shared" ref="Q180:Q194" si="57">IF(ISNA(INDEX($A$34:$U$143,MATCH($B180,$B$34:$B$143,0),17)),"",INDEX($A$34:$U$143,MATCH($B180,$B$34:$B$143,0),17))</f>
        <v>14</v>
      </c>
      <c r="R180" s="28" t="str">
        <f t="shared" ref="R180:R194" si="58">IF(ISNA(INDEX($A$34:$U$143,MATCH($B180,$B$34:$B$143,0),18)),"",INDEX($A$34:$U$143,MATCH($B180,$B$34:$B$143,0),18))</f>
        <v>E</v>
      </c>
      <c r="S180" s="28">
        <f t="shared" ref="S180:S194" si="59">IF(ISNA(INDEX($A$34:$U$143,MATCH($B180,$B$34:$B$143,0),19)),"",INDEX($A$34:$U$143,MATCH($B180,$B$34:$B$143,0),19))</f>
        <v>0</v>
      </c>
      <c r="T180" s="28">
        <f t="shared" ref="T180:T194" si="60">IF(ISNA(INDEX($A$34:$U$143,MATCH($B180,$B$34:$B$143,0),20)),"",INDEX($A$34:$U$143,MATCH($B180,$B$34:$B$143,0),20))</f>
        <v>0</v>
      </c>
      <c r="U180" s="19" t="s">
        <v>37</v>
      </c>
    </row>
    <row r="181" spans="1:21" x14ac:dyDescent="0.2">
      <c r="A181" s="32" t="str">
        <f t="shared" si="49"/>
        <v>MME8059</v>
      </c>
      <c r="B181" s="166" t="s">
        <v>141</v>
      </c>
      <c r="C181" s="166"/>
      <c r="D181" s="166"/>
      <c r="E181" s="166"/>
      <c r="F181" s="166"/>
      <c r="G181" s="166"/>
      <c r="H181" s="166"/>
      <c r="I181" s="166"/>
      <c r="J181" s="18">
        <f t="shared" si="50"/>
        <v>7</v>
      </c>
      <c r="K181" s="18">
        <f t="shared" si="51"/>
        <v>2</v>
      </c>
      <c r="L181" s="18">
        <f t="shared" si="52"/>
        <v>1</v>
      </c>
      <c r="M181" s="18">
        <f t="shared" si="53"/>
        <v>0</v>
      </c>
      <c r="N181" s="18">
        <f t="shared" si="54"/>
        <v>1</v>
      </c>
      <c r="O181" s="18">
        <f t="shared" si="55"/>
        <v>4</v>
      </c>
      <c r="P181" s="18">
        <f t="shared" si="56"/>
        <v>9</v>
      </c>
      <c r="Q181" s="18">
        <f t="shared" si="57"/>
        <v>13</v>
      </c>
      <c r="R181" s="28" t="str">
        <f t="shared" si="58"/>
        <v>E</v>
      </c>
      <c r="S181" s="28">
        <f t="shared" si="59"/>
        <v>0</v>
      </c>
      <c r="T181" s="28">
        <f t="shared" si="60"/>
        <v>0</v>
      </c>
      <c r="U181" s="19" t="s">
        <v>37</v>
      </c>
    </row>
    <row r="182" spans="1:21" x14ac:dyDescent="0.2">
      <c r="A182" s="32" t="str">
        <f t="shared" si="49"/>
        <v>MMX5101</v>
      </c>
      <c r="B182" s="171" t="s">
        <v>143</v>
      </c>
      <c r="C182" s="172"/>
      <c r="D182" s="172"/>
      <c r="E182" s="172"/>
      <c r="F182" s="172"/>
      <c r="G182" s="172"/>
      <c r="H182" s="172"/>
      <c r="I182" s="173"/>
      <c r="J182" s="18">
        <f t="shared" si="50"/>
        <v>7</v>
      </c>
      <c r="K182" s="18">
        <f t="shared" si="51"/>
        <v>2</v>
      </c>
      <c r="L182" s="18">
        <f t="shared" si="52"/>
        <v>1</v>
      </c>
      <c r="M182" s="18">
        <f t="shared" si="53"/>
        <v>0</v>
      </c>
      <c r="N182" s="18">
        <f t="shared" si="54"/>
        <v>1</v>
      </c>
      <c r="O182" s="18">
        <f t="shared" si="55"/>
        <v>4</v>
      </c>
      <c r="P182" s="18">
        <f t="shared" si="56"/>
        <v>9</v>
      </c>
      <c r="Q182" s="18">
        <f t="shared" si="57"/>
        <v>13</v>
      </c>
      <c r="R182" s="28" t="str">
        <f t="shared" si="58"/>
        <v>E</v>
      </c>
      <c r="S182" s="28">
        <f t="shared" si="59"/>
        <v>0</v>
      </c>
      <c r="T182" s="28">
        <f t="shared" si="60"/>
        <v>0</v>
      </c>
      <c r="U182" s="19" t="s">
        <v>37</v>
      </c>
    </row>
    <row r="183" spans="1:21" x14ac:dyDescent="0.2">
      <c r="A183" s="32" t="str">
        <f t="shared" si="49"/>
        <v>MME8158</v>
      </c>
      <c r="B183" s="174" t="s">
        <v>145</v>
      </c>
      <c r="C183" s="174"/>
      <c r="D183" s="174"/>
      <c r="E183" s="174"/>
      <c r="F183" s="174"/>
      <c r="G183" s="174"/>
      <c r="H183" s="174"/>
      <c r="I183" s="174"/>
      <c r="J183" s="18">
        <f t="shared" si="50"/>
        <v>8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10</v>
      </c>
      <c r="Q183" s="18">
        <f t="shared" si="57"/>
        <v>14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">
      <c r="A184" s="32" t="str">
        <f t="shared" si="49"/>
        <v>MME8111</v>
      </c>
      <c r="B184" s="171" t="s">
        <v>147</v>
      </c>
      <c r="C184" s="172"/>
      <c r="D184" s="172"/>
      <c r="E184" s="172"/>
      <c r="F184" s="172"/>
      <c r="G184" s="172"/>
      <c r="H184" s="172"/>
      <c r="I184" s="173"/>
      <c r="J184" s="18">
        <f t="shared" si="50"/>
        <v>8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10</v>
      </c>
      <c r="Q184" s="18">
        <f t="shared" si="57"/>
        <v>14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">
      <c r="A185" s="32" t="str">
        <f t="shared" si="49"/>
        <v>MMX5103</v>
      </c>
      <c r="B185" s="166" t="s">
        <v>151</v>
      </c>
      <c r="C185" s="166"/>
      <c r="D185" s="166"/>
      <c r="E185" s="166"/>
      <c r="F185" s="166"/>
      <c r="G185" s="166"/>
      <c r="H185" s="166"/>
      <c r="I185" s="166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hidden="1" x14ac:dyDescent="0.2">
      <c r="A186" s="32" t="str">
        <f t="shared" si="49"/>
        <v/>
      </c>
      <c r="B186" s="155"/>
      <c r="C186" s="155"/>
      <c r="D186" s="155"/>
      <c r="E186" s="155"/>
      <c r="F186" s="155"/>
      <c r="G186" s="155"/>
      <c r="H186" s="155"/>
      <c r="I186" s="155"/>
      <c r="J186" s="18" t="str">
        <f t="shared" si="50"/>
        <v/>
      </c>
      <c r="K186" s="18" t="str">
        <f t="shared" si="51"/>
        <v/>
      </c>
      <c r="L186" s="18" t="str">
        <f t="shared" si="52"/>
        <v/>
      </c>
      <c r="M186" s="18" t="str">
        <f t="shared" si="53"/>
        <v/>
      </c>
      <c r="N186" s="18" t="str">
        <f t="shared" si="54"/>
        <v/>
      </c>
      <c r="O186" s="18" t="str">
        <f t="shared" si="55"/>
        <v/>
      </c>
      <c r="P186" s="18" t="str">
        <f t="shared" si="56"/>
        <v/>
      </c>
      <c r="Q186" s="18" t="str">
        <f t="shared" si="57"/>
        <v/>
      </c>
      <c r="R186" s="28" t="str">
        <f t="shared" si="58"/>
        <v/>
      </c>
      <c r="S186" s="28" t="str">
        <f t="shared" si="59"/>
        <v/>
      </c>
      <c r="T186" s="28" t="str">
        <f t="shared" si="60"/>
        <v/>
      </c>
      <c r="U186" s="19" t="s">
        <v>37</v>
      </c>
    </row>
    <row r="187" spans="1:21" hidden="1" x14ac:dyDescent="0.2">
      <c r="A187" s="32" t="str">
        <f t="shared" si="49"/>
        <v/>
      </c>
      <c r="B187" s="155"/>
      <c r="C187" s="155"/>
      <c r="D187" s="155"/>
      <c r="E187" s="155"/>
      <c r="F187" s="155"/>
      <c r="G187" s="155"/>
      <c r="H187" s="155"/>
      <c r="I187" s="155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">
      <c r="A188" s="32" t="str">
        <f t="shared" si="49"/>
        <v/>
      </c>
      <c r="B188" s="155"/>
      <c r="C188" s="155"/>
      <c r="D188" s="155"/>
      <c r="E188" s="155"/>
      <c r="F188" s="155"/>
      <c r="G188" s="155"/>
      <c r="H188" s="155"/>
      <c r="I188" s="155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">
      <c r="A189" s="32" t="str">
        <f t="shared" si="49"/>
        <v/>
      </c>
      <c r="B189" s="155"/>
      <c r="C189" s="155"/>
      <c r="D189" s="155"/>
      <c r="E189" s="155"/>
      <c r="F189" s="155"/>
      <c r="G189" s="155"/>
      <c r="H189" s="155"/>
      <c r="I189" s="155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">
      <c r="A190" s="32" t="str">
        <f t="shared" si="49"/>
        <v/>
      </c>
      <c r="B190" s="155"/>
      <c r="C190" s="155"/>
      <c r="D190" s="155"/>
      <c r="E190" s="155"/>
      <c r="F190" s="155"/>
      <c r="G190" s="155"/>
      <c r="H190" s="155"/>
      <c r="I190" s="155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">
      <c r="A191" s="32" t="str">
        <f t="shared" si="49"/>
        <v/>
      </c>
      <c r="B191" s="155"/>
      <c r="C191" s="155"/>
      <c r="D191" s="155"/>
      <c r="E191" s="155"/>
      <c r="F191" s="155"/>
      <c r="G191" s="155"/>
      <c r="H191" s="155"/>
      <c r="I191" s="155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">
      <c r="A192" s="32" t="str">
        <f t="shared" si="49"/>
        <v/>
      </c>
      <c r="B192" s="155"/>
      <c r="C192" s="155"/>
      <c r="D192" s="155"/>
      <c r="E192" s="155"/>
      <c r="F192" s="155"/>
      <c r="G192" s="155"/>
      <c r="H192" s="155"/>
      <c r="I192" s="155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">
      <c r="A193" s="32" t="str">
        <f t="shared" si="49"/>
        <v/>
      </c>
      <c r="B193" s="155"/>
      <c r="C193" s="155"/>
      <c r="D193" s="155"/>
      <c r="E193" s="155"/>
      <c r="F193" s="155"/>
      <c r="G193" s="155"/>
      <c r="H193" s="155"/>
      <c r="I193" s="155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">
      <c r="A194" s="32" t="str">
        <f t="shared" si="49"/>
        <v/>
      </c>
      <c r="B194" s="155"/>
      <c r="C194" s="155"/>
      <c r="D194" s="155"/>
      <c r="E194" s="155"/>
      <c r="F194" s="155"/>
      <c r="G194" s="155"/>
      <c r="H194" s="155"/>
      <c r="I194" s="155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x14ac:dyDescent="0.2">
      <c r="A195" s="20" t="s">
        <v>25</v>
      </c>
      <c r="B195" s="167"/>
      <c r="C195" s="168"/>
      <c r="D195" s="168"/>
      <c r="E195" s="168"/>
      <c r="F195" s="168"/>
      <c r="G195" s="168"/>
      <c r="H195" s="168"/>
      <c r="I195" s="169"/>
      <c r="J195" s="22">
        <f t="shared" ref="J195:Q195" si="61">SUM(J180:J194)</f>
        <v>45</v>
      </c>
      <c r="K195" s="22">
        <f t="shared" si="61"/>
        <v>12</v>
      </c>
      <c r="L195" s="22">
        <f t="shared" si="61"/>
        <v>6</v>
      </c>
      <c r="M195" s="22">
        <f t="shared" si="61"/>
        <v>0</v>
      </c>
      <c r="N195" s="22">
        <f t="shared" si="61"/>
        <v>6</v>
      </c>
      <c r="O195" s="22">
        <f t="shared" si="61"/>
        <v>24</v>
      </c>
      <c r="P195" s="22">
        <f t="shared" si="61"/>
        <v>57</v>
      </c>
      <c r="Q195" s="22">
        <f t="shared" si="61"/>
        <v>81</v>
      </c>
      <c r="R195" s="20">
        <f>COUNTIF(R180:R194,"E")</f>
        <v>6</v>
      </c>
      <c r="S195" s="20">
        <f>COUNTIF(S180:S194,"C")</f>
        <v>0</v>
      </c>
      <c r="T195" s="20">
        <f>COUNTIF(T180:T194,"VP")</f>
        <v>0</v>
      </c>
      <c r="U195" s="17"/>
    </row>
    <row r="196" spans="1:21" ht="18.75" customHeight="1" x14ac:dyDescent="0.2">
      <c r="A196" s="111" t="s">
        <v>62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3"/>
    </row>
    <row r="197" spans="1:21" x14ac:dyDescent="0.2">
      <c r="A197" s="32" t="str">
        <f>IF(ISNA(INDEX($A$34:$U$143,MATCH($B197,$B$34:$B$143,0),1)),"",INDEX($A$34:$U$143,MATCH($B197,$B$34:$B$143,0),1))</f>
        <v>MME9012</v>
      </c>
      <c r="B197" s="171" t="s">
        <v>121</v>
      </c>
      <c r="C197" s="172"/>
      <c r="D197" s="172"/>
      <c r="E197" s="172"/>
      <c r="F197" s="172"/>
      <c r="G197" s="172"/>
      <c r="H197" s="172"/>
      <c r="I197" s="173"/>
      <c r="J197" s="18">
        <f>IF(ISNA(INDEX($A$34:$U$143,MATCH($B197,$B$34:$B$143,0),10)),"",INDEX($A$34:$U$143,MATCH($B197,$B$34:$B$143,0),10))</f>
        <v>20</v>
      </c>
      <c r="K197" s="18">
        <f>IF(ISNA(INDEX($A$34:$U$143,MATCH($B197,$B$34:$B$143,0),11)),"",INDEX($A$34:$U$143,MATCH($B197,$B$34:$B$143,0),11))</f>
        <v>0</v>
      </c>
      <c r="L197" s="18">
        <f>IF(ISNA(INDEX($A$34:$U$143,MATCH($B197,$B$34:$B$143,0),12)),"",INDEX($A$34:$U$143,MATCH($B197,$B$34:$B$143,0),12))</f>
        <v>0</v>
      </c>
      <c r="M197" s="18">
        <f>IF(ISNA(INDEX($A$34:$U$143,MATCH($B197,$B$34:$B$143,0),13)),"",INDEX($A$34:$U$143,MATCH($B197,$B$34:$B$143,0),13))</f>
        <v>0</v>
      </c>
      <c r="N197" s="18">
        <f>IF(ISNA(INDEX($A$34:$U$143,MATCH($B197,$B$34:$B$143,0),14)),"",INDEX($A$34:$U$143,MATCH($B197,$B$34:$B$143,0),14))</f>
        <v>16</v>
      </c>
      <c r="O197" s="18">
        <f>IF(ISNA(INDEX($A$34:$U$143,MATCH($B197,$B$34:$B$143,0),15)),"",INDEX($A$34:$U$143,MATCH($B197,$B$34:$B$143,0),15))</f>
        <v>16</v>
      </c>
      <c r="P197" s="18">
        <f>IF(ISNA(INDEX($A$34:$U$143,MATCH($B197,$B$34:$B$143,0),16)),"",INDEX($A$34:$U$143,MATCH($B197,$B$34:$B$143,0),16))</f>
        <v>26</v>
      </c>
      <c r="Q197" s="18">
        <f>IF(ISNA(INDEX($A$34:$U$143,MATCH($B197,$B$34:$B$143,0),17)),"",INDEX($A$34:$U$143,MATCH($B197,$B$34:$B$143,0),17))</f>
        <v>42</v>
      </c>
      <c r="R197" s="28">
        <f>IF(ISNA(INDEX($A$34:$U$143,MATCH($B197,$B$34:$B$143,0),18)),"",INDEX($A$34:$U$143,MATCH($B197,$B$34:$B$143,0),18))</f>
        <v>0</v>
      </c>
      <c r="S197" s="28" t="str">
        <f>IF(ISNA(INDEX($A$34:$U$143,MATCH($B197,$B$34:$B$143,0),19)),"",INDEX($A$34:$U$143,MATCH($B197,$B$34:$B$143,0),19))</f>
        <v>C</v>
      </c>
      <c r="T197" s="28">
        <f>IF(ISNA(INDEX($A$34:$U$143,MATCH($B197,$B$34:$B$143,0),20)),"",INDEX($A$34:$U$143,MATCH($B197,$B$34:$B$143,0),20))</f>
        <v>0</v>
      </c>
      <c r="U197" s="19" t="s">
        <v>37</v>
      </c>
    </row>
    <row r="198" spans="1:21" x14ac:dyDescent="0.2">
      <c r="A198" s="32" t="str">
        <f>IF(ISNA(INDEX($A$34:$U$143,MATCH($B198,$B$34:$B$143,0),1)),"",INDEX($A$34:$U$143,MATCH($B198,$B$34:$B$143,0),1))</f>
        <v>MME9011</v>
      </c>
      <c r="B198" s="166" t="s">
        <v>153</v>
      </c>
      <c r="C198" s="166"/>
      <c r="D198" s="166"/>
      <c r="E198" s="166"/>
      <c r="F198" s="166"/>
      <c r="G198" s="166"/>
      <c r="H198" s="166"/>
      <c r="I198" s="166"/>
      <c r="J198" s="18">
        <f>IF(ISNA(INDEX($A$34:$U$143,MATCH($B198,$B$34:$B$143,0),10)),"",INDEX($A$34:$U$143,MATCH($B198,$B$34:$B$143,0),10))</f>
        <v>6</v>
      </c>
      <c r="K198" s="18">
        <f>IF(ISNA(INDEX($A$34:$U$143,MATCH($B198,$B$34:$B$143,0),11)),"",INDEX($A$34:$U$143,MATCH($B198,$B$34:$B$143,0),11))</f>
        <v>0</v>
      </c>
      <c r="L198" s="18">
        <f>IF(ISNA(INDEX($A$34:$U$143,MATCH($B198,$B$34:$B$143,0),12)),"",INDEX($A$34:$U$143,MATCH($B198,$B$34:$B$143,0),12))</f>
        <v>0</v>
      </c>
      <c r="M198" s="18">
        <f>IF(ISNA(INDEX($A$34:$U$143,MATCH($B198,$B$34:$B$143,0),13)),"",INDEX($A$34:$U$143,MATCH($B198,$B$34:$B$143,0),13))</f>
        <v>1</v>
      </c>
      <c r="N198" s="18">
        <f>IF(ISNA(INDEX($A$34:$U$143,MATCH($B198,$B$34:$B$143,0),14)),"",INDEX($A$34:$U$143,MATCH($B198,$B$34:$B$143,0),14))</f>
        <v>2</v>
      </c>
      <c r="O198" s="18">
        <f>IF(ISNA(INDEX($A$34:$U$143,MATCH($B198,$B$34:$B$143,0),15)),"",INDEX($A$34:$U$143,MATCH($B198,$B$34:$B$143,0),15))</f>
        <v>3</v>
      </c>
      <c r="P198" s="18">
        <f>IF(ISNA(INDEX($A$34:$U$143,MATCH($B198,$B$34:$B$143,0),16)),"",INDEX($A$34:$U$143,MATCH($B198,$B$34:$B$143,0),16))</f>
        <v>10</v>
      </c>
      <c r="Q198" s="18">
        <f>IF(ISNA(INDEX($A$34:$U$143,MATCH($B198,$B$34:$B$143,0),17)),"",INDEX($A$34:$U$143,MATCH($B198,$B$34:$B$143,0),17))</f>
        <v>13</v>
      </c>
      <c r="R198" s="28">
        <f>IF(ISNA(INDEX($A$34:$U$143,MATCH($B198,$B$34:$B$143,0),18)),"",INDEX($A$34:$U$143,MATCH($B198,$B$34:$B$143,0),18))</f>
        <v>0</v>
      </c>
      <c r="S198" s="28" t="str">
        <f>IF(ISNA(INDEX($A$34:$U$143,MATCH($B198,$B$34:$B$143,0),19)),"",INDEX($A$34:$U$143,MATCH($B198,$B$34:$B$143,0),19))</f>
        <v>C</v>
      </c>
      <c r="T198" s="28">
        <f>IF(ISNA(INDEX($A$34:$U$143,MATCH($B198,$B$34:$B$143,0),20)),"",INDEX($A$34:$U$143,MATCH($B198,$B$34:$B$143,0),20))</f>
        <v>0</v>
      </c>
      <c r="U198" s="19" t="s">
        <v>37</v>
      </c>
    </row>
    <row r="199" spans="1:21" x14ac:dyDescent="0.2">
      <c r="A199" s="32" t="str">
        <f>IF(ISNA(INDEX($A$34:$U$143,MATCH($B199,$B$34:$B$143,0),1)),"",INDEX($A$34:$U$143,MATCH($B199,$B$34:$B$143,0),1))</f>
        <v>MME3042</v>
      </c>
      <c r="B199" s="171" t="s">
        <v>123</v>
      </c>
      <c r="C199" s="172"/>
      <c r="D199" s="172"/>
      <c r="E199" s="172"/>
      <c r="F199" s="172"/>
      <c r="G199" s="172"/>
      <c r="H199" s="172"/>
      <c r="I199" s="173"/>
      <c r="J199" s="18">
        <f>IF(ISNA(INDEX($A$34:$U$143,MATCH($B199,$B$34:$B$143,0),10)),"",INDEX($A$34:$U$143,MATCH($B199,$B$34:$B$143,0),10))</f>
        <v>4</v>
      </c>
      <c r="K199" s="18">
        <f>IF(ISNA(INDEX($A$34:$U$143,MATCH($B199,$B$34:$B$143,0),11)),"",INDEX($A$34:$U$143,MATCH($B199,$B$34:$B$143,0),11))</f>
        <v>0</v>
      </c>
      <c r="L199" s="18">
        <f>IF(ISNA(INDEX($A$34:$U$143,MATCH($B199,$B$34:$B$143,0),12)),"",INDEX($A$34:$U$143,MATCH($B199,$B$34:$B$143,0),12))</f>
        <v>0</v>
      </c>
      <c r="M199" s="18">
        <f>IF(ISNA(INDEX($A$34:$U$143,MATCH($B199,$B$34:$B$143,0),13)),"",INDEX($A$34:$U$143,MATCH($B199,$B$34:$B$143,0),13))</f>
        <v>0</v>
      </c>
      <c r="N199" s="18">
        <f>IF(ISNA(INDEX($A$34:$U$143,MATCH($B199,$B$34:$B$143,0),14)),"",INDEX($A$34:$U$143,MATCH($B199,$B$34:$B$143,0),14))</f>
        <v>5</v>
      </c>
      <c r="O199" s="18">
        <f>IF(ISNA(INDEX($A$34:$U$143,MATCH($B199,$B$34:$B$143,0),15)),"",INDEX($A$34:$U$143,MATCH($B199,$B$34:$B$143,0),15))</f>
        <v>5</v>
      </c>
      <c r="P199" s="18">
        <f>IF(ISNA(INDEX($A$34:$U$143,MATCH($B199,$B$34:$B$143,0),16)),"",INDEX($A$34:$U$143,MATCH($B199,$B$34:$B$143,0),16))</f>
        <v>3</v>
      </c>
      <c r="Q199" s="18">
        <f>IF(ISNA(INDEX($A$34:$U$143,MATCH($B199,$B$34:$B$143,0),17)),"",INDEX($A$34:$U$143,MATCH($B199,$B$34:$B$143,0),17))</f>
        <v>8</v>
      </c>
      <c r="R199" s="28">
        <f>IF(ISNA(INDEX($A$34:$U$143,MATCH($B199,$B$34:$B$143,0),18)),"",INDEX($A$34:$U$143,MATCH($B199,$B$34:$B$143,0),18))</f>
        <v>0</v>
      </c>
      <c r="S199" s="28">
        <f>IF(ISNA(INDEX($A$34:$U$143,MATCH($B199,$B$34:$B$143,0),19)),"",INDEX($A$34:$U$143,MATCH($B199,$B$34:$B$143,0),19))</f>
        <v>0</v>
      </c>
      <c r="T199" s="28" t="str">
        <f>IF(ISNA(INDEX($A$34:$U$143,MATCH($B199,$B$34:$B$143,0),20)),"",INDEX($A$34:$U$143,MATCH($B199,$B$34:$B$143,0),20))</f>
        <v>VP</v>
      </c>
      <c r="U199" s="19" t="s">
        <v>37</v>
      </c>
    </row>
    <row r="200" spans="1:21" hidden="1" x14ac:dyDescent="0.2">
      <c r="A200" s="32" t="str">
        <f>IF(ISNA(INDEX($A$34:$U$143,MATCH($B200,$B$34:$B$143,0),1)),"",INDEX($A$34:$U$143,MATCH($B200,$B$34:$B$143,0),1))</f>
        <v/>
      </c>
      <c r="B200" s="155"/>
      <c r="C200" s="155"/>
      <c r="D200" s="155"/>
      <c r="E200" s="155"/>
      <c r="F200" s="155"/>
      <c r="G200" s="155"/>
      <c r="H200" s="155"/>
      <c r="I200" s="155"/>
      <c r="J200" s="18" t="str">
        <f>IF(ISNA(INDEX($A$34:$U$143,MATCH($B200,$B$34:$B$143,0),10)),"",INDEX($A$34:$U$143,MATCH($B200,$B$34:$B$143,0),10))</f>
        <v/>
      </c>
      <c r="K200" s="18" t="str">
        <f>IF(ISNA(INDEX($A$34:$U$143,MATCH($B200,$B$34:$B$143,0),11)),"",INDEX($A$34:$U$143,MATCH($B200,$B$34:$B$143,0),11))</f>
        <v/>
      </c>
      <c r="L200" s="18" t="str">
        <f>IF(ISNA(INDEX($A$34:$U$143,MATCH($B200,$B$34:$B$143,0),12)),"",INDEX($A$34:$U$143,MATCH($B200,$B$34:$B$143,0),12))</f>
        <v/>
      </c>
      <c r="M200" s="18" t="str">
        <f>IF(ISNA(INDEX($A$34:$U$143,MATCH($B200,$B$34:$B$143,0),13)),"",INDEX($A$34:$U$143,MATCH($B200,$B$34:$B$143,0),13))</f>
        <v/>
      </c>
      <c r="N200" s="18" t="str">
        <f>IF(ISNA(INDEX($A$34:$U$143,MATCH($B200,$B$34:$B$143,0),14)),"",INDEX($A$34:$U$143,MATCH($B200,$B$34:$B$143,0),14))</f>
        <v/>
      </c>
      <c r="O200" s="18" t="str">
        <f>IF(ISNA(INDEX($A$34:$U$143,MATCH($B200,$B$34:$B$143,0),15)),"",INDEX($A$34:$U$143,MATCH($B200,$B$34:$B$143,0),15))</f>
        <v/>
      </c>
      <c r="P200" s="18" t="str">
        <f>IF(ISNA(INDEX($A$34:$U$143,MATCH($B200,$B$34:$B$143,0),16)),"",INDEX($A$34:$U$143,MATCH($B200,$B$34:$B$143,0),16))</f>
        <v/>
      </c>
      <c r="Q200" s="18" t="str">
        <f>IF(ISNA(INDEX($A$34:$U$143,MATCH($B200,$B$34:$B$143,0),17)),"",INDEX($A$34:$U$143,MATCH($B200,$B$34:$B$143,0),17))</f>
        <v/>
      </c>
      <c r="R200" s="28" t="str">
        <f>IF(ISNA(INDEX($A$34:$U$143,MATCH($B200,$B$34:$B$143,0),18)),"",INDEX($A$34:$U$143,MATCH($B200,$B$34:$B$143,0),18))</f>
        <v/>
      </c>
      <c r="S200" s="28" t="str">
        <f>IF(ISNA(INDEX($A$34:$U$143,MATCH($B200,$B$34:$B$143,0),19)),"",INDEX($A$34:$U$143,MATCH($B200,$B$34:$B$143,0),19))</f>
        <v/>
      </c>
      <c r="T200" s="28" t="str">
        <f>IF(ISNA(INDEX($A$34:$U$143,MATCH($B200,$B$34:$B$143,0),20)),"",INDEX($A$34:$U$143,MATCH($B200,$B$34:$B$143,0),20))</f>
        <v/>
      </c>
      <c r="U200" s="19" t="s">
        <v>37</v>
      </c>
    </row>
    <row r="201" spans="1:21" x14ac:dyDescent="0.2">
      <c r="A201" s="20" t="s">
        <v>25</v>
      </c>
      <c r="B201" s="156"/>
      <c r="C201" s="156"/>
      <c r="D201" s="156"/>
      <c r="E201" s="156"/>
      <c r="F201" s="156"/>
      <c r="G201" s="156"/>
      <c r="H201" s="156"/>
      <c r="I201" s="156"/>
      <c r="J201" s="22">
        <f t="shared" ref="J201:Q201" si="62">SUM(J197:J200)</f>
        <v>30</v>
      </c>
      <c r="K201" s="22">
        <f t="shared" si="62"/>
        <v>0</v>
      </c>
      <c r="L201" s="22">
        <f t="shared" si="62"/>
        <v>0</v>
      </c>
      <c r="M201" s="22">
        <f t="shared" si="62"/>
        <v>1</v>
      </c>
      <c r="N201" s="22">
        <f t="shared" si="62"/>
        <v>23</v>
      </c>
      <c r="O201" s="22">
        <f t="shared" si="62"/>
        <v>24</v>
      </c>
      <c r="P201" s="22">
        <f t="shared" si="62"/>
        <v>39</v>
      </c>
      <c r="Q201" s="22">
        <f t="shared" si="62"/>
        <v>63</v>
      </c>
      <c r="R201" s="20">
        <f>COUNTIF(R197:R200,"E")</f>
        <v>0</v>
      </c>
      <c r="S201" s="20">
        <f>COUNTIF(S197:S200,"C")</f>
        <v>2</v>
      </c>
      <c r="T201" s="20">
        <f>COUNTIF(T197:T200,"VP")</f>
        <v>1</v>
      </c>
      <c r="U201" s="21"/>
    </row>
    <row r="202" spans="1:21" ht="30.75" customHeight="1" x14ac:dyDescent="0.2">
      <c r="A202" s="157" t="s">
        <v>72</v>
      </c>
      <c r="B202" s="158"/>
      <c r="C202" s="158"/>
      <c r="D202" s="158"/>
      <c r="E202" s="158"/>
      <c r="F202" s="158"/>
      <c r="G202" s="158"/>
      <c r="H202" s="158"/>
      <c r="I202" s="159"/>
      <c r="J202" s="22">
        <f t="shared" ref="J202:T202" si="63">SUM(J195,J201)</f>
        <v>75</v>
      </c>
      <c r="K202" s="22">
        <f t="shared" si="63"/>
        <v>12</v>
      </c>
      <c r="L202" s="22">
        <f t="shared" si="63"/>
        <v>6</v>
      </c>
      <c r="M202" s="22">
        <f t="shared" si="63"/>
        <v>1</v>
      </c>
      <c r="N202" s="22">
        <f t="shared" si="63"/>
        <v>29</v>
      </c>
      <c r="O202" s="22">
        <f t="shared" si="63"/>
        <v>48</v>
      </c>
      <c r="P202" s="22">
        <f t="shared" si="63"/>
        <v>96</v>
      </c>
      <c r="Q202" s="22">
        <f t="shared" si="63"/>
        <v>144</v>
      </c>
      <c r="R202" s="22">
        <f t="shared" si="63"/>
        <v>6</v>
      </c>
      <c r="S202" s="22">
        <f t="shared" si="63"/>
        <v>2</v>
      </c>
      <c r="T202" s="22">
        <f t="shared" si="63"/>
        <v>1</v>
      </c>
      <c r="U202" s="27"/>
    </row>
    <row r="203" spans="1:21" ht="15.75" customHeight="1" x14ac:dyDescent="0.2">
      <c r="A203" s="143" t="s">
        <v>47</v>
      </c>
      <c r="B203" s="144"/>
      <c r="C203" s="144"/>
      <c r="D203" s="144"/>
      <c r="E203" s="144"/>
      <c r="F203" s="144"/>
      <c r="G203" s="144"/>
      <c r="H203" s="144"/>
      <c r="I203" s="144"/>
      <c r="J203" s="145"/>
      <c r="K203" s="22">
        <f t="shared" ref="K203:Q203" si="64">K195*14+K201*12</f>
        <v>168</v>
      </c>
      <c r="L203" s="22">
        <f t="shared" si="64"/>
        <v>84</v>
      </c>
      <c r="M203" s="22">
        <f t="shared" si="64"/>
        <v>12</v>
      </c>
      <c r="N203" s="22">
        <f t="shared" si="64"/>
        <v>360</v>
      </c>
      <c r="O203" s="22">
        <f t="shared" si="64"/>
        <v>624</v>
      </c>
      <c r="P203" s="22">
        <f t="shared" si="64"/>
        <v>1266</v>
      </c>
      <c r="Q203" s="22">
        <f t="shared" si="64"/>
        <v>1890</v>
      </c>
      <c r="R203" s="149"/>
      <c r="S203" s="150"/>
      <c r="T203" s="150"/>
      <c r="U203" s="151"/>
    </row>
    <row r="204" spans="1:21" ht="17.25" customHeight="1" x14ac:dyDescent="0.2">
      <c r="A204" s="146"/>
      <c r="B204" s="147"/>
      <c r="C204" s="147"/>
      <c r="D204" s="147"/>
      <c r="E204" s="147"/>
      <c r="F204" s="147"/>
      <c r="G204" s="147"/>
      <c r="H204" s="147"/>
      <c r="I204" s="147"/>
      <c r="J204" s="148"/>
      <c r="K204" s="160">
        <f>SUM(K203:N203)</f>
        <v>624</v>
      </c>
      <c r="L204" s="161"/>
      <c r="M204" s="161"/>
      <c r="N204" s="162"/>
      <c r="O204" s="163">
        <f>SUM(O203:P203)</f>
        <v>1890</v>
      </c>
      <c r="P204" s="164"/>
      <c r="Q204" s="165"/>
      <c r="R204" s="152"/>
      <c r="S204" s="153"/>
      <c r="T204" s="153"/>
      <c r="U204" s="154"/>
    </row>
    <row r="205" spans="1:21" ht="12.75" customHeight="1" x14ac:dyDescent="0.2"/>
    <row r="206" spans="1:21" ht="23.25" customHeight="1" x14ac:dyDescent="0.2">
      <c r="A206" s="156" t="s">
        <v>66</v>
      </c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</row>
    <row r="207" spans="1:21" ht="26.25" customHeight="1" x14ac:dyDescent="0.2">
      <c r="A207" s="156" t="s">
        <v>27</v>
      </c>
      <c r="B207" s="156" t="s">
        <v>26</v>
      </c>
      <c r="C207" s="156"/>
      <c r="D207" s="156"/>
      <c r="E207" s="156"/>
      <c r="F207" s="156"/>
      <c r="G207" s="156"/>
      <c r="H207" s="156"/>
      <c r="I207" s="156"/>
      <c r="J207" s="110" t="s">
        <v>39</v>
      </c>
      <c r="K207" s="110" t="s">
        <v>24</v>
      </c>
      <c r="L207" s="110"/>
      <c r="M207" s="110"/>
      <c r="N207" s="110"/>
      <c r="O207" s="110" t="s">
        <v>40</v>
      </c>
      <c r="P207" s="110"/>
      <c r="Q207" s="110"/>
      <c r="R207" s="110" t="s">
        <v>23</v>
      </c>
      <c r="S207" s="110"/>
      <c r="T207" s="110"/>
      <c r="U207" s="110" t="s">
        <v>22</v>
      </c>
    </row>
    <row r="208" spans="1:21" x14ac:dyDescent="0.2">
      <c r="A208" s="156"/>
      <c r="B208" s="156"/>
      <c r="C208" s="156"/>
      <c r="D208" s="156"/>
      <c r="E208" s="156"/>
      <c r="F208" s="156"/>
      <c r="G208" s="156"/>
      <c r="H208" s="156"/>
      <c r="I208" s="156"/>
      <c r="J208" s="110"/>
      <c r="K208" s="29" t="s">
        <v>28</v>
      </c>
      <c r="L208" s="29" t="s">
        <v>29</v>
      </c>
      <c r="M208" s="60" t="s">
        <v>103</v>
      </c>
      <c r="N208" s="29" t="s">
        <v>104</v>
      </c>
      <c r="O208" s="29" t="s">
        <v>33</v>
      </c>
      <c r="P208" s="29" t="s">
        <v>7</v>
      </c>
      <c r="Q208" s="29" t="s">
        <v>30</v>
      </c>
      <c r="R208" s="29" t="s">
        <v>31</v>
      </c>
      <c r="S208" s="29" t="s">
        <v>28</v>
      </c>
      <c r="T208" s="29" t="s">
        <v>32</v>
      </c>
      <c r="U208" s="110"/>
    </row>
    <row r="209" spans="1:21" ht="18.75" customHeight="1" x14ac:dyDescent="0.2">
      <c r="A209" s="111" t="s">
        <v>61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3"/>
    </row>
    <row r="210" spans="1:21" x14ac:dyDescent="0.2">
      <c r="A210" s="32" t="str">
        <f t="shared" ref="A210:A226" si="65">IF(ISNA(INDEX($A$34:$U$143,MATCH($B210,$B$34:$B$143,0),1)),"",INDEX($A$34:$U$143,MATCH($B210,$B$34:$B$143,0),1))</f>
        <v>MME9001</v>
      </c>
      <c r="B210" s="166" t="s">
        <v>112</v>
      </c>
      <c r="C210" s="166"/>
      <c r="D210" s="166"/>
      <c r="E210" s="166"/>
      <c r="F210" s="166"/>
      <c r="G210" s="166"/>
      <c r="H210" s="166"/>
      <c r="I210" s="166"/>
      <c r="J210" s="18">
        <f t="shared" ref="J210:J226" si="66">IF(ISNA(INDEX($A$34:$U$143,MATCH($B210,$B$34:$B$143,0),10)),"",INDEX($A$34:$U$143,MATCH($B210,$B$34:$B$143,0),10))</f>
        <v>4</v>
      </c>
      <c r="K210" s="18">
        <f t="shared" ref="K210:K226" si="67">IF(ISNA(INDEX($A$34:$U$143,MATCH($B210,$B$34:$B$143,0),11)),"",INDEX($A$34:$U$143,MATCH($B210,$B$34:$B$143,0),11))</f>
        <v>2</v>
      </c>
      <c r="L210" s="18">
        <f t="shared" ref="L210:L226" si="68">IF(ISNA(INDEX($A$34:$U$143,MATCH($B210,$B$34:$B$143,0),12)),"",INDEX($A$34:$U$143,MATCH($B210,$B$34:$B$143,0),12))</f>
        <v>1</v>
      </c>
      <c r="M210" s="18">
        <f t="shared" ref="M210:M226" si="69">IF(ISNA(INDEX($A$34:$U$143,MATCH($B210,$B$34:$B$143,0),13)),"",INDEX($A$34:$U$143,MATCH($B210,$B$34:$B$143,0),13))</f>
        <v>0</v>
      </c>
      <c r="N210" s="18">
        <f t="shared" ref="N210:N226" si="70">IF(ISNA(INDEX($A$34:$U$143,MATCH($B210,$B$34:$B$143,0),14)),"",INDEX($A$34:$U$143,MATCH($B210,$B$34:$B$143,0),14))</f>
        <v>1</v>
      </c>
      <c r="O210" s="18">
        <f t="shared" ref="O210:O226" si="71">IF(ISNA(INDEX($A$34:$U$143,MATCH($B210,$B$34:$B$143,0),15)),"",INDEX($A$34:$U$143,MATCH($B210,$B$34:$B$143,0),15))</f>
        <v>4</v>
      </c>
      <c r="P210" s="18">
        <f t="shared" ref="P210:P226" si="72">IF(ISNA(INDEX($A$34:$U$143,MATCH($B210,$B$34:$B$143,0),16)),"",INDEX($A$34:$U$143,MATCH($B210,$B$34:$B$143,0),16))</f>
        <v>3</v>
      </c>
      <c r="Q210" s="18">
        <f t="shared" ref="Q210:Q226" si="73">IF(ISNA(INDEX($A$34:$U$143,MATCH($B210,$B$34:$B$143,0),17)),"",INDEX($A$34:$U$143,MATCH($B210,$B$34:$B$143,0),17))</f>
        <v>7</v>
      </c>
      <c r="R210" s="28">
        <f t="shared" ref="R210:R226" si="74">IF(ISNA(INDEX($A$34:$U$143,MATCH($B210,$B$34:$B$143,0),18)),"",INDEX($A$34:$U$143,MATCH($B210,$B$34:$B$143,0),18))</f>
        <v>0</v>
      </c>
      <c r="S210" s="28" t="str">
        <f t="shared" ref="S210:S226" si="75">IF(ISNA(INDEX($A$34:$U$143,MATCH($B210,$B$34:$B$143,0),19)),"",INDEX($A$34:$U$143,MATCH($B210,$B$34:$B$143,0),19))</f>
        <v>C</v>
      </c>
      <c r="T210" s="28">
        <f t="shared" ref="T210:T226" si="76">IF(ISNA(INDEX($A$34:$U$143,MATCH($B210,$B$34:$B$143,0),20)),"",INDEX($A$34:$U$143,MATCH($B210,$B$34:$B$143,0),20))</f>
        <v>0</v>
      </c>
      <c r="U210" s="17" t="s">
        <v>38</v>
      </c>
    </row>
    <row r="211" spans="1:21" x14ac:dyDescent="0.2">
      <c r="A211" s="32" t="str">
        <f t="shared" si="65"/>
        <v>MMX5102</v>
      </c>
      <c r="B211" s="166" t="s">
        <v>149</v>
      </c>
      <c r="C211" s="166"/>
      <c r="D211" s="166"/>
      <c r="E211" s="166"/>
      <c r="F211" s="166"/>
      <c r="G211" s="166"/>
      <c r="H211" s="166"/>
      <c r="I211" s="166"/>
      <c r="J211" s="18">
        <f t="shared" si="66"/>
        <v>7</v>
      </c>
      <c r="K211" s="18">
        <f t="shared" si="67"/>
        <v>2</v>
      </c>
      <c r="L211" s="18">
        <f t="shared" si="68"/>
        <v>1</v>
      </c>
      <c r="M211" s="18">
        <f t="shared" si="69"/>
        <v>0</v>
      </c>
      <c r="N211" s="18">
        <f t="shared" si="70"/>
        <v>1</v>
      </c>
      <c r="O211" s="18">
        <f t="shared" si="71"/>
        <v>4</v>
      </c>
      <c r="P211" s="18">
        <f t="shared" si="72"/>
        <v>9</v>
      </c>
      <c r="Q211" s="18">
        <f t="shared" si="73"/>
        <v>13</v>
      </c>
      <c r="R211" s="28" t="str">
        <f t="shared" si="74"/>
        <v>E</v>
      </c>
      <c r="S211" s="28">
        <f t="shared" si="75"/>
        <v>0</v>
      </c>
      <c r="T211" s="28">
        <f t="shared" si="76"/>
        <v>0</v>
      </c>
      <c r="U211" s="17" t="s">
        <v>38</v>
      </c>
    </row>
    <row r="212" spans="1:21" hidden="1" x14ac:dyDescent="0.2">
      <c r="A212" s="32" t="str">
        <f t="shared" si="65"/>
        <v/>
      </c>
      <c r="B212" s="155"/>
      <c r="C212" s="155"/>
      <c r="D212" s="155"/>
      <c r="E212" s="155"/>
      <c r="F212" s="155"/>
      <c r="G212" s="155"/>
      <c r="H212" s="155"/>
      <c r="I212" s="155"/>
      <c r="J212" s="18" t="str">
        <f t="shared" si="66"/>
        <v/>
      </c>
      <c r="K212" s="18" t="str">
        <f t="shared" si="67"/>
        <v/>
      </c>
      <c r="L212" s="18" t="str">
        <f t="shared" si="68"/>
        <v/>
      </c>
      <c r="M212" s="18" t="str">
        <f t="shared" si="69"/>
        <v/>
      </c>
      <c r="N212" s="18" t="str">
        <f t="shared" si="70"/>
        <v/>
      </c>
      <c r="O212" s="18" t="str">
        <f t="shared" si="71"/>
        <v/>
      </c>
      <c r="P212" s="18" t="str">
        <f t="shared" si="72"/>
        <v/>
      </c>
      <c r="Q212" s="18" t="str">
        <f t="shared" si="73"/>
        <v/>
      </c>
      <c r="R212" s="28" t="str">
        <f t="shared" si="74"/>
        <v/>
      </c>
      <c r="S212" s="28" t="str">
        <f t="shared" si="75"/>
        <v/>
      </c>
      <c r="T212" s="28" t="str">
        <f t="shared" si="76"/>
        <v/>
      </c>
      <c r="U212" s="17" t="s">
        <v>38</v>
      </c>
    </row>
    <row r="213" spans="1:21" hidden="1" x14ac:dyDescent="0.2">
      <c r="A213" s="32" t="str">
        <f t="shared" si="65"/>
        <v/>
      </c>
      <c r="B213" s="155"/>
      <c r="C213" s="155"/>
      <c r="D213" s="155"/>
      <c r="E213" s="155"/>
      <c r="F213" s="155"/>
      <c r="G213" s="155"/>
      <c r="H213" s="155"/>
      <c r="I213" s="155"/>
      <c r="J213" s="18" t="str">
        <f t="shared" si="66"/>
        <v/>
      </c>
      <c r="K213" s="18" t="str">
        <f t="shared" si="67"/>
        <v/>
      </c>
      <c r="L213" s="18" t="str">
        <f t="shared" si="68"/>
        <v/>
      </c>
      <c r="M213" s="18" t="str">
        <f t="shared" si="69"/>
        <v/>
      </c>
      <c r="N213" s="18" t="str">
        <f t="shared" si="70"/>
        <v/>
      </c>
      <c r="O213" s="18" t="str">
        <f t="shared" si="71"/>
        <v/>
      </c>
      <c r="P213" s="18" t="str">
        <f t="shared" si="72"/>
        <v/>
      </c>
      <c r="Q213" s="18" t="str">
        <f t="shared" si="73"/>
        <v/>
      </c>
      <c r="R213" s="28" t="str">
        <f t="shared" si="74"/>
        <v/>
      </c>
      <c r="S213" s="28" t="str">
        <f t="shared" si="75"/>
        <v/>
      </c>
      <c r="T213" s="28" t="str">
        <f t="shared" si="76"/>
        <v/>
      </c>
      <c r="U213" s="17" t="s">
        <v>38</v>
      </c>
    </row>
    <row r="214" spans="1:21" hidden="1" x14ac:dyDescent="0.2">
      <c r="A214" s="32" t="str">
        <f t="shared" si="65"/>
        <v/>
      </c>
      <c r="B214" s="155"/>
      <c r="C214" s="155"/>
      <c r="D214" s="155"/>
      <c r="E214" s="155"/>
      <c r="F214" s="155"/>
      <c r="G214" s="155"/>
      <c r="H214" s="155"/>
      <c r="I214" s="155"/>
      <c r="J214" s="18" t="str">
        <f t="shared" si="66"/>
        <v/>
      </c>
      <c r="K214" s="18" t="str">
        <f t="shared" si="67"/>
        <v/>
      </c>
      <c r="L214" s="18" t="str">
        <f t="shared" si="68"/>
        <v/>
      </c>
      <c r="M214" s="18" t="str">
        <f t="shared" si="69"/>
        <v/>
      </c>
      <c r="N214" s="18" t="str">
        <f t="shared" si="70"/>
        <v/>
      </c>
      <c r="O214" s="18" t="str">
        <f t="shared" si="71"/>
        <v/>
      </c>
      <c r="P214" s="18" t="str">
        <f t="shared" si="72"/>
        <v/>
      </c>
      <c r="Q214" s="18" t="str">
        <f t="shared" si="73"/>
        <v/>
      </c>
      <c r="R214" s="28" t="str">
        <f t="shared" si="74"/>
        <v/>
      </c>
      <c r="S214" s="28" t="str">
        <f t="shared" si="75"/>
        <v/>
      </c>
      <c r="T214" s="28" t="str">
        <f t="shared" si="76"/>
        <v/>
      </c>
      <c r="U214" s="17" t="s">
        <v>38</v>
      </c>
    </row>
    <row r="215" spans="1:21" hidden="1" x14ac:dyDescent="0.2">
      <c r="A215" s="32" t="str">
        <f t="shared" si="65"/>
        <v/>
      </c>
      <c r="B215" s="155"/>
      <c r="C215" s="155"/>
      <c r="D215" s="155"/>
      <c r="E215" s="155"/>
      <c r="F215" s="155"/>
      <c r="G215" s="155"/>
      <c r="H215" s="155"/>
      <c r="I215" s="155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">
      <c r="A216" s="32" t="str">
        <f t="shared" si="65"/>
        <v/>
      </c>
      <c r="B216" s="155"/>
      <c r="C216" s="155"/>
      <c r="D216" s="155"/>
      <c r="E216" s="155"/>
      <c r="F216" s="155"/>
      <c r="G216" s="155"/>
      <c r="H216" s="155"/>
      <c r="I216" s="155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">
      <c r="A217" s="32" t="str">
        <f t="shared" si="65"/>
        <v/>
      </c>
      <c r="B217" s="155"/>
      <c r="C217" s="155"/>
      <c r="D217" s="155"/>
      <c r="E217" s="155"/>
      <c r="F217" s="155"/>
      <c r="G217" s="155"/>
      <c r="H217" s="155"/>
      <c r="I217" s="155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">
      <c r="A218" s="32" t="str">
        <f t="shared" si="65"/>
        <v/>
      </c>
      <c r="B218" s="155"/>
      <c r="C218" s="155"/>
      <c r="D218" s="155"/>
      <c r="E218" s="155"/>
      <c r="F218" s="155"/>
      <c r="G218" s="155"/>
      <c r="H218" s="155"/>
      <c r="I218" s="155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">
      <c r="A219" s="32" t="str">
        <f t="shared" si="65"/>
        <v/>
      </c>
      <c r="B219" s="155"/>
      <c r="C219" s="155"/>
      <c r="D219" s="155"/>
      <c r="E219" s="155"/>
      <c r="F219" s="155"/>
      <c r="G219" s="155"/>
      <c r="H219" s="155"/>
      <c r="I219" s="155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">
      <c r="A220" s="32" t="str">
        <f t="shared" si="65"/>
        <v/>
      </c>
      <c r="B220" s="155"/>
      <c r="C220" s="155"/>
      <c r="D220" s="155"/>
      <c r="E220" s="155"/>
      <c r="F220" s="155"/>
      <c r="G220" s="155"/>
      <c r="H220" s="155"/>
      <c r="I220" s="155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">
      <c r="A221" s="32" t="str">
        <f t="shared" si="65"/>
        <v/>
      </c>
      <c r="B221" s="155"/>
      <c r="C221" s="155"/>
      <c r="D221" s="155"/>
      <c r="E221" s="155"/>
      <c r="F221" s="155"/>
      <c r="G221" s="155"/>
      <c r="H221" s="155"/>
      <c r="I221" s="155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">
      <c r="A222" s="32" t="str">
        <f t="shared" si="65"/>
        <v/>
      </c>
      <c r="B222" s="155"/>
      <c r="C222" s="155"/>
      <c r="D222" s="155"/>
      <c r="E222" s="155"/>
      <c r="F222" s="155"/>
      <c r="G222" s="155"/>
      <c r="H222" s="155"/>
      <c r="I222" s="155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">
      <c r="A223" s="32" t="str">
        <f t="shared" si="65"/>
        <v/>
      </c>
      <c r="B223" s="155"/>
      <c r="C223" s="155"/>
      <c r="D223" s="155"/>
      <c r="E223" s="155"/>
      <c r="F223" s="155"/>
      <c r="G223" s="155"/>
      <c r="H223" s="155"/>
      <c r="I223" s="155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">
      <c r="A224" s="32" t="str">
        <f t="shared" si="65"/>
        <v/>
      </c>
      <c r="B224" s="155"/>
      <c r="C224" s="155"/>
      <c r="D224" s="155"/>
      <c r="E224" s="155"/>
      <c r="F224" s="155"/>
      <c r="G224" s="155"/>
      <c r="H224" s="155"/>
      <c r="I224" s="155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">
      <c r="A225" s="32" t="str">
        <f t="shared" si="65"/>
        <v/>
      </c>
      <c r="B225" s="155"/>
      <c r="C225" s="155"/>
      <c r="D225" s="155"/>
      <c r="E225" s="155"/>
      <c r="F225" s="155"/>
      <c r="G225" s="155"/>
      <c r="H225" s="155"/>
      <c r="I225" s="155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">
      <c r="A226" s="32" t="str">
        <f t="shared" si="65"/>
        <v/>
      </c>
      <c r="B226" s="155"/>
      <c r="C226" s="155"/>
      <c r="D226" s="155"/>
      <c r="E226" s="155"/>
      <c r="F226" s="155"/>
      <c r="G226" s="155"/>
      <c r="H226" s="155"/>
      <c r="I226" s="155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x14ac:dyDescent="0.2">
      <c r="A227" s="20" t="s">
        <v>25</v>
      </c>
      <c r="B227" s="167"/>
      <c r="C227" s="168"/>
      <c r="D227" s="168"/>
      <c r="E227" s="168"/>
      <c r="F227" s="168"/>
      <c r="G227" s="168"/>
      <c r="H227" s="168"/>
      <c r="I227" s="169"/>
      <c r="J227" s="22">
        <f t="shared" ref="J227:Q227" si="77">SUM(J210:J226)</f>
        <v>11</v>
      </c>
      <c r="K227" s="22">
        <f t="shared" si="77"/>
        <v>4</v>
      </c>
      <c r="L227" s="22">
        <f t="shared" si="77"/>
        <v>2</v>
      </c>
      <c r="M227" s="22">
        <f t="shared" si="77"/>
        <v>0</v>
      </c>
      <c r="N227" s="22">
        <f t="shared" si="77"/>
        <v>2</v>
      </c>
      <c r="O227" s="22">
        <f t="shared" si="77"/>
        <v>8</v>
      </c>
      <c r="P227" s="22">
        <f t="shared" si="77"/>
        <v>12</v>
      </c>
      <c r="Q227" s="22">
        <f t="shared" si="77"/>
        <v>20</v>
      </c>
      <c r="R227" s="20">
        <f>COUNTIF(R210:R226,"E")</f>
        <v>1</v>
      </c>
      <c r="S227" s="20">
        <f>COUNTIF(S210:S226,"C")</f>
        <v>1</v>
      </c>
      <c r="T227" s="20">
        <f>COUNTIF(T210:T226,"VP")</f>
        <v>0</v>
      </c>
      <c r="U227" s="17"/>
    </row>
    <row r="228" spans="1:21" ht="18" customHeight="1" x14ac:dyDescent="0.2">
      <c r="A228" s="111" t="s">
        <v>63</v>
      </c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3"/>
    </row>
    <row r="229" spans="1:21" x14ac:dyDescent="0.2">
      <c r="A229" s="32" t="str">
        <f>IF(ISNA(INDEX($A$34:$U$143,MATCH($B229,$B$34:$B$143,0),1)),"",INDEX($A$34:$U$143,MATCH($B229,$B$34:$B$143,0),1))</f>
        <v/>
      </c>
      <c r="B229" s="155"/>
      <c r="C229" s="155"/>
      <c r="D229" s="155"/>
      <c r="E229" s="155"/>
      <c r="F229" s="155"/>
      <c r="G229" s="155"/>
      <c r="H229" s="155"/>
      <c r="I229" s="155"/>
      <c r="J229" s="18" t="str">
        <f>IF(ISNA(INDEX($A$34:$U$143,MATCH($B229,$B$34:$B$143,0),10)),"",INDEX($A$34:$U$143,MATCH($B229,$B$34:$B$143,0),10))</f>
        <v/>
      </c>
      <c r="K229" s="18" t="str">
        <f>IF(ISNA(INDEX($A$34:$U$143,MATCH($B229,$B$34:$B$143,0),11)),"",INDEX($A$34:$U$143,MATCH($B229,$B$34:$B$143,0),11))</f>
        <v/>
      </c>
      <c r="L229" s="18" t="str">
        <f>IF(ISNA(INDEX($A$34:$U$143,MATCH($B229,$B$34:$B$143,0),12)),"",INDEX($A$34:$U$143,MATCH($B229,$B$34:$B$143,0),12))</f>
        <v/>
      </c>
      <c r="M229" s="18" t="str">
        <f>IF(ISNA(INDEX($A$34:$U$143,MATCH($B229,$B$34:$B$143,0),13)),"",INDEX($A$34:$U$143,MATCH($B229,$B$34:$B$143,0),13))</f>
        <v/>
      </c>
      <c r="N229" s="18" t="str">
        <f>IF(ISNA(INDEX($A$34:$U$143,MATCH($B229,$B$34:$B$143,0),14)),"",INDEX($A$34:$U$143,MATCH($B229,$B$34:$B$143,0),14))</f>
        <v/>
      </c>
      <c r="O229" s="18" t="str">
        <f>IF(ISNA(INDEX($A$34:$U$143,MATCH($B229,$B$34:$B$143,0),15)),"",INDEX($A$34:$U$143,MATCH($B229,$B$34:$B$143,0),15))</f>
        <v/>
      </c>
      <c r="P229" s="18" t="str">
        <f>IF(ISNA(INDEX($A$34:$U$143,MATCH($B229,$B$34:$B$143,0),16)),"",INDEX($A$34:$U$143,MATCH($B229,$B$34:$B$143,0),16))</f>
        <v/>
      </c>
      <c r="Q229" s="18" t="str">
        <f>IF(ISNA(INDEX($A$34:$U$143,MATCH($B229,$B$34:$B$143,0),17)),"",INDEX($A$34:$U$143,MATCH($B229,$B$34:$B$143,0),17))</f>
        <v/>
      </c>
      <c r="R229" s="28" t="str">
        <f>IF(ISNA(INDEX($A$34:$U$143,MATCH($B229,$B$34:$B$143,0),18)),"",INDEX($A$34:$U$143,MATCH($B229,$B$34:$B$143,0),18))</f>
        <v/>
      </c>
      <c r="S229" s="28" t="str">
        <f>IF(ISNA(INDEX($A$34:$U$143,MATCH($B229,$B$34:$B$143,0),19)),"",INDEX($A$34:$U$143,MATCH($B229,$B$34:$B$143,0),19))</f>
        <v/>
      </c>
      <c r="T229" s="28" t="str">
        <f>IF(ISNA(INDEX($A$34:$U$143,MATCH($B229,$B$34:$B$143,0),20)),"",INDEX($A$34:$U$143,MATCH($B229,$B$34:$B$143,0),20))</f>
        <v/>
      </c>
      <c r="U229" s="17" t="s">
        <v>38</v>
      </c>
    </row>
    <row r="230" spans="1:21" hidden="1" x14ac:dyDescent="0.2">
      <c r="A230" s="32" t="str">
        <f>IF(ISNA(INDEX($A$34:$U$143,MATCH($B230,$B$34:$B$143,0),1)),"",INDEX($A$34:$U$143,MATCH($B230,$B$34:$B$143,0),1))</f>
        <v/>
      </c>
      <c r="B230" s="155"/>
      <c r="C230" s="155"/>
      <c r="D230" s="155"/>
      <c r="E230" s="155"/>
      <c r="F230" s="155"/>
      <c r="G230" s="155"/>
      <c r="H230" s="155"/>
      <c r="I230" s="155"/>
      <c r="J230" s="18" t="str">
        <f>IF(ISNA(INDEX($A$34:$U$143,MATCH($B230,$B$34:$B$143,0),10)),"",INDEX($A$34:$U$143,MATCH($B230,$B$34:$B$143,0),10))</f>
        <v/>
      </c>
      <c r="K230" s="18" t="str">
        <f>IF(ISNA(INDEX($A$34:$U$143,MATCH($B230,$B$34:$B$143,0),11)),"",INDEX($A$34:$U$143,MATCH($B230,$B$34:$B$143,0),11))</f>
        <v/>
      </c>
      <c r="L230" s="18" t="str">
        <f>IF(ISNA(INDEX($A$34:$U$143,MATCH($B230,$B$34:$B$143,0),12)),"",INDEX($A$34:$U$143,MATCH($B230,$B$34:$B$143,0),12))</f>
        <v/>
      </c>
      <c r="M230" s="18"/>
      <c r="N230" s="18" t="str">
        <f>IF(ISNA(INDEX($A$34:$U$143,MATCH($B230,$B$34:$B$143,0),13)),"",INDEX($A$34:$U$143,MATCH($B230,$B$34:$B$143,0),13))</f>
        <v/>
      </c>
      <c r="O230" s="18" t="str">
        <f>IF(ISNA(INDEX($A$34:$U$143,MATCH($B230,$B$34:$B$143,0),14)),"",INDEX($A$34:$U$143,MATCH($B230,$B$34:$B$143,0),14))</f>
        <v/>
      </c>
      <c r="P230" s="18" t="str">
        <f>IF(ISNA(INDEX($A$34:$U$143,MATCH($B230,$B$34:$B$143,0),15)),"",INDEX($A$34:$U$143,MATCH($B230,$B$34:$B$143,0),15))</f>
        <v/>
      </c>
      <c r="Q230" s="18" t="str">
        <f>IF(ISNA(INDEX($A$34:$U$143,MATCH($B230,$B$34:$B$143,0),16)),"",INDEX($A$34:$U$143,MATCH($B230,$B$34:$B$143,0),16))</f>
        <v/>
      </c>
      <c r="R230" s="28" t="str">
        <f>IF(ISNA(INDEX($A$34:$U$143,MATCH($B230,$B$34:$B$143,0),17)),"",INDEX($A$34:$U$143,MATCH($B230,$B$34:$B$143,0),17))</f>
        <v/>
      </c>
      <c r="S230" s="28" t="str">
        <f>IF(ISNA(INDEX($A$34:$U$143,MATCH($B230,$B$34:$B$143,0),18)),"",INDEX($A$34:$U$143,MATCH($B230,$B$34:$B$143,0),18))</f>
        <v/>
      </c>
      <c r="T230" s="28" t="str">
        <f>IF(ISNA(INDEX($A$34:$U$143,MATCH($B230,$B$34:$B$143,0),19)),"",INDEX($A$34:$U$143,MATCH($B230,$B$34:$B$143,0),19))</f>
        <v/>
      </c>
      <c r="U230" s="17" t="s">
        <v>38</v>
      </c>
    </row>
    <row r="231" spans="1:21" hidden="1" x14ac:dyDescent="0.2">
      <c r="A231" s="32" t="str">
        <f>IF(ISNA(INDEX($A$34:$U$143,MATCH($B231,$B$34:$B$143,0),1)),"",INDEX($A$34:$U$143,MATCH($B231,$B$34:$B$143,0),1))</f>
        <v/>
      </c>
      <c r="B231" s="155"/>
      <c r="C231" s="155"/>
      <c r="D231" s="155"/>
      <c r="E231" s="155"/>
      <c r="F231" s="155"/>
      <c r="G231" s="155"/>
      <c r="H231" s="155"/>
      <c r="I231" s="155"/>
      <c r="J231" s="18" t="str">
        <f>IF(ISNA(INDEX($A$34:$U$143,MATCH($B231,$B$34:$B$143,0),10)),"",INDEX($A$34:$U$143,MATCH($B231,$B$34:$B$143,0),10))</f>
        <v/>
      </c>
      <c r="K231" s="18" t="str">
        <f>IF(ISNA(INDEX($A$34:$U$143,MATCH($B231,$B$34:$B$143,0),11)),"",INDEX($A$34:$U$143,MATCH($B231,$B$34:$B$143,0),11))</f>
        <v/>
      </c>
      <c r="L231" s="18" t="str">
        <f>IF(ISNA(INDEX($A$34:$U$143,MATCH($B231,$B$34:$B$143,0),12)),"",INDEX($A$34:$U$143,MATCH($B231,$B$34:$B$143,0),12))</f>
        <v/>
      </c>
      <c r="M231" s="18"/>
      <c r="N231" s="18" t="str">
        <f>IF(ISNA(INDEX($A$34:$U$143,MATCH($B231,$B$34:$B$143,0),13)),"",INDEX($A$34:$U$143,MATCH($B231,$B$34:$B$143,0),13))</f>
        <v/>
      </c>
      <c r="O231" s="18" t="str">
        <f>IF(ISNA(INDEX($A$34:$U$143,MATCH($B231,$B$34:$B$143,0),14)),"",INDEX($A$34:$U$143,MATCH($B231,$B$34:$B$143,0),14))</f>
        <v/>
      </c>
      <c r="P231" s="18" t="str">
        <f>IF(ISNA(INDEX($A$34:$U$143,MATCH($B231,$B$34:$B$143,0),15)),"",INDEX($A$34:$U$143,MATCH($B231,$B$34:$B$143,0),15))</f>
        <v/>
      </c>
      <c r="Q231" s="18" t="str">
        <f>IF(ISNA(INDEX($A$34:$U$143,MATCH($B231,$B$34:$B$143,0),16)),"",INDEX($A$34:$U$143,MATCH($B231,$B$34:$B$143,0),16))</f>
        <v/>
      </c>
      <c r="R231" s="28" t="str">
        <f>IF(ISNA(INDEX($A$34:$U$143,MATCH($B231,$B$34:$B$143,0),17)),"",INDEX($A$34:$U$143,MATCH($B231,$B$34:$B$143,0),17))</f>
        <v/>
      </c>
      <c r="S231" s="28" t="str">
        <f>IF(ISNA(INDEX($A$34:$U$143,MATCH($B231,$B$34:$B$143,0),18)),"",INDEX($A$34:$U$143,MATCH($B231,$B$34:$B$143,0),18))</f>
        <v/>
      </c>
      <c r="T231" s="28" t="str">
        <f>IF(ISNA(INDEX($A$34:$U$143,MATCH($B231,$B$34:$B$143,0),19)),"",INDEX($A$34:$U$143,MATCH($B231,$B$34:$B$143,0),19))</f>
        <v/>
      </c>
      <c r="U231" s="17" t="s">
        <v>38</v>
      </c>
    </row>
    <row r="232" spans="1:21" hidden="1" x14ac:dyDescent="0.2">
      <c r="A232" s="32" t="str">
        <f>IF(ISNA(INDEX($A$34:$U$143,MATCH($B232,$B$34:$B$143,0),1)),"",INDEX($A$34:$U$143,MATCH($B232,$B$34:$B$143,0),1))</f>
        <v/>
      </c>
      <c r="B232" s="155"/>
      <c r="C232" s="155"/>
      <c r="D232" s="155"/>
      <c r="E232" s="155"/>
      <c r="F232" s="155"/>
      <c r="G232" s="155"/>
      <c r="H232" s="155"/>
      <c r="I232" s="155"/>
      <c r="J232" s="18" t="str">
        <f>IF(ISNA(INDEX($A$34:$U$143,MATCH($B232,$B$34:$B$143,0),10)),"",INDEX($A$34:$U$143,MATCH($B232,$B$34:$B$143,0),10))</f>
        <v/>
      </c>
      <c r="K232" s="18" t="str">
        <f>IF(ISNA(INDEX($A$34:$U$143,MATCH($B232,$B$34:$B$143,0),11)),"",INDEX($A$34:$U$143,MATCH($B232,$B$34:$B$143,0),11))</f>
        <v/>
      </c>
      <c r="L232" s="18" t="str">
        <f>IF(ISNA(INDEX($A$34:$U$143,MATCH($B232,$B$34:$B$143,0),12)),"",INDEX($A$34:$U$143,MATCH($B232,$B$34:$B$143,0),12))</f>
        <v/>
      </c>
      <c r="M232" s="18"/>
      <c r="N232" s="18" t="str">
        <f>IF(ISNA(INDEX($A$34:$U$143,MATCH($B232,$B$34:$B$143,0),13)),"",INDEX($A$34:$U$143,MATCH($B232,$B$34:$B$143,0),13))</f>
        <v/>
      </c>
      <c r="O232" s="18" t="str">
        <f>IF(ISNA(INDEX($A$34:$U$143,MATCH($B232,$B$34:$B$143,0),14)),"",INDEX($A$34:$U$143,MATCH($B232,$B$34:$B$143,0),14))</f>
        <v/>
      </c>
      <c r="P232" s="18" t="str">
        <f>IF(ISNA(INDEX($A$34:$U$143,MATCH($B232,$B$34:$B$143,0),15)),"",INDEX($A$34:$U$143,MATCH($B232,$B$34:$B$143,0),15))</f>
        <v/>
      </c>
      <c r="Q232" s="18" t="str">
        <f>IF(ISNA(INDEX($A$34:$U$143,MATCH($B232,$B$34:$B$143,0),16)),"",INDEX($A$34:$U$143,MATCH($B232,$B$34:$B$143,0),16))</f>
        <v/>
      </c>
      <c r="R232" s="28" t="str">
        <f>IF(ISNA(INDEX($A$34:$U$143,MATCH($B232,$B$34:$B$143,0),17)),"",INDEX($A$34:$U$143,MATCH($B232,$B$34:$B$143,0),17))</f>
        <v/>
      </c>
      <c r="S232" s="28" t="str">
        <f>IF(ISNA(INDEX($A$34:$U$143,MATCH($B232,$B$34:$B$143,0),18)),"",INDEX($A$34:$U$143,MATCH($B232,$B$34:$B$143,0),18))</f>
        <v/>
      </c>
      <c r="T232" s="28" t="str">
        <f>IF(ISNA(INDEX($A$34:$U$143,MATCH($B232,$B$34:$B$143,0),19)),"",INDEX($A$34:$U$143,MATCH($B232,$B$34:$B$143,0),19))</f>
        <v/>
      </c>
      <c r="U232" s="17" t="s">
        <v>38</v>
      </c>
    </row>
    <row r="233" spans="1:21" x14ac:dyDescent="0.2">
      <c r="A233" s="20" t="s">
        <v>25</v>
      </c>
      <c r="B233" s="156"/>
      <c r="C233" s="156"/>
      <c r="D233" s="156"/>
      <c r="E233" s="156"/>
      <c r="F233" s="156"/>
      <c r="G233" s="156"/>
      <c r="H233" s="156"/>
      <c r="I233" s="156"/>
      <c r="J233" s="22">
        <f t="shared" ref="J233:Q233" si="78">SUM(J229:J232)</f>
        <v>0</v>
      </c>
      <c r="K233" s="22">
        <f t="shared" si="78"/>
        <v>0</v>
      </c>
      <c r="L233" s="22">
        <f t="shared" si="78"/>
        <v>0</v>
      </c>
      <c r="M233" s="22">
        <f t="shared" si="78"/>
        <v>0</v>
      </c>
      <c r="N233" s="22">
        <f t="shared" si="78"/>
        <v>0</v>
      </c>
      <c r="O233" s="22">
        <f t="shared" si="78"/>
        <v>0</v>
      </c>
      <c r="P233" s="22">
        <f t="shared" si="78"/>
        <v>0</v>
      </c>
      <c r="Q233" s="22">
        <f t="shared" si="78"/>
        <v>0</v>
      </c>
      <c r="R233" s="20">
        <f>COUNTIF(R229:R232,"E")</f>
        <v>0</v>
      </c>
      <c r="S233" s="20">
        <f>COUNTIF(S229:S232,"C")</f>
        <v>0</v>
      </c>
      <c r="T233" s="20">
        <f>COUNTIF(T229:T232,"VP")</f>
        <v>0</v>
      </c>
      <c r="U233" s="21"/>
    </row>
    <row r="234" spans="1:21" ht="25.5" customHeight="1" x14ac:dyDescent="0.2">
      <c r="A234" s="157" t="s">
        <v>72</v>
      </c>
      <c r="B234" s="158"/>
      <c r="C234" s="158"/>
      <c r="D234" s="158"/>
      <c r="E234" s="158"/>
      <c r="F234" s="158"/>
      <c r="G234" s="158"/>
      <c r="H234" s="158"/>
      <c r="I234" s="159"/>
      <c r="J234" s="22">
        <f t="shared" ref="J234:T234" si="79">SUM(J227,J233)</f>
        <v>11</v>
      </c>
      <c r="K234" s="22">
        <f t="shared" si="79"/>
        <v>4</v>
      </c>
      <c r="L234" s="22">
        <f t="shared" si="79"/>
        <v>2</v>
      </c>
      <c r="M234" s="22">
        <f t="shared" si="79"/>
        <v>0</v>
      </c>
      <c r="N234" s="22">
        <f t="shared" si="79"/>
        <v>2</v>
      </c>
      <c r="O234" s="22">
        <f t="shared" si="79"/>
        <v>8</v>
      </c>
      <c r="P234" s="22">
        <f t="shared" si="79"/>
        <v>12</v>
      </c>
      <c r="Q234" s="22">
        <f t="shared" si="79"/>
        <v>20</v>
      </c>
      <c r="R234" s="22">
        <f t="shared" si="79"/>
        <v>1</v>
      </c>
      <c r="S234" s="22">
        <f t="shared" si="79"/>
        <v>1</v>
      </c>
      <c r="T234" s="22">
        <f t="shared" si="79"/>
        <v>0</v>
      </c>
      <c r="U234" s="27"/>
    </row>
    <row r="235" spans="1:21" ht="13.5" customHeight="1" x14ac:dyDescent="0.2">
      <c r="A235" s="143" t="s">
        <v>47</v>
      </c>
      <c r="B235" s="144"/>
      <c r="C235" s="144"/>
      <c r="D235" s="144"/>
      <c r="E235" s="144"/>
      <c r="F235" s="144"/>
      <c r="G235" s="144"/>
      <c r="H235" s="144"/>
      <c r="I235" s="144"/>
      <c r="J235" s="145"/>
      <c r="K235" s="22">
        <f t="shared" ref="K235:Q235" si="80">K227*14+K233*12</f>
        <v>56</v>
      </c>
      <c r="L235" s="22">
        <f t="shared" si="80"/>
        <v>28</v>
      </c>
      <c r="M235" s="22">
        <f t="shared" si="80"/>
        <v>0</v>
      </c>
      <c r="N235" s="22">
        <f t="shared" si="80"/>
        <v>28</v>
      </c>
      <c r="O235" s="22">
        <f t="shared" si="80"/>
        <v>112</v>
      </c>
      <c r="P235" s="22">
        <f t="shared" si="80"/>
        <v>168</v>
      </c>
      <c r="Q235" s="22">
        <f t="shared" si="80"/>
        <v>280</v>
      </c>
      <c r="R235" s="149"/>
      <c r="S235" s="150"/>
      <c r="T235" s="150"/>
      <c r="U235" s="151"/>
    </row>
    <row r="236" spans="1:21" ht="16.5" customHeight="1" x14ac:dyDescent="0.2">
      <c r="A236" s="146"/>
      <c r="B236" s="147"/>
      <c r="C236" s="147"/>
      <c r="D236" s="147"/>
      <c r="E236" s="147"/>
      <c r="F236" s="147"/>
      <c r="G236" s="147"/>
      <c r="H236" s="147"/>
      <c r="I236" s="147"/>
      <c r="J236" s="148"/>
      <c r="K236" s="160">
        <f>SUM(K235:N235)</f>
        <v>112</v>
      </c>
      <c r="L236" s="161"/>
      <c r="M236" s="161"/>
      <c r="N236" s="162"/>
      <c r="O236" s="163">
        <f>SUM(O235:P235)</f>
        <v>280</v>
      </c>
      <c r="P236" s="164"/>
      <c r="Q236" s="165"/>
      <c r="R236" s="152"/>
      <c r="S236" s="153"/>
      <c r="T236" s="153"/>
      <c r="U236" s="154"/>
    </row>
    <row r="237" spans="1:21" ht="12" customHeight="1" x14ac:dyDescent="0.2"/>
    <row r="238" spans="1:21" x14ac:dyDescent="0.2">
      <c r="A238" s="142" t="s">
        <v>58</v>
      </c>
      <c r="B238" s="142"/>
    </row>
    <row r="239" spans="1:21" x14ac:dyDescent="0.2">
      <c r="A239" s="134" t="s">
        <v>27</v>
      </c>
      <c r="B239" s="136" t="s">
        <v>50</v>
      </c>
      <c r="C239" s="137"/>
      <c r="D239" s="137"/>
      <c r="E239" s="137"/>
      <c r="F239" s="137"/>
      <c r="G239" s="138"/>
      <c r="H239" s="136" t="s">
        <v>53</v>
      </c>
      <c r="I239" s="138"/>
      <c r="J239" s="107" t="s">
        <v>54</v>
      </c>
      <c r="K239" s="108"/>
      <c r="L239" s="108"/>
      <c r="M239" s="108"/>
      <c r="N239" s="108"/>
      <c r="O239" s="108"/>
      <c r="P239" s="109"/>
      <c r="Q239" s="136" t="s">
        <v>46</v>
      </c>
      <c r="R239" s="138"/>
      <c r="S239" s="107" t="s">
        <v>55</v>
      </c>
      <c r="T239" s="108"/>
      <c r="U239" s="109"/>
    </row>
    <row r="240" spans="1:21" x14ac:dyDescent="0.2">
      <c r="A240" s="135"/>
      <c r="B240" s="139"/>
      <c r="C240" s="140"/>
      <c r="D240" s="140"/>
      <c r="E240" s="140"/>
      <c r="F240" s="140"/>
      <c r="G240" s="141"/>
      <c r="H240" s="139"/>
      <c r="I240" s="141"/>
      <c r="J240" s="107" t="s">
        <v>33</v>
      </c>
      <c r="K240" s="109"/>
      <c r="L240" s="107" t="s">
        <v>7</v>
      </c>
      <c r="M240" s="108"/>
      <c r="N240" s="109"/>
      <c r="O240" s="107" t="s">
        <v>30</v>
      </c>
      <c r="P240" s="109"/>
      <c r="Q240" s="139"/>
      <c r="R240" s="141"/>
      <c r="S240" s="39" t="s">
        <v>56</v>
      </c>
      <c r="T240" s="107" t="s">
        <v>57</v>
      </c>
      <c r="U240" s="109"/>
    </row>
    <row r="241" spans="1:35" x14ac:dyDescent="0.2">
      <c r="A241" s="39">
        <v>1</v>
      </c>
      <c r="B241" s="107" t="s">
        <v>51</v>
      </c>
      <c r="C241" s="108"/>
      <c r="D241" s="108"/>
      <c r="E241" s="108"/>
      <c r="F241" s="108"/>
      <c r="G241" s="109"/>
      <c r="H241" s="118">
        <f>J241</f>
        <v>848</v>
      </c>
      <c r="I241" s="118"/>
      <c r="J241" s="119">
        <f>SUM((O48+O63+O78)*14+(O93*12)-J242)</f>
        <v>848</v>
      </c>
      <c r="K241" s="120"/>
      <c r="L241" s="119">
        <f>SUM((P48+P63+P78)*14+(P93*12)-L242)</f>
        <v>1644</v>
      </c>
      <c r="M241" s="121"/>
      <c r="N241" s="120"/>
      <c r="O241" s="122">
        <f>SUM(J241:N241)</f>
        <v>2492</v>
      </c>
      <c r="P241" s="123"/>
      <c r="Q241" s="124">
        <f>H241/H243</f>
        <v>0.83464566929133854</v>
      </c>
      <c r="R241" s="125"/>
      <c r="S241" s="40">
        <f>J48+J63-S242</f>
        <v>53</v>
      </c>
      <c r="T241" s="126">
        <f>J78+J93-T242</f>
        <v>46</v>
      </c>
      <c r="U241" s="127"/>
    </row>
    <row r="242" spans="1:35" x14ac:dyDescent="0.2">
      <c r="A242" s="39">
        <v>2</v>
      </c>
      <c r="B242" s="107" t="s">
        <v>52</v>
      </c>
      <c r="C242" s="108"/>
      <c r="D242" s="108"/>
      <c r="E242" s="108"/>
      <c r="F242" s="108"/>
      <c r="G242" s="109"/>
      <c r="H242" s="118">
        <f>J242</f>
        <v>168</v>
      </c>
      <c r="I242" s="118"/>
      <c r="J242" s="128">
        <f>O128</f>
        <v>168</v>
      </c>
      <c r="K242" s="129"/>
      <c r="L242" s="128">
        <f>P128</f>
        <v>378</v>
      </c>
      <c r="M242" s="130"/>
      <c r="N242" s="129"/>
      <c r="O242" s="131">
        <f>SUM(J242:N242)</f>
        <v>546</v>
      </c>
      <c r="P242" s="123"/>
      <c r="Q242" s="124">
        <f>H242/H243</f>
        <v>0.16535433070866143</v>
      </c>
      <c r="R242" s="125"/>
      <c r="S242" s="16">
        <v>7</v>
      </c>
      <c r="T242" s="132">
        <v>14</v>
      </c>
      <c r="U242" s="133"/>
      <c r="V242" s="237" t="str">
        <f>IF(O242=Q128,"Corect","Nu corespunde cu tabelul de opționale")</f>
        <v>Corect</v>
      </c>
      <c r="W242" s="238"/>
      <c r="X242" s="238"/>
      <c r="Y242" s="238"/>
    </row>
    <row r="243" spans="1:35" x14ac:dyDescent="0.2">
      <c r="A243" s="107" t="s">
        <v>25</v>
      </c>
      <c r="B243" s="108"/>
      <c r="C243" s="108"/>
      <c r="D243" s="108"/>
      <c r="E243" s="108"/>
      <c r="F243" s="108"/>
      <c r="G243" s="109"/>
      <c r="H243" s="110">
        <f>SUM(H241:I242)</f>
        <v>1016</v>
      </c>
      <c r="I243" s="110"/>
      <c r="J243" s="110">
        <f>SUM(J241:K242)</f>
        <v>1016</v>
      </c>
      <c r="K243" s="110"/>
      <c r="L243" s="111">
        <f>SUM(L241:N242)</f>
        <v>2022</v>
      </c>
      <c r="M243" s="112"/>
      <c r="N243" s="113"/>
      <c r="O243" s="111">
        <f>SUM(O241:P242)</f>
        <v>3038</v>
      </c>
      <c r="P243" s="113"/>
      <c r="Q243" s="114">
        <f>SUM(Q241:R242)</f>
        <v>1</v>
      </c>
      <c r="R243" s="115"/>
      <c r="S243" s="41">
        <f>SUM(S241:S242)</f>
        <v>60</v>
      </c>
      <c r="T243" s="116">
        <f>SUM(T241:U242)</f>
        <v>60</v>
      </c>
      <c r="U243" s="117"/>
    </row>
    <row r="244" spans="1:35" s="62" customFormat="1" x14ac:dyDescent="0.2">
      <c r="A244" s="64"/>
      <c r="B244" s="64"/>
      <c r="C244" s="64"/>
      <c r="D244" s="64"/>
      <c r="E244" s="64"/>
      <c r="F244" s="64"/>
      <c r="G244" s="64"/>
      <c r="H244" s="65"/>
      <c r="I244" s="65"/>
      <c r="J244" s="65"/>
      <c r="K244" s="65"/>
      <c r="L244" s="66"/>
      <c r="M244" s="66"/>
      <c r="N244" s="66"/>
      <c r="O244" s="66"/>
      <c r="P244" s="66"/>
      <c r="Q244" s="67"/>
      <c r="R244" s="67"/>
      <c r="S244" s="68"/>
      <c r="T244" s="68"/>
      <c r="U244" s="68"/>
    </row>
    <row r="245" spans="1:35" s="62" customFormat="1" x14ac:dyDescent="0.2">
      <c r="A245" s="64"/>
      <c r="B245" s="64"/>
      <c r="C245" s="64"/>
      <c r="D245" s="64"/>
      <c r="E245" s="64"/>
      <c r="F245" s="64"/>
      <c r="G245" s="64"/>
      <c r="H245" s="65"/>
      <c r="I245" s="65"/>
      <c r="J245" s="65"/>
      <c r="K245" s="65"/>
      <c r="L245" s="66"/>
      <c r="M245" s="66"/>
      <c r="N245" s="66"/>
      <c r="O245" s="66"/>
      <c r="P245" s="66"/>
      <c r="Q245" s="67"/>
      <c r="R245" s="67"/>
      <c r="S245" s="68"/>
      <c r="T245" s="68"/>
      <c r="U245" s="68"/>
    </row>
    <row r="246" spans="1:35" s="62" customFormat="1" x14ac:dyDescent="0.2">
      <c r="A246" s="64"/>
      <c r="B246" s="64"/>
      <c r="C246" s="64"/>
      <c r="D246" s="64"/>
      <c r="E246" s="64"/>
      <c r="F246" s="64"/>
      <c r="G246" s="64"/>
      <c r="H246" s="65"/>
      <c r="I246" s="65"/>
      <c r="J246" s="65"/>
      <c r="K246" s="65"/>
      <c r="L246" s="66"/>
      <c r="M246" s="66"/>
      <c r="N246" s="66"/>
      <c r="O246" s="66"/>
      <c r="P246" s="66"/>
      <c r="Q246" s="67"/>
      <c r="R246" s="67"/>
      <c r="S246" s="68"/>
      <c r="T246" s="68"/>
      <c r="U246" s="68"/>
    </row>
    <row r="247" spans="1:35" s="62" customFormat="1" x14ac:dyDescent="0.2">
      <c r="A247" s="64"/>
      <c r="B247" s="64"/>
      <c r="C247" s="64"/>
      <c r="D247" s="64"/>
      <c r="E247" s="64"/>
      <c r="F247" s="64"/>
      <c r="G247" s="64"/>
      <c r="H247" s="65"/>
      <c r="I247" s="65"/>
      <c r="J247" s="65"/>
      <c r="K247" s="65"/>
      <c r="L247" s="66"/>
      <c r="M247" s="66"/>
      <c r="N247" s="66"/>
      <c r="O247" s="66"/>
      <c r="P247" s="66"/>
      <c r="Q247" s="67"/>
      <c r="R247" s="67"/>
      <c r="S247" s="68"/>
      <c r="T247" s="68"/>
      <c r="U247" s="68"/>
    </row>
    <row r="248" spans="1:35" s="62" customFormat="1" x14ac:dyDescent="0.2">
      <c r="A248" s="64"/>
      <c r="B248" s="64"/>
      <c r="C248" s="64"/>
      <c r="D248" s="64"/>
      <c r="E248" s="64"/>
      <c r="F248" s="64"/>
      <c r="G248" s="64"/>
      <c r="H248" s="65"/>
      <c r="I248" s="65"/>
      <c r="J248" s="65"/>
      <c r="K248" s="65"/>
      <c r="L248" s="66"/>
      <c r="M248" s="66"/>
      <c r="N248" s="66"/>
      <c r="O248" s="66"/>
      <c r="P248" s="66"/>
      <c r="Q248" s="67"/>
      <c r="R248" s="67"/>
      <c r="S248" s="68"/>
      <c r="T248" s="68"/>
      <c r="U248" s="68"/>
    </row>
    <row r="250" spans="1:35" x14ac:dyDescent="0.2">
      <c r="A250" s="195" t="s">
        <v>79</v>
      </c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</row>
    <row r="251" spans="1:35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N251" s="46"/>
      <c r="O251" s="46"/>
      <c r="P251" s="46"/>
      <c r="Q251" s="46"/>
      <c r="R251" s="46"/>
      <c r="S251" s="46"/>
      <c r="T251" s="46"/>
      <c r="U251" s="46"/>
    </row>
    <row r="252" spans="1:35" ht="12.75" customHeight="1" x14ac:dyDescent="0.2">
      <c r="A252" s="106" t="s">
        <v>73</v>
      </c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79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</row>
    <row r="253" spans="1:35" ht="27.75" customHeight="1" x14ac:dyDescent="0.2">
      <c r="A253" s="106" t="s">
        <v>27</v>
      </c>
      <c r="B253" s="106" t="s">
        <v>26</v>
      </c>
      <c r="C253" s="106"/>
      <c r="D253" s="106"/>
      <c r="E253" s="106"/>
      <c r="F253" s="106"/>
      <c r="G253" s="106"/>
      <c r="H253" s="106"/>
      <c r="I253" s="106"/>
      <c r="J253" s="175" t="s">
        <v>39</v>
      </c>
      <c r="K253" s="175" t="s">
        <v>24</v>
      </c>
      <c r="L253" s="175"/>
      <c r="M253" s="175"/>
      <c r="N253" s="175"/>
      <c r="O253" s="175" t="s">
        <v>40</v>
      </c>
      <c r="P253" s="231"/>
      <c r="Q253" s="231"/>
      <c r="R253" s="175" t="s">
        <v>23</v>
      </c>
      <c r="S253" s="175"/>
      <c r="T253" s="175"/>
      <c r="U253" s="175" t="s">
        <v>22</v>
      </c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</row>
    <row r="254" spans="1:35" x14ac:dyDescent="0.2">
      <c r="A254" s="106"/>
      <c r="B254" s="106"/>
      <c r="C254" s="106"/>
      <c r="D254" s="106"/>
      <c r="E254" s="106"/>
      <c r="F254" s="106"/>
      <c r="G254" s="106"/>
      <c r="H254" s="106"/>
      <c r="I254" s="106"/>
      <c r="J254" s="175"/>
      <c r="K254" s="52" t="s">
        <v>28</v>
      </c>
      <c r="L254" s="52" t="s">
        <v>29</v>
      </c>
      <c r="M254" s="57" t="s">
        <v>103</v>
      </c>
      <c r="N254" s="52" t="s">
        <v>104</v>
      </c>
      <c r="O254" s="52" t="s">
        <v>33</v>
      </c>
      <c r="P254" s="52" t="s">
        <v>7</v>
      </c>
      <c r="Q254" s="52" t="s">
        <v>30</v>
      </c>
      <c r="R254" s="52" t="s">
        <v>31</v>
      </c>
      <c r="S254" s="52" t="s">
        <v>28</v>
      </c>
      <c r="T254" s="52" t="s">
        <v>32</v>
      </c>
      <c r="U254" s="175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</row>
    <row r="255" spans="1:35" x14ac:dyDescent="0.2">
      <c r="A255" s="251" t="s">
        <v>74</v>
      </c>
      <c r="B255" s="251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</row>
    <row r="256" spans="1:35" s="46" customFormat="1" x14ac:dyDescent="0.2">
      <c r="A256" s="47" t="s">
        <v>67</v>
      </c>
      <c r="B256" s="74" t="s">
        <v>80</v>
      </c>
      <c r="C256" s="74"/>
      <c r="D256" s="74"/>
      <c r="E256" s="74"/>
      <c r="F256" s="74"/>
      <c r="G256" s="74"/>
      <c r="H256" s="74"/>
      <c r="I256" s="74"/>
      <c r="J256" s="43">
        <v>5</v>
      </c>
      <c r="K256" s="43">
        <v>2</v>
      </c>
      <c r="L256" s="43">
        <v>1</v>
      </c>
      <c r="M256" s="43">
        <v>1</v>
      </c>
      <c r="N256" s="43">
        <v>0</v>
      </c>
      <c r="O256" s="44">
        <f>K256+L256+N256+M256</f>
        <v>4</v>
      </c>
      <c r="P256" s="44">
        <f>Q256-O256</f>
        <v>5</v>
      </c>
      <c r="Q256" s="44">
        <f>ROUND(PRODUCT(J256,25)/14,0)</f>
        <v>9</v>
      </c>
      <c r="R256" s="43" t="s">
        <v>31</v>
      </c>
      <c r="S256" s="43"/>
      <c r="T256" s="45"/>
      <c r="U256" s="45" t="s">
        <v>36</v>
      </c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</row>
    <row r="257" spans="1:35" x14ac:dyDescent="0.2">
      <c r="A257" s="47" t="s">
        <v>68</v>
      </c>
      <c r="B257" s="74" t="s">
        <v>81</v>
      </c>
      <c r="C257" s="74"/>
      <c r="D257" s="74"/>
      <c r="E257" s="74"/>
      <c r="F257" s="74"/>
      <c r="G257" s="74"/>
      <c r="H257" s="74"/>
      <c r="I257" s="74"/>
      <c r="J257" s="43">
        <v>5</v>
      </c>
      <c r="K257" s="43">
        <v>2</v>
      </c>
      <c r="L257" s="43">
        <v>1</v>
      </c>
      <c r="M257" s="43"/>
      <c r="N257" s="43">
        <v>0</v>
      </c>
      <c r="O257" s="44">
        <f>K257+L257+N257</f>
        <v>3</v>
      </c>
      <c r="P257" s="44">
        <f>Q257-O257</f>
        <v>6</v>
      </c>
      <c r="Q257" s="44">
        <f>ROUND(PRODUCT(J257,25)/14,0)</f>
        <v>9</v>
      </c>
      <c r="R257" s="43" t="s">
        <v>31</v>
      </c>
      <c r="S257" s="43"/>
      <c r="T257" s="45"/>
      <c r="U257" s="45" t="s">
        <v>36</v>
      </c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</row>
    <row r="258" spans="1:35" x14ac:dyDescent="0.2">
      <c r="A258" s="82" t="s">
        <v>75</v>
      </c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4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</row>
    <row r="259" spans="1:35" ht="36" customHeight="1" x14ac:dyDescent="0.2">
      <c r="A259" s="47" t="s">
        <v>69</v>
      </c>
      <c r="B259" s="75" t="s">
        <v>94</v>
      </c>
      <c r="C259" s="76"/>
      <c r="D259" s="76"/>
      <c r="E259" s="76"/>
      <c r="F259" s="76"/>
      <c r="G259" s="76"/>
      <c r="H259" s="76"/>
      <c r="I259" s="77"/>
      <c r="J259" s="43">
        <v>5</v>
      </c>
      <c r="K259" s="43">
        <v>2</v>
      </c>
      <c r="L259" s="43">
        <v>1</v>
      </c>
      <c r="M259" s="43">
        <v>1</v>
      </c>
      <c r="N259" s="43">
        <v>0</v>
      </c>
      <c r="O259" s="44">
        <f>K259+L259+N259+M259</f>
        <v>4</v>
      </c>
      <c r="P259" s="44">
        <f>Q259-O259</f>
        <v>5</v>
      </c>
      <c r="Q259" s="44">
        <f>ROUND(PRODUCT(J259,25)/14,0)</f>
        <v>9</v>
      </c>
      <c r="R259" s="43" t="s">
        <v>31</v>
      </c>
      <c r="S259" s="43"/>
      <c r="T259" s="45"/>
      <c r="U259" s="45" t="s">
        <v>82</v>
      </c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</row>
    <row r="260" spans="1:35" s="46" customFormat="1" ht="15" customHeight="1" x14ac:dyDescent="0.2">
      <c r="A260" s="47" t="s">
        <v>70</v>
      </c>
      <c r="B260" s="75" t="s">
        <v>95</v>
      </c>
      <c r="C260" s="76"/>
      <c r="D260" s="76"/>
      <c r="E260" s="76"/>
      <c r="F260" s="76"/>
      <c r="G260" s="76"/>
      <c r="H260" s="76"/>
      <c r="I260" s="77"/>
      <c r="J260" s="43">
        <v>5</v>
      </c>
      <c r="K260" s="43">
        <v>1</v>
      </c>
      <c r="L260" s="43">
        <v>2</v>
      </c>
      <c r="M260" s="43"/>
      <c r="N260" s="43">
        <v>0</v>
      </c>
      <c r="O260" s="44">
        <f>K260+L260+N260+M260</f>
        <v>3</v>
      </c>
      <c r="P260" s="44">
        <f>Q260-O260</f>
        <v>6</v>
      </c>
      <c r="Q260" s="44">
        <f>ROUND(PRODUCT(J260,25)/14,0)</f>
        <v>9</v>
      </c>
      <c r="R260" s="43" t="s">
        <v>31</v>
      </c>
      <c r="S260" s="43"/>
      <c r="T260" s="45"/>
      <c r="U260" s="45" t="s">
        <v>83</v>
      </c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</row>
    <row r="261" spans="1:35" x14ac:dyDescent="0.2">
      <c r="A261" s="82" t="s">
        <v>76</v>
      </c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4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</row>
    <row r="262" spans="1:35" s="46" customFormat="1" ht="29.25" customHeight="1" x14ac:dyDescent="0.2">
      <c r="A262" s="47" t="s">
        <v>85</v>
      </c>
      <c r="B262" s="75" t="s">
        <v>84</v>
      </c>
      <c r="C262" s="76"/>
      <c r="D262" s="76"/>
      <c r="E262" s="76"/>
      <c r="F262" s="76"/>
      <c r="G262" s="76"/>
      <c r="H262" s="76"/>
      <c r="I262" s="77"/>
      <c r="J262" s="43">
        <v>5</v>
      </c>
      <c r="K262" s="43">
        <v>0</v>
      </c>
      <c r="L262" s="43">
        <v>0</v>
      </c>
      <c r="M262" s="43"/>
      <c r="N262" s="43">
        <v>3</v>
      </c>
      <c r="O262" s="44">
        <f>K262+L262+N262+M262</f>
        <v>3</v>
      </c>
      <c r="P262" s="44">
        <f>Q262-O262</f>
        <v>6</v>
      </c>
      <c r="Q262" s="44">
        <f>ROUND(PRODUCT(J262,25)/14,0)</f>
        <v>9</v>
      </c>
      <c r="R262" s="43"/>
      <c r="S262" s="43" t="s">
        <v>28</v>
      </c>
      <c r="T262" s="45"/>
      <c r="U262" s="45" t="s">
        <v>82</v>
      </c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</row>
    <row r="263" spans="1:35" ht="18" customHeight="1" x14ac:dyDescent="0.2">
      <c r="A263" s="47" t="s">
        <v>86</v>
      </c>
      <c r="B263" s="75" t="s">
        <v>96</v>
      </c>
      <c r="C263" s="76"/>
      <c r="D263" s="76"/>
      <c r="E263" s="76"/>
      <c r="F263" s="76"/>
      <c r="G263" s="76"/>
      <c r="H263" s="76"/>
      <c r="I263" s="77"/>
      <c r="J263" s="43">
        <v>5</v>
      </c>
      <c r="K263" s="43">
        <v>1</v>
      </c>
      <c r="L263" s="43">
        <v>2</v>
      </c>
      <c r="M263" s="43"/>
      <c r="N263" s="43">
        <v>0</v>
      </c>
      <c r="O263" s="44">
        <f>K263+L263+N263+M263</f>
        <v>3</v>
      </c>
      <c r="P263" s="44">
        <f>Q263-O263</f>
        <v>6</v>
      </c>
      <c r="Q263" s="44">
        <f>ROUND(PRODUCT(J263,25)/14,0)</f>
        <v>9</v>
      </c>
      <c r="R263" s="43" t="s">
        <v>31</v>
      </c>
      <c r="S263" s="43"/>
      <c r="T263" s="45"/>
      <c r="U263" s="45" t="s">
        <v>83</v>
      </c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</row>
    <row r="264" spans="1:35" x14ac:dyDescent="0.2">
      <c r="A264" s="85" t="s">
        <v>77</v>
      </c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7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</row>
    <row r="265" spans="1:35" ht="18.75" customHeight="1" x14ac:dyDescent="0.2">
      <c r="A265" s="47"/>
      <c r="B265" s="75" t="s">
        <v>71</v>
      </c>
      <c r="C265" s="76"/>
      <c r="D265" s="76"/>
      <c r="E265" s="76"/>
      <c r="F265" s="76"/>
      <c r="G265" s="76"/>
      <c r="H265" s="76"/>
      <c r="I265" s="77"/>
      <c r="J265" s="43">
        <v>5</v>
      </c>
      <c r="K265" s="43"/>
      <c r="L265" s="43"/>
      <c r="M265" s="43"/>
      <c r="N265" s="43"/>
      <c r="O265" s="44"/>
      <c r="P265" s="44"/>
      <c r="Q265" s="44"/>
      <c r="R265" s="43"/>
      <c r="S265" s="43"/>
      <c r="T265" s="45"/>
      <c r="U265" s="48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</row>
    <row r="266" spans="1:35" ht="20.25" customHeight="1" x14ac:dyDescent="0.2">
      <c r="A266" s="88" t="s">
        <v>72</v>
      </c>
      <c r="B266" s="89"/>
      <c r="C266" s="89"/>
      <c r="D266" s="89"/>
      <c r="E266" s="89"/>
      <c r="F266" s="89"/>
      <c r="G266" s="89"/>
      <c r="H266" s="89"/>
      <c r="I266" s="90"/>
      <c r="J266" s="49">
        <f>SUM(J256:J257,J259:J260,J262:J263,J265)</f>
        <v>35</v>
      </c>
      <c r="K266" s="49">
        <f t="shared" ref="K266:Q266" si="81">SUM(K256:K257,K259:K260,K262:K263,K265)</f>
        <v>8</v>
      </c>
      <c r="L266" s="49">
        <f>SUM(L256:L257,L259:L260,L262:L263,L265)</f>
        <v>7</v>
      </c>
      <c r="M266" s="49">
        <f>SUM(M256:M257,M259:M260,M262:M263,M265)</f>
        <v>2</v>
      </c>
      <c r="N266" s="49">
        <f t="shared" si="81"/>
        <v>3</v>
      </c>
      <c r="O266" s="49">
        <f t="shared" si="81"/>
        <v>20</v>
      </c>
      <c r="P266" s="49">
        <f t="shared" si="81"/>
        <v>34</v>
      </c>
      <c r="Q266" s="49">
        <f t="shared" si="81"/>
        <v>54</v>
      </c>
      <c r="R266" s="51">
        <f>COUNTIF(R256:R257,"E")+COUNTIF(R259:R260,"E")+COUNTIF(R262:R263,"E")+COUNTIF(R265,"E")</f>
        <v>5</v>
      </c>
      <c r="S266" s="51">
        <f>COUNTIF(S256:S257,"C")+COUNTIF(S259:S260,"C")+COUNTIF(S262:S263,"C")+COUNTIF(S265,"C")</f>
        <v>1</v>
      </c>
      <c r="T266" s="51">
        <f>COUNTIF(T256:T257,"VP")+COUNTIF(T259:T260,"VP")+COUNTIF(T262:T263,"VP")+COUNTIF(T265,"VP")</f>
        <v>0</v>
      </c>
      <c r="U266" s="50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</row>
    <row r="267" spans="1:35" ht="20.25" customHeight="1" x14ac:dyDescent="0.2">
      <c r="A267" s="91" t="s">
        <v>47</v>
      </c>
      <c r="B267" s="92"/>
      <c r="C267" s="92"/>
      <c r="D267" s="92"/>
      <c r="E267" s="92"/>
      <c r="F267" s="92"/>
      <c r="G267" s="92"/>
      <c r="H267" s="92"/>
      <c r="I267" s="92"/>
      <c r="J267" s="93"/>
      <c r="K267" s="49">
        <f>SUM(K256:K257,K259:K260,K262:K263)*14</f>
        <v>112</v>
      </c>
      <c r="L267" s="49">
        <f t="shared" ref="L267:Q267" si="82">SUM(L256:L257,L259:L260,L262:L263)*14</f>
        <v>98</v>
      </c>
      <c r="M267" s="49">
        <f t="shared" si="82"/>
        <v>28</v>
      </c>
      <c r="N267" s="49">
        <f t="shared" si="82"/>
        <v>42</v>
      </c>
      <c r="O267" s="49">
        <f t="shared" si="82"/>
        <v>280</v>
      </c>
      <c r="P267" s="49">
        <f t="shared" si="82"/>
        <v>476</v>
      </c>
      <c r="Q267" s="49">
        <f t="shared" si="82"/>
        <v>756</v>
      </c>
      <c r="R267" s="97"/>
      <c r="S267" s="98"/>
      <c r="T267" s="98"/>
      <c r="U267" s="99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</row>
    <row r="268" spans="1:35" ht="20.25" customHeight="1" x14ac:dyDescent="0.2">
      <c r="A268" s="94"/>
      <c r="B268" s="95"/>
      <c r="C268" s="95"/>
      <c r="D268" s="95"/>
      <c r="E268" s="95"/>
      <c r="F268" s="95"/>
      <c r="G268" s="95"/>
      <c r="H268" s="95"/>
      <c r="I268" s="95"/>
      <c r="J268" s="96"/>
      <c r="K268" s="103">
        <f>SUM(K267:N267)</f>
        <v>280</v>
      </c>
      <c r="L268" s="104"/>
      <c r="M268" s="104"/>
      <c r="N268" s="105"/>
      <c r="O268" s="103">
        <f>SUM(O267:P267)</f>
        <v>756</v>
      </c>
      <c r="P268" s="104"/>
      <c r="Q268" s="105"/>
      <c r="R268" s="100"/>
      <c r="S268" s="101"/>
      <c r="T268" s="101"/>
      <c r="U268" s="102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</row>
    <row r="269" spans="1:35" x14ac:dyDescent="0.2"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</row>
    <row r="270" spans="1:35" x14ac:dyDescent="0.2">
      <c r="A270" s="78" t="s">
        <v>87</v>
      </c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</row>
    <row r="271" spans="1:35" x14ac:dyDescent="0.2">
      <c r="A271" s="78" t="s">
        <v>88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</row>
    <row r="272" spans="1:35" x14ac:dyDescent="0.2">
      <c r="A272" s="78" t="s">
        <v>89</v>
      </c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</row>
    <row r="273" spans="22:35" x14ac:dyDescent="0.2"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</row>
    <row r="274" spans="22:35" x14ac:dyDescent="0.2"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</row>
    <row r="275" spans="22:35" x14ac:dyDescent="0.2"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</row>
    <row r="276" spans="22:35" x14ac:dyDescent="0.2"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</row>
    <row r="277" spans="22:35" x14ac:dyDescent="0.2"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</row>
  </sheetData>
  <sheetProtection formatCells="0" formatRows="0" insertRows="0"/>
  <mergeCells count="360">
    <mergeCell ref="A250:U250"/>
    <mergeCell ref="A253:A254"/>
    <mergeCell ref="B253:I254"/>
    <mergeCell ref="J253:J254"/>
    <mergeCell ref="K253:N253"/>
    <mergeCell ref="O253:Q253"/>
    <mergeCell ref="R253:T253"/>
    <mergeCell ref="U253:U254"/>
    <mergeCell ref="A255:U255"/>
    <mergeCell ref="V93:X93"/>
    <mergeCell ref="V242:Y242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R146:T146"/>
    <mergeCell ref="A148:U148"/>
    <mergeCell ref="U146:U147"/>
    <mergeCell ref="B153:I153"/>
    <mergeCell ref="B168:I168"/>
    <mergeCell ref="K146:N146"/>
    <mergeCell ref="O146:Q146"/>
    <mergeCell ref="B170:I170"/>
    <mergeCell ref="A146:A147"/>
    <mergeCell ref="B146:I147"/>
    <mergeCell ref="J146:J147"/>
    <mergeCell ref="B155:I155"/>
    <mergeCell ref="B156:I156"/>
    <mergeCell ref="B154:I154"/>
    <mergeCell ref="B151:I151"/>
    <mergeCell ref="B157:I157"/>
    <mergeCell ref="B158:I158"/>
    <mergeCell ref="B159:I159"/>
    <mergeCell ref="B160:I160"/>
    <mergeCell ref="B161:I161"/>
    <mergeCell ref="B162:I162"/>
    <mergeCell ref="N17:U17"/>
    <mergeCell ref="N18:U18"/>
    <mergeCell ref="B91:I91"/>
    <mergeCell ref="B57:I57"/>
    <mergeCell ref="B39:I39"/>
    <mergeCell ref="B37:I37"/>
    <mergeCell ref="B38:I38"/>
    <mergeCell ref="B48:I48"/>
    <mergeCell ref="B46:I46"/>
    <mergeCell ref="B52:I52"/>
    <mergeCell ref="B53:I53"/>
    <mergeCell ref="B62:I62"/>
    <mergeCell ref="B40:I40"/>
    <mergeCell ref="O65:Q65"/>
    <mergeCell ref="R65:T65"/>
    <mergeCell ref="B82:I82"/>
    <mergeCell ref="B83:I83"/>
    <mergeCell ref="B88:I88"/>
    <mergeCell ref="B89:I89"/>
    <mergeCell ref="B90:I90"/>
    <mergeCell ref="B84:I84"/>
    <mergeCell ref="B85:I85"/>
    <mergeCell ref="B86:I86"/>
    <mergeCell ref="B87:I87"/>
    <mergeCell ref="B58:I58"/>
    <mergeCell ref="B59:I59"/>
    <mergeCell ref="A65:A66"/>
    <mergeCell ref="B65:I66"/>
    <mergeCell ref="U65:U66"/>
    <mergeCell ref="B67:I67"/>
    <mergeCell ref="B60:I60"/>
    <mergeCell ref="A96:U96"/>
    <mergeCell ref="A145:U145"/>
    <mergeCell ref="A144:U144"/>
    <mergeCell ref="B102:I102"/>
    <mergeCell ref="B116:I116"/>
    <mergeCell ref="B100:I100"/>
    <mergeCell ref="J97:J98"/>
    <mergeCell ref="K97:N97"/>
    <mergeCell ref="O97:Q97"/>
    <mergeCell ref="B92:I92"/>
    <mergeCell ref="U35:U36"/>
    <mergeCell ref="O35:Q35"/>
    <mergeCell ref="K35:N35"/>
    <mergeCell ref="R35:T35"/>
    <mergeCell ref="A35:A36"/>
    <mergeCell ref="N13:U13"/>
    <mergeCell ref="N16:U16"/>
    <mergeCell ref="B68:I68"/>
    <mergeCell ref="A64:U64"/>
    <mergeCell ref="J65:J66"/>
    <mergeCell ref="K65:N65"/>
    <mergeCell ref="B54:I54"/>
    <mergeCell ref="B41:I41"/>
    <mergeCell ref="B50:I51"/>
    <mergeCell ref="B42:I42"/>
    <mergeCell ref="B45:I45"/>
    <mergeCell ref="B47:I47"/>
    <mergeCell ref="B56:I56"/>
    <mergeCell ref="U50:U51"/>
    <mergeCell ref="A49:U49"/>
    <mergeCell ref="J50:J51"/>
    <mergeCell ref="A50:A51"/>
    <mergeCell ref="B63:I63"/>
    <mergeCell ref="B55:I55"/>
    <mergeCell ref="I26:K26"/>
    <mergeCell ref="B26:C26"/>
    <mergeCell ref="H26:H27"/>
    <mergeCell ref="A25:G25"/>
    <mergeCell ref="G26:G27"/>
    <mergeCell ref="A13:K13"/>
    <mergeCell ref="A14:K14"/>
    <mergeCell ref="A16:K16"/>
    <mergeCell ref="B35:I36"/>
    <mergeCell ref="B61:I6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A11:K11"/>
    <mergeCell ref="A12:K12"/>
    <mergeCell ref="N15:U15"/>
    <mergeCell ref="S6:U6"/>
    <mergeCell ref="N8:U11"/>
    <mergeCell ref="A15:K15"/>
    <mergeCell ref="J35:J36"/>
    <mergeCell ref="A34:U34"/>
    <mergeCell ref="N25:U31"/>
    <mergeCell ref="A20:K23"/>
    <mergeCell ref="N21:U23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B72:I72"/>
    <mergeCell ref="B77:I77"/>
    <mergeCell ref="A79:U79"/>
    <mergeCell ref="J80:J81"/>
    <mergeCell ref="K80:N80"/>
    <mergeCell ref="O80:Q80"/>
    <mergeCell ref="R80:T80"/>
    <mergeCell ref="A80:A81"/>
    <mergeCell ref="A97:A98"/>
    <mergeCell ref="B93:I93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O50:Q50"/>
    <mergeCell ref="R50:T50"/>
    <mergeCell ref="S3:U3"/>
    <mergeCell ref="S4:U4"/>
    <mergeCell ref="S5:U5"/>
    <mergeCell ref="B75:I75"/>
    <mergeCell ref="B121:I121"/>
    <mergeCell ref="B110:I110"/>
    <mergeCell ref="B103:I103"/>
    <mergeCell ref="B109:I109"/>
    <mergeCell ref="B108:I108"/>
    <mergeCell ref="B104:I104"/>
    <mergeCell ref="B115:I115"/>
    <mergeCell ref="B114:I114"/>
    <mergeCell ref="A113:U113"/>
    <mergeCell ref="B107:I107"/>
    <mergeCell ref="B112:I112"/>
    <mergeCell ref="B117:I117"/>
    <mergeCell ref="B122:I122"/>
    <mergeCell ref="B152:I152"/>
    <mergeCell ref="B149:I149"/>
    <mergeCell ref="R97:T97"/>
    <mergeCell ref="K129:N129"/>
    <mergeCell ref="O129:Q129"/>
    <mergeCell ref="R128:U129"/>
    <mergeCell ref="A127:I127"/>
    <mergeCell ref="A128:J129"/>
    <mergeCell ref="B101:I101"/>
    <mergeCell ref="U97:U98"/>
    <mergeCell ref="B97:I98"/>
    <mergeCell ref="B123:I123"/>
    <mergeCell ref="B124:I124"/>
    <mergeCell ref="A120:U120"/>
    <mergeCell ref="B105:I105"/>
    <mergeCell ref="B111:I111"/>
    <mergeCell ref="B119:I119"/>
    <mergeCell ref="B125:I125"/>
    <mergeCell ref="B126:I126"/>
    <mergeCell ref="B118:I118"/>
    <mergeCell ref="A99:U99"/>
    <mergeCell ref="A106:U106"/>
    <mergeCell ref="B150:I150"/>
    <mergeCell ref="A176:U176"/>
    <mergeCell ref="A179:U179"/>
    <mergeCell ref="B180:I180"/>
    <mergeCell ref="B163:I163"/>
    <mergeCell ref="B164:I164"/>
    <mergeCell ref="B167:I167"/>
    <mergeCell ref="A177:A178"/>
    <mergeCell ref="B177:I178"/>
    <mergeCell ref="B169:I169"/>
    <mergeCell ref="A166:U166"/>
    <mergeCell ref="J177:J178"/>
    <mergeCell ref="K177:N177"/>
    <mergeCell ref="U177:U178"/>
    <mergeCell ref="O177:Q177"/>
    <mergeCell ref="B165:I165"/>
    <mergeCell ref="A173:J174"/>
    <mergeCell ref="R173:U174"/>
    <mergeCell ref="O174:Q174"/>
    <mergeCell ref="K174:N174"/>
    <mergeCell ref="A172:I172"/>
    <mergeCell ref="B171:I171"/>
    <mergeCell ref="B200:I200"/>
    <mergeCell ref="B201:I201"/>
    <mergeCell ref="A202:I202"/>
    <mergeCell ref="R177:T177"/>
    <mergeCell ref="B198:I198"/>
    <mergeCell ref="B199:I199"/>
    <mergeCell ref="B184:I184"/>
    <mergeCell ref="B185:I185"/>
    <mergeCell ref="B186:I186"/>
    <mergeCell ref="B187:I187"/>
    <mergeCell ref="B195:I195"/>
    <mergeCell ref="A196:U196"/>
    <mergeCell ref="B197:I197"/>
    <mergeCell ref="B193:I193"/>
    <mergeCell ref="B194:I194"/>
    <mergeCell ref="B181:I181"/>
    <mergeCell ref="B192:I192"/>
    <mergeCell ref="B188:I188"/>
    <mergeCell ref="B182:I182"/>
    <mergeCell ref="B183:I183"/>
    <mergeCell ref="B189:I189"/>
    <mergeCell ref="B190:I190"/>
    <mergeCell ref="B191:I191"/>
    <mergeCell ref="A203:J204"/>
    <mergeCell ref="A207:A208"/>
    <mergeCell ref="A206:U206"/>
    <mergeCell ref="J207:J208"/>
    <mergeCell ref="K207:N207"/>
    <mergeCell ref="O207:Q207"/>
    <mergeCell ref="R203:U204"/>
    <mergeCell ref="K204:N204"/>
    <mergeCell ref="O204:Q204"/>
    <mergeCell ref="B207:I208"/>
    <mergeCell ref="R207:T207"/>
    <mergeCell ref="U207:U208"/>
    <mergeCell ref="B224:I224"/>
    <mergeCell ref="B215:I215"/>
    <mergeCell ref="B216:I216"/>
    <mergeCell ref="A209:U209"/>
    <mergeCell ref="B210:I210"/>
    <mergeCell ref="B211:I211"/>
    <mergeCell ref="B226:I226"/>
    <mergeCell ref="B227:I227"/>
    <mergeCell ref="A228:U228"/>
    <mergeCell ref="B212:I212"/>
    <mergeCell ref="B214:I214"/>
    <mergeCell ref="B213:I213"/>
    <mergeCell ref="B225:I225"/>
    <mergeCell ref="B217:I217"/>
    <mergeCell ref="B219:I219"/>
    <mergeCell ref="B220:I220"/>
    <mergeCell ref="B221:I221"/>
    <mergeCell ref="B218:I218"/>
    <mergeCell ref="B222:I222"/>
    <mergeCell ref="B223:I223"/>
    <mergeCell ref="A238:B238"/>
    <mergeCell ref="A235:J236"/>
    <mergeCell ref="R235:U236"/>
    <mergeCell ref="B231:I231"/>
    <mergeCell ref="B232:I232"/>
    <mergeCell ref="B233:I233"/>
    <mergeCell ref="B229:I229"/>
    <mergeCell ref="A234:I234"/>
    <mergeCell ref="K236:N236"/>
    <mergeCell ref="O236:Q236"/>
    <mergeCell ref="B230:I230"/>
    <mergeCell ref="A239:A240"/>
    <mergeCell ref="B239:G240"/>
    <mergeCell ref="H239:I240"/>
    <mergeCell ref="J239:P239"/>
    <mergeCell ref="Q239:R240"/>
    <mergeCell ref="S239:U239"/>
    <mergeCell ref="J240:K240"/>
    <mergeCell ref="L240:N240"/>
    <mergeCell ref="O240:P240"/>
    <mergeCell ref="T240:U240"/>
    <mergeCell ref="A243:G243"/>
    <mergeCell ref="H243:I243"/>
    <mergeCell ref="J243:K243"/>
    <mergeCell ref="L243:N243"/>
    <mergeCell ref="O243:P243"/>
    <mergeCell ref="Q243:R243"/>
    <mergeCell ref="T243:U243"/>
    <mergeCell ref="B241:G241"/>
    <mergeCell ref="H241:I241"/>
    <mergeCell ref="J241:K241"/>
    <mergeCell ref="L241:N241"/>
    <mergeCell ref="O241:P241"/>
    <mergeCell ref="Q241:R241"/>
    <mergeCell ref="T241:U241"/>
    <mergeCell ref="B242:G242"/>
    <mergeCell ref="H242:I242"/>
    <mergeCell ref="J242:K242"/>
    <mergeCell ref="L242:N242"/>
    <mergeCell ref="O242:P242"/>
    <mergeCell ref="Q242:R242"/>
    <mergeCell ref="T242:U242"/>
    <mergeCell ref="B256:I256"/>
    <mergeCell ref="B262:I262"/>
    <mergeCell ref="A270:U270"/>
    <mergeCell ref="A271:U271"/>
    <mergeCell ref="A272:U272"/>
    <mergeCell ref="V252:AI253"/>
    <mergeCell ref="V254:AB277"/>
    <mergeCell ref="AC254:AI277"/>
    <mergeCell ref="A258:U258"/>
    <mergeCell ref="B259:I259"/>
    <mergeCell ref="A261:U261"/>
    <mergeCell ref="B263:I263"/>
    <mergeCell ref="A264:U264"/>
    <mergeCell ref="B265:I265"/>
    <mergeCell ref="A266:I266"/>
    <mergeCell ref="A267:J268"/>
    <mergeCell ref="R267:U268"/>
    <mergeCell ref="K268:N268"/>
    <mergeCell ref="O268:Q268"/>
    <mergeCell ref="B260:I260"/>
    <mergeCell ref="A252:U252"/>
    <mergeCell ref="B257:I257"/>
  </mergeCells>
  <phoneticPr fontId="5" type="noConversion"/>
  <conditionalFormatting sqref="V242 V3:V6 V28:V29">
    <cfRule type="cellIs" dxfId="23" priority="47" operator="equal">
      <formula>"E bine"</formula>
    </cfRule>
  </conditionalFormatting>
  <conditionalFormatting sqref="V242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2:W242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2:Y242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2:W242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5">
    <dataValidation type="list" allowBlank="1" showInputMessage="1" showErrorMessage="1" sqref="S259:S260 S71:S77 S105 S42:S47 S85:S92 S265 S111:S112 S56:S62 S121:S126 S262:S263 S256:S257 S118:S119">
      <formula1>$S$36</formula1>
    </dataValidation>
    <dataValidation type="list" allowBlank="1" showInputMessage="1" showErrorMessage="1" sqref="R259:R260 R71:R77 R105 R42:R47 R85:R92 R265 R111:R112 R56:R62 R121:R126 R262:R263 R256:R257 R118:R119">
      <formula1>$R$36</formula1>
    </dataValidation>
    <dataValidation type="list" allowBlank="1" showInputMessage="1" showErrorMessage="1" sqref="T259:T260 T71:T77 T56:T62 T42:T47 T111:T112 T85:T92 T105 T265 T121:T126 T262:T263 T256:T257 T118:T119">
      <formula1>$T$36</formula1>
    </dataValidation>
    <dataValidation type="list" allowBlank="1" showInputMessage="1" showErrorMessage="1" sqref="U149:U164 U71:U77 U167:U170 U180:U194 U229:U232 U210:U226 U197:U200 U42:U47 U85:U92 U111:U112 U105 U56:U62 U121:U126 U118:U119">
      <formula1>$P$33:$T$33</formula1>
    </dataValidation>
    <dataValidation type="list" allowBlank="1" showInputMessage="1" showErrorMessage="1" sqref="U195 U165 U227">
      <formula1>$Q$33:$T$33</formula1>
    </dataValidation>
    <dataValidation type="list" allowBlank="1" showInputMessage="1" showErrorMessage="1" sqref="B167:I170 B213:I226 B155:I164 B229:I232 B200:I200 B186:I194">
      <formula1>$B$35:$B$143</formula1>
    </dataValidation>
    <dataValidation type="list" allowBlank="1" showInputMessage="1" showErrorMessage="1" sqref="U82:U84">
      <formula1>$P$35:$T$35</formula1>
    </dataValidation>
    <dataValidation type="list" allowBlank="1" showInputMessage="1" showErrorMessage="1" sqref="T82:T84">
      <formula1>$T$38</formula1>
    </dataValidation>
    <dataValidation type="list" allowBlank="1" showInputMessage="1" showErrorMessage="1" sqref="R82:R84">
      <formula1>$R$38</formula1>
    </dataValidation>
    <dataValidation type="list" allowBlank="1" showInputMessage="1" showErrorMessage="1" sqref="S82:S84">
      <formula1>$S$38</formula1>
    </dataValidation>
    <dataValidation type="list" allowBlank="1" showInputMessage="1" showErrorMessage="1" sqref="B154:I154 B212:I212">
      <formula1>$B$37:$B$108</formula1>
    </dataValidation>
    <dataValidation type="list" allowBlank="1" showInputMessage="1" showErrorMessage="1" sqref="U37:U41 U52:U55 U67:U70 U100:U104 U107:U110 U114:U117">
      <formula1>$P$36:$T$36</formula1>
    </dataValidation>
    <dataValidation type="list" allowBlank="1" showInputMessage="1" showErrorMessage="1" sqref="T37:T41 T52:T55 T67:T70 T100:T104 T107:T110 T114:T117">
      <formula1>$T$39</formula1>
    </dataValidation>
    <dataValidation type="list" allowBlank="1" showInputMessage="1" showErrorMessage="1" sqref="R37:R41 R52:R55 R67:R70 R100:R104 R107:R110 R114:R117">
      <formula1>$R$39</formula1>
    </dataValidation>
    <dataValidation type="list" allowBlank="1" showInputMessage="1" showErrorMessage="1" sqref="S37:S41 S52:S55 S67:S70 S100:S104 S107:S110 S114:S117">
      <formula1>$S$39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2018-03-14T09:43:16Z</cp:lastPrinted>
  <dcterms:created xsi:type="dcterms:W3CDTF">2013-06-27T08:19:59Z</dcterms:created>
  <dcterms:modified xsi:type="dcterms:W3CDTF">2018-03-14T09:43:48Z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