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ackupFile="1" defaultThemeVersion="124226"/>
  <bookViews>
    <workbookView xWindow="0" yWindow="0" windowWidth="10830" windowHeight="1065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A224" i="1"/>
  <c r="Q129" l="1"/>
  <c r="M130"/>
  <c r="L130"/>
  <c r="K130"/>
  <c r="R129" l="1"/>
  <c r="S129"/>
  <c r="M129"/>
  <c r="L129"/>
  <c r="K129"/>
  <c r="J129"/>
  <c r="P108"/>
  <c r="N108"/>
  <c r="P107"/>
  <c r="N107"/>
  <c r="P106"/>
  <c r="N106"/>
  <c r="P105"/>
  <c r="N105"/>
  <c r="P104"/>
  <c r="N104"/>
  <c r="P123"/>
  <c r="N123"/>
  <c r="P122"/>
  <c r="N122"/>
  <c r="P121"/>
  <c r="N121"/>
  <c r="P120"/>
  <c r="N120"/>
  <c r="P102"/>
  <c r="N102"/>
  <c r="P101"/>
  <c r="N101"/>
  <c r="P100"/>
  <c r="N100"/>
  <c r="P99"/>
  <c r="N99"/>
  <c r="P98"/>
  <c r="N98"/>
  <c r="P97"/>
  <c r="N97"/>
  <c r="P118"/>
  <c r="N118"/>
  <c r="P117"/>
  <c r="N117"/>
  <c r="O117" l="1"/>
  <c r="O120"/>
  <c r="O122"/>
  <c r="O104"/>
  <c r="O106"/>
  <c r="O108"/>
  <c r="O118"/>
  <c r="O98"/>
  <c r="O100"/>
  <c r="O102"/>
  <c r="O105"/>
  <c r="O107"/>
  <c r="O99"/>
  <c r="O121"/>
  <c r="O123"/>
  <c r="O101"/>
  <c r="O97"/>
  <c r="P125" l="1"/>
  <c r="N125"/>
  <c r="O125" l="1"/>
  <c r="P111"/>
  <c r="N111"/>
  <c r="O111" l="1"/>
  <c r="P45"/>
  <c r="N45"/>
  <c r="P110"/>
  <c r="N110"/>
  <c r="O45" l="1"/>
  <c r="O110"/>
  <c r="P128"/>
  <c r="N128"/>
  <c r="P127"/>
  <c r="P130" s="1"/>
  <c r="N127"/>
  <c r="N130" s="1"/>
  <c r="N129" l="1"/>
  <c r="P129"/>
  <c r="K131"/>
  <c r="O127"/>
  <c r="O130" s="1"/>
  <c r="O128"/>
  <c r="U6"/>
  <c r="U5"/>
  <c r="U4"/>
  <c r="U3"/>
  <c r="O129" l="1"/>
  <c r="P124"/>
  <c r="P79"/>
  <c r="R163" l="1"/>
  <c r="Q163"/>
  <c r="S163"/>
  <c r="T90" l="1"/>
  <c r="M164" l="1"/>
  <c r="L164" l="1"/>
  <c r="K164"/>
  <c r="M163" l="1"/>
  <c r="L163"/>
  <c r="K163"/>
  <c r="J163"/>
  <c r="N79" l="1"/>
  <c r="O79" s="1"/>
  <c r="T74" l="1"/>
  <c r="T56" l="1"/>
  <c r="T40"/>
  <c r="M360" l="1"/>
  <c r="L360"/>
  <c r="K360"/>
  <c r="S359"/>
  <c r="R359"/>
  <c r="Q359"/>
  <c r="M359"/>
  <c r="L359"/>
  <c r="K359"/>
  <c r="J359"/>
  <c r="P355"/>
  <c r="N355"/>
  <c r="P349"/>
  <c r="N349"/>
  <c r="P353"/>
  <c r="N353"/>
  <c r="P356"/>
  <c r="N356"/>
  <c r="P352"/>
  <c r="N352"/>
  <c r="P350"/>
  <c r="N350"/>
  <c r="O353" l="1"/>
  <c r="N359"/>
  <c r="P359"/>
  <c r="N360"/>
  <c r="P360"/>
  <c r="K361"/>
  <c r="O355"/>
  <c r="O349"/>
  <c r="O356"/>
  <c r="O350"/>
  <c r="O352"/>
  <c r="O360" l="1"/>
  <c r="N361" s="1"/>
  <c r="O359"/>
  <c r="U29" l="1"/>
  <c r="U28"/>
  <c r="P145" l="1"/>
  <c r="N145"/>
  <c r="P140"/>
  <c r="N140"/>
  <c r="P162"/>
  <c r="N162"/>
  <c r="P161"/>
  <c r="N161"/>
  <c r="P160"/>
  <c r="N160"/>
  <c r="P159"/>
  <c r="N159"/>
  <c r="P158"/>
  <c r="N158"/>
  <c r="P157"/>
  <c r="N157"/>
  <c r="P155"/>
  <c r="N155"/>
  <c r="P154"/>
  <c r="N154"/>
  <c r="P153"/>
  <c r="N153"/>
  <c r="P152"/>
  <c r="N152"/>
  <c r="P151"/>
  <c r="N151"/>
  <c r="P150"/>
  <c r="N150"/>
  <c r="P148"/>
  <c r="N148"/>
  <c r="P147"/>
  <c r="N147"/>
  <c r="P146"/>
  <c r="N146"/>
  <c r="P144"/>
  <c r="N144"/>
  <c r="P142"/>
  <c r="N142"/>
  <c r="P141"/>
  <c r="N141"/>
  <c r="P139"/>
  <c r="N139"/>
  <c r="P138"/>
  <c r="N138"/>
  <c r="P114"/>
  <c r="N114"/>
  <c r="P113"/>
  <c r="N113"/>
  <c r="P112"/>
  <c r="N112"/>
  <c r="P89"/>
  <c r="P88"/>
  <c r="P87"/>
  <c r="P86"/>
  <c r="P85"/>
  <c r="P84"/>
  <c r="P83"/>
  <c r="P82"/>
  <c r="P81"/>
  <c r="P80"/>
  <c r="P55"/>
  <c r="N55"/>
  <c r="A319"/>
  <c r="J319"/>
  <c r="K319"/>
  <c r="L319"/>
  <c r="M319"/>
  <c r="N319"/>
  <c r="O319"/>
  <c r="P319"/>
  <c r="Q319"/>
  <c r="R319"/>
  <c r="S319"/>
  <c r="N164" l="1"/>
  <c r="N163"/>
  <c r="P164"/>
  <c r="P163"/>
  <c r="O144"/>
  <c r="O152"/>
  <c r="O141"/>
  <c r="O147"/>
  <c r="O154"/>
  <c r="O145"/>
  <c r="K165"/>
  <c r="O146"/>
  <c r="O148"/>
  <c r="O153"/>
  <c r="O140"/>
  <c r="O151"/>
  <c r="O159"/>
  <c r="O160"/>
  <c r="O162"/>
  <c r="O155"/>
  <c r="O161"/>
  <c r="O157"/>
  <c r="O139"/>
  <c r="O142"/>
  <c r="O150"/>
  <c r="O158"/>
  <c r="O138"/>
  <c r="O112"/>
  <c r="O113"/>
  <c r="O114"/>
  <c r="O55"/>
  <c r="S328"/>
  <c r="R328"/>
  <c r="Q328"/>
  <c r="P328"/>
  <c r="O328"/>
  <c r="N328"/>
  <c r="M328"/>
  <c r="L328"/>
  <c r="K328"/>
  <c r="J328"/>
  <c r="A328"/>
  <c r="S327"/>
  <c r="R327"/>
  <c r="Q327"/>
  <c r="P327"/>
  <c r="O327"/>
  <c r="N327"/>
  <c r="M327"/>
  <c r="L327"/>
  <c r="K327"/>
  <c r="J327"/>
  <c r="A327"/>
  <c r="S326"/>
  <c r="R326"/>
  <c r="Q326"/>
  <c r="P326"/>
  <c r="O326"/>
  <c r="N326"/>
  <c r="M326"/>
  <c r="L326"/>
  <c r="K326"/>
  <c r="J326"/>
  <c r="A326"/>
  <c r="S325"/>
  <c r="R325"/>
  <c r="Q325"/>
  <c r="P325"/>
  <c r="O325"/>
  <c r="N325"/>
  <c r="M325"/>
  <c r="L325"/>
  <c r="K325"/>
  <c r="J325"/>
  <c r="A325"/>
  <c r="S322"/>
  <c r="R322"/>
  <c r="Q322"/>
  <c r="P322"/>
  <c r="O322"/>
  <c r="N322"/>
  <c r="M322"/>
  <c r="L322"/>
  <c r="K322"/>
  <c r="J322"/>
  <c r="A322"/>
  <c r="S321"/>
  <c r="R321"/>
  <c r="Q321"/>
  <c r="P321"/>
  <c r="O321"/>
  <c r="N321"/>
  <c r="M321"/>
  <c r="L321"/>
  <c r="K321"/>
  <c r="J321"/>
  <c r="A321"/>
  <c r="S320"/>
  <c r="R320"/>
  <c r="Q320"/>
  <c r="P320"/>
  <c r="O320"/>
  <c r="N320"/>
  <c r="M320"/>
  <c r="L320"/>
  <c r="K320"/>
  <c r="J320"/>
  <c r="A320"/>
  <c r="S318"/>
  <c r="R318"/>
  <c r="Q318"/>
  <c r="P318"/>
  <c r="O318"/>
  <c r="N318"/>
  <c r="M318"/>
  <c r="L318"/>
  <c r="K318"/>
  <c r="J318"/>
  <c r="A318"/>
  <c r="S317"/>
  <c r="R317"/>
  <c r="Q317"/>
  <c r="M317"/>
  <c r="L317"/>
  <c r="K317"/>
  <c r="J317"/>
  <c r="A317"/>
  <c r="S316"/>
  <c r="R316"/>
  <c r="Q316"/>
  <c r="P316"/>
  <c r="O316"/>
  <c r="N316"/>
  <c r="M316"/>
  <c r="L316"/>
  <c r="K316"/>
  <c r="J316"/>
  <c r="A316"/>
  <c r="S315"/>
  <c r="R315"/>
  <c r="Q315"/>
  <c r="P315"/>
  <c r="O315"/>
  <c r="N315"/>
  <c r="M315"/>
  <c r="L315"/>
  <c r="K315"/>
  <c r="J315"/>
  <c r="A315"/>
  <c r="S314"/>
  <c r="R314"/>
  <c r="Q314"/>
  <c r="P314"/>
  <c r="O314"/>
  <c r="N314"/>
  <c r="M314"/>
  <c r="L314"/>
  <c r="K314"/>
  <c r="J314"/>
  <c r="A314"/>
  <c r="S313"/>
  <c r="R313"/>
  <c r="Q313"/>
  <c r="P313"/>
  <c r="O313"/>
  <c r="N313"/>
  <c r="M313"/>
  <c r="L313"/>
  <c r="K313"/>
  <c r="J313"/>
  <c r="A313"/>
  <c r="S312"/>
  <c r="R312"/>
  <c r="Q312"/>
  <c r="P312"/>
  <c r="O312"/>
  <c r="N312"/>
  <c r="M312"/>
  <c r="L312"/>
  <c r="K312"/>
  <c r="J312"/>
  <c r="A312"/>
  <c r="S311"/>
  <c r="R311"/>
  <c r="Q311"/>
  <c r="P311"/>
  <c r="O311"/>
  <c r="N311"/>
  <c r="M311"/>
  <c r="L311"/>
  <c r="K311"/>
  <c r="J311"/>
  <c r="A311"/>
  <c r="S310"/>
  <c r="R310"/>
  <c r="Q310"/>
  <c r="P310"/>
  <c r="O310"/>
  <c r="N310"/>
  <c r="M310"/>
  <c r="L310"/>
  <c r="K310"/>
  <c r="J310"/>
  <c r="A310"/>
  <c r="S309"/>
  <c r="R309"/>
  <c r="Q309"/>
  <c r="P309"/>
  <c r="O309"/>
  <c r="N309"/>
  <c r="M309"/>
  <c r="L309"/>
  <c r="K309"/>
  <c r="J309"/>
  <c r="A309"/>
  <c r="S308"/>
  <c r="R308"/>
  <c r="Q308"/>
  <c r="P308"/>
  <c r="O308"/>
  <c r="N308"/>
  <c r="M308"/>
  <c r="L308"/>
  <c r="K308"/>
  <c r="J308"/>
  <c r="A308"/>
  <c r="S307"/>
  <c r="R307"/>
  <c r="Q307"/>
  <c r="P307"/>
  <c r="O307"/>
  <c r="N307"/>
  <c r="M307"/>
  <c r="L307"/>
  <c r="K307"/>
  <c r="J307"/>
  <c r="A307"/>
  <c r="S306"/>
  <c r="R306"/>
  <c r="Q306"/>
  <c r="P306"/>
  <c r="O306"/>
  <c r="N306"/>
  <c r="M306"/>
  <c r="L306"/>
  <c r="K306"/>
  <c r="J306"/>
  <c r="A306"/>
  <c r="S294"/>
  <c r="R294"/>
  <c r="Q294"/>
  <c r="P294"/>
  <c r="O294"/>
  <c r="N294"/>
  <c r="M294"/>
  <c r="L294"/>
  <c r="K294"/>
  <c r="J294"/>
  <c r="A294"/>
  <c r="S293"/>
  <c r="R293"/>
  <c r="Q293"/>
  <c r="P293"/>
  <c r="O293"/>
  <c r="N293"/>
  <c r="M293"/>
  <c r="L293"/>
  <c r="K293"/>
  <c r="J293"/>
  <c r="A293"/>
  <c r="S292"/>
  <c r="R292"/>
  <c r="Q292"/>
  <c r="M292"/>
  <c r="L292"/>
  <c r="K292"/>
  <c r="J292"/>
  <c r="A292"/>
  <c r="S291"/>
  <c r="R291"/>
  <c r="Q291"/>
  <c r="P291"/>
  <c r="O291"/>
  <c r="N291"/>
  <c r="M291"/>
  <c r="L291"/>
  <c r="K291"/>
  <c r="J291"/>
  <c r="A291"/>
  <c r="S288"/>
  <c r="R288"/>
  <c r="Q288"/>
  <c r="P288"/>
  <c r="O288"/>
  <c r="N288"/>
  <c r="M288"/>
  <c r="L288"/>
  <c r="K288"/>
  <c r="J288"/>
  <c r="A288"/>
  <c r="S287"/>
  <c r="R287"/>
  <c r="Q287"/>
  <c r="P287"/>
  <c r="O287"/>
  <c r="N287"/>
  <c r="M287"/>
  <c r="L287"/>
  <c r="K287"/>
  <c r="J287"/>
  <c r="A287"/>
  <c r="S286"/>
  <c r="R286"/>
  <c r="Q286"/>
  <c r="P286"/>
  <c r="O286"/>
  <c r="N286"/>
  <c r="M286"/>
  <c r="L286"/>
  <c r="K286"/>
  <c r="J286"/>
  <c r="A286"/>
  <c r="S285"/>
  <c r="R285"/>
  <c r="Q285"/>
  <c r="P285"/>
  <c r="O285"/>
  <c r="N285"/>
  <c r="M285"/>
  <c r="L285"/>
  <c r="K285"/>
  <c r="J285"/>
  <c r="A285"/>
  <c r="S284"/>
  <c r="R284"/>
  <c r="Q284"/>
  <c r="P284"/>
  <c r="O284"/>
  <c r="N284"/>
  <c r="M284"/>
  <c r="L284"/>
  <c r="K284"/>
  <c r="J284"/>
  <c r="A284"/>
  <c r="S283"/>
  <c r="R283"/>
  <c r="Q283"/>
  <c r="P283"/>
  <c r="O283"/>
  <c r="N283"/>
  <c r="M283"/>
  <c r="L283"/>
  <c r="K283"/>
  <c r="J283"/>
  <c r="A283"/>
  <c r="S282"/>
  <c r="R282"/>
  <c r="Q282"/>
  <c r="P282"/>
  <c r="O282"/>
  <c r="N282"/>
  <c r="M282"/>
  <c r="L282"/>
  <c r="K282"/>
  <c r="J282"/>
  <c r="A282"/>
  <c r="S281"/>
  <c r="R281"/>
  <c r="Q281"/>
  <c r="P281"/>
  <c r="O281"/>
  <c r="N281"/>
  <c r="M281"/>
  <c r="L281"/>
  <c r="K281"/>
  <c r="J281"/>
  <c r="A281"/>
  <c r="S280"/>
  <c r="R280"/>
  <c r="Q280"/>
  <c r="P280"/>
  <c r="O280"/>
  <c r="N280"/>
  <c r="M280"/>
  <c r="L280"/>
  <c r="K280"/>
  <c r="J280"/>
  <c r="A280"/>
  <c r="S279"/>
  <c r="R279"/>
  <c r="Q279"/>
  <c r="P279"/>
  <c r="O279"/>
  <c r="N279"/>
  <c r="M279"/>
  <c r="L279"/>
  <c r="K279"/>
  <c r="J279"/>
  <c r="A279"/>
  <c r="S278"/>
  <c r="R278"/>
  <c r="Q278"/>
  <c r="P278"/>
  <c r="O278"/>
  <c r="N278"/>
  <c r="M278"/>
  <c r="L278"/>
  <c r="K278"/>
  <c r="J278"/>
  <c r="A278"/>
  <c r="S277"/>
  <c r="R277"/>
  <c r="Q277"/>
  <c r="P277"/>
  <c r="O277"/>
  <c r="N277"/>
  <c r="M277"/>
  <c r="L277"/>
  <c r="K277"/>
  <c r="J277"/>
  <c r="A277"/>
  <c r="S276"/>
  <c r="R276"/>
  <c r="Q276"/>
  <c r="M276"/>
  <c r="L276"/>
  <c r="K276"/>
  <c r="J276"/>
  <c r="A276"/>
  <c r="S275"/>
  <c r="R275"/>
  <c r="Q275"/>
  <c r="P275"/>
  <c r="O275"/>
  <c r="N275"/>
  <c r="M275"/>
  <c r="L275"/>
  <c r="K275"/>
  <c r="J275"/>
  <c r="A275"/>
  <c r="S274"/>
  <c r="R274"/>
  <c r="Q274"/>
  <c r="P274"/>
  <c r="O274"/>
  <c r="N274"/>
  <c r="M274"/>
  <c r="L274"/>
  <c r="K274"/>
  <c r="J274"/>
  <c r="A274"/>
  <c r="S273"/>
  <c r="R273"/>
  <c r="Q273"/>
  <c r="P273"/>
  <c r="O273"/>
  <c r="N273"/>
  <c r="M273"/>
  <c r="L273"/>
  <c r="K273"/>
  <c r="J273"/>
  <c r="A273"/>
  <c r="S272"/>
  <c r="R272"/>
  <c r="Q272"/>
  <c r="M272"/>
  <c r="L272"/>
  <c r="K272"/>
  <c r="J272"/>
  <c r="A272"/>
  <c r="S259"/>
  <c r="R259"/>
  <c r="Q259"/>
  <c r="P259"/>
  <c r="O259"/>
  <c r="N259"/>
  <c r="M259"/>
  <c r="L259"/>
  <c r="K259"/>
  <c r="J259"/>
  <c r="A259"/>
  <c r="S258"/>
  <c r="R258"/>
  <c r="Q258"/>
  <c r="P258"/>
  <c r="O258"/>
  <c r="N258"/>
  <c r="M258"/>
  <c r="L258"/>
  <c r="K258"/>
  <c r="J258"/>
  <c r="A258"/>
  <c r="S257"/>
  <c r="R257"/>
  <c r="Q257"/>
  <c r="M257"/>
  <c r="L257"/>
  <c r="K257"/>
  <c r="J257"/>
  <c r="A257"/>
  <c r="S256"/>
  <c r="R256"/>
  <c r="Q256"/>
  <c r="P256"/>
  <c r="O256"/>
  <c r="N256"/>
  <c r="M256"/>
  <c r="L256"/>
  <c r="K256"/>
  <c r="J256"/>
  <c r="A256"/>
  <c r="S253"/>
  <c r="R253"/>
  <c r="Q253"/>
  <c r="P253"/>
  <c r="O253"/>
  <c r="N253"/>
  <c r="M253"/>
  <c r="L253"/>
  <c r="K253"/>
  <c r="J253"/>
  <c r="A253"/>
  <c r="S252"/>
  <c r="R252"/>
  <c r="Q252"/>
  <c r="P252"/>
  <c r="O252"/>
  <c r="N252"/>
  <c r="M252"/>
  <c r="L252"/>
  <c r="K252"/>
  <c r="J252"/>
  <c r="A252"/>
  <c r="S251"/>
  <c r="R251"/>
  <c r="Q251"/>
  <c r="P251"/>
  <c r="O251"/>
  <c r="N251"/>
  <c r="M251"/>
  <c r="L251"/>
  <c r="K251"/>
  <c r="J251"/>
  <c r="A251"/>
  <c r="S250"/>
  <c r="R250"/>
  <c r="Q250"/>
  <c r="P250"/>
  <c r="O250"/>
  <c r="N250"/>
  <c r="M250"/>
  <c r="L250"/>
  <c r="K250"/>
  <c r="J250"/>
  <c r="A250"/>
  <c r="S249"/>
  <c r="R249"/>
  <c r="Q249"/>
  <c r="P249"/>
  <c r="O249"/>
  <c r="N249"/>
  <c r="M249"/>
  <c r="L249"/>
  <c r="K249"/>
  <c r="J249"/>
  <c r="A249"/>
  <c r="S248"/>
  <c r="R248"/>
  <c r="Q248"/>
  <c r="P248"/>
  <c r="O248"/>
  <c r="N248"/>
  <c r="M248"/>
  <c r="L248"/>
  <c r="K248"/>
  <c r="J248"/>
  <c r="A248"/>
  <c r="S247"/>
  <c r="R247"/>
  <c r="Q247"/>
  <c r="P247"/>
  <c r="O247"/>
  <c r="N247"/>
  <c r="M247"/>
  <c r="L247"/>
  <c r="K247"/>
  <c r="J247"/>
  <c r="A247"/>
  <c r="S246"/>
  <c r="R246"/>
  <c r="Q246"/>
  <c r="P246"/>
  <c r="O246"/>
  <c r="N246"/>
  <c r="M246"/>
  <c r="L246"/>
  <c r="K246"/>
  <c r="J246"/>
  <c r="A246"/>
  <c r="S245"/>
  <c r="R245"/>
  <c r="Q245"/>
  <c r="P245"/>
  <c r="O245"/>
  <c r="N245"/>
  <c r="M245"/>
  <c r="L245"/>
  <c r="K245"/>
  <c r="J245"/>
  <c r="A245"/>
  <c r="S244"/>
  <c r="R244"/>
  <c r="Q244"/>
  <c r="P244"/>
  <c r="O244"/>
  <c r="N244"/>
  <c r="M244"/>
  <c r="L244"/>
  <c r="K244"/>
  <c r="J244"/>
  <c r="A244"/>
  <c r="S243"/>
  <c r="R243"/>
  <c r="Q243"/>
  <c r="M243"/>
  <c r="L243"/>
  <c r="K243"/>
  <c r="J243"/>
  <c r="A243"/>
  <c r="S242"/>
  <c r="R242"/>
  <c r="Q242"/>
  <c r="P242"/>
  <c r="O242"/>
  <c r="N242"/>
  <c r="M242"/>
  <c r="L242"/>
  <c r="K242"/>
  <c r="J242"/>
  <c r="A242"/>
  <c r="S241"/>
  <c r="R241"/>
  <c r="Q241"/>
  <c r="P241"/>
  <c r="O241"/>
  <c r="N241"/>
  <c r="M241"/>
  <c r="L241"/>
  <c r="K241"/>
  <c r="J241"/>
  <c r="A241"/>
  <c r="S240"/>
  <c r="R240"/>
  <c r="Q240"/>
  <c r="P240"/>
  <c r="O240"/>
  <c r="N240"/>
  <c r="M240"/>
  <c r="L240"/>
  <c r="K240"/>
  <c r="J240"/>
  <c r="A240"/>
  <c r="S239"/>
  <c r="R239"/>
  <c r="Q239"/>
  <c r="P239"/>
  <c r="O239"/>
  <c r="N239"/>
  <c r="M239"/>
  <c r="L239"/>
  <c r="K239"/>
  <c r="J239"/>
  <c r="A239"/>
  <c r="S238"/>
  <c r="R238"/>
  <c r="Q238"/>
  <c r="P238"/>
  <c r="O238"/>
  <c r="N238"/>
  <c r="M238"/>
  <c r="L238"/>
  <c r="K238"/>
  <c r="J238"/>
  <c r="A238"/>
  <c r="S237"/>
  <c r="R237"/>
  <c r="Q237"/>
  <c r="M237"/>
  <c r="L237"/>
  <c r="K237"/>
  <c r="J237"/>
  <c r="A237"/>
  <c r="S224"/>
  <c r="R224"/>
  <c r="Q224"/>
  <c r="P224"/>
  <c r="M224"/>
  <c r="L224"/>
  <c r="K224"/>
  <c r="J224"/>
  <c r="S223"/>
  <c r="R223"/>
  <c r="Q223"/>
  <c r="P223"/>
  <c r="M223"/>
  <c r="L223"/>
  <c r="K223"/>
  <c r="J223"/>
  <c r="A223"/>
  <c r="S222"/>
  <c r="R222"/>
  <c r="Q222"/>
  <c r="P222"/>
  <c r="O222"/>
  <c r="N222"/>
  <c r="M222"/>
  <c r="L222"/>
  <c r="K222"/>
  <c r="J222"/>
  <c r="A222"/>
  <c r="S221"/>
  <c r="R221"/>
  <c r="Q221"/>
  <c r="M221"/>
  <c r="L221"/>
  <c r="K221"/>
  <c r="J221"/>
  <c r="A221"/>
  <c r="S218"/>
  <c r="R218"/>
  <c r="Q218"/>
  <c r="M218"/>
  <c r="L218"/>
  <c r="K218"/>
  <c r="J218"/>
  <c r="S217"/>
  <c r="R217"/>
  <c r="Q217"/>
  <c r="P217"/>
  <c r="O217"/>
  <c r="N217"/>
  <c r="M217"/>
  <c r="L217"/>
  <c r="K217"/>
  <c r="J217"/>
  <c r="A217"/>
  <c r="S216"/>
  <c r="R216"/>
  <c r="Q216"/>
  <c r="P216"/>
  <c r="O216"/>
  <c r="N216"/>
  <c r="M216"/>
  <c r="L216"/>
  <c r="K216"/>
  <c r="J216"/>
  <c r="A216"/>
  <c r="S215"/>
  <c r="R215"/>
  <c r="Q215"/>
  <c r="P215"/>
  <c r="O215"/>
  <c r="N215"/>
  <c r="M215"/>
  <c r="L215"/>
  <c r="K215"/>
  <c r="J215"/>
  <c r="A215"/>
  <c r="S214"/>
  <c r="R214"/>
  <c r="Q214"/>
  <c r="P214"/>
  <c r="O214"/>
  <c r="N214"/>
  <c r="M214"/>
  <c r="L214"/>
  <c r="K214"/>
  <c r="J214"/>
  <c r="A214"/>
  <c r="S213"/>
  <c r="R213"/>
  <c r="Q213"/>
  <c r="P213"/>
  <c r="O213"/>
  <c r="N213"/>
  <c r="M213"/>
  <c r="L213"/>
  <c r="K213"/>
  <c r="J213"/>
  <c r="A213"/>
  <c r="S212"/>
  <c r="R212"/>
  <c r="Q212"/>
  <c r="M212"/>
  <c r="L212"/>
  <c r="K212"/>
  <c r="J212"/>
  <c r="A212"/>
  <c r="S211"/>
  <c r="R211"/>
  <c r="Q211"/>
  <c r="M211"/>
  <c r="L211"/>
  <c r="K211"/>
  <c r="J211"/>
  <c r="S210"/>
  <c r="R210"/>
  <c r="Q210"/>
  <c r="M210"/>
  <c r="L210"/>
  <c r="K210"/>
  <c r="J210"/>
  <c r="A210"/>
  <c r="S209"/>
  <c r="R209"/>
  <c r="Q209"/>
  <c r="M209"/>
  <c r="L209"/>
  <c r="K209"/>
  <c r="J209"/>
  <c r="A209"/>
  <c r="S208"/>
  <c r="R208"/>
  <c r="Q208"/>
  <c r="M208"/>
  <c r="L208"/>
  <c r="K208"/>
  <c r="J208"/>
  <c r="S207"/>
  <c r="R207"/>
  <c r="Q207"/>
  <c r="M207"/>
  <c r="L207"/>
  <c r="K207"/>
  <c r="J207"/>
  <c r="S194"/>
  <c r="R194"/>
  <c r="Q194"/>
  <c r="P194"/>
  <c r="O194"/>
  <c r="N194"/>
  <c r="M194"/>
  <c r="L194"/>
  <c r="K194"/>
  <c r="J194"/>
  <c r="A194"/>
  <c r="S193"/>
  <c r="R193"/>
  <c r="Q193"/>
  <c r="P193"/>
  <c r="O193"/>
  <c r="N193"/>
  <c r="M193"/>
  <c r="L193"/>
  <c r="K193"/>
  <c r="J193"/>
  <c r="A193"/>
  <c r="S192"/>
  <c r="R192"/>
  <c r="Q192"/>
  <c r="P192"/>
  <c r="O192"/>
  <c r="N192"/>
  <c r="M192"/>
  <c r="L192"/>
  <c r="K192"/>
  <c r="J192"/>
  <c r="A192"/>
  <c r="S191"/>
  <c r="R191"/>
  <c r="Q191"/>
  <c r="M191"/>
  <c r="L191"/>
  <c r="K191"/>
  <c r="J191"/>
  <c r="A191"/>
  <c r="O164" l="1"/>
  <c r="N165" s="1"/>
  <c r="O163"/>
  <c r="Q174"/>
  <c r="R173"/>
  <c r="S173"/>
  <c r="S188" l="1"/>
  <c r="R188"/>
  <c r="Q188"/>
  <c r="P188"/>
  <c r="O188"/>
  <c r="N188"/>
  <c r="M188"/>
  <c r="L188"/>
  <c r="K188"/>
  <c r="J188"/>
  <c r="A188"/>
  <c r="S187"/>
  <c r="R187"/>
  <c r="Q187"/>
  <c r="P187"/>
  <c r="O187"/>
  <c r="N187"/>
  <c r="M187"/>
  <c r="L187"/>
  <c r="K187"/>
  <c r="J187"/>
  <c r="A187"/>
  <c r="S186"/>
  <c r="R186"/>
  <c r="Q186"/>
  <c r="P186"/>
  <c r="O186"/>
  <c r="N186"/>
  <c r="M186"/>
  <c r="L186"/>
  <c r="K186"/>
  <c r="J186"/>
  <c r="A186"/>
  <c r="S185"/>
  <c r="R185"/>
  <c r="Q185"/>
  <c r="P185"/>
  <c r="O185"/>
  <c r="N185"/>
  <c r="M185"/>
  <c r="L185"/>
  <c r="K185"/>
  <c r="J185"/>
  <c r="A185"/>
  <c r="S184"/>
  <c r="R184"/>
  <c r="Q184"/>
  <c r="P184"/>
  <c r="O184"/>
  <c r="N184"/>
  <c r="M184"/>
  <c r="L184"/>
  <c r="K184"/>
  <c r="J184"/>
  <c r="A184"/>
  <c r="S183"/>
  <c r="R183"/>
  <c r="Q183"/>
  <c r="P183"/>
  <c r="O183"/>
  <c r="N183"/>
  <c r="M183"/>
  <c r="L183"/>
  <c r="K183"/>
  <c r="J183"/>
  <c r="A183"/>
  <c r="S182"/>
  <c r="R182"/>
  <c r="Q182"/>
  <c r="P182"/>
  <c r="O182"/>
  <c r="N182"/>
  <c r="M182"/>
  <c r="L182"/>
  <c r="K182"/>
  <c r="J182"/>
  <c r="A182"/>
  <c r="S181"/>
  <c r="R181"/>
  <c r="Q181"/>
  <c r="P181"/>
  <c r="O181"/>
  <c r="N181"/>
  <c r="M181"/>
  <c r="L181"/>
  <c r="K181"/>
  <c r="J181"/>
  <c r="A181"/>
  <c r="S180"/>
  <c r="R180"/>
  <c r="Q180"/>
  <c r="P180"/>
  <c r="O180"/>
  <c r="N180"/>
  <c r="M180"/>
  <c r="L180"/>
  <c r="K180"/>
  <c r="J180"/>
  <c r="A180"/>
  <c r="S179"/>
  <c r="R179"/>
  <c r="Q179"/>
  <c r="P179"/>
  <c r="O179"/>
  <c r="N179"/>
  <c r="M179"/>
  <c r="L179"/>
  <c r="K179"/>
  <c r="J179"/>
  <c r="A179"/>
  <c r="S178"/>
  <c r="R178"/>
  <c r="Q178"/>
  <c r="M178"/>
  <c r="L178"/>
  <c r="K178"/>
  <c r="J178"/>
  <c r="A178"/>
  <c r="S177"/>
  <c r="R177"/>
  <c r="Q177"/>
  <c r="M177"/>
  <c r="L177"/>
  <c r="K177"/>
  <c r="J177"/>
  <c r="A177"/>
  <c r="S176"/>
  <c r="R176"/>
  <c r="Q176"/>
  <c r="M176"/>
  <c r="L176"/>
  <c r="K176"/>
  <c r="J176"/>
  <c r="A176"/>
  <c r="A175" l="1"/>
  <c r="A174"/>
  <c r="S175"/>
  <c r="R175"/>
  <c r="Q175"/>
  <c r="M175"/>
  <c r="L175"/>
  <c r="K175"/>
  <c r="J175"/>
  <c r="S174"/>
  <c r="R174"/>
  <c r="M174"/>
  <c r="L174"/>
  <c r="K174"/>
  <c r="J174"/>
  <c r="Q173"/>
  <c r="M173"/>
  <c r="L173"/>
  <c r="K173"/>
  <c r="J173"/>
  <c r="A173"/>
  <c r="N39" l="1"/>
  <c r="N208" s="1"/>
  <c r="P39"/>
  <c r="P208" s="1"/>
  <c r="S329"/>
  <c r="R329"/>
  <c r="Q329"/>
  <c r="M329"/>
  <c r="L329"/>
  <c r="K329"/>
  <c r="J329"/>
  <c r="P329"/>
  <c r="N329"/>
  <c r="S323"/>
  <c r="R323"/>
  <c r="Q323"/>
  <c r="M323"/>
  <c r="L323"/>
  <c r="K323"/>
  <c r="J323"/>
  <c r="S295"/>
  <c r="R295"/>
  <c r="Q295"/>
  <c r="M295"/>
  <c r="L295"/>
  <c r="K295"/>
  <c r="J295"/>
  <c r="S289"/>
  <c r="R289"/>
  <c r="Q289"/>
  <c r="M289"/>
  <c r="L289"/>
  <c r="K289"/>
  <c r="J289"/>
  <c r="S260"/>
  <c r="R260"/>
  <c r="Q260"/>
  <c r="M260"/>
  <c r="L260"/>
  <c r="K260"/>
  <c r="J260"/>
  <c r="S254"/>
  <c r="R254"/>
  <c r="Q254"/>
  <c r="M254"/>
  <c r="L254"/>
  <c r="K254"/>
  <c r="J254"/>
  <c r="S225"/>
  <c r="R225"/>
  <c r="Q225"/>
  <c r="M225"/>
  <c r="L225"/>
  <c r="K225"/>
  <c r="J225"/>
  <c r="S219"/>
  <c r="R219"/>
  <c r="Q219"/>
  <c r="M219"/>
  <c r="L219"/>
  <c r="K219"/>
  <c r="J219"/>
  <c r="S195"/>
  <c r="R195"/>
  <c r="Q195"/>
  <c r="M195"/>
  <c r="L195"/>
  <c r="K195"/>
  <c r="J195"/>
  <c r="P115"/>
  <c r="N124"/>
  <c r="N115"/>
  <c r="N88"/>
  <c r="N87"/>
  <c r="P73"/>
  <c r="N73"/>
  <c r="P72"/>
  <c r="N72"/>
  <c r="P71"/>
  <c r="N71"/>
  <c r="P50"/>
  <c r="N50"/>
  <c r="P49"/>
  <c r="N49"/>
  <c r="N89"/>
  <c r="S90"/>
  <c r="R90"/>
  <c r="Q90"/>
  <c r="M90"/>
  <c r="L90"/>
  <c r="K90"/>
  <c r="J90"/>
  <c r="N86"/>
  <c r="N85"/>
  <c r="N84"/>
  <c r="N83"/>
  <c r="N82"/>
  <c r="N81"/>
  <c r="N80"/>
  <c r="S74"/>
  <c r="R74"/>
  <c r="Q74"/>
  <c r="M74"/>
  <c r="L74"/>
  <c r="K74"/>
  <c r="J74"/>
  <c r="P70"/>
  <c r="N70"/>
  <c r="P69"/>
  <c r="N69"/>
  <c r="P68"/>
  <c r="N68"/>
  <c r="P67"/>
  <c r="N67"/>
  <c r="P66"/>
  <c r="P218" s="1"/>
  <c r="N66"/>
  <c r="N218" s="1"/>
  <c r="P65"/>
  <c r="P211" s="1"/>
  <c r="N65"/>
  <c r="N211" s="1"/>
  <c r="P64"/>
  <c r="P178" s="1"/>
  <c r="N64"/>
  <c r="N178" s="1"/>
  <c r="P63"/>
  <c r="N63"/>
  <c r="N177" s="1"/>
  <c r="S56"/>
  <c r="R56"/>
  <c r="Q56"/>
  <c r="M56"/>
  <c r="L56"/>
  <c r="K56"/>
  <c r="J56"/>
  <c r="P54"/>
  <c r="N54"/>
  <c r="P53"/>
  <c r="N53"/>
  <c r="P52"/>
  <c r="N52"/>
  <c r="P51"/>
  <c r="N51"/>
  <c r="P48"/>
  <c r="P210" s="1"/>
  <c r="N48"/>
  <c r="N210" s="1"/>
  <c r="P47"/>
  <c r="P209" s="1"/>
  <c r="N47"/>
  <c r="N209" s="1"/>
  <c r="P46"/>
  <c r="P176" s="1"/>
  <c r="N46"/>
  <c r="N176" s="1"/>
  <c r="N38"/>
  <c r="N37"/>
  <c r="N36"/>
  <c r="K40"/>
  <c r="P38"/>
  <c r="P37"/>
  <c r="S40"/>
  <c r="R40"/>
  <c r="Q40"/>
  <c r="P36"/>
  <c r="M40"/>
  <c r="L40"/>
  <c r="J40"/>
  <c r="N223" l="1"/>
  <c r="N224"/>
  <c r="J226"/>
  <c r="P237"/>
  <c r="P175"/>
  <c r="J340"/>
  <c r="P272"/>
  <c r="P177"/>
  <c r="N237"/>
  <c r="N175"/>
  <c r="O68"/>
  <c r="U90"/>
  <c r="U56"/>
  <c r="R339"/>
  <c r="R341" s="1"/>
  <c r="U40"/>
  <c r="N74"/>
  <c r="N272"/>
  <c r="S339"/>
  <c r="S341" s="1"/>
  <c r="U74"/>
  <c r="S226"/>
  <c r="J296"/>
  <c r="O50"/>
  <c r="P74"/>
  <c r="R330"/>
  <c r="O46"/>
  <c r="O176" s="1"/>
  <c r="O47"/>
  <c r="O209" s="1"/>
  <c r="O48"/>
  <c r="O210" s="1"/>
  <c r="O52"/>
  <c r="O65"/>
  <c r="O211" s="1"/>
  <c r="O66"/>
  <c r="O218" s="1"/>
  <c r="M226"/>
  <c r="M296"/>
  <c r="K296"/>
  <c r="R296"/>
  <c r="K330"/>
  <c r="M331"/>
  <c r="L261"/>
  <c r="M330"/>
  <c r="K297"/>
  <c r="L226"/>
  <c r="Q226"/>
  <c r="K227"/>
  <c r="M227"/>
  <c r="R226"/>
  <c r="M262"/>
  <c r="R261"/>
  <c r="M297"/>
  <c r="N257"/>
  <c r="N260" s="1"/>
  <c r="N243"/>
  <c r="N221"/>
  <c r="N317"/>
  <c r="N323" s="1"/>
  <c r="N331" s="1"/>
  <c r="N292"/>
  <c r="N295" s="1"/>
  <c r="N276"/>
  <c r="N207"/>
  <c r="N191"/>
  <c r="N195" s="1"/>
  <c r="N173"/>
  <c r="P56"/>
  <c r="P212"/>
  <c r="P174"/>
  <c r="O80"/>
  <c r="O82"/>
  <c r="O84"/>
  <c r="O86"/>
  <c r="O89"/>
  <c r="O71"/>
  <c r="O72"/>
  <c r="O124"/>
  <c r="P257"/>
  <c r="P260" s="1"/>
  <c r="P243"/>
  <c r="P221"/>
  <c r="P225" s="1"/>
  <c r="P317"/>
  <c r="P323" s="1"/>
  <c r="P292"/>
  <c r="P295" s="1"/>
  <c r="P276"/>
  <c r="P207"/>
  <c r="P191"/>
  <c r="P195" s="1"/>
  <c r="P173"/>
  <c r="N212"/>
  <c r="N174"/>
  <c r="S330"/>
  <c r="L227"/>
  <c r="O39"/>
  <c r="O208" s="1"/>
  <c r="N40"/>
  <c r="O36"/>
  <c r="J261"/>
  <c r="L262"/>
  <c r="Q261"/>
  <c r="S261"/>
  <c r="Q296"/>
  <c r="L330"/>
  <c r="M189"/>
  <c r="M196" s="1"/>
  <c r="K189"/>
  <c r="K196" s="1"/>
  <c r="R189"/>
  <c r="R196" s="1"/>
  <c r="L189"/>
  <c r="L196" s="1"/>
  <c r="Q189"/>
  <c r="Q196" s="1"/>
  <c r="S189"/>
  <c r="S196" s="1"/>
  <c r="O329"/>
  <c r="K331"/>
  <c r="O63"/>
  <c r="J189"/>
  <c r="J196" s="1"/>
  <c r="O38"/>
  <c r="S296"/>
  <c r="N90"/>
  <c r="P40"/>
  <c r="O37"/>
  <c r="N56"/>
  <c r="O51"/>
  <c r="O53"/>
  <c r="O54"/>
  <c r="O64"/>
  <c r="O178" s="1"/>
  <c r="O67"/>
  <c r="O69"/>
  <c r="O70"/>
  <c r="O81"/>
  <c r="O83"/>
  <c r="O85"/>
  <c r="O49"/>
  <c r="O73"/>
  <c r="O87"/>
  <c r="O88"/>
  <c r="O115"/>
  <c r="J330"/>
  <c r="L331"/>
  <c r="Q330"/>
  <c r="P90"/>
  <c r="K226"/>
  <c r="M261"/>
  <c r="K262"/>
  <c r="K261"/>
  <c r="L296"/>
  <c r="L297"/>
  <c r="N225" l="1"/>
  <c r="O223"/>
  <c r="O224"/>
  <c r="P254"/>
  <c r="P262" s="1"/>
  <c r="P289"/>
  <c r="P297" s="1"/>
  <c r="N254"/>
  <c r="N262" s="1"/>
  <c r="O272"/>
  <c r="O177"/>
  <c r="N131"/>
  <c r="O237"/>
  <c r="O175"/>
  <c r="J339"/>
  <c r="N289"/>
  <c r="N296" s="1"/>
  <c r="H340"/>
  <c r="N330"/>
  <c r="K298"/>
  <c r="P219"/>
  <c r="K263"/>
  <c r="K228"/>
  <c r="P189"/>
  <c r="P197" s="1"/>
  <c r="K332"/>
  <c r="K197"/>
  <c r="O212"/>
  <c r="O174"/>
  <c r="O317"/>
  <c r="O323" s="1"/>
  <c r="O331" s="1"/>
  <c r="N332" s="1"/>
  <c r="O292"/>
  <c r="O295" s="1"/>
  <c r="O276"/>
  <c r="O207"/>
  <c r="O257"/>
  <c r="O260" s="1"/>
  <c r="O243"/>
  <c r="O221"/>
  <c r="O191"/>
  <c r="O195" s="1"/>
  <c r="O173"/>
  <c r="N219"/>
  <c r="N189"/>
  <c r="N196" s="1"/>
  <c r="M197"/>
  <c r="L197"/>
  <c r="O56"/>
  <c r="O40"/>
  <c r="O90"/>
  <c r="O74"/>
  <c r="P331"/>
  <c r="P330"/>
  <c r="O225" l="1"/>
  <c r="P261"/>
  <c r="P296"/>
  <c r="N261"/>
  <c r="O289"/>
  <c r="O297" s="1"/>
  <c r="O254"/>
  <c r="O261" s="1"/>
  <c r="L340"/>
  <c r="L339" s="1"/>
  <c r="L341" s="1"/>
  <c r="N297"/>
  <c r="O330"/>
  <c r="P196"/>
  <c r="H339"/>
  <c r="J341"/>
  <c r="O219"/>
  <c r="O226" s="1"/>
  <c r="P227"/>
  <c r="P226"/>
  <c r="K198"/>
  <c r="O189"/>
  <c r="O197" s="1"/>
  <c r="N227"/>
  <c r="N226"/>
  <c r="N197"/>
  <c r="O262" l="1"/>
  <c r="N263" s="1"/>
  <c r="O296"/>
  <c r="N340"/>
  <c r="U339" s="1"/>
  <c r="N298"/>
  <c r="N198"/>
  <c r="N339"/>
  <c r="H341"/>
  <c r="P340" s="1"/>
  <c r="O196"/>
  <c r="O227"/>
  <c r="N228" s="1"/>
  <c r="N341" l="1"/>
  <c r="P339"/>
  <c r="P341" s="1"/>
</calcChain>
</file>

<file path=xl/sharedStrings.xml><?xml version="1.0" encoding="utf-8"?>
<sst xmlns="http://schemas.openxmlformats.org/spreadsheetml/2006/main" count="619" uniqueCount="193">
  <si>
    <t xml:space="preserve">UNIVERSITATEA BABEŞ-BOLYAI CLUJ-NAPOCA
</t>
  </si>
  <si>
    <t>Şi:</t>
  </si>
  <si>
    <t>Activităţi didactice</t>
  </si>
  <si>
    <t>Sesiune de examene</t>
  </si>
  <si>
    <t>Vacanţă</t>
  </si>
  <si>
    <t>Sem I</t>
  </si>
  <si>
    <t>Sem II</t>
  </si>
  <si>
    <t>I</t>
  </si>
  <si>
    <t>V</t>
  </si>
  <si>
    <t>R</t>
  </si>
  <si>
    <t>Stagii de practică</t>
  </si>
  <si>
    <t xml:space="preserve">iarna </t>
  </si>
  <si>
    <t>prim</t>
  </si>
  <si>
    <t>vara</t>
  </si>
  <si>
    <t>Anul I</t>
  </si>
  <si>
    <t>Anul II</t>
  </si>
  <si>
    <t>II. DESFĂŞURAREA STUDIILOR (în număr de săptămani)</t>
  </si>
  <si>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</si>
  <si>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</si>
  <si>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</si>
  <si>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</si>
  <si>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</si>
  <si>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</si>
  <si>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</si>
  <si>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</si>
  <si>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</si>
  <si>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</si>
  <si>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</si>
  <si>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</si>
  <si>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</si>
  <si>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</si>
  <si>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</si>
  <si>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</si>
  <si>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</si>
  <si>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</si>
  <si>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</si>
  <si>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</si>
  <si>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</si>
  <si>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</si>
  <si>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</si>
  <si>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</si>
  <si>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</si>
  <si>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</si>
  <si>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</si>
  <si>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</si>
  <si>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</si>
  <si>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DISCIPLINE OPȚIONALE</t>
  </si>
  <si>
    <t>%</t>
  </si>
  <si>
    <t xml:space="preserve">TOTAL ORE FIZICE / TOTAL ORE ALOCATE STUDIULUI </t>
  </si>
  <si>
    <t>DISCIPLINE FACULTATIVE</t>
  </si>
  <si>
    <t xml:space="preserve">Anexă la Planul de Învățământ specializarea / programul de studiu: </t>
  </si>
  <si>
    <t>DISCIPLINE DE PREGĂTIRE FUNDAMENTALĂ (DF)</t>
  </si>
  <si>
    <t>DISCIPLINE</t>
  </si>
  <si>
    <t>OBLIGATORII</t>
  </si>
  <si>
    <t>OPȚIONALE</t>
  </si>
  <si>
    <t>ORE FIZICE</t>
  </si>
  <si>
    <t>ORE ALOCATE STUDIULUI</t>
  </si>
  <si>
    <t>NR. DE CREDITE</t>
  </si>
  <si>
    <t>AN I</t>
  </si>
  <si>
    <t>AN II</t>
  </si>
  <si>
    <t>BILANȚ GENERAL</t>
  </si>
  <si>
    <t>Disciplina test 2</t>
  </si>
  <si>
    <t>Disciplina test 3</t>
  </si>
  <si>
    <r>
      <t xml:space="preserve">Durata studiilor: </t>
    </r>
    <r>
      <rPr>
        <b/>
        <sz val="10"/>
        <color indexed="8"/>
        <rFont val="Times New Roman"/>
        <family val="1"/>
      </rPr>
      <t>4 semestre</t>
    </r>
  </si>
  <si>
    <t>120 de credite din care:</t>
  </si>
  <si>
    <t>CURS FACULTATIV 1 (An I, Semestrul 1)</t>
  </si>
  <si>
    <t>CURS FACULTATIV  2 (An I, Semestrul 2)</t>
  </si>
  <si>
    <t>CURS FACULTATIV  3 (An II, Semestrul 3)</t>
  </si>
  <si>
    <t>CURS FACULTATIV  4 (An II, Semestrul 4)</t>
  </si>
  <si>
    <t>Semestrele 1 - 3 (14 săptămâni)</t>
  </si>
  <si>
    <t>Semestrul 4 (12 săptămâni)</t>
  </si>
  <si>
    <t>Semestrul  4 (12 săptămâni)</t>
  </si>
  <si>
    <t>I. CERINŢE PENTRU OBŢINEREA DIPLOMEI DE MASTER</t>
  </si>
  <si>
    <r>
      <rPr>
        <b/>
        <sz val="10"/>
        <color indexed="8"/>
        <rFont val="Times New Roman"/>
        <family val="1"/>
      </rPr>
      <t>10</t>
    </r>
    <r>
      <rPr>
        <sz val="10"/>
        <color indexed="8"/>
        <rFont val="Times New Roman"/>
        <family val="1"/>
      </rPr>
      <t xml:space="preserve"> credite la examenul de susținere a disertației</t>
    </r>
  </si>
  <si>
    <t>DISCIPLINE COMPLEMENTARE (DC)</t>
  </si>
  <si>
    <t>XND 1101</t>
  </si>
  <si>
    <t>XND 1102</t>
  </si>
  <si>
    <t>XND 1203</t>
  </si>
  <si>
    <t>XND 1204</t>
  </si>
  <si>
    <t>Examen de absolvire: Nivelul II</t>
  </si>
  <si>
    <t xml:space="preserve">TOTAL CREDITE / ORE PE SĂPTĂMÂNĂ / EVALUĂRI </t>
  </si>
  <si>
    <t xml:space="preserve">PROGRAM DE STUDII PSIHOPEDAGOGICE </t>
  </si>
  <si>
    <t>An I, Semestrul 1</t>
  </si>
  <si>
    <t>An I, Semestrul 2</t>
  </si>
  <si>
    <t>An II, Semestrul 3</t>
  </si>
  <si>
    <t>An II, Semestrul 4</t>
  </si>
  <si>
    <t>Pentru a ocupa posturi didactice în învăţământul liceal, postliceal şi universitar, absolvenţii trebuie să posede Certificat de absolvire a Programului se studii psihopedagogice, Nivelul II, a Departamentului pentru pregătirea personalului didactic. Disciplinelor Departamentului li se repartizează 30 de credite (+ 5 credite aferente examenului de absolvire)</t>
  </si>
  <si>
    <t>MODUL PEDAGOCIC - Nivelul II: 30 de credite ECTS  + 5 credite ECTS aferente examenului de absolvire</t>
  </si>
  <si>
    <t>Psihopedagogia adolescenţilor, tinerilor şi adulţilor</t>
  </si>
  <si>
    <t>Proiectarea şi managementul programelor educaţionale</t>
  </si>
  <si>
    <t>DP</t>
  </si>
  <si>
    <t>DO</t>
  </si>
  <si>
    <t xml:space="preserve">Practică pedagogică (în învăţământul liceal, postliceal şi universitar)
</t>
  </si>
  <si>
    <t>XND 2305</t>
  </si>
  <si>
    <t>XND 2306</t>
  </si>
  <si>
    <t>DF – Discipline de extensie a pregătirii psihopedagogice fundamentale (obligatorii)</t>
  </si>
  <si>
    <t>DP – Discipline de extensie a pregătirii didactice şi practice de specialitate (obligatorii)</t>
  </si>
  <si>
    <t xml:space="preserve">DO - Discipline opţionale </t>
  </si>
  <si>
    <t>Verificați standardele specifice domeniului dumneavoastră pentru a evita incongruențele.</t>
  </si>
  <si>
    <t>ÎN TOATE TABELELE DIN ACEASTĂ MACHETĂ, TREBUIE SĂ INTRODUCEȚI  DATE NUMAI ÎN CELULELE MARCATE CU GALBEN</t>
  </si>
  <si>
    <t>Tabelele/rândurile necompletate se șterg sau se ascund (dacă afectează formulele) HIDE</t>
  </si>
  <si>
    <r>
      <rPr>
        <b/>
        <sz val="10"/>
        <color indexed="8"/>
        <rFont val="Times New Roman"/>
        <family val="1"/>
      </rPr>
      <t>IV.EXAMENUL DE DISERTAȚIE</t>
    </r>
    <r>
      <rPr>
        <sz val="10"/>
        <color indexed="8"/>
        <rFont val="Times New Roman"/>
        <family val="1"/>
      </rPr>
      <t xml:space="preserve"> - perioada iunie-iulie (1 săptămână)
Proba: Prezentarea şi susţinerea lucrării de disertație - 10 credite
</t>
    </r>
  </si>
  <si>
    <t>Didactica domeniului şi dezvoltăriI în didactica specialităţii (învăţământ liceal, postliceal, universitar)</t>
  </si>
  <si>
    <t>Disciplină opțională 1</t>
  </si>
  <si>
    <t>Disciplină opțională 2</t>
  </si>
  <si>
    <t>PLAN DE ÎNVĂŢĂMÂNT  valabil începând din anul universitar 2018-2019</t>
  </si>
  <si>
    <t>Titlul absolventului: MASTER</t>
  </si>
  <si>
    <t>DA</t>
  </si>
  <si>
    <t>DSIN</t>
  </si>
  <si>
    <t>DISCIPLINE DE SPECIALITATE  (DS)</t>
  </si>
  <si>
    <t>DISCIPLINE DE APROFUNDARE (DA)</t>
  </si>
  <si>
    <t>DISCIPLINE  DE SINTEZĂ (DSIN)</t>
  </si>
  <si>
    <t>FACULTATEA DE MATEMATICĂ ȘI INFORMATICĂ</t>
  </si>
  <si>
    <t>Domeniul: INFORMATICĂ</t>
  </si>
  <si>
    <t>Specializarea/Programul de studiu: ANALIZA DATELOR ȘI MODELARE</t>
  </si>
  <si>
    <t>Limba de predare: MAGHIARĂ</t>
  </si>
  <si>
    <r>
      <rPr>
        <b/>
        <sz val="10"/>
        <color indexed="8"/>
        <rFont val="Times New Roman"/>
        <family val="1"/>
      </rPr>
      <t xml:space="preserve">58 </t>
    </r>
    <r>
      <rPr>
        <sz val="10"/>
        <color indexed="8"/>
        <rFont val="Times New Roman"/>
        <family val="1"/>
      </rPr>
      <t>de credite la disciplinele opţionale;</t>
    </r>
  </si>
  <si>
    <t>62 de credite la disciplinele obligatorii;</t>
  </si>
  <si>
    <r>
      <rPr>
        <b/>
        <sz val="10"/>
        <color indexed="8"/>
        <rFont val="Times New Roman"/>
        <family val="1"/>
      </rPr>
      <t>VI.  UNIVERSITĂŢI EUROPENE DE REFERINŢĂ:</t>
    </r>
    <r>
      <rPr>
        <sz val="10"/>
        <color indexed="8"/>
        <rFont val="Times New Roman"/>
        <family val="1"/>
      </rPr>
      <t xml:space="preserve">
Planul de învăţământ urmează planurile de invățământ de la UCL (MSc Web Science and Big Data Analytics), Essex University (MSc Big Data and Text Analytics), si ale Universității Stanford (Data Mining and Analysis). Planul reflectă recomandările Association of Computing Machinery şi IEEE Computer Society. .....................…..
……………............................................……………………..                                                                                                ……………............................................…………………….. </t>
    </r>
  </si>
  <si>
    <t>MMM8075</t>
  </si>
  <si>
    <t>Analiza de date masive</t>
  </si>
  <si>
    <t>MMM8076</t>
  </si>
  <si>
    <t>Introducere în învățarea automată a maşinilor</t>
  </si>
  <si>
    <t>MMX9914</t>
  </si>
  <si>
    <t>MMX9915</t>
  </si>
  <si>
    <t>MMM8080</t>
  </si>
  <si>
    <t>Paradigme de programare paralelă, programare GPGPU</t>
  </si>
  <si>
    <t>MMM8081</t>
  </si>
  <si>
    <t>Metode de prelucrare a limbajului natural</t>
  </si>
  <si>
    <t>MMX9913</t>
  </si>
  <si>
    <t>Curs opțional 3</t>
  </si>
  <si>
    <t>Metodologia cercetării ştiinţifice de informatică</t>
  </si>
  <si>
    <t>MMM8079</t>
  </si>
  <si>
    <t>Modelare Monte Carlo şi aplicaţii</t>
  </si>
  <si>
    <t>MME8032</t>
  </si>
  <si>
    <t>Regăsirea informației (în engleză)</t>
  </si>
  <si>
    <t>MMX9911</t>
  </si>
  <si>
    <t>MMX9912</t>
  </si>
  <si>
    <t>Curs opţional 2</t>
  </si>
  <si>
    <t>MMX9916</t>
  </si>
  <si>
    <t>Curs opțional 6 (Practică)</t>
  </si>
  <si>
    <t>MMM8149</t>
  </si>
  <si>
    <t>Proiect de cercetare în analiza datelor şi modelare</t>
  </si>
  <si>
    <t>Elaborarea lucrării de disertaţie</t>
  </si>
  <si>
    <t>MMM3050</t>
  </si>
  <si>
    <t>Teoria codurilor</t>
  </si>
  <si>
    <t>MMM8085</t>
  </si>
  <si>
    <t>Programarea roboților și a sistemelor înglobate</t>
  </si>
  <si>
    <t>MME8048</t>
  </si>
  <si>
    <t>Metode avansate de analiza datelor</t>
  </si>
  <si>
    <t>MMM3019</t>
  </si>
  <si>
    <t>Metode stocastice de căutare</t>
  </si>
  <si>
    <t>MMM8086</t>
  </si>
  <si>
    <t>Bazele simulărilor industriale</t>
  </si>
  <si>
    <t>MME8090</t>
  </si>
  <si>
    <t>Inginerie soft bazata pe agenti</t>
  </si>
  <si>
    <t>MME8043</t>
  </si>
  <si>
    <t>MMM8082</t>
  </si>
  <si>
    <t>Aplicații ale algoritmilor de punct interior</t>
  </si>
  <si>
    <t>MMM8083</t>
  </si>
  <si>
    <t>Metode metaeuristice</t>
  </si>
  <si>
    <t>MMM8084</t>
  </si>
  <si>
    <t>Tehnici de vizualizare a datelor</t>
  </si>
  <si>
    <t>CURS OPȚIONAL 3 (An I, Semestrul 2)- (MMX9913)</t>
  </si>
  <si>
    <t>MMM9012</t>
  </si>
  <si>
    <t>Practică de specialitate</t>
  </si>
  <si>
    <t>MMM9013</t>
  </si>
  <si>
    <t>Practică de cercetare</t>
  </si>
  <si>
    <t>Sem. 2: Se alege  o disciplină din pachetul: MMX9913</t>
  </si>
  <si>
    <t>Sem. 4: Se alege  o disciplină din pachetul: MMX9916</t>
  </si>
  <si>
    <t>MME3062</t>
  </si>
  <si>
    <t>Teoria jocurilor (lb. de predare engleză)</t>
  </si>
  <si>
    <t>Algoritmi evolutivi (lb. de predare engleză)</t>
  </si>
  <si>
    <t>CURS OPȚIONAL 6 (An II, Semestrul 4)- (MMX9916)</t>
  </si>
  <si>
    <t>MMM8078</t>
  </si>
  <si>
    <t xml:space="preserve">Metode inteligente pentru modelarea datelor (instruire automată avansată) </t>
  </si>
  <si>
    <t>MME8152</t>
  </si>
  <si>
    <t>Sisteme multiagent</t>
  </si>
  <si>
    <t>MMM8145</t>
  </si>
  <si>
    <t>Metode avansate de gestionare a datelor</t>
  </si>
  <si>
    <t>Curs opțional 1 (în engleză)</t>
  </si>
  <si>
    <t>Curs opțional 2</t>
  </si>
  <si>
    <t>Curs opţional 4</t>
  </si>
  <si>
    <t>Curs opţional 5</t>
  </si>
  <si>
    <t>CURS OPȚIONAL 4 (An II, Semestrul 3) - (MMX9914)</t>
  </si>
  <si>
    <t>CURS OPȚIONAL 2 (An I, Semestrul 1)- (MMX9912)</t>
  </si>
  <si>
    <t>CURS OPȚIONAL 1 (An I, Semestrul 1)- (MMX9911)</t>
  </si>
  <si>
    <t>CURS OPȚIONAL 5 (An II, Semestrul 3)- (MMX9915)</t>
  </si>
  <si>
    <t>Sem. 1: Se alege câte o disciplină din pachetele: MMX9911, MMX9912</t>
  </si>
  <si>
    <t>Sem. 3: Se alege câte o disciplină din pachetele: MMX9914, MMX9915</t>
  </si>
  <si>
    <t>În contul a cel mult o disciplină opţională generală, studentul are dreptul să aleagă o disciplină de la alte specializări ale facultăţilor din Universitatea „Babeş-Bolyai”, respectând condiționările din planurile de învățământ ale respectivelor specializări.</t>
  </si>
  <si>
    <t>MMM9001</t>
  </si>
  <si>
    <t>MMM3402</t>
  </si>
</sst>
</file>

<file path=xl/styles.xml><?xml version="1.0" encoding="utf-8"?>
<styleSheet xmlns="http://schemas.openxmlformats.org/spreadsheetml/2006/main">
  <numFmts count="1">
    <numFmt numFmtId="164" formatCode="0;\-0;;@"/>
  </numFmts>
  <fonts count="17">
    <font>
      <sz val="11"/>
      <color theme="1"/>
      <name val="Calibri"/>
      <family val="2"/>
      <charset val="238"/>
      <scheme val="minor"/>
    </font>
    <font>
      <sz val="10"/>
      <color indexed="8"/>
      <name val="Times New Roman"/>
      <family val="1"/>
    </font>
    <font>
      <b/>
      <sz val="10"/>
      <color indexed="8"/>
      <name val="Times New Roman"/>
      <family val="1"/>
    </font>
    <font>
      <sz val="10"/>
      <color indexed="9"/>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b/>
      <sz val="10"/>
      <color theme="1"/>
      <name val="Times New Roman"/>
      <family val="1"/>
    </font>
    <font>
      <sz val="10"/>
      <color theme="1"/>
      <name val="Times New Roman"/>
      <family val="1"/>
    </font>
    <font>
      <b/>
      <sz val="10"/>
      <color rgb="FFFF0000"/>
      <name val="Times New Roman"/>
      <family val="1"/>
    </font>
    <font>
      <b/>
      <sz val="10"/>
      <name val="Times New Roman"/>
      <family val="1"/>
    </font>
    <font>
      <sz val="14"/>
      <color indexed="8"/>
      <name val="Times New Roman"/>
      <family val="1"/>
    </font>
    <font>
      <sz val="14"/>
      <color theme="1"/>
      <name val="Calibri"/>
      <family val="2"/>
      <charset val="238"/>
      <scheme val="minor"/>
    </font>
    <font>
      <sz val="10"/>
      <color rgb="FFFF0000"/>
      <name val="Times New Roman"/>
      <family val="1"/>
    </font>
    <font>
      <sz val="10"/>
      <color indexed="8"/>
      <name val="Arial"/>
      <family val="2"/>
    </font>
    <font>
      <sz val="10"/>
      <color indexed="8"/>
      <name val="Times New Roman"/>
      <family val="1"/>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0000"/>
        <bgColor indexed="64"/>
      </patternFill>
    </fill>
    <fill>
      <patternFill patternType="solid">
        <fgColor theme="0"/>
        <bgColor indexed="64"/>
      </patternFill>
    </fill>
    <fill>
      <patternFill patternType="solid">
        <fgColor rgb="FF00B050"/>
        <bgColor indexed="64"/>
      </patternFill>
    </fill>
    <fill>
      <patternFill patternType="solid">
        <fgColor rgb="FF00B0F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5" fillId="0" borderId="0"/>
  </cellStyleXfs>
  <cellXfs count="259">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2" xfId="0" applyFont="1" applyBorder="1" applyProtection="1">
      <protection locked="0"/>
    </xf>
    <xf numFmtId="0" fontId="1"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5" fillId="0" borderId="0" xfId="0" applyFont="1" applyProtection="1">
      <protection locked="0"/>
    </xf>
    <xf numFmtId="0" fontId="7"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1" fontId="2" fillId="0" borderId="0" xfId="0" applyNumberFormat="1" applyFont="1" applyBorder="1" applyAlignment="1" applyProtection="1">
      <alignment horizontal="center"/>
      <protection locked="0"/>
    </xf>
    <xf numFmtId="2" fontId="1"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3" fillId="0" borderId="0" xfId="0" applyFont="1" applyProtection="1">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1" fillId="0" borderId="1" xfId="0" applyFont="1" applyBorder="1" applyProtection="1"/>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0" fontId="2" fillId="0" borderId="1" xfId="0" applyFont="1" applyBorder="1" applyAlignment="1" applyProtection="1">
      <alignment horizontal="center" vertical="center" wrapText="1"/>
      <protection locked="0"/>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1" fontId="1" fillId="3" borderId="1" xfId="0" applyNumberFormat="1" applyFont="1" applyFill="1" applyBorder="1" applyAlignment="1" applyProtection="1">
      <alignment horizontal="left" vertical="center"/>
      <protection locked="0"/>
    </xf>
    <xf numFmtId="0" fontId="1" fillId="0" borderId="4" xfId="0" applyFont="1" applyBorder="1" applyAlignment="1" applyProtection="1">
      <alignment horizontal="center" vertical="center" wrapText="1"/>
      <protection locked="0"/>
    </xf>
    <xf numFmtId="0" fontId="2" fillId="0" borderId="4" xfId="0" applyFont="1" applyBorder="1" applyProtection="1">
      <protection locked="0"/>
    </xf>
    <xf numFmtId="0" fontId="1" fillId="0" borderId="4"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49" fontId="1" fillId="3" borderId="1" xfId="0" applyNumberFormat="1" applyFont="1" applyFill="1" applyBorder="1" applyAlignment="1" applyProtection="1">
      <alignment horizontal="center" vertical="center" wrapText="1"/>
      <protection locked="0"/>
    </xf>
    <xf numFmtId="1" fontId="1" fillId="5" borderId="1" xfId="0" applyNumberFormat="1" applyFont="1" applyFill="1" applyBorder="1" applyAlignment="1" applyProtection="1">
      <alignment horizontal="center" vertical="center"/>
      <protection locked="0"/>
    </xf>
    <xf numFmtId="1" fontId="1" fillId="5" borderId="1" xfId="0" applyNumberFormat="1" applyFont="1" applyFill="1" applyBorder="1" applyAlignment="1" applyProtection="1">
      <alignment horizontal="center" vertical="center"/>
    </xf>
    <xf numFmtId="1" fontId="1" fillId="5" borderId="1" xfId="0" applyNumberFormat="1" applyFont="1" applyFill="1" applyBorder="1" applyAlignment="1" applyProtection="1">
      <alignment horizontal="center" vertical="center" wrapText="1"/>
      <protection locked="0"/>
    </xf>
    <xf numFmtId="0" fontId="1" fillId="0" borderId="0" xfId="0" applyFont="1" applyProtection="1">
      <protection locked="0"/>
    </xf>
    <xf numFmtId="1" fontId="1" fillId="5" borderId="1" xfId="0" applyNumberFormat="1" applyFont="1" applyFill="1" applyBorder="1" applyAlignment="1" applyProtection="1">
      <alignment horizontal="left" vertical="center"/>
      <protection locked="0"/>
    </xf>
    <xf numFmtId="0" fontId="9" fillId="0" borderId="1" xfId="0" applyFont="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protection locked="0"/>
    </xf>
    <xf numFmtId="1" fontId="11" fillId="5" borderId="1" xfId="0" applyNumberFormat="1" applyFont="1" applyFill="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Protection="1">
      <protection locked="0"/>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xf>
    <xf numFmtId="0" fontId="1" fillId="0" borderId="0" xfId="0" applyFont="1" applyProtection="1">
      <protection locked="0"/>
    </xf>
    <xf numFmtId="0" fontId="16" fillId="3" borderId="1" xfId="1" applyFont="1" applyFill="1" applyBorder="1" applyAlignment="1" applyProtection="1">
      <alignment horizontal="left" vertical="center"/>
      <protection locked="0"/>
    </xf>
    <xf numFmtId="0" fontId="16" fillId="3" borderId="1" xfId="1" applyFont="1" applyFill="1" applyBorder="1" applyAlignment="1" applyProtection="1">
      <alignment horizontal="center" vertical="center"/>
      <protection locked="0"/>
    </xf>
    <xf numFmtId="1" fontId="16" fillId="3" borderId="1" xfId="1" applyNumberFormat="1" applyFont="1" applyFill="1" applyBorder="1" applyAlignment="1" applyProtection="1">
      <alignment horizontal="left" vertical="center"/>
      <protection locked="0"/>
    </xf>
    <xf numFmtId="1" fontId="16" fillId="3" borderId="1" xfId="1"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left"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1" fillId="3"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center" vertical="center"/>
      <protection locked="0"/>
    </xf>
    <xf numFmtId="0" fontId="1" fillId="0" borderId="0" xfId="0" applyFont="1" applyProtection="1">
      <protection locked="0"/>
    </xf>
    <xf numFmtId="1" fontId="1" fillId="3" borderId="1" xfId="0" applyNumberFormat="1" applyFont="1" applyFill="1" applyBorder="1" applyAlignment="1" applyProtection="1">
      <alignment horizontal="left" vertical="center"/>
      <protection locked="0"/>
    </xf>
    <xf numFmtId="0" fontId="16" fillId="3" borderId="2" xfId="1" applyFont="1" applyFill="1" applyBorder="1" applyAlignment="1" applyProtection="1">
      <alignment horizontal="left" vertical="center"/>
      <protection locked="0"/>
    </xf>
    <xf numFmtId="0" fontId="16" fillId="3" borderId="5" xfId="1" applyFont="1" applyFill="1" applyBorder="1" applyAlignment="1" applyProtection="1">
      <alignment horizontal="left" vertical="center"/>
      <protection locked="0"/>
    </xf>
    <xf numFmtId="0" fontId="16" fillId="3" borderId="6" xfId="1"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0" fontId="1" fillId="3" borderId="2" xfId="1"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0" xfId="0" applyFont="1" applyAlignment="1" applyProtection="1">
      <alignment horizontal="left" vertical="center"/>
      <protection locked="0"/>
    </xf>
    <xf numFmtId="0" fontId="2" fillId="5" borderId="1" xfId="0" applyNumberFormat="1" applyFont="1" applyFill="1" applyBorder="1" applyAlignment="1" applyProtection="1">
      <alignment horizontal="center" vertical="center"/>
      <protection locked="0"/>
    </xf>
    <xf numFmtId="0" fontId="1" fillId="0" borderId="14" xfId="0" applyFont="1" applyBorder="1" applyProtection="1">
      <protection locked="0"/>
    </xf>
    <xf numFmtId="0" fontId="1" fillId="0" borderId="0" xfId="0" applyFont="1" applyProtection="1">
      <protection locked="0"/>
    </xf>
    <xf numFmtId="0" fontId="1" fillId="0" borderId="14" xfId="0" applyFont="1" applyBorder="1" applyAlignment="1" applyProtection="1">
      <alignment wrapText="1"/>
    </xf>
    <xf numFmtId="0" fontId="1" fillId="0" borderId="0" xfId="0" applyFont="1" applyBorder="1" applyAlignment="1" applyProtection="1">
      <alignment wrapText="1"/>
    </xf>
    <xf numFmtId="0" fontId="1" fillId="4" borderId="14" xfId="0" applyFont="1" applyFill="1" applyBorder="1" applyAlignment="1" applyProtection="1">
      <alignment wrapText="1"/>
    </xf>
    <xf numFmtId="0" fontId="1" fillId="4" borderId="0" xfId="0" applyFont="1" applyFill="1" applyBorder="1" applyAlignment="1" applyProtection="1">
      <alignment wrapText="1"/>
    </xf>
    <xf numFmtId="0" fontId="1" fillId="0" borderId="0" xfId="0" applyFont="1" applyAlignment="1" applyProtection="1">
      <alignment wrapText="1"/>
    </xf>
    <xf numFmtId="0" fontId="12" fillId="6" borderId="0" xfId="0" applyFont="1" applyFill="1" applyAlignment="1" applyProtection="1">
      <alignment vertical="center" wrapText="1"/>
      <protection locked="0"/>
    </xf>
    <xf numFmtId="0" fontId="13" fillId="6" borderId="0" xfId="0" applyFont="1" applyFill="1" applyAlignment="1">
      <alignment vertical="center" wrapText="1"/>
    </xf>
    <xf numFmtId="0" fontId="13" fillId="0" borderId="0" xfId="0" applyFont="1" applyAlignment="1"/>
    <xf numFmtId="0" fontId="2" fillId="7" borderId="0" xfId="0" applyFont="1" applyFill="1" applyAlignment="1" applyProtection="1">
      <alignment horizontal="left" vertical="top" wrapText="1"/>
      <protection locked="0"/>
    </xf>
    <xf numFmtId="0" fontId="12" fillId="7" borderId="0" xfId="0" applyFont="1" applyFill="1" applyAlignment="1" applyProtection="1">
      <alignment wrapText="1"/>
      <protection locked="0"/>
    </xf>
    <xf numFmtId="0" fontId="0" fillId="7" borderId="0" xfId="0" applyFill="1" applyAlignment="1">
      <alignment wrapText="1"/>
    </xf>
    <xf numFmtId="0" fontId="0" fillId="0" borderId="0" xfId="0" applyAlignment="1">
      <alignment wrapText="1"/>
    </xf>
    <xf numFmtId="0" fontId="14" fillId="0" borderId="0" xfId="0" applyFont="1" applyAlignment="1" applyProtection="1">
      <protection locked="0"/>
    </xf>
    <xf numFmtId="0" fontId="0" fillId="0" borderId="0" xfId="0" applyAlignment="1"/>
    <xf numFmtId="0" fontId="2" fillId="0" borderId="1" xfId="0" applyFont="1" applyBorder="1" applyAlignment="1" applyProtection="1">
      <alignment horizontal="center" vertical="center" wrapText="1"/>
    </xf>
    <xf numFmtId="0" fontId="1" fillId="2" borderId="1" xfId="0" applyFont="1" applyFill="1" applyBorder="1" applyAlignment="1" applyProtection="1">
      <alignment horizontal="left" vertical="center"/>
      <protection locked="0"/>
    </xf>
    <xf numFmtId="0" fontId="2" fillId="0" borderId="7" xfId="0" applyFont="1" applyBorder="1" applyAlignment="1" applyProtection="1">
      <alignment horizontal="center" vertical="center"/>
      <protection locked="0"/>
    </xf>
    <xf numFmtId="1" fontId="16" fillId="3" borderId="1" xfId="1" applyNumberFormat="1"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1" fontId="2" fillId="0" borderId="2" xfId="0" applyNumberFormat="1" applyFont="1" applyBorder="1" applyAlignment="1" applyProtection="1">
      <alignment horizontal="center"/>
    </xf>
    <xf numFmtId="1" fontId="2" fillId="0" borderId="5" xfId="0" applyNumberFormat="1" applyFont="1" applyBorder="1" applyAlignment="1" applyProtection="1">
      <alignment horizontal="center"/>
    </xf>
    <xf numFmtId="1" fontId="2" fillId="0" borderId="6" xfId="0" applyNumberFormat="1" applyFont="1" applyBorder="1" applyAlignment="1" applyProtection="1">
      <alignment horizontal="center"/>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protection locked="0"/>
    </xf>
    <xf numFmtId="0" fontId="2" fillId="0" borderId="1" xfId="0" applyFont="1" applyBorder="1" applyAlignment="1" applyProtection="1">
      <alignment horizontal="center" vertical="center"/>
    </xf>
    <xf numFmtId="0" fontId="1" fillId="3" borderId="2" xfId="0" applyFont="1" applyFill="1" applyBorder="1" applyAlignment="1" applyProtection="1">
      <alignment horizontal="left" vertical="top"/>
      <protection locked="0"/>
    </xf>
    <xf numFmtId="0" fontId="1" fillId="3" borderId="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left" vertical="top"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Protection="1">
      <protection locked="0"/>
    </xf>
    <xf numFmtId="0" fontId="2" fillId="0" borderId="0" xfId="0" applyFont="1" applyAlignment="1" applyProtection="1">
      <alignment vertical="center"/>
      <protection locked="0"/>
    </xf>
    <xf numFmtId="0" fontId="1" fillId="8" borderId="0" xfId="0" applyFont="1" applyFill="1" applyAlignment="1" applyProtection="1">
      <alignment vertical="center"/>
      <protection locked="0"/>
    </xf>
    <xf numFmtId="0" fontId="1" fillId="3" borderId="2"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 fillId="8"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vertical="top" wrapText="1"/>
      <protection locked="0"/>
    </xf>
    <xf numFmtId="0" fontId="1" fillId="8" borderId="0" xfId="0" applyFont="1" applyFill="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0" xfId="0" applyFont="1" applyProtection="1">
      <protection locked="0"/>
    </xf>
    <xf numFmtId="0" fontId="2" fillId="8" borderId="0" xfId="0" applyFont="1" applyFill="1" applyAlignment="1" applyProtection="1">
      <alignment horizontal="left" vertical="center" wrapText="1"/>
      <protection locked="0"/>
    </xf>
    <xf numFmtId="0" fontId="4"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 fillId="0" borderId="2" xfId="0" applyFont="1" applyBorder="1" applyAlignment="1" applyProtection="1">
      <alignment horizontal="left" vertical="top"/>
    </xf>
    <xf numFmtId="0" fontId="1" fillId="0" borderId="5" xfId="0" applyFont="1" applyBorder="1" applyAlignment="1" applyProtection="1">
      <alignment horizontal="left" vertical="top"/>
    </xf>
    <xf numFmtId="0" fontId="1" fillId="0" borderId="6" xfId="0" applyFont="1" applyBorder="1" applyAlignment="1" applyProtection="1">
      <alignment horizontal="left" vertical="top"/>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2"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1" fontId="1" fillId="3" borderId="1" xfId="0" applyNumberFormat="1" applyFont="1" applyFill="1" applyBorder="1" applyAlignment="1" applyProtection="1">
      <alignment horizontal="left"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9" fontId="8" fillId="0" borderId="2" xfId="0" applyNumberFormat="1" applyFont="1" applyBorder="1" applyAlignment="1" applyProtection="1">
      <alignment horizontal="center" vertical="center"/>
    </xf>
    <xf numFmtId="9" fontId="8" fillId="0" borderId="6" xfId="0" applyNumberFormat="1"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6"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9" fillId="0" borderId="2" xfId="0" applyNumberFormat="1" applyFont="1" applyBorder="1" applyAlignment="1" applyProtection="1">
      <alignment horizontal="center"/>
    </xf>
    <xf numFmtId="9" fontId="9" fillId="0" borderId="6" xfId="0" applyNumberFormat="1" applyFont="1" applyBorder="1" applyAlignment="1" applyProtection="1">
      <alignment horizontal="center"/>
    </xf>
    <xf numFmtId="0" fontId="9" fillId="0" borderId="2" xfId="0" applyFont="1" applyBorder="1" applyAlignment="1" applyProtection="1">
      <alignment horizontal="center" vertical="center"/>
    </xf>
    <xf numFmtId="0" fontId="9" fillId="0" borderId="6"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1" fontId="1" fillId="0" borderId="2" xfId="0" applyNumberFormat="1" applyFont="1" applyFill="1" applyBorder="1" applyAlignment="1" applyProtection="1">
      <alignment horizontal="center"/>
    </xf>
    <xf numFmtId="0" fontId="1" fillId="2" borderId="2"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1" fontId="1" fillId="5" borderId="1" xfId="0" applyNumberFormat="1" applyFont="1" applyFill="1" applyBorder="1" applyAlignment="1" applyProtection="1">
      <alignment horizontal="left" vertical="center"/>
      <protection locked="0"/>
    </xf>
    <xf numFmtId="1" fontId="1" fillId="5" borderId="2" xfId="0" applyNumberFormat="1" applyFont="1" applyFill="1" applyBorder="1" applyAlignment="1" applyProtection="1">
      <alignment horizontal="left" vertical="center" wrapText="1"/>
      <protection locked="0"/>
    </xf>
    <xf numFmtId="1" fontId="1" fillId="5" borderId="5" xfId="0" applyNumberFormat="1" applyFont="1" applyFill="1" applyBorder="1" applyAlignment="1" applyProtection="1">
      <alignment horizontal="left" vertical="center"/>
      <protection locked="0"/>
    </xf>
    <xf numFmtId="1" fontId="1" fillId="5" borderId="6" xfId="0" applyNumberFormat="1" applyFont="1" applyFill="1" applyBorder="1" applyAlignment="1" applyProtection="1">
      <alignment horizontal="left" vertical="center"/>
      <protection locked="0"/>
    </xf>
    <xf numFmtId="0" fontId="9" fillId="0" borderId="0" xfId="0" applyFont="1"/>
    <xf numFmtId="0" fontId="10" fillId="0" borderId="0"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1" fontId="2" fillId="5" borderId="2" xfId="0" applyNumberFormat="1" applyFont="1" applyFill="1" applyBorder="1" applyAlignment="1" applyProtection="1">
      <alignment horizontal="center" vertical="center"/>
      <protection locked="0"/>
    </xf>
    <xf numFmtId="1" fontId="2" fillId="5" borderId="5" xfId="0" applyNumberFormat="1" applyFont="1" applyFill="1" applyBorder="1" applyAlignment="1" applyProtection="1">
      <alignment horizontal="center" vertical="center"/>
      <protection locked="0"/>
    </xf>
    <xf numFmtId="1" fontId="2" fillId="5" borderId="6"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horizontal="left" vertical="center" wrapText="1"/>
    </xf>
    <xf numFmtId="0" fontId="2" fillId="5" borderId="5"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xf>
    <xf numFmtId="0" fontId="2" fillId="5" borderId="9" xfId="0" applyFont="1" applyFill="1" applyBorder="1" applyAlignment="1" applyProtection="1">
      <alignment horizontal="left" vertical="center" wrapText="1"/>
    </xf>
    <xf numFmtId="0" fontId="2" fillId="5" borderId="4" xfId="0" applyFont="1" applyFill="1" applyBorder="1" applyAlignment="1" applyProtection="1">
      <alignment horizontal="left" vertical="center" wrapText="1"/>
    </xf>
    <xf numFmtId="0" fontId="2" fillId="5" borderId="10" xfId="0" applyFont="1" applyFill="1" applyBorder="1" applyAlignment="1" applyProtection="1">
      <alignment horizontal="left" vertical="center" wrapText="1"/>
    </xf>
    <xf numFmtId="0" fontId="2" fillId="5" borderId="11" xfId="0" applyFont="1" applyFill="1" applyBorder="1" applyAlignment="1" applyProtection="1">
      <alignment horizontal="left" vertical="center" wrapText="1"/>
    </xf>
    <xf numFmtId="0" fontId="2" fillId="5" borderId="7" xfId="0" applyFont="1" applyFill="1" applyBorder="1" applyAlignment="1" applyProtection="1">
      <alignment horizontal="left" vertical="center" wrapText="1"/>
    </xf>
    <xf numFmtId="0" fontId="2" fillId="5" borderId="8" xfId="0" applyFont="1" applyFill="1" applyBorder="1" applyAlignment="1" applyProtection="1">
      <alignment horizontal="left" vertical="center" wrapText="1"/>
    </xf>
    <xf numFmtId="2" fontId="1" fillId="5" borderId="9" xfId="0" applyNumberFormat="1" applyFont="1" applyFill="1" applyBorder="1" applyAlignment="1" applyProtection="1">
      <alignment horizontal="center" vertical="center"/>
    </xf>
    <xf numFmtId="2" fontId="1" fillId="5" borderId="4" xfId="0" applyNumberFormat="1" applyFont="1" applyFill="1" applyBorder="1" applyAlignment="1" applyProtection="1">
      <alignment horizontal="center" vertical="center"/>
    </xf>
    <xf numFmtId="2" fontId="1" fillId="5" borderId="10" xfId="0" applyNumberFormat="1" applyFont="1" applyFill="1" applyBorder="1" applyAlignment="1" applyProtection="1">
      <alignment horizontal="center" vertical="center"/>
    </xf>
    <xf numFmtId="2" fontId="1" fillId="5" borderId="11" xfId="0" applyNumberFormat="1" applyFont="1" applyFill="1" applyBorder="1" applyAlignment="1" applyProtection="1">
      <alignment horizontal="center" vertical="center"/>
    </xf>
    <xf numFmtId="2" fontId="1" fillId="5" borderId="7" xfId="0" applyNumberFormat="1" applyFont="1" applyFill="1" applyBorder="1" applyAlignment="1" applyProtection="1">
      <alignment horizontal="center" vertical="center"/>
    </xf>
    <xf numFmtId="2" fontId="1" fillId="5" borderId="8" xfId="0" applyNumberFormat="1" applyFont="1" applyFill="1" applyBorder="1" applyAlignment="1" applyProtection="1">
      <alignment horizontal="center" vertical="center"/>
    </xf>
    <xf numFmtId="1" fontId="2" fillId="5" borderId="2" xfId="0" applyNumberFormat="1" applyFont="1" applyFill="1" applyBorder="1" applyAlignment="1" applyProtection="1">
      <alignment horizontal="center" vertical="center"/>
    </xf>
    <xf numFmtId="1" fontId="2" fillId="5" borderId="5" xfId="0" applyNumberFormat="1" applyFont="1" applyFill="1" applyBorder="1" applyAlignment="1" applyProtection="1">
      <alignment horizontal="center" vertical="center"/>
    </xf>
    <xf numFmtId="1" fontId="2" fillId="5" borderId="6" xfId="0" applyNumberFormat="1" applyFont="1" applyFill="1" applyBorder="1" applyAlignment="1" applyProtection="1">
      <alignment horizontal="center" vertical="center"/>
    </xf>
    <xf numFmtId="0" fontId="16" fillId="3" borderId="2" xfId="1" applyFont="1" applyFill="1" applyBorder="1" applyAlignment="1" applyProtection="1">
      <alignment horizontal="left" vertical="center" wrapText="1"/>
      <protection locked="0"/>
    </xf>
    <xf numFmtId="0" fontId="16" fillId="3" borderId="5" xfId="1" applyFont="1" applyFill="1" applyBorder="1" applyAlignment="1" applyProtection="1">
      <alignment horizontal="left" vertical="center" wrapText="1"/>
      <protection locked="0"/>
    </xf>
    <xf numFmtId="0" fontId="16" fillId="3" borderId="6" xfId="1" applyFont="1" applyFill="1" applyBorder="1" applyAlignment="1" applyProtection="1">
      <alignment horizontal="left" vertical="center" wrapText="1"/>
      <protection locked="0"/>
    </xf>
  </cellXfs>
  <cellStyles count="2">
    <cellStyle name="Normal" xfId="0" builtinId="0"/>
    <cellStyle name="Normál_Sheet1" xfId="1"/>
  </cellStyles>
  <dxfs count="24">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369"/>
  <sheetViews>
    <sheetView tabSelected="1" showWhiteSpace="0" view="pageLayout" topLeftCell="A348" workbookViewId="0">
      <selection activeCell="J229" sqref="J229"/>
    </sheetView>
  </sheetViews>
  <sheetFormatPr defaultColWidth="9.140625" defaultRowHeight="12.75"/>
  <cols>
    <col min="1" max="1" width="9.28515625" style="1" customWidth="1"/>
    <col min="2" max="2" width="7.140625" style="1" customWidth="1"/>
    <col min="3" max="3" width="7.28515625" style="1" customWidth="1"/>
    <col min="4" max="5" width="4.7109375" style="1" customWidth="1"/>
    <col min="6" max="6" width="4.5703125" style="1" customWidth="1"/>
    <col min="7" max="7" width="8.140625" style="1" customWidth="1"/>
    <col min="8" max="8" width="8.28515625" style="1" customWidth="1"/>
    <col min="9" max="9" width="5.85546875" style="1" customWidth="1"/>
    <col min="10" max="10" width="7.28515625" style="1" customWidth="1"/>
    <col min="11" max="11" width="5.7109375" style="1" customWidth="1"/>
    <col min="12" max="12" width="6.140625" style="1" customWidth="1"/>
    <col min="13" max="13" width="5.5703125" style="1" customWidth="1"/>
    <col min="14" max="18" width="6" style="1" customWidth="1"/>
    <col min="19" max="19" width="6.140625" style="1" customWidth="1"/>
    <col min="20" max="20" width="9.28515625" style="1" customWidth="1"/>
    <col min="21" max="26" width="9.140625" style="1"/>
    <col min="27" max="27" width="11" style="1" customWidth="1"/>
    <col min="28" max="16384" width="9.140625" style="1"/>
  </cols>
  <sheetData>
    <row r="1" spans="1:28" ht="15.75" customHeight="1">
      <c r="A1" s="105" t="s">
        <v>105</v>
      </c>
      <c r="B1" s="105"/>
      <c r="C1" s="105"/>
      <c r="D1" s="105"/>
      <c r="E1" s="105"/>
      <c r="F1" s="105"/>
      <c r="G1" s="105"/>
      <c r="H1" s="105"/>
      <c r="I1" s="105"/>
      <c r="J1" s="105"/>
      <c r="K1" s="105"/>
      <c r="M1" s="169" t="s">
        <v>19</v>
      </c>
      <c r="N1" s="169"/>
      <c r="O1" s="169"/>
      <c r="P1" s="169"/>
      <c r="Q1" s="169"/>
      <c r="R1" s="169"/>
      <c r="S1" s="169"/>
      <c r="T1" s="169"/>
    </row>
    <row r="2" spans="1:28" ht="6.75" customHeight="1">
      <c r="A2" s="105"/>
      <c r="B2" s="105"/>
      <c r="C2" s="105"/>
      <c r="D2" s="105"/>
      <c r="E2" s="105"/>
      <c r="F2" s="105"/>
      <c r="G2" s="105"/>
      <c r="H2" s="105"/>
      <c r="I2" s="105"/>
      <c r="J2" s="105"/>
      <c r="K2" s="105"/>
    </row>
    <row r="3" spans="1:28" ht="39" customHeight="1">
      <c r="A3" s="168" t="s">
        <v>0</v>
      </c>
      <c r="B3" s="168"/>
      <c r="C3" s="168"/>
      <c r="D3" s="168"/>
      <c r="E3" s="168"/>
      <c r="F3" s="168"/>
      <c r="G3" s="168"/>
      <c r="H3" s="168"/>
      <c r="I3" s="168"/>
      <c r="J3" s="168"/>
      <c r="K3" s="168"/>
      <c r="M3" s="172"/>
      <c r="N3" s="173"/>
      <c r="O3" s="151" t="s">
        <v>35</v>
      </c>
      <c r="P3" s="152"/>
      <c r="Q3" s="153"/>
      <c r="R3" s="151" t="s">
        <v>36</v>
      </c>
      <c r="S3" s="152"/>
      <c r="T3" s="153"/>
      <c r="U3" s="111" t="str">
        <f>IF(O4&gt;=12,"Corect","Trebuie alocate cel puțin 12 de ore pe săptămână")</f>
        <v>Corect</v>
      </c>
      <c r="V3" s="112"/>
      <c r="W3" s="112"/>
      <c r="X3" s="112"/>
    </row>
    <row r="4" spans="1:28" ht="17.25" customHeight="1">
      <c r="A4" s="170" t="s">
        <v>112</v>
      </c>
      <c r="B4" s="170"/>
      <c r="C4" s="170"/>
      <c r="D4" s="170"/>
      <c r="E4" s="170"/>
      <c r="F4" s="170"/>
      <c r="G4" s="170"/>
      <c r="H4" s="170"/>
      <c r="I4" s="170"/>
      <c r="J4" s="170"/>
      <c r="K4" s="170"/>
      <c r="M4" s="161" t="s">
        <v>14</v>
      </c>
      <c r="N4" s="162"/>
      <c r="O4" s="157">
        <v>20</v>
      </c>
      <c r="P4" s="158"/>
      <c r="Q4" s="159"/>
      <c r="R4" s="157">
        <v>20</v>
      </c>
      <c r="S4" s="158"/>
      <c r="T4" s="159"/>
      <c r="U4" s="111" t="str">
        <f>IF(R4&gt;=12,"Corect","Trebuie alocate cel puțin 12 de ore pe săptămână")</f>
        <v>Corect</v>
      </c>
      <c r="V4" s="112"/>
      <c r="W4" s="112"/>
      <c r="X4" s="112"/>
    </row>
    <row r="5" spans="1:28" ht="16.5" customHeight="1">
      <c r="A5" s="170"/>
      <c r="B5" s="170"/>
      <c r="C5" s="170"/>
      <c r="D5" s="170"/>
      <c r="E5" s="170"/>
      <c r="F5" s="170"/>
      <c r="G5" s="170"/>
      <c r="H5" s="170"/>
      <c r="I5" s="170"/>
      <c r="J5" s="170"/>
      <c r="K5" s="170"/>
      <c r="M5" s="161" t="s">
        <v>15</v>
      </c>
      <c r="N5" s="162"/>
      <c r="O5" s="157">
        <v>20</v>
      </c>
      <c r="P5" s="158"/>
      <c r="Q5" s="159"/>
      <c r="R5" s="157">
        <v>24</v>
      </c>
      <c r="S5" s="158"/>
      <c r="T5" s="159"/>
      <c r="U5" s="111" t="str">
        <f>IF(O5&gt;=12,"Corect","Trebuie alocate cel puțin 12 de ore pe săptămână")</f>
        <v>Corect</v>
      </c>
      <c r="V5" s="112"/>
      <c r="W5" s="112"/>
      <c r="X5" s="112"/>
    </row>
    <row r="6" spans="1:28" ht="15" customHeight="1">
      <c r="A6" s="167" t="s">
        <v>113</v>
      </c>
      <c r="B6" s="167"/>
      <c r="C6" s="167"/>
      <c r="D6" s="167"/>
      <c r="E6" s="167"/>
      <c r="F6" s="167"/>
      <c r="G6" s="167"/>
      <c r="H6" s="167"/>
      <c r="I6" s="167"/>
      <c r="J6" s="167"/>
      <c r="K6" s="167"/>
      <c r="M6" s="163"/>
      <c r="N6" s="163"/>
      <c r="O6" s="160"/>
      <c r="P6" s="160"/>
      <c r="Q6" s="160"/>
      <c r="R6" s="160"/>
      <c r="S6" s="160"/>
      <c r="T6" s="160"/>
      <c r="U6" s="111" t="str">
        <f>IF(R5&gt;=12,"Corect","Trebuie alocate cel puțin 12 de ore pe săptămână")</f>
        <v>Corect</v>
      </c>
      <c r="V6" s="112"/>
      <c r="W6" s="112"/>
      <c r="X6" s="112"/>
    </row>
    <row r="7" spans="1:28" ht="18" customHeight="1">
      <c r="A7" s="164" t="s">
        <v>114</v>
      </c>
      <c r="B7" s="164"/>
      <c r="C7" s="164"/>
      <c r="D7" s="164"/>
      <c r="E7" s="164"/>
      <c r="F7" s="164"/>
      <c r="G7" s="164"/>
      <c r="H7" s="164"/>
      <c r="I7" s="164"/>
      <c r="J7" s="164"/>
      <c r="K7" s="164"/>
    </row>
    <row r="8" spans="1:28" ht="18.75" customHeight="1">
      <c r="A8" s="156" t="s">
        <v>115</v>
      </c>
      <c r="B8" s="156"/>
      <c r="C8" s="156"/>
      <c r="D8" s="156"/>
      <c r="E8" s="156"/>
      <c r="F8" s="156"/>
      <c r="G8" s="156"/>
      <c r="H8" s="156"/>
      <c r="I8" s="156"/>
      <c r="J8" s="156"/>
      <c r="K8" s="156"/>
      <c r="M8" s="165" t="s">
        <v>101</v>
      </c>
      <c r="N8" s="165"/>
      <c r="O8" s="165"/>
      <c r="P8" s="165"/>
      <c r="Q8" s="165"/>
      <c r="R8" s="165"/>
      <c r="S8" s="165"/>
      <c r="T8" s="165"/>
    </row>
    <row r="9" spans="1:28" ht="15" customHeight="1">
      <c r="A9" s="144" t="s">
        <v>106</v>
      </c>
      <c r="B9" s="144"/>
      <c r="C9" s="144"/>
      <c r="D9" s="144"/>
      <c r="E9" s="144"/>
      <c r="F9" s="144"/>
      <c r="G9" s="144"/>
      <c r="H9" s="144"/>
      <c r="I9" s="144"/>
      <c r="J9" s="144"/>
      <c r="K9" s="144"/>
      <c r="M9" s="165"/>
      <c r="N9" s="165"/>
      <c r="O9" s="165"/>
      <c r="P9" s="165"/>
      <c r="Q9" s="165"/>
      <c r="R9" s="165"/>
      <c r="S9" s="165"/>
      <c r="T9" s="165"/>
      <c r="U9" s="114" t="s">
        <v>98</v>
      </c>
      <c r="V9" s="115"/>
      <c r="W9" s="115"/>
      <c r="X9" s="116"/>
      <c r="Y9" s="116"/>
      <c r="Z9" s="116"/>
      <c r="AA9" s="56"/>
    </row>
    <row r="10" spans="1:28" ht="16.5" customHeight="1">
      <c r="A10" s="144" t="s">
        <v>63</v>
      </c>
      <c r="B10" s="144"/>
      <c r="C10" s="144"/>
      <c r="D10" s="144"/>
      <c r="E10" s="144"/>
      <c r="F10" s="144"/>
      <c r="G10" s="144"/>
      <c r="H10" s="144"/>
      <c r="I10" s="144"/>
      <c r="J10" s="144"/>
      <c r="K10" s="144"/>
      <c r="M10" s="165"/>
      <c r="N10" s="165"/>
      <c r="O10" s="165"/>
      <c r="P10" s="165"/>
      <c r="Q10" s="165"/>
      <c r="R10" s="165"/>
      <c r="S10" s="165"/>
      <c r="T10" s="165"/>
      <c r="U10" s="115"/>
      <c r="V10" s="115"/>
      <c r="W10" s="115"/>
      <c r="X10" s="116"/>
      <c r="Y10" s="116"/>
      <c r="Z10" s="116"/>
      <c r="AA10" s="56"/>
    </row>
    <row r="11" spans="1:28">
      <c r="A11" s="144" t="s">
        <v>17</v>
      </c>
      <c r="B11" s="144"/>
      <c r="C11" s="144"/>
      <c r="D11" s="144"/>
      <c r="E11" s="144"/>
      <c r="F11" s="144"/>
      <c r="G11" s="144"/>
      <c r="H11" s="144"/>
      <c r="I11" s="144"/>
      <c r="J11" s="144"/>
      <c r="K11" s="144"/>
      <c r="M11" s="165"/>
      <c r="N11" s="165"/>
      <c r="O11" s="165"/>
      <c r="P11" s="165"/>
      <c r="Q11" s="165"/>
      <c r="R11" s="165"/>
      <c r="S11" s="165"/>
      <c r="T11" s="165"/>
      <c r="U11" s="115"/>
      <c r="V11" s="115"/>
      <c r="W11" s="115"/>
      <c r="X11" s="116"/>
      <c r="Y11" s="116"/>
      <c r="Z11" s="116"/>
      <c r="AA11" s="56"/>
    </row>
    <row r="12" spans="1:28" ht="10.5" customHeight="1">
      <c r="A12" s="144"/>
      <c r="B12" s="144"/>
      <c r="C12" s="144"/>
      <c r="D12" s="144"/>
      <c r="E12" s="144"/>
      <c r="F12" s="144"/>
      <c r="G12" s="144"/>
      <c r="H12" s="144"/>
      <c r="I12" s="144"/>
      <c r="J12" s="144"/>
      <c r="K12" s="144"/>
      <c r="M12" s="2"/>
      <c r="N12" s="2"/>
      <c r="O12" s="2"/>
      <c r="P12" s="2"/>
      <c r="Q12" s="2"/>
      <c r="R12" s="2"/>
      <c r="U12" s="115"/>
      <c r="V12" s="115"/>
      <c r="W12" s="115"/>
      <c r="X12" s="116"/>
      <c r="Y12" s="116"/>
      <c r="Z12" s="116"/>
      <c r="AA12" s="56"/>
    </row>
    <row r="13" spans="1:28">
      <c r="A13" s="155" t="s">
        <v>72</v>
      </c>
      <c r="B13" s="155"/>
      <c r="C13" s="155"/>
      <c r="D13" s="155"/>
      <c r="E13" s="155"/>
      <c r="F13" s="155"/>
      <c r="G13" s="155"/>
      <c r="H13" s="155"/>
      <c r="I13" s="155"/>
      <c r="J13" s="155"/>
      <c r="K13" s="155"/>
      <c r="M13" s="142" t="s">
        <v>20</v>
      </c>
      <c r="N13" s="142"/>
      <c r="O13" s="142"/>
      <c r="P13" s="142"/>
      <c r="Q13" s="142"/>
      <c r="R13" s="142"/>
      <c r="S13" s="142"/>
      <c r="T13" s="142"/>
      <c r="U13" s="56"/>
      <c r="V13" s="56"/>
      <c r="W13" s="56"/>
      <c r="X13" s="56"/>
      <c r="Y13" s="56"/>
      <c r="Z13" s="56"/>
      <c r="AA13" s="56"/>
    </row>
    <row r="14" spans="1:28" ht="27" customHeight="1">
      <c r="A14" s="155" t="s">
        <v>64</v>
      </c>
      <c r="B14" s="155"/>
      <c r="C14" s="155"/>
      <c r="D14" s="155"/>
      <c r="E14" s="155"/>
      <c r="F14" s="155"/>
      <c r="G14" s="155"/>
      <c r="H14" s="155"/>
      <c r="I14" s="155"/>
      <c r="J14" s="155"/>
      <c r="K14" s="155"/>
      <c r="M14" s="143" t="s">
        <v>188</v>
      </c>
      <c r="N14" s="143"/>
      <c r="O14" s="143"/>
      <c r="P14" s="143"/>
      <c r="Q14" s="143"/>
      <c r="R14" s="143"/>
      <c r="S14" s="143"/>
      <c r="T14" s="143"/>
      <c r="U14" s="56"/>
      <c r="V14" s="56"/>
      <c r="W14" s="56"/>
      <c r="X14" s="56"/>
      <c r="Y14" s="56"/>
      <c r="Z14" s="56"/>
      <c r="AA14" s="56"/>
    </row>
    <row r="15" spans="1:28" ht="13.5" customHeight="1">
      <c r="A15" s="156" t="s">
        <v>117</v>
      </c>
      <c r="B15" s="156"/>
      <c r="C15" s="156"/>
      <c r="D15" s="156"/>
      <c r="E15" s="156"/>
      <c r="F15" s="156"/>
      <c r="G15" s="156"/>
      <c r="H15" s="156"/>
      <c r="I15" s="156"/>
      <c r="J15" s="156"/>
      <c r="K15" s="156"/>
      <c r="M15" s="143" t="s">
        <v>168</v>
      </c>
      <c r="N15" s="143"/>
      <c r="O15" s="143"/>
      <c r="P15" s="143"/>
      <c r="Q15" s="143"/>
      <c r="R15" s="143"/>
      <c r="S15" s="143"/>
      <c r="T15" s="143"/>
      <c r="U15" s="117" t="s">
        <v>99</v>
      </c>
      <c r="V15" s="117"/>
      <c r="W15" s="117"/>
      <c r="X15" s="117"/>
      <c r="Y15" s="117"/>
      <c r="Z15" s="117"/>
      <c r="AA15" s="56"/>
    </row>
    <row r="16" spans="1:28" ht="25.5" customHeight="1">
      <c r="A16" s="156" t="s">
        <v>116</v>
      </c>
      <c r="B16" s="156"/>
      <c r="C16" s="156"/>
      <c r="D16" s="156"/>
      <c r="E16" s="156"/>
      <c r="F16" s="156"/>
      <c r="G16" s="156"/>
      <c r="H16" s="156"/>
      <c r="I16" s="156"/>
      <c r="J16" s="156"/>
      <c r="K16" s="156"/>
      <c r="M16" s="143" t="s">
        <v>189</v>
      </c>
      <c r="N16" s="143"/>
      <c r="O16" s="143"/>
      <c r="P16" s="143"/>
      <c r="Q16" s="143"/>
      <c r="R16" s="143"/>
      <c r="S16" s="143"/>
      <c r="T16" s="143"/>
      <c r="U16" s="117"/>
      <c r="V16" s="117"/>
      <c r="W16" s="117"/>
      <c r="X16" s="117"/>
      <c r="Y16" s="117"/>
      <c r="Z16" s="117"/>
      <c r="AA16" s="121"/>
      <c r="AB16" s="122"/>
    </row>
    <row r="17" spans="1:27" ht="12.75" customHeight="1">
      <c r="A17" s="144" t="s">
        <v>1</v>
      </c>
      <c r="B17" s="144"/>
      <c r="C17" s="144"/>
      <c r="D17" s="144"/>
      <c r="E17" s="144"/>
      <c r="F17" s="144"/>
      <c r="G17" s="144"/>
      <c r="H17" s="144"/>
      <c r="I17" s="144"/>
      <c r="J17" s="144"/>
      <c r="K17" s="144"/>
      <c r="M17" s="141" t="s">
        <v>169</v>
      </c>
      <c r="N17" s="141"/>
      <c r="O17" s="141"/>
      <c r="P17" s="141"/>
      <c r="Q17" s="141"/>
      <c r="R17" s="141"/>
      <c r="S17" s="141"/>
      <c r="T17" s="141"/>
      <c r="U17" s="117"/>
      <c r="V17" s="117"/>
      <c r="W17" s="117"/>
      <c r="X17" s="117"/>
      <c r="Y17" s="117"/>
      <c r="Z17" s="117"/>
      <c r="AA17" s="56"/>
    </row>
    <row r="18" spans="1:27" ht="14.25" customHeight="1">
      <c r="A18" s="144" t="s">
        <v>73</v>
      </c>
      <c r="B18" s="144"/>
      <c r="C18" s="144"/>
      <c r="D18" s="144"/>
      <c r="E18" s="144"/>
      <c r="F18" s="144"/>
      <c r="G18" s="144"/>
      <c r="H18" s="144"/>
      <c r="I18" s="144"/>
      <c r="J18" s="144"/>
      <c r="K18" s="144"/>
      <c r="M18" s="141"/>
      <c r="N18" s="141"/>
      <c r="O18" s="141"/>
      <c r="P18" s="141"/>
      <c r="Q18" s="141"/>
      <c r="R18" s="141"/>
      <c r="S18" s="141"/>
      <c r="T18" s="141"/>
      <c r="U18" s="56"/>
      <c r="V18" s="56"/>
      <c r="W18" s="56"/>
      <c r="X18" s="56"/>
      <c r="Y18" s="56"/>
      <c r="Z18" s="56"/>
      <c r="AA18" s="56"/>
    </row>
    <row r="19" spans="1:27">
      <c r="A19" s="144"/>
      <c r="B19" s="144"/>
      <c r="C19" s="144"/>
      <c r="D19" s="144"/>
      <c r="E19" s="144"/>
      <c r="F19" s="144"/>
      <c r="G19" s="144"/>
      <c r="H19" s="144"/>
      <c r="I19" s="144"/>
      <c r="J19" s="144"/>
      <c r="K19" s="144"/>
      <c r="M19" s="141"/>
      <c r="N19" s="141"/>
      <c r="O19" s="141"/>
      <c r="P19" s="141"/>
      <c r="Q19" s="141"/>
      <c r="R19" s="141"/>
      <c r="S19" s="141"/>
      <c r="T19" s="141"/>
      <c r="U19" s="56"/>
      <c r="V19" s="56"/>
      <c r="W19" s="56"/>
      <c r="X19" s="56"/>
      <c r="Y19" s="56"/>
      <c r="Z19" s="56"/>
      <c r="AA19" s="56"/>
    </row>
    <row r="20" spans="1:27" ht="7.5" customHeight="1">
      <c r="A20" s="165" t="s">
        <v>86</v>
      </c>
      <c r="B20" s="165"/>
      <c r="C20" s="165"/>
      <c r="D20" s="165"/>
      <c r="E20" s="165"/>
      <c r="F20" s="165"/>
      <c r="G20" s="165"/>
      <c r="H20" s="165"/>
      <c r="I20" s="165"/>
      <c r="J20" s="165"/>
      <c r="K20" s="165"/>
      <c r="M20" s="2"/>
      <c r="N20" s="2"/>
      <c r="O20" s="2"/>
      <c r="P20" s="2"/>
      <c r="Q20" s="2"/>
      <c r="R20" s="2"/>
      <c r="U20" s="118" t="s">
        <v>100</v>
      </c>
      <c r="V20" s="119"/>
      <c r="W20" s="119"/>
      <c r="X20" s="119"/>
      <c r="Y20" s="119"/>
      <c r="Z20" s="119"/>
      <c r="AA20" s="120"/>
    </row>
    <row r="21" spans="1:27" ht="15" customHeight="1">
      <c r="A21" s="165"/>
      <c r="B21" s="165"/>
      <c r="C21" s="165"/>
      <c r="D21" s="165"/>
      <c r="E21" s="165"/>
      <c r="F21" s="165"/>
      <c r="G21" s="165"/>
      <c r="H21" s="165"/>
      <c r="I21" s="165"/>
      <c r="J21" s="165"/>
      <c r="K21" s="165"/>
      <c r="M21" s="150" t="s">
        <v>190</v>
      </c>
      <c r="N21" s="150"/>
      <c r="O21" s="150"/>
      <c r="P21" s="150"/>
      <c r="Q21" s="150"/>
      <c r="R21" s="150"/>
      <c r="S21" s="150"/>
      <c r="T21" s="150"/>
      <c r="U21" s="120"/>
      <c r="V21" s="120"/>
      <c r="W21" s="120"/>
      <c r="X21" s="120"/>
      <c r="Y21" s="120"/>
      <c r="Z21" s="120"/>
      <c r="AA21" s="120"/>
    </row>
    <row r="22" spans="1:27" ht="15" customHeight="1">
      <c r="A22" s="165"/>
      <c r="B22" s="165"/>
      <c r="C22" s="165"/>
      <c r="D22" s="165"/>
      <c r="E22" s="165"/>
      <c r="F22" s="165"/>
      <c r="G22" s="165"/>
      <c r="H22" s="165"/>
      <c r="I22" s="165"/>
      <c r="J22" s="165"/>
      <c r="K22" s="165"/>
      <c r="M22" s="150"/>
      <c r="N22" s="150"/>
      <c r="O22" s="150"/>
      <c r="P22" s="150"/>
      <c r="Q22" s="150"/>
      <c r="R22" s="150"/>
      <c r="S22" s="150"/>
      <c r="T22" s="150"/>
      <c r="U22" s="120"/>
      <c r="V22" s="120"/>
      <c r="W22" s="120"/>
      <c r="X22" s="120"/>
      <c r="Y22" s="120"/>
      <c r="Z22" s="120"/>
      <c r="AA22" s="120"/>
    </row>
    <row r="23" spans="1:27" ht="24" customHeight="1">
      <c r="A23" s="165"/>
      <c r="B23" s="165"/>
      <c r="C23" s="165"/>
      <c r="D23" s="165"/>
      <c r="E23" s="165"/>
      <c r="F23" s="165"/>
      <c r="G23" s="165"/>
      <c r="H23" s="165"/>
      <c r="I23" s="165"/>
      <c r="J23" s="165"/>
      <c r="K23" s="165"/>
      <c r="M23" s="150"/>
      <c r="N23" s="150"/>
      <c r="O23" s="150"/>
      <c r="P23" s="150"/>
      <c r="Q23" s="150"/>
      <c r="R23" s="150"/>
      <c r="S23" s="150"/>
      <c r="T23" s="150"/>
      <c r="U23" s="120"/>
      <c r="V23" s="120"/>
      <c r="W23" s="120"/>
      <c r="X23" s="120"/>
      <c r="Y23" s="120"/>
      <c r="Z23" s="120"/>
      <c r="AA23" s="120"/>
    </row>
    <row r="24" spans="1:27" ht="13.5" customHeight="1">
      <c r="A24" s="2"/>
      <c r="B24" s="2"/>
      <c r="C24" s="2"/>
      <c r="D24" s="2"/>
      <c r="E24" s="2"/>
      <c r="F24" s="2"/>
      <c r="G24" s="2"/>
      <c r="H24" s="2"/>
      <c r="I24" s="2"/>
      <c r="J24" s="2"/>
      <c r="K24" s="2"/>
      <c r="M24" s="3"/>
      <c r="N24" s="3"/>
      <c r="O24" s="3"/>
      <c r="P24" s="3"/>
      <c r="Q24" s="3"/>
      <c r="R24" s="3"/>
    </row>
    <row r="25" spans="1:27">
      <c r="A25" s="154" t="s">
        <v>16</v>
      </c>
      <c r="B25" s="154"/>
      <c r="C25" s="154"/>
      <c r="D25" s="154"/>
      <c r="E25" s="154"/>
      <c r="F25" s="154"/>
      <c r="G25" s="154"/>
      <c r="M25" s="166" t="s">
        <v>118</v>
      </c>
      <c r="N25" s="166"/>
      <c r="O25" s="166"/>
      <c r="P25" s="166"/>
      <c r="Q25" s="166"/>
      <c r="R25" s="166"/>
      <c r="S25" s="166"/>
      <c r="T25" s="166"/>
    </row>
    <row r="26" spans="1:27" ht="26.25" customHeight="1">
      <c r="A26" s="4"/>
      <c r="B26" s="151" t="s">
        <v>2</v>
      </c>
      <c r="C26" s="153"/>
      <c r="D26" s="151" t="s">
        <v>3</v>
      </c>
      <c r="E26" s="152"/>
      <c r="F26" s="153"/>
      <c r="G26" s="89" t="s">
        <v>18</v>
      </c>
      <c r="H26" s="89" t="s">
        <v>10</v>
      </c>
      <c r="I26" s="151" t="s">
        <v>4</v>
      </c>
      <c r="J26" s="152"/>
      <c r="K26" s="153"/>
      <c r="M26" s="166"/>
      <c r="N26" s="166"/>
      <c r="O26" s="166"/>
      <c r="P26" s="166"/>
      <c r="Q26" s="166"/>
      <c r="R26" s="166"/>
      <c r="S26" s="166"/>
      <c r="T26" s="166"/>
    </row>
    <row r="27" spans="1:27" ht="14.25" customHeight="1">
      <c r="A27" s="4"/>
      <c r="B27" s="5" t="s">
        <v>5</v>
      </c>
      <c r="C27" s="5" t="s">
        <v>6</v>
      </c>
      <c r="D27" s="5" t="s">
        <v>7</v>
      </c>
      <c r="E27" s="5" t="s">
        <v>8</v>
      </c>
      <c r="F27" s="5" t="s">
        <v>9</v>
      </c>
      <c r="G27" s="90"/>
      <c r="H27" s="90"/>
      <c r="I27" s="5" t="s">
        <v>11</v>
      </c>
      <c r="J27" s="5" t="s">
        <v>12</v>
      </c>
      <c r="K27" s="5" t="s">
        <v>13</v>
      </c>
      <c r="M27" s="166"/>
      <c r="N27" s="166"/>
      <c r="O27" s="166"/>
      <c r="P27" s="166"/>
      <c r="Q27" s="166"/>
      <c r="R27" s="166"/>
      <c r="S27" s="166"/>
      <c r="T27" s="166"/>
    </row>
    <row r="28" spans="1:27" ht="17.25" customHeight="1">
      <c r="A28" s="6" t="s">
        <v>14</v>
      </c>
      <c r="B28" s="7">
        <v>14</v>
      </c>
      <c r="C28" s="7">
        <v>14</v>
      </c>
      <c r="D28" s="26">
        <v>3</v>
      </c>
      <c r="E28" s="26">
        <v>3</v>
      </c>
      <c r="F28" s="26">
        <v>2</v>
      </c>
      <c r="G28" s="26"/>
      <c r="H28" s="45"/>
      <c r="I28" s="26">
        <v>3</v>
      </c>
      <c r="J28" s="26">
        <v>1</v>
      </c>
      <c r="K28" s="26">
        <v>12</v>
      </c>
      <c r="M28" s="166"/>
      <c r="N28" s="166"/>
      <c r="O28" s="166"/>
      <c r="P28" s="166"/>
      <c r="Q28" s="166"/>
      <c r="R28" s="166"/>
      <c r="S28" s="166"/>
      <c r="T28" s="166"/>
      <c r="U28" s="113" t="str">
        <f t="shared" ref="U28" si="0">IF(SUM(B28:K28)=52,"Corect","Suma trebuie să fie 52")</f>
        <v>Corect</v>
      </c>
      <c r="V28" s="113"/>
    </row>
    <row r="29" spans="1:27" ht="15" customHeight="1">
      <c r="A29" s="6" t="s">
        <v>15</v>
      </c>
      <c r="B29" s="7">
        <v>14</v>
      </c>
      <c r="C29" s="7">
        <v>12</v>
      </c>
      <c r="D29" s="26">
        <v>3</v>
      </c>
      <c r="E29" s="26">
        <v>3</v>
      </c>
      <c r="F29" s="26">
        <v>2</v>
      </c>
      <c r="G29" s="26">
        <v>2</v>
      </c>
      <c r="H29" s="26"/>
      <c r="I29" s="26">
        <v>3</v>
      </c>
      <c r="J29" s="26">
        <v>1</v>
      </c>
      <c r="K29" s="26">
        <v>12</v>
      </c>
      <c r="M29" s="166"/>
      <c r="N29" s="166"/>
      <c r="O29" s="166"/>
      <c r="P29" s="166"/>
      <c r="Q29" s="166"/>
      <c r="R29" s="166"/>
      <c r="S29" s="166"/>
      <c r="T29" s="166"/>
      <c r="U29" s="113" t="str">
        <f t="shared" ref="U29" si="1">IF(SUM(B29:K29)=52,"Corect","Suma trebuie să fie 52")</f>
        <v>Corect</v>
      </c>
      <c r="V29" s="113"/>
    </row>
    <row r="30" spans="1:27" ht="15.75" customHeight="1">
      <c r="A30" s="40"/>
      <c r="B30" s="39"/>
      <c r="C30" s="39"/>
      <c r="D30" s="39"/>
      <c r="E30" s="39"/>
      <c r="F30" s="39"/>
      <c r="G30" s="39"/>
      <c r="H30" s="39"/>
      <c r="I30" s="39"/>
      <c r="J30" s="39"/>
      <c r="K30" s="41"/>
      <c r="M30" s="166"/>
      <c r="N30" s="166"/>
      <c r="O30" s="166"/>
      <c r="P30" s="166"/>
      <c r="Q30" s="166"/>
      <c r="R30" s="166"/>
      <c r="S30" s="166"/>
      <c r="T30" s="166"/>
    </row>
    <row r="31" spans="1:27" ht="20.25" customHeight="1">
      <c r="A31" s="171" t="s">
        <v>21</v>
      </c>
      <c r="B31" s="149"/>
      <c r="C31" s="149"/>
      <c r="D31" s="149"/>
      <c r="E31" s="149"/>
      <c r="F31" s="149"/>
      <c r="G31" s="149"/>
      <c r="H31" s="149"/>
      <c r="I31" s="149"/>
      <c r="J31" s="149"/>
      <c r="K31" s="149"/>
      <c r="L31" s="149"/>
      <c r="M31" s="149"/>
      <c r="N31" s="149"/>
      <c r="O31" s="149"/>
      <c r="P31" s="149"/>
      <c r="Q31" s="149"/>
      <c r="R31" s="149"/>
      <c r="S31" s="149"/>
      <c r="T31" s="149"/>
    </row>
    <row r="32" spans="1:27" ht="20.25" hidden="1" customHeight="1">
      <c r="N32" s="9"/>
      <c r="O32" s="10" t="s">
        <v>37</v>
      </c>
      <c r="P32" s="10" t="s">
        <v>38</v>
      </c>
      <c r="Q32" s="10" t="s">
        <v>39</v>
      </c>
      <c r="R32" s="10" t="s">
        <v>107</v>
      </c>
      <c r="S32" s="10" t="s">
        <v>108</v>
      </c>
      <c r="T32" s="10"/>
    </row>
    <row r="33" spans="1:23" ht="20.25" customHeight="1">
      <c r="A33" s="88" t="s">
        <v>42</v>
      </c>
      <c r="B33" s="88"/>
      <c r="C33" s="88"/>
      <c r="D33" s="88"/>
      <c r="E33" s="88"/>
      <c r="F33" s="88"/>
      <c r="G33" s="88"/>
      <c r="H33" s="88"/>
      <c r="I33" s="88"/>
      <c r="J33" s="88"/>
      <c r="K33" s="88"/>
      <c r="L33" s="88"/>
      <c r="M33" s="88"/>
      <c r="N33" s="88"/>
      <c r="O33" s="88"/>
      <c r="P33" s="88"/>
      <c r="Q33" s="88"/>
      <c r="R33" s="88"/>
      <c r="S33" s="88"/>
      <c r="T33" s="88"/>
    </row>
    <row r="34" spans="1:23" ht="27.75" customHeight="1">
      <c r="A34" s="100" t="s">
        <v>27</v>
      </c>
      <c r="B34" s="136" t="s">
        <v>26</v>
      </c>
      <c r="C34" s="137"/>
      <c r="D34" s="137"/>
      <c r="E34" s="137"/>
      <c r="F34" s="137"/>
      <c r="G34" s="137"/>
      <c r="H34" s="137"/>
      <c r="I34" s="138"/>
      <c r="J34" s="89" t="s">
        <v>40</v>
      </c>
      <c r="K34" s="91" t="s">
        <v>24</v>
      </c>
      <c r="L34" s="92"/>
      <c r="M34" s="93"/>
      <c r="N34" s="91" t="s">
        <v>41</v>
      </c>
      <c r="O34" s="103"/>
      <c r="P34" s="104"/>
      <c r="Q34" s="91" t="s">
        <v>23</v>
      </c>
      <c r="R34" s="92"/>
      <c r="S34" s="93"/>
      <c r="T34" s="102" t="s">
        <v>22</v>
      </c>
    </row>
    <row r="35" spans="1:23" ht="20.25" customHeight="1">
      <c r="A35" s="101"/>
      <c r="B35" s="139"/>
      <c r="C35" s="125"/>
      <c r="D35" s="125"/>
      <c r="E35" s="125"/>
      <c r="F35" s="125"/>
      <c r="G35" s="125"/>
      <c r="H35" s="125"/>
      <c r="I35" s="140"/>
      <c r="J35" s="90"/>
      <c r="K35" s="5" t="s">
        <v>28</v>
      </c>
      <c r="L35" s="5" t="s">
        <v>29</v>
      </c>
      <c r="M35" s="5" t="s">
        <v>30</v>
      </c>
      <c r="N35" s="5" t="s">
        <v>34</v>
      </c>
      <c r="O35" s="5" t="s">
        <v>7</v>
      </c>
      <c r="P35" s="5" t="s">
        <v>31</v>
      </c>
      <c r="Q35" s="5" t="s">
        <v>32</v>
      </c>
      <c r="R35" s="5" t="s">
        <v>28</v>
      </c>
      <c r="S35" s="5" t="s">
        <v>33</v>
      </c>
      <c r="T35" s="90"/>
    </row>
    <row r="36" spans="1:23" ht="15" customHeight="1">
      <c r="A36" s="60" t="s">
        <v>119</v>
      </c>
      <c r="B36" s="71" t="s">
        <v>120</v>
      </c>
      <c r="C36" s="72"/>
      <c r="D36" s="72"/>
      <c r="E36" s="72"/>
      <c r="F36" s="72"/>
      <c r="G36" s="72"/>
      <c r="H36" s="72"/>
      <c r="I36" s="73"/>
      <c r="J36" s="61">
        <v>8</v>
      </c>
      <c r="K36" s="61">
        <v>2</v>
      </c>
      <c r="L36" s="61">
        <v>0</v>
      </c>
      <c r="M36" s="11">
        <v>3</v>
      </c>
      <c r="N36" s="19">
        <f>K36+L36+M36</f>
        <v>5</v>
      </c>
      <c r="O36" s="20">
        <f>P36-N36</f>
        <v>9</v>
      </c>
      <c r="P36" s="20">
        <f>ROUND(PRODUCT(J36,25)/14,0)</f>
        <v>14</v>
      </c>
      <c r="Q36" s="25" t="s">
        <v>32</v>
      </c>
      <c r="R36" s="11"/>
      <c r="S36" s="26"/>
      <c r="T36" s="11" t="s">
        <v>37</v>
      </c>
    </row>
    <row r="37" spans="1:23" ht="14.25" customHeight="1">
      <c r="A37" s="60" t="s">
        <v>121</v>
      </c>
      <c r="B37" s="71" t="s">
        <v>122</v>
      </c>
      <c r="C37" s="72"/>
      <c r="D37" s="72"/>
      <c r="E37" s="72"/>
      <c r="F37" s="72"/>
      <c r="G37" s="72"/>
      <c r="H37" s="72"/>
      <c r="I37" s="73"/>
      <c r="J37" s="61">
        <v>8</v>
      </c>
      <c r="K37" s="61">
        <v>2</v>
      </c>
      <c r="L37" s="61">
        <v>0</v>
      </c>
      <c r="M37" s="11">
        <v>3</v>
      </c>
      <c r="N37" s="19">
        <f t="shared" ref="N37:N39" si="2">K37+L37+M37</f>
        <v>5</v>
      </c>
      <c r="O37" s="20">
        <f t="shared" ref="O37:O39" si="3">P37-N37</f>
        <v>9</v>
      </c>
      <c r="P37" s="20">
        <f t="shared" ref="P37:P39" si="4">ROUND(PRODUCT(J37,25)/14,0)</f>
        <v>14</v>
      </c>
      <c r="Q37" s="25" t="s">
        <v>32</v>
      </c>
      <c r="R37" s="11"/>
      <c r="S37" s="26"/>
      <c r="T37" s="11" t="s">
        <v>37</v>
      </c>
    </row>
    <row r="38" spans="1:23" ht="13.5" customHeight="1">
      <c r="A38" s="67" t="s">
        <v>136</v>
      </c>
      <c r="B38" s="85" t="s">
        <v>180</v>
      </c>
      <c r="C38" s="72"/>
      <c r="D38" s="72"/>
      <c r="E38" s="72"/>
      <c r="F38" s="72"/>
      <c r="G38" s="72"/>
      <c r="H38" s="72"/>
      <c r="I38" s="73"/>
      <c r="J38" s="61">
        <v>7</v>
      </c>
      <c r="K38" s="61">
        <v>2</v>
      </c>
      <c r="L38" s="61">
        <v>1</v>
      </c>
      <c r="M38" s="11">
        <v>2</v>
      </c>
      <c r="N38" s="19">
        <f t="shared" si="2"/>
        <v>5</v>
      </c>
      <c r="O38" s="20">
        <f t="shared" si="3"/>
        <v>8</v>
      </c>
      <c r="P38" s="20">
        <f t="shared" si="4"/>
        <v>13</v>
      </c>
      <c r="Q38" s="25" t="s">
        <v>32</v>
      </c>
      <c r="R38" s="11"/>
      <c r="S38" s="26"/>
      <c r="T38" s="11" t="s">
        <v>38</v>
      </c>
    </row>
    <row r="39" spans="1:23" ht="14.25" customHeight="1">
      <c r="A39" s="67" t="s">
        <v>137</v>
      </c>
      <c r="B39" s="85" t="s">
        <v>181</v>
      </c>
      <c r="C39" s="72"/>
      <c r="D39" s="72"/>
      <c r="E39" s="72"/>
      <c r="F39" s="72"/>
      <c r="G39" s="72"/>
      <c r="H39" s="72"/>
      <c r="I39" s="73"/>
      <c r="J39" s="61">
        <v>7</v>
      </c>
      <c r="K39" s="61">
        <v>2</v>
      </c>
      <c r="L39" s="61">
        <v>1</v>
      </c>
      <c r="M39" s="11">
        <v>2</v>
      </c>
      <c r="N39" s="19">
        <f t="shared" si="2"/>
        <v>5</v>
      </c>
      <c r="O39" s="20">
        <f t="shared" si="3"/>
        <v>8</v>
      </c>
      <c r="P39" s="20">
        <f t="shared" si="4"/>
        <v>13</v>
      </c>
      <c r="Q39" s="25" t="s">
        <v>32</v>
      </c>
      <c r="R39" s="11"/>
      <c r="S39" s="26"/>
      <c r="T39" s="11" t="s">
        <v>38</v>
      </c>
    </row>
    <row r="40" spans="1:23">
      <c r="A40" s="22" t="s">
        <v>25</v>
      </c>
      <c r="B40" s="94"/>
      <c r="C40" s="95"/>
      <c r="D40" s="95"/>
      <c r="E40" s="95"/>
      <c r="F40" s="95"/>
      <c r="G40" s="95"/>
      <c r="H40" s="95"/>
      <c r="I40" s="96"/>
      <c r="J40" s="22">
        <f t="shared" ref="J40:P40" si="5">SUM(J36:J39)</f>
        <v>30</v>
      </c>
      <c r="K40" s="22">
        <f t="shared" si="5"/>
        <v>8</v>
      </c>
      <c r="L40" s="22">
        <f t="shared" si="5"/>
        <v>2</v>
      </c>
      <c r="M40" s="22">
        <f t="shared" si="5"/>
        <v>10</v>
      </c>
      <c r="N40" s="22">
        <f t="shared" si="5"/>
        <v>20</v>
      </c>
      <c r="O40" s="22">
        <f t="shared" si="5"/>
        <v>34</v>
      </c>
      <c r="P40" s="22">
        <f t="shared" si="5"/>
        <v>54</v>
      </c>
      <c r="Q40" s="22">
        <f>COUNTIF(Q36:Q39,"E")</f>
        <v>4</v>
      </c>
      <c r="R40" s="22">
        <f>COUNTIF(R36:R39,"C")</f>
        <v>0</v>
      </c>
      <c r="S40" s="22">
        <f>COUNTIF(S36:S39,"VP")</f>
        <v>0</v>
      </c>
      <c r="T40" s="58">
        <f>COUNTA(T36:T39)</f>
        <v>4</v>
      </c>
      <c r="U40" s="107" t="str">
        <f>IF(Q40&gt;=SUM(R40:S40),"Corect","E trebuie să fie cel puțin egal cu C+VP")</f>
        <v>Corect</v>
      </c>
      <c r="V40" s="108"/>
      <c r="W40" s="108"/>
    </row>
    <row r="41" spans="1:23" ht="19.5" customHeight="1"/>
    <row r="42" spans="1:23" ht="16.5" customHeight="1">
      <c r="A42" s="88" t="s">
        <v>43</v>
      </c>
      <c r="B42" s="88"/>
      <c r="C42" s="88"/>
      <c r="D42" s="88"/>
      <c r="E42" s="88"/>
      <c r="F42" s="88"/>
      <c r="G42" s="88"/>
      <c r="H42" s="88"/>
      <c r="I42" s="88"/>
      <c r="J42" s="88"/>
      <c r="K42" s="88"/>
      <c r="L42" s="88"/>
      <c r="M42" s="88"/>
      <c r="N42" s="88"/>
      <c r="O42" s="88"/>
      <c r="P42" s="88"/>
      <c r="Q42" s="88"/>
      <c r="R42" s="88"/>
      <c r="S42" s="88"/>
      <c r="T42" s="88"/>
    </row>
    <row r="43" spans="1:23" ht="26.25" customHeight="1">
      <c r="A43" s="100" t="s">
        <v>27</v>
      </c>
      <c r="B43" s="136" t="s">
        <v>26</v>
      </c>
      <c r="C43" s="137"/>
      <c r="D43" s="137"/>
      <c r="E43" s="137"/>
      <c r="F43" s="137"/>
      <c r="G43" s="137"/>
      <c r="H43" s="137"/>
      <c r="I43" s="138"/>
      <c r="J43" s="89" t="s">
        <v>40</v>
      </c>
      <c r="K43" s="91" t="s">
        <v>24</v>
      </c>
      <c r="L43" s="92"/>
      <c r="M43" s="93"/>
      <c r="N43" s="91" t="s">
        <v>41</v>
      </c>
      <c r="O43" s="103"/>
      <c r="P43" s="104"/>
      <c r="Q43" s="91" t="s">
        <v>23</v>
      </c>
      <c r="R43" s="92"/>
      <c r="S43" s="93"/>
      <c r="T43" s="102" t="s">
        <v>22</v>
      </c>
    </row>
    <row r="44" spans="1:23" ht="12.75" customHeight="1">
      <c r="A44" s="101"/>
      <c r="B44" s="139"/>
      <c r="C44" s="125"/>
      <c r="D44" s="125"/>
      <c r="E44" s="125"/>
      <c r="F44" s="125"/>
      <c r="G44" s="125"/>
      <c r="H44" s="125"/>
      <c r="I44" s="140"/>
      <c r="J44" s="90"/>
      <c r="K44" s="5" t="s">
        <v>28</v>
      </c>
      <c r="L44" s="5" t="s">
        <v>29</v>
      </c>
      <c r="M44" s="5" t="s">
        <v>30</v>
      </c>
      <c r="N44" s="5" t="s">
        <v>34</v>
      </c>
      <c r="O44" s="5" t="s">
        <v>7</v>
      </c>
      <c r="P44" s="5" t="s">
        <v>31</v>
      </c>
      <c r="Q44" s="5" t="s">
        <v>32</v>
      </c>
      <c r="R44" s="5" t="s">
        <v>28</v>
      </c>
      <c r="S44" s="5" t="s">
        <v>33</v>
      </c>
      <c r="T44" s="90"/>
    </row>
    <row r="45" spans="1:23" ht="25.5" customHeight="1">
      <c r="A45" s="67" t="s">
        <v>174</v>
      </c>
      <c r="B45" s="256" t="s">
        <v>175</v>
      </c>
      <c r="C45" s="257"/>
      <c r="D45" s="257"/>
      <c r="E45" s="257"/>
      <c r="F45" s="257"/>
      <c r="G45" s="257"/>
      <c r="H45" s="257"/>
      <c r="I45" s="258"/>
      <c r="J45" s="61">
        <v>8</v>
      </c>
      <c r="K45" s="61">
        <v>2</v>
      </c>
      <c r="L45" s="61">
        <v>1</v>
      </c>
      <c r="M45" s="11">
        <v>2</v>
      </c>
      <c r="N45" s="65">
        <f>K45+L45+M45</f>
        <v>5</v>
      </c>
      <c r="O45" s="20">
        <f>P45-N45</f>
        <v>9</v>
      </c>
      <c r="P45" s="20">
        <f>ROUND(PRODUCT(J45,25)/14,0)</f>
        <v>14</v>
      </c>
      <c r="Q45" s="25"/>
      <c r="R45" s="11" t="s">
        <v>28</v>
      </c>
      <c r="S45" s="26"/>
      <c r="T45" s="11" t="s">
        <v>37</v>
      </c>
    </row>
    <row r="46" spans="1:23">
      <c r="A46" s="60" t="s">
        <v>127</v>
      </c>
      <c r="B46" s="71" t="s">
        <v>128</v>
      </c>
      <c r="C46" s="72"/>
      <c r="D46" s="72"/>
      <c r="E46" s="72"/>
      <c r="F46" s="72"/>
      <c r="G46" s="72"/>
      <c r="H46" s="72"/>
      <c r="I46" s="73"/>
      <c r="J46" s="61">
        <v>8</v>
      </c>
      <c r="K46" s="61">
        <v>2</v>
      </c>
      <c r="L46" s="61">
        <v>1</v>
      </c>
      <c r="M46" s="11">
        <v>2</v>
      </c>
      <c r="N46" s="19">
        <f t="shared" ref="N46:N54" si="6">K46+L46+M46</f>
        <v>5</v>
      </c>
      <c r="O46" s="20">
        <f t="shared" ref="O46:O54" si="7">P46-N46</f>
        <v>9</v>
      </c>
      <c r="P46" s="20">
        <f t="shared" ref="P46:P54" si="8">ROUND(PRODUCT(J46,25)/14,0)</f>
        <v>14</v>
      </c>
      <c r="Q46" s="25" t="s">
        <v>32</v>
      </c>
      <c r="R46" s="11"/>
      <c r="S46" s="26"/>
      <c r="T46" s="11" t="s">
        <v>37</v>
      </c>
    </row>
    <row r="47" spans="1:23">
      <c r="A47" s="60" t="s">
        <v>129</v>
      </c>
      <c r="B47" s="71" t="s">
        <v>130</v>
      </c>
      <c r="C47" s="72"/>
      <c r="D47" s="72"/>
      <c r="E47" s="72"/>
      <c r="F47" s="72"/>
      <c r="G47" s="72"/>
      <c r="H47" s="72"/>
      <c r="I47" s="73"/>
      <c r="J47" s="61">
        <v>8</v>
      </c>
      <c r="K47" s="61">
        <v>2</v>
      </c>
      <c r="L47" s="61">
        <v>1</v>
      </c>
      <c r="M47" s="11">
        <v>2</v>
      </c>
      <c r="N47" s="19">
        <f t="shared" si="6"/>
        <v>5</v>
      </c>
      <c r="O47" s="20">
        <f t="shared" si="7"/>
        <v>9</v>
      </c>
      <c r="P47" s="20">
        <f t="shared" si="8"/>
        <v>14</v>
      </c>
      <c r="Q47" s="25" t="s">
        <v>32</v>
      </c>
      <c r="R47" s="11"/>
      <c r="S47" s="26"/>
      <c r="T47" s="11" t="s">
        <v>38</v>
      </c>
    </row>
    <row r="48" spans="1:23">
      <c r="A48" s="67" t="s">
        <v>191</v>
      </c>
      <c r="B48" s="71" t="s">
        <v>131</v>
      </c>
      <c r="C48" s="72"/>
      <c r="D48" s="72"/>
      <c r="E48" s="72"/>
      <c r="F48" s="72"/>
      <c r="G48" s="72"/>
      <c r="H48" s="72"/>
      <c r="I48" s="73"/>
      <c r="J48" s="61">
        <v>6</v>
      </c>
      <c r="K48" s="61">
        <v>2</v>
      </c>
      <c r="L48" s="61">
        <v>1</v>
      </c>
      <c r="M48" s="11">
        <v>2</v>
      </c>
      <c r="N48" s="19">
        <f t="shared" si="6"/>
        <v>5</v>
      </c>
      <c r="O48" s="20">
        <f t="shared" si="7"/>
        <v>6</v>
      </c>
      <c r="P48" s="20">
        <f t="shared" si="8"/>
        <v>11</v>
      </c>
      <c r="Q48" s="25" t="s">
        <v>32</v>
      </c>
      <c r="R48" s="11"/>
      <c r="S48" s="26"/>
      <c r="T48" s="11" t="s">
        <v>38</v>
      </c>
    </row>
    <row r="49" spans="1:23" hidden="1">
      <c r="A49" s="32"/>
      <c r="B49" s="97"/>
      <c r="C49" s="98"/>
      <c r="D49" s="98"/>
      <c r="E49" s="98"/>
      <c r="F49" s="98"/>
      <c r="G49" s="98"/>
      <c r="H49" s="98"/>
      <c r="I49" s="99"/>
      <c r="J49" s="11">
        <v>0</v>
      </c>
      <c r="K49" s="11">
        <v>0</v>
      </c>
      <c r="L49" s="11">
        <v>0</v>
      </c>
      <c r="M49" s="11">
        <v>0</v>
      </c>
      <c r="N49" s="19">
        <f>K49+L49+M49</f>
        <v>0</v>
      </c>
      <c r="O49" s="20">
        <f>P49-N49</f>
        <v>0</v>
      </c>
      <c r="P49" s="20">
        <f>ROUND(PRODUCT(J49,25)/14,0)</f>
        <v>0</v>
      </c>
      <c r="Q49" s="25"/>
      <c r="R49" s="11"/>
      <c r="S49" s="26"/>
      <c r="T49" s="11"/>
    </row>
    <row r="50" spans="1:23" hidden="1">
      <c r="A50" s="32"/>
      <c r="B50" s="97"/>
      <c r="C50" s="98"/>
      <c r="D50" s="98"/>
      <c r="E50" s="98"/>
      <c r="F50" s="98"/>
      <c r="G50" s="98"/>
      <c r="H50" s="98"/>
      <c r="I50" s="99"/>
      <c r="J50" s="11">
        <v>0</v>
      </c>
      <c r="K50" s="11">
        <v>0</v>
      </c>
      <c r="L50" s="11">
        <v>0</v>
      </c>
      <c r="M50" s="11">
        <v>0</v>
      </c>
      <c r="N50" s="19">
        <f>K50+L50+M50</f>
        <v>0</v>
      </c>
      <c r="O50" s="20">
        <f>P50-N50</f>
        <v>0</v>
      </c>
      <c r="P50" s="20">
        <f>ROUND(PRODUCT(J50,25)/14,0)</f>
        <v>0</v>
      </c>
      <c r="Q50" s="25"/>
      <c r="R50" s="11"/>
      <c r="S50" s="26"/>
      <c r="T50" s="11"/>
    </row>
    <row r="51" spans="1:23" hidden="1">
      <c r="A51" s="32"/>
      <c r="B51" s="97"/>
      <c r="C51" s="98"/>
      <c r="D51" s="98"/>
      <c r="E51" s="98"/>
      <c r="F51" s="98"/>
      <c r="G51" s="98"/>
      <c r="H51" s="98"/>
      <c r="I51" s="99"/>
      <c r="J51" s="11">
        <v>0</v>
      </c>
      <c r="K51" s="11">
        <v>0</v>
      </c>
      <c r="L51" s="11">
        <v>0</v>
      </c>
      <c r="M51" s="11">
        <v>0</v>
      </c>
      <c r="N51" s="19">
        <f t="shared" si="6"/>
        <v>0</v>
      </c>
      <c r="O51" s="20">
        <f t="shared" si="7"/>
        <v>0</v>
      </c>
      <c r="P51" s="20">
        <f t="shared" si="8"/>
        <v>0</v>
      </c>
      <c r="Q51" s="25"/>
      <c r="R51" s="11"/>
      <c r="S51" s="26"/>
      <c r="T51" s="11"/>
    </row>
    <row r="52" spans="1:23" hidden="1">
      <c r="A52" s="32"/>
      <c r="B52" s="97"/>
      <c r="C52" s="98"/>
      <c r="D52" s="98"/>
      <c r="E52" s="98"/>
      <c r="F52" s="98"/>
      <c r="G52" s="98"/>
      <c r="H52" s="98"/>
      <c r="I52" s="99"/>
      <c r="J52" s="11">
        <v>0</v>
      </c>
      <c r="K52" s="11">
        <v>0</v>
      </c>
      <c r="L52" s="11">
        <v>0</v>
      </c>
      <c r="M52" s="11">
        <v>0</v>
      </c>
      <c r="N52" s="19">
        <f t="shared" si="6"/>
        <v>0</v>
      </c>
      <c r="O52" s="20">
        <f t="shared" si="7"/>
        <v>0</v>
      </c>
      <c r="P52" s="20">
        <f t="shared" si="8"/>
        <v>0</v>
      </c>
      <c r="Q52" s="25"/>
      <c r="R52" s="11"/>
      <c r="S52" s="26"/>
      <c r="T52" s="11"/>
    </row>
    <row r="53" spans="1:23" hidden="1">
      <c r="A53" s="32"/>
      <c r="B53" s="97"/>
      <c r="C53" s="98"/>
      <c r="D53" s="98"/>
      <c r="E53" s="98"/>
      <c r="F53" s="98"/>
      <c r="G53" s="98"/>
      <c r="H53" s="98"/>
      <c r="I53" s="99"/>
      <c r="J53" s="11">
        <v>0</v>
      </c>
      <c r="K53" s="11">
        <v>0</v>
      </c>
      <c r="L53" s="11">
        <v>0</v>
      </c>
      <c r="M53" s="11">
        <v>0</v>
      </c>
      <c r="N53" s="19">
        <f t="shared" si="6"/>
        <v>0</v>
      </c>
      <c r="O53" s="20">
        <f t="shared" si="7"/>
        <v>0</v>
      </c>
      <c r="P53" s="20">
        <f t="shared" si="8"/>
        <v>0</v>
      </c>
      <c r="Q53" s="25"/>
      <c r="R53" s="11"/>
      <c r="S53" s="26"/>
      <c r="T53" s="11"/>
    </row>
    <row r="54" spans="1:23" hidden="1">
      <c r="A54" s="32"/>
      <c r="B54" s="97"/>
      <c r="C54" s="98"/>
      <c r="D54" s="98"/>
      <c r="E54" s="98"/>
      <c r="F54" s="98"/>
      <c r="G54" s="98"/>
      <c r="H54" s="98"/>
      <c r="I54" s="99"/>
      <c r="J54" s="11">
        <v>0</v>
      </c>
      <c r="K54" s="11">
        <v>0</v>
      </c>
      <c r="L54" s="11">
        <v>0</v>
      </c>
      <c r="M54" s="11">
        <v>0</v>
      </c>
      <c r="N54" s="19">
        <f t="shared" si="6"/>
        <v>0</v>
      </c>
      <c r="O54" s="20">
        <f t="shared" si="7"/>
        <v>0</v>
      </c>
      <c r="P54" s="20">
        <f t="shared" si="8"/>
        <v>0</v>
      </c>
      <c r="Q54" s="25"/>
      <c r="R54" s="11"/>
      <c r="S54" s="26"/>
      <c r="T54" s="11"/>
    </row>
    <row r="55" spans="1:23" hidden="1">
      <c r="A55" s="36"/>
      <c r="B55" s="97"/>
      <c r="C55" s="98"/>
      <c r="D55" s="98"/>
      <c r="E55" s="98"/>
      <c r="F55" s="98"/>
      <c r="G55" s="98"/>
      <c r="H55" s="98"/>
      <c r="I55" s="99"/>
      <c r="J55" s="11">
        <v>0</v>
      </c>
      <c r="K55" s="11">
        <v>0</v>
      </c>
      <c r="L55" s="11">
        <v>0</v>
      </c>
      <c r="M55" s="11">
        <v>0</v>
      </c>
      <c r="N55" s="37">
        <f t="shared" ref="N55" si="9">K55+L55+M55</f>
        <v>0</v>
      </c>
      <c r="O55" s="20">
        <f t="shared" ref="O55" si="10">P55-N55</f>
        <v>0</v>
      </c>
      <c r="P55" s="20">
        <f t="shared" ref="P55" si="11">ROUND(PRODUCT(J55,25)/14,0)</f>
        <v>0</v>
      </c>
      <c r="Q55" s="25"/>
      <c r="R55" s="11"/>
      <c r="S55" s="26"/>
      <c r="T55" s="11"/>
    </row>
    <row r="56" spans="1:23">
      <c r="A56" s="22" t="s">
        <v>25</v>
      </c>
      <c r="B56" s="94"/>
      <c r="C56" s="95"/>
      <c r="D56" s="95"/>
      <c r="E56" s="95"/>
      <c r="F56" s="95"/>
      <c r="G56" s="95"/>
      <c r="H56" s="95"/>
      <c r="I56" s="96"/>
      <c r="J56" s="22">
        <f t="shared" ref="J56:P56" si="12">SUM(J45:J55)</f>
        <v>30</v>
      </c>
      <c r="K56" s="22">
        <f t="shared" si="12"/>
        <v>8</v>
      </c>
      <c r="L56" s="22">
        <f t="shared" si="12"/>
        <v>4</v>
      </c>
      <c r="M56" s="22">
        <f t="shared" si="12"/>
        <v>8</v>
      </c>
      <c r="N56" s="22">
        <f t="shared" si="12"/>
        <v>20</v>
      </c>
      <c r="O56" s="22">
        <f t="shared" si="12"/>
        <v>33</v>
      </c>
      <c r="P56" s="22">
        <f t="shared" si="12"/>
        <v>53</v>
      </c>
      <c r="Q56" s="22">
        <f>COUNTIF(Q45:Q55,"E")</f>
        <v>3</v>
      </c>
      <c r="R56" s="22">
        <f>COUNTIF(R45:R55,"C")</f>
        <v>1</v>
      </c>
      <c r="S56" s="22">
        <f>COUNTIF(S45:S55,"VP")</f>
        <v>0</v>
      </c>
      <c r="T56" s="58">
        <f>COUNTA(T45:T55)</f>
        <v>4</v>
      </c>
      <c r="U56" s="107" t="str">
        <f>IF(Q56&gt;=SUM(R56:S56),"Corect","E trebuie să fie cel puțin egal cu C+VP")</f>
        <v>Corect</v>
      </c>
      <c r="V56" s="108"/>
      <c r="W56" s="108"/>
    </row>
    <row r="57" spans="1:23" ht="11.25" customHeight="1"/>
    <row r="58" spans="1:23">
      <c r="B58" s="8"/>
      <c r="C58" s="8"/>
      <c r="D58" s="8"/>
      <c r="E58" s="8"/>
      <c r="F58" s="8"/>
      <c r="G58" s="8"/>
      <c r="M58" s="8"/>
      <c r="N58" s="8"/>
      <c r="O58" s="8"/>
      <c r="P58" s="8"/>
      <c r="Q58" s="8"/>
      <c r="R58" s="8"/>
      <c r="S58" s="8"/>
    </row>
    <row r="60" spans="1:23" ht="18" customHeight="1">
      <c r="A60" s="88" t="s">
        <v>44</v>
      </c>
      <c r="B60" s="88"/>
      <c r="C60" s="88"/>
      <c r="D60" s="88"/>
      <c r="E60" s="88"/>
      <c r="F60" s="88"/>
      <c r="G60" s="88"/>
      <c r="H60" s="88"/>
      <c r="I60" s="88"/>
      <c r="J60" s="88"/>
      <c r="K60" s="88"/>
      <c r="L60" s="88"/>
      <c r="M60" s="88"/>
      <c r="N60" s="88"/>
      <c r="O60" s="88"/>
      <c r="P60" s="88"/>
      <c r="Q60" s="88"/>
      <c r="R60" s="88"/>
      <c r="S60" s="88"/>
      <c r="T60" s="88"/>
    </row>
    <row r="61" spans="1:23" ht="25.5" customHeight="1">
      <c r="A61" s="100" t="s">
        <v>27</v>
      </c>
      <c r="B61" s="136" t="s">
        <v>26</v>
      </c>
      <c r="C61" s="137"/>
      <c r="D61" s="137"/>
      <c r="E61" s="137"/>
      <c r="F61" s="137"/>
      <c r="G61" s="137"/>
      <c r="H61" s="137"/>
      <c r="I61" s="138"/>
      <c r="J61" s="89" t="s">
        <v>40</v>
      </c>
      <c r="K61" s="91" t="s">
        <v>24</v>
      </c>
      <c r="L61" s="92"/>
      <c r="M61" s="93"/>
      <c r="N61" s="91" t="s">
        <v>41</v>
      </c>
      <c r="O61" s="103"/>
      <c r="P61" s="104"/>
      <c r="Q61" s="91" t="s">
        <v>23</v>
      </c>
      <c r="R61" s="92"/>
      <c r="S61" s="93"/>
      <c r="T61" s="102" t="s">
        <v>22</v>
      </c>
    </row>
    <row r="62" spans="1:23" ht="16.5" customHeight="1">
      <c r="A62" s="101"/>
      <c r="B62" s="139"/>
      <c r="C62" s="125"/>
      <c r="D62" s="125"/>
      <c r="E62" s="125"/>
      <c r="F62" s="125"/>
      <c r="G62" s="125"/>
      <c r="H62" s="125"/>
      <c r="I62" s="140"/>
      <c r="J62" s="90"/>
      <c r="K62" s="5" t="s">
        <v>28</v>
      </c>
      <c r="L62" s="5" t="s">
        <v>29</v>
      </c>
      <c r="M62" s="5" t="s">
        <v>30</v>
      </c>
      <c r="N62" s="5" t="s">
        <v>34</v>
      </c>
      <c r="O62" s="5" t="s">
        <v>7</v>
      </c>
      <c r="P62" s="5" t="s">
        <v>31</v>
      </c>
      <c r="Q62" s="5" t="s">
        <v>32</v>
      </c>
      <c r="R62" s="5" t="s">
        <v>28</v>
      </c>
      <c r="S62" s="5" t="s">
        <v>33</v>
      </c>
      <c r="T62" s="90"/>
    </row>
    <row r="63" spans="1:23">
      <c r="A63" s="60" t="s">
        <v>132</v>
      </c>
      <c r="B63" s="71" t="s">
        <v>133</v>
      </c>
      <c r="C63" s="72"/>
      <c r="D63" s="72"/>
      <c r="E63" s="72"/>
      <c r="F63" s="72"/>
      <c r="G63" s="72"/>
      <c r="H63" s="72"/>
      <c r="I63" s="73"/>
      <c r="J63" s="61">
        <v>8</v>
      </c>
      <c r="K63" s="61">
        <v>2</v>
      </c>
      <c r="L63" s="61">
        <v>1</v>
      </c>
      <c r="M63" s="11">
        <v>2</v>
      </c>
      <c r="N63" s="19">
        <f>K63+L63+M63</f>
        <v>5</v>
      </c>
      <c r="O63" s="20">
        <f>P63-N63</f>
        <v>9</v>
      </c>
      <c r="P63" s="20">
        <f>ROUND(PRODUCT(J63,25)/14,0)</f>
        <v>14</v>
      </c>
      <c r="Q63" s="25" t="s">
        <v>32</v>
      </c>
      <c r="R63" s="11"/>
      <c r="S63" s="26"/>
      <c r="T63" s="11" t="s">
        <v>37</v>
      </c>
    </row>
    <row r="64" spans="1:23">
      <c r="A64" s="60" t="s">
        <v>134</v>
      </c>
      <c r="B64" s="71" t="s">
        <v>135</v>
      </c>
      <c r="C64" s="72"/>
      <c r="D64" s="72"/>
      <c r="E64" s="72"/>
      <c r="F64" s="72"/>
      <c r="G64" s="72"/>
      <c r="H64" s="72"/>
      <c r="I64" s="73"/>
      <c r="J64" s="61">
        <v>8</v>
      </c>
      <c r="K64" s="61">
        <v>2</v>
      </c>
      <c r="L64" s="61">
        <v>1</v>
      </c>
      <c r="M64" s="11">
        <v>2</v>
      </c>
      <c r="N64" s="19">
        <f t="shared" ref="N64:N70" si="13">K64+L64+M64</f>
        <v>5</v>
      </c>
      <c r="O64" s="20">
        <f t="shared" ref="O64:O70" si="14">P64-N64</f>
        <v>9</v>
      </c>
      <c r="P64" s="20">
        <f t="shared" ref="P64:P70" si="15">ROUND(PRODUCT(J64,25)/14,0)</f>
        <v>14</v>
      </c>
      <c r="Q64" s="25" t="s">
        <v>32</v>
      </c>
      <c r="R64" s="11"/>
      <c r="S64" s="26"/>
      <c r="T64" s="11" t="s">
        <v>37</v>
      </c>
    </row>
    <row r="65" spans="1:23">
      <c r="A65" s="67" t="s">
        <v>123</v>
      </c>
      <c r="B65" s="85" t="s">
        <v>182</v>
      </c>
      <c r="C65" s="72"/>
      <c r="D65" s="72"/>
      <c r="E65" s="72"/>
      <c r="F65" s="72"/>
      <c r="G65" s="72"/>
      <c r="H65" s="72"/>
      <c r="I65" s="73"/>
      <c r="J65" s="61">
        <v>7</v>
      </c>
      <c r="K65" s="61">
        <v>2</v>
      </c>
      <c r="L65" s="61">
        <v>1</v>
      </c>
      <c r="M65" s="11">
        <v>2</v>
      </c>
      <c r="N65" s="19">
        <f t="shared" si="13"/>
        <v>5</v>
      </c>
      <c r="O65" s="20">
        <f t="shared" si="14"/>
        <v>8</v>
      </c>
      <c r="P65" s="20">
        <f t="shared" si="15"/>
        <v>13</v>
      </c>
      <c r="Q65" s="25" t="s">
        <v>32</v>
      </c>
      <c r="R65" s="11"/>
      <c r="S65" s="26"/>
      <c r="T65" s="11" t="s">
        <v>38</v>
      </c>
    </row>
    <row r="66" spans="1:23">
      <c r="A66" s="67" t="s">
        <v>124</v>
      </c>
      <c r="B66" s="85" t="s">
        <v>183</v>
      </c>
      <c r="C66" s="72"/>
      <c r="D66" s="72"/>
      <c r="E66" s="72"/>
      <c r="F66" s="72"/>
      <c r="G66" s="72"/>
      <c r="H66" s="72"/>
      <c r="I66" s="73"/>
      <c r="J66" s="61">
        <v>7</v>
      </c>
      <c r="K66" s="61">
        <v>2</v>
      </c>
      <c r="L66" s="61">
        <v>1</v>
      </c>
      <c r="M66" s="11">
        <v>2</v>
      </c>
      <c r="N66" s="19">
        <f t="shared" si="13"/>
        <v>5</v>
      </c>
      <c r="O66" s="20">
        <f t="shared" si="14"/>
        <v>8</v>
      </c>
      <c r="P66" s="20">
        <f t="shared" si="15"/>
        <v>13</v>
      </c>
      <c r="Q66" s="25" t="s">
        <v>32</v>
      </c>
      <c r="R66" s="11"/>
      <c r="S66" s="26"/>
      <c r="T66" s="11" t="s">
        <v>38</v>
      </c>
    </row>
    <row r="67" spans="1:23" hidden="1">
      <c r="A67" s="32"/>
      <c r="B67" s="97"/>
      <c r="C67" s="98"/>
      <c r="D67" s="98"/>
      <c r="E67" s="98"/>
      <c r="F67" s="98"/>
      <c r="G67" s="98"/>
      <c r="H67" s="98"/>
      <c r="I67" s="99"/>
      <c r="J67" s="11">
        <v>0</v>
      </c>
      <c r="K67" s="11">
        <v>0</v>
      </c>
      <c r="L67" s="11">
        <v>0</v>
      </c>
      <c r="M67" s="11">
        <v>0</v>
      </c>
      <c r="N67" s="19">
        <f t="shared" si="13"/>
        <v>0</v>
      </c>
      <c r="O67" s="20">
        <f t="shared" si="14"/>
        <v>0</v>
      </c>
      <c r="P67" s="20">
        <f t="shared" si="15"/>
        <v>0</v>
      </c>
      <c r="Q67" s="25"/>
      <c r="R67" s="11"/>
      <c r="S67" s="26"/>
      <c r="T67" s="11"/>
    </row>
    <row r="68" spans="1:23" hidden="1">
      <c r="A68" s="32"/>
      <c r="B68" s="97"/>
      <c r="C68" s="98"/>
      <c r="D68" s="98"/>
      <c r="E68" s="98"/>
      <c r="F68" s="98"/>
      <c r="G68" s="98"/>
      <c r="H68" s="98"/>
      <c r="I68" s="99"/>
      <c r="J68" s="11">
        <v>0</v>
      </c>
      <c r="K68" s="11">
        <v>0</v>
      </c>
      <c r="L68" s="11">
        <v>0</v>
      </c>
      <c r="M68" s="11">
        <v>0</v>
      </c>
      <c r="N68" s="19">
        <f t="shared" si="13"/>
        <v>0</v>
      </c>
      <c r="O68" s="20">
        <f t="shared" si="14"/>
        <v>0</v>
      </c>
      <c r="P68" s="20">
        <f t="shared" si="15"/>
        <v>0</v>
      </c>
      <c r="Q68" s="25"/>
      <c r="R68" s="11"/>
      <c r="S68" s="26"/>
      <c r="T68" s="11"/>
    </row>
    <row r="69" spans="1:23" hidden="1">
      <c r="A69" s="32"/>
      <c r="B69" s="97"/>
      <c r="C69" s="98"/>
      <c r="D69" s="98"/>
      <c r="E69" s="98"/>
      <c r="F69" s="98"/>
      <c r="G69" s="98"/>
      <c r="H69" s="98"/>
      <c r="I69" s="99"/>
      <c r="J69" s="11">
        <v>0</v>
      </c>
      <c r="K69" s="11">
        <v>0</v>
      </c>
      <c r="L69" s="11">
        <v>0</v>
      </c>
      <c r="M69" s="11">
        <v>0</v>
      </c>
      <c r="N69" s="19">
        <f t="shared" si="13"/>
        <v>0</v>
      </c>
      <c r="O69" s="20">
        <f t="shared" si="14"/>
        <v>0</v>
      </c>
      <c r="P69" s="20">
        <f t="shared" si="15"/>
        <v>0</v>
      </c>
      <c r="Q69" s="25"/>
      <c r="R69" s="11"/>
      <c r="S69" s="26"/>
      <c r="T69" s="11"/>
    </row>
    <row r="70" spans="1:23" hidden="1">
      <c r="A70" s="32"/>
      <c r="B70" s="97"/>
      <c r="C70" s="98"/>
      <c r="D70" s="98"/>
      <c r="E70" s="98"/>
      <c r="F70" s="98"/>
      <c r="G70" s="98"/>
      <c r="H70" s="98"/>
      <c r="I70" s="99"/>
      <c r="J70" s="11">
        <v>0</v>
      </c>
      <c r="K70" s="11">
        <v>0</v>
      </c>
      <c r="L70" s="11">
        <v>0</v>
      </c>
      <c r="M70" s="11">
        <v>0</v>
      </c>
      <c r="N70" s="19">
        <f t="shared" si="13"/>
        <v>0</v>
      </c>
      <c r="O70" s="20">
        <f t="shared" si="14"/>
        <v>0</v>
      </c>
      <c r="P70" s="20">
        <f t="shared" si="15"/>
        <v>0</v>
      </c>
      <c r="Q70" s="25"/>
      <c r="R70" s="11"/>
      <c r="S70" s="26"/>
      <c r="T70" s="11"/>
    </row>
    <row r="71" spans="1:23" hidden="1">
      <c r="A71" s="32"/>
      <c r="B71" s="97"/>
      <c r="C71" s="98"/>
      <c r="D71" s="98"/>
      <c r="E71" s="98"/>
      <c r="F71" s="98"/>
      <c r="G71" s="98"/>
      <c r="H71" s="98"/>
      <c r="I71" s="99"/>
      <c r="J71" s="11">
        <v>0</v>
      </c>
      <c r="K71" s="11">
        <v>0</v>
      </c>
      <c r="L71" s="11">
        <v>0</v>
      </c>
      <c r="M71" s="11">
        <v>0</v>
      </c>
      <c r="N71" s="19">
        <f>K71+L71+M71</f>
        <v>0</v>
      </c>
      <c r="O71" s="20">
        <f>P71-N71</f>
        <v>0</v>
      </c>
      <c r="P71" s="20">
        <f>ROUND(PRODUCT(J71,25)/14,0)</f>
        <v>0</v>
      </c>
      <c r="Q71" s="25"/>
      <c r="R71" s="11"/>
      <c r="S71" s="26"/>
      <c r="T71" s="11"/>
    </row>
    <row r="72" spans="1:23" hidden="1">
      <c r="A72" s="32"/>
      <c r="B72" s="97"/>
      <c r="C72" s="98"/>
      <c r="D72" s="98"/>
      <c r="E72" s="98"/>
      <c r="F72" s="98"/>
      <c r="G72" s="98"/>
      <c r="H72" s="98"/>
      <c r="I72" s="99"/>
      <c r="J72" s="11">
        <v>0</v>
      </c>
      <c r="K72" s="11">
        <v>0</v>
      </c>
      <c r="L72" s="11">
        <v>0</v>
      </c>
      <c r="M72" s="11">
        <v>0</v>
      </c>
      <c r="N72" s="19">
        <f>K72+L72+M72</f>
        <v>0</v>
      </c>
      <c r="O72" s="20">
        <f>P72-N72</f>
        <v>0</v>
      </c>
      <c r="P72" s="20">
        <f>ROUND(PRODUCT(J72,25)/14,0)</f>
        <v>0</v>
      </c>
      <c r="Q72" s="25"/>
      <c r="R72" s="11"/>
      <c r="S72" s="26"/>
      <c r="T72" s="11"/>
    </row>
    <row r="73" spans="1:23" hidden="1">
      <c r="A73" s="32"/>
      <c r="B73" s="97"/>
      <c r="C73" s="98"/>
      <c r="D73" s="98"/>
      <c r="E73" s="98"/>
      <c r="F73" s="98"/>
      <c r="G73" s="98"/>
      <c r="H73" s="98"/>
      <c r="I73" s="99"/>
      <c r="J73" s="11">
        <v>0</v>
      </c>
      <c r="K73" s="11">
        <v>0</v>
      </c>
      <c r="L73" s="11">
        <v>0</v>
      </c>
      <c r="M73" s="11">
        <v>0</v>
      </c>
      <c r="N73" s="19">
        <f>K73+L73+M73</f>
        <v>0</v>
      </c>
      <c r="O73" s="20">
        <f>P73-N73</f>
        <v>0</v>
      </c>
      <c r="P73" s="20">
        <f>ROUND(PRODUCT(J73,25)/14,0)</f>
        <v>0</v>
      </c>
      <c r="Q73" s="25"/>
      <c r="R73" s="11"/>
      <c r="S73" s="26"/>
      <c r="T73" s="11"/>
    </row>
    <row r="74" spans="1:23">
      <c r="A74" s="22" t="s">
        <v>25</v>
      </c>
      <c r="B74" s="94"/>
      <c r="C74" s="95"/>
      <c r="D74" s="95"/>
      <c r="E74" s="95"/>
      <c r="F74" s="95"/>
      <c r="G74" s="95"/>
      <c r="H74" s="95"/>
      <c r="I74" s="96"/>
      <c r="J74" s="22">
        <f t="shared" ref="J74:P74" si="16">SUM(J63:J73)</f>
        <v>30</v>
      </c>
      <c r="K74" s="22">
        <f t="shared" si="16"/>
        <v>8</v>
      </c>
      <c r="L74" s="22">
        <f t="shared" si="16"/>
        <v>4</v>
      </c>
      <c r="M74" s="22">
        <f t="shared" si="16"/>
        <v>8</v>
      </c>
      <c r="N74" s="22">
        <f t="shared" si="16"/>
        <v>20</v>
      </c>
      <c r="O74" s="22">
        <f t="shared" si="16"/>
        <v>34</v>
      </c>
      <c r="P74" s="22">
        <f t="shared" si="16"/>
        <v>54</v>
      </c>
      <c r="Q74" s="22">
        <f>COUNTIF(Q63:Q73,"E")</f>
        <v>4</v>
      </c>
      <c r="R74" s="22">
        <f>COUNTIF(R63:R73,"C")</f>
        <v>0</v>
      </c>
      <c r="S74" s="22">
        <f>COUNTIF(S63:S73,"VP")</f>
        <v>0</v>
      </c>
      <c r="T74" s="58">
        <f>COUNTA(T63:T73)</f>
        <v>4</v>
      </c>
      <c r="U74" s="107" t="str">
        <f>IF(Q74&gt;=SUM(R74:S74),"Corect","E trebuie să fie cel puțin egal cu C+VP")</f>
        <v>Corect</v>
      </c>
      <c r="V74" s="108"/>
      <c r="W74" s="108"/>
    </row>
    <row r="75" spans="1:23" ht="22.5" customHeight="1"/>
    <row r="76" spans="1:23" ht="18.75" customHeight="1">
      <c r="A76" s="88" t="s">
        <v>45</v>
      </c>
      <c r="B76" s="88"/>
      <c r="C76" s="88"/>
      <c r="D76" s="88"/>
      <c r="E76" s="88"/>
      <c r="F76" s="88"/>
      <c r="G76" s="88"/>
      <c r="H76" s="88"/>
      <c r="I76" s="88"/>
      <c r="J76" s="88"/>
      <c r="K76" s="88"/>
      <c r="L76" s="88"/>
      <c r="M76" s="88"/>
      <c r="N76" s="88"/>
      <c r="O76" s="88"/>
      <c r="P76" s="88"/>
      <c r="Q76" s="88"/>
      <c r="R76" s="88"/>
      <c r="S76" s="88"/>
      <c r="T76" s="88"/>
    </row>
    <row r="77" spans="1:23" ht="24.75" customHeight="1">
      <c r="A77" s="100" t="s">
        <v>27</v>
      </c>
      <c r="B77" s="136" t="s">
        <v>26</v>
      </c>
      <c r="C77" s="137"/>
      <c r="D77" s="137"/>
      <c r="E77" s="137"/>
      <c r="F77" s="137"/>
      <c r="G77" s="137"/>
      <c r="H77" s="137"/>
      <c r="I77" s="138"/>
      <c r="J77" s="89" t="s">
        <v>40</v>
      </c>
      <c r="K77" s="91" t="s">
        <v>24</v>
      </c>
      <c r="L77" s="92"/>
      <c r="M77" s="93"/>
      <c r="N77" s="91" t="s">
        <v>41</v>
      </c>
      <c r="O77" s="103"/>
      <c r="P77" s="104"/>
      <c r="Q77" s="91" t="s">
        <v>23</v>
      </c>
      <c r="R77" s="92"/>
      <c r="S77" s="93"/>
      <c r="T77" s="102" t="s">
        <v>22</v>
      </c>
    </row>
    <row r="78" spans="1:23">
      <c r="A78" s="101"/>
      <c r="B78" s="139"/>
      <c r="C78" s="125"/>
      <c r="D78" s="125"/>
      <c r="E78" s="125"/>
      <c r="F78" s="125"/>
      <c r="G78" s="125"/>
      <c r="H78" s="125"/>
      <c r="I78" s="140"/>
      <c r="J78" s="90"/>
      <c r="K78" s="5" t="s">
        <v>28</v>
      </c>
      <c r="L78" s="5" t="s">
        <v>29</v>
      </c>
      <c r="M78" s="5" t="s">
        <v>30</v>
      </c>
      <c r="N78" s="5" t="s">
        <v>34</v>
      </c>
      <c r="O78" s="5" t="s">
        <v>7</v>
      </c>
      <c r="P78" s="5" t="s">
        <v>31</v>
      </c>
      <c r="Q78" s="5" t="s">
        <v>32</v>
      </c>
      <c r="R78" s="5" t="s">
        <v>28</v>
      </c>
      <c r="S78" s="5" t="s">
        <v>33</v>
      </c>
      <c r="T78" s="90"/>
    </row>
    <row r="79" spans="1:23">
      <c r="A79" s="60" t="s">
        <v>139</v>
      </c>
      <c r="B79" s="71" t="s">
        <v>140</v>
      </c>
      <c r="C79" s="72"/>
      <c r="D79" s="72"/>
      <c r="E79" s="72"/>
      <c r="F79" s="72"/>
      <c r="G79" s="72"/>
      <c r="H79" s="72"/>
      <c r="I79" s="73"/>
      <c r="J79" s="61">
        <v>22</v>
      </c>
      <c r="K79" s="61">
        <v>0</v>
      </c>
      <c r="L79" s="61">
        <v>0</v>
      </c>
      <c r="M79" s="11">
        <v>20</v>
      </c>
      <c r="N79" s="57">
        <f>K79+L79+M79</f>
        <v>20</v>
      </c>
      <c r="O79" s="20">
        <f>P79-N79</f>
        <v>26</v>
      </c>
      <c r="P79" s="20">
        <f>ROUND(PRODUCT(J79,25)/12,0)</f>
        <v>46</v>
      </c>
      <c r="Q79" s="25"/>
      <c r="R79" s="11" t="s">
        <v>28</v>
      </c>
      <c r="S79" s="26"/>
      <c r="T79" s="11" t="s">
        <v>38</v>
      </c>
    </row>
    <row r="80" spans="1:23">
      <c r="A80" s="60" t="s">
        <v>141</v>
      </c>
      <c r="B80" s="71" t="s">
        <v>142</v>
      </c>
      <c r="C80" s="72"/>
      <c r="D80" s="72"/>
      <c r="E80" s="72"/>
      <c r="F80" s="72"/>
      <c r="G80" s="72"/>
      <c r="H80" s="72"/>
      <c r="I80" s="73"/>
      <c r="J80" s="61">
        <v>4</v>
      </c>
      <c r="K80" s="61">
        <v>0</v>
      </c>
      <c r="L80" s="61">
        <v>0</v>
      </c>
      <c r="M80" s="11">
        <v>2</v>
      </c>
      <c r="N80" s="19">
        <f t="shared" ref="N80:N86" si="17">K80+L80+M80</f>
        <v>2</v>
      </c>
      <c r="O80" s="20">
        <f t="shared" ref="O80:O86" si="18">P80-N80</f>
        <v>6</v>
      </c>
      <c r="P80" s="20">
        <f t="shared" ref="P80:P89" si="19">ROUND(PRODUCT(J80,25)/12,0)</f>
        <v>8</v>
      </c>
      <c r="Q80" s="25" t="s">
        <v>32</v>
      </c>
      <c r="R80" s="11"/>
      <c r="S80" s="26"/>
      <c r="T80" s="11" t="s">
        <v>38</v>
      </c>
    </row>
    <row r="81" spans="1:23">
      <c r="A81" s="67" t="s">
        <v>192</v>
      </c>
      <c r="B81" s="71" t="s">
        <v>143</v>
      </c>
      <c r="C81" s="72"/>
      <c r="D81" s="72"/>
      <c r="E81" s="72"/>
      <c r="F81" s="72"/>
      <c r="G81" s="72"/>
      <c r="H81" s="72"/>
      <c r="I81" s="73"/>
      <c r="J81" s="61">
        <v>4</v>
      </c>
      <c r="K81" s="61">
        <v>0</v>
      </c>
      <c r="L81" s="61">
        <v>0</v>
      </c>
      <c r="M81" s="11">
        <v>2</v>
      </c>
      <c r="N81" s="19">
        <f t="shared" si="17"/>
        <v>2</v>
      </c>
      <c r="O81" s="20">
        <f t="shared" si="18"/>
        <v>6</v>
      </c>
      <c r="P81" s="20">
        <f t="shared" si="19"/>
        <v>8</v>
      </c>
      <c r="Q81" s="25"/>
      <c r="R81" s="11"/>
      <c r="S81" s="26" t="s">
        <v>33</v>
      </c>
      <c r="T81" s="11" t="s">
        <v>38</v>
      </c>
    </row>
    <row r="82" spans="1:23" hidden="1">
      <c r="A82" s="32"/>
      <c r="B82" s="97"/>
      <c r="C82" s="98"/>
      <c r="D82" s="98"/>
      <c r="E82" s="98"/>
      <c r="F82" s="98"/>
      <c r="G82" s="98"/>
      <c r="H82" s="98"/>
      <c r="I82" s="99"/>
      <c r="J82" s="11">
        <v>0</v>
      </c>
      <c r="K82" s="11">
        <v>0</v>
      </c>
      <c r="L82" s="11">
        <v>0</v>
      </c>
      <c r="M82" s="11">
        <v>0</v>
      </c>
      <c r="N82" s="19">
        <f t="shared" si="17"/>
        <v>0</v>
      </c>
      <c r="O82" s="20">
        <f t="shared" si="18"/>
        <v>0</v>
      </c>
      <c r="P82" s="20">
        <f t="shared" si="19"/>
        <v>0</v>
      </c>
      <c r="Q82" s="25"/>
      <c r="R82" s="11"/>
      <c r="S82" s="26"/>
      <c r="T82" s="11"/>
    </row>
    <row r="83" spans="1:23" hidden="1">
      <c r="A83" s="32"/>
      <c r="B83" s="97"/>
      <c r="C83" s="98"/>
      <c r="D83" s="98"/>
      <c r="E83" s="98"/>
      <c r="F83" s="98"/>
      <c r="G83" s="98"/>
      <c r="H83" s="98"/>
      <c r="I83" s="99"/>
      <c r="J83" s="11">
        <v>0</v>
      </c>
      <c r="K83" s="11">
        <v>0</v>
      </c>
      <c r="L83" s="11">
        <v>0</v>
      </c>
      <c r="M83" s="11">
        <v>0</v>
      </c>
      <c r="N83" s="19">
        <f t="shared" si="17"/>
        <v>0</v>
      </c>
      <c r="O83" s="20">
        <f t="shared" si="18"/>
        <v>0</v>
      </c>
      <c r="P83" s="20">
        <f t="shared" si="19"/>
        <v>0</v>
      </c>
      <c r="Q83" s="25"/>
      <c r="R83" s="11"/>
      <c r="S83" s="26"/>
      <c r="T83" s="11"/>
    </row>
    <row r="84" spans="1:23" hidden="1">
      <c r="A84" s="32"/>
      <c r="B84" s="97"/>
      <c r="C84" s="98"/>
      <c r="D84" s="98"/>
      <c r="E84" s="98"/>
      <c r="F84" s="98"/>
      <c r="G84" s="98"/>
      <c r="H84" s="98"/>
      <c r="I84" s="99"/>
      <c r="J84" s="11">
        <v>0</v>
      </c>
      <c r="K84" s="11">
        <v>0</v>
      </c>
      <c r="L84" s="11">
        <v>0</v>
      </c>
      <c r="M84" s="11">
        <v>0</v>
      </c>
      <c r="N84" s="19">
        <f t="shared" si="17"/>
        <v>0</v>
      </c>
      <c r="O84" s="20">
        <f t="shared" si="18"/>
        <v>0</v>
      </c>
      <c r="P84" s="20">
        <f t="shared" si="19"/>
        <v>0</v>
      </c>
      <c r="Q84" s="25"/>
      <c r="R84" s="11"/>
      <c r="S84" s="26"/>
      <c r="T84" s="11"/>
    </row>
    <row r="85" spans="1:23" hidden="1">
      <c r="A85" s="32"/>
      <c r="B85" s="97"/>
      <c r="C85" s="98"/>
      <c r="D85" s="98"/>
      <c r="E85" s="98"/>
      <c r="F85" s="98"/>
      <c r="G85" s="98"/>
      <c r="H85" s="98"/>
      <c r="I85" s="99"/>
      <c r="J85" s="11">
        <v>0</v>
      </c>
      <c r="K85" s="11">
        <v>0</v>
      </c>
      <c r="L85" s="11">
        <v>0</v>
      </c>
      <c r="M85" s="11">
        <v>0</v>
      </c>
      <c r="N85" s="19">
        <f t="shared" si="17"/>
        <v>0</v>
      </c>
      <c r="O85" s="20">
        <f t="shared" si="18"/>
        <v>0</v>
      </c>
      <c r="P85" s="20">
        <f t="shared" si="19"/>
        <v>0</v>
      </c>
      <c r="Q85" s="25"/>
      <c r="R85" s="11"/>
      <c r="S85" s="26"/>
      <c r="T85" s="11"/>
    </row>
    <row r="86" spans="1:23" hidden="1">
      <c r="A86" s="32"/>
      <c r="B86" s="97"/>
      <c r="C86" s="98"/>
      <c r="D86" s="98"/>
      <c r="E86" s="98"/>
      <c r="F86" s="98"/>
      <c r="G86" s="98"/>
      <c r="H86" s="98"/>
      <c r="I86" s="99"/>
      <c r="J86" s="11">
        <v>0</v>
      </c>
      <c r="K86" s="11">
        <v>0</v>
      </c>
      <c r="L86" s="11">
        <v>0</v>
      </c>
      <c r="M86" s="11">
        <v>0</v>
      </c>
      <c r="N86" s="19">
        <f t="shared" si="17"/>
        <v>0</v>
      </c>
      <c r="O86" s="20">
        <f t="shared" si="18"/>
        <v>0</v>
      </c>
      <c r="P86" s="20">
        <f t="shared" si="19"/>
        <v>0</v>
      </c>
      <c r="Q86" s="25"/>
      <c r="R86" s="11"/>
      <c r="S86" s="26"/>
      <c r="T86" s="11"/>
    </row>
    <row r="87" spans="1:23" hidden="1">
      <c r="A87" s="32"/>
      <c r="B87" s="97"/>
      <c r="C87" s="98"/>
      <c r="D87" s="98"/>
      <c r="E87" s="98"/>
      <c r="F87" s="98"/>
      <c r="G87" s="98"/>
      <c r="H87" s="98"/>
      <c r="I87" s="99"/>
      <c r="J87" s="11">
        <v>0</v>
      </c>
      <c r="K87" s="11">
        <v>0</v>
      </c>
      <c r="L87" s="11">
        <v>0</v>
      </c>
      <c r="M87" s="11">
        <v>0</v>
      </c>
      <c r="N87" s="19">
        <f>K87+L87+M87</f>
        <v>0</v>
      </c>
      <c r="O87" s="20">
        <f>P87-N87</f>
        <v>0</v>
      </c>
      <c r="P87" s="20">
        <f t="shared" si="19"/>
        <v>0</v>
      </c>
      <c r="Q87" s="25"/>
      <c r="R87" s="11"/>
      <c r="S87" s="26"/>
      <c r="T87" s="11"/>
    </row>
    <row r="88" spans="1:23" hidden="1">
      <c r="A88" s="32"/>
      <c r="B88" s="97"/>
      <c r="C88" s="98"/>
      <c r="D88" s="98"/>
      <c r="E88" s="98"/>
      <c r="F88" s="98"/>
      <c r="G88" s="98"/>
      <c r="H88" s="98"/>
      <c r="I88" s="99"/>
      <c r="J88" s="11">
        <v>0</v>
      </c>
      <c r="K88" s="11">
        <v>0</v>
      </c>
      <c r="L88" s="11">
        <v>0</v>
      </c>
      <c r="M88" s="11">
        <v>0</v>
      </c>
      <c r="N88" s="19">
        <f>K88+L88+M88</f>
        <v>0</v>
      </c>
      <c r="O88" s="20">
        <f>P88-N88</f>
        <v>0</v>
      </c>
      <c r="P88" s="20">
        <f t="shared" si="19"/>
        <v>0</v>
      </c>
      <c r="Q88" s="25"/>
      <c r="R88" s="11"/>
      <c r="S88" s="26"/>
      <c r="T88" s="11"/>
    </row>
    <row r="89" spans="1:23" hidden="1">
      <c r="A89" s="32"/>
      <c r="B89" s="146"/>
      <c r="C89" s="147"/>
      <c r="D89" s="147"/>
      <c r="E89" s="147"/>
      <c r="F89" s="147"/>
      <c r="G89" s="147"/>
      <c r="H89" s="147"/>
      <c r="I89" s="148"/>
      <c r="J89" s="11">
        <v>0</v>
      </c>
      <c r="K89" s="11">
        <v>0</v>
      </c>
      <c r="L89" s="11">
        <v>0</v>
      </c>
      <c r="M89" s="11">
        <v>0</v>
      </c>
      <c r="N89" s="19">
        <f>K89+L89+M89</f>
        <v>0</v>
      </c>
      <c r="O89" s="20">
        <f>P89-N89</f>
        <v>0</v>
      </c>
      <c r="P89" s="20">
        <f t="shared" si="19"/>
        <v>0</v>
      </c>
      <c r="Q89" s="25"/>
      <c r="R89" s="11"/>
      <c r="S89" s="26"/>
      <c r="T89" s="11"/>
    </row>
    <row r="90" spans="1:23">
      <c r="A90" s="22" t="s">
        <v>25</v>
      </c>
      <c r="B90" s="94"/>
      <c r="C90" s="95"/>
      <c r="D90" s="95"/>
      <c r="E90" s="95"/>
      <c r="F90" s="95"/>
      <c r="G90" s="95"/>
      <c r="H90" s="95"/>
      <c r="I90" s="96"/>
      <c r="J90" s="22">
        <f t="shared" ref="J90:P90" si="20">SUM(J79:J89)</f>
        <v>30</v>
      </c>
      <c r="K90" s="22">
        <f t="shared" si="20"/>
        <v>0</v>
      </c>
      <c r="L90" s="22">
        <f t="shared" si="20"/>
        <v>0</v>
      </c>
      <c r="M90" s="22">
        <f t="shared" si="20"/>
        <v>24</v>
      </c>
      <c r="N90" s="22">
        <f t="shared" si="20"/>
        <v>24</v>
      </c>
      <c r="O90" s="22">
        <f t="shared" si="20"/>
        <v>38</v>
      </c>
      <c r="P90" s="22">
        <f t="shared" si="20"/>
        <v>62</v>
      </c>
      <c r="Q90" s="22">
        <f>COUNTIF(Q79:Q89,"E")</f>
        <v>1</v>
      </c>
      <c r="R90" s="22">
        <f>COUNTIF(R79:R89,"C")</f>
        <v>1</v>
      </c>
      <c r="S90" s="22">
        <f>COUNTIF(S79:S89,"VP")</f>
        <v>1</v>
      </c>
      <c r="T90" s="58">
        <f>COUNTA(T79:T89)</f>
        <v>3</v>
      </c>
      <c r="U90" s="107" t="str">
        <f>IF(Q90&gt;=SUM(R90:S90),"Corect","E trebuie să fie cel puțin egal cu C+VP")</f>
        <v>E trebuie să fie cel puțin egal cu C+VP</v>
      </c>
      <c r="V90" s="108"/>
      <c r="W90" s="108"/>
    </row>
    <row r="91" spans="1:23" ht="9" customHeight="1"/>
    <row r="92" spans="1:23" ht="5.25" customHeight="1"/>
    <row r="93" spans="1:23" ht="19.5" customHeight="1">
      <c r="A93" s="149" t="s">
        <v>46</v>
      </c>
      <c r="B93" s="149"/>
      <c r="C93" s="149"/>
      <c r="D93" s="149"/>
      <c r="E93" s="149"/>
      <c r="F93" s="149"/>
      <c r="G93" s="149"/>
      <c r="H93" s="149"/>
      <c r="I93" s="149"/>
      <c r="J93" s="149"/>
      <c r="K93" s="149"/>
      <c r="L93" s="149"/>
      <c r="M93" s="149"/>
      <c r="N93" s="149"/>
      <c r="O93" s="149"/>
      <c r="P93" s="149"/>
      <c r="Q93" s="149"/>
      <c r="R93" s="149"/>
      <c r="S93" s="149"/>
      <c r="T93" s="149"/>
    </row>
    <row r="94" spans="1:23" ht="27.75" customHeight="1">
      <c r="A94" s="100" t="s">
        <v>27</v>
      </c>
      <c r="B94" s="136" t="s">
        <v>26</v>
      </c>
      <c r="C94" s="137"/>
      <c r="D94" s="137"/>
      <c r="E94" s="137"/>
      <c r="F94" s="137"/>
      <c r="G94" s="137"/>
      <c r="H94" s="137"/>
      <c r="I94" s="138"/>
      <c r="J94" s="89" t="s">
        <v>40</v>
      </c>
      <c r="K94" s="83" t="s">
        <v>24</v>
      </c>
      <c r="L94" s="83"/>
      <c r="M94" s="83"/>
      <c r="N94" s="83" t="s">
        <v>41</v>
      </c>
      <c r="O94" s="84"/>
      <c r="P94" s="84"/>
      <c r="Q94" s="83" t="s">
        <v>23</v>
      </c>
      <c r="R94" s="83"/>
      <c r="S94" s="83"/>
      <c r="T94" s="83" t="s">
        <v>22</v>
      </c>
    </row>
    <row r="95" spans="1:23" ht="12.75" customHeight="1">
      <c r="A95" s="101"/>
      <c r="B95" s="139"/>
      <c r="C95" s="125"/>
      <c r="D95" s="125"/>
      <c r="E95" s="125"/>
      <c r="F95" s="125"/>
      <c r="G95" s="125"/>
      <c r="H95" s="125"/>
      <c r="I95" s="140"/>
      <c r="J95" s="90"/>
      <c r="K95" s="5" t="s">
        <v>28</v>
      </c>
      <c r="L95" s="5" t="s">
        <v>29</v>
      </c>
      <c r="M95" s="5" t="s">
        <v>30</v>
      </c>
      <c r="N95" s="5" t="s">
        <v>34</v>
      </c>
      <c r="O95" s="5" t="s">
        <v>7</v>
      </c>
      <c r="P95" s="5" t="s">
        <v>31</v>
      </c>
      <c r="Q95" s="5" t="s">
        <v>32</v>
      </c>
      <c r="R95" s="5" t="s">
        <v>28</v>
      </c>
      <c r="S95" s="5" t="s">
        <v>33</v>
      </c>
      <c r="T95" s="83"/>
    </row>
    <row r="96" spans="1:23">
      <c r="A96" s="74" t="s">
        <v>186</v>
      </c>
      <c r="B96" s="75"/>
      <c r="C96" s="75"/>
      <c r="D96" s="75"/>
      <c r="E96" s="75"/>
      <c r="F96" s="75"/>
      <c r="G96" s="75"/>
      <c r="H96" s="75"/>
      <c r="I96" s="75"/>
      <c r="J96" s="75"/>
      <c r="K96" s="75"/>
      <c r="L96" s="75"/>
      <c r="M96" s="75"/>
      <c r="N96" s="75"/>
      <c r="O96" s="75"/>
      <c r="P96" s="75"/>
      <c r="Q96" s="75"/>
      <c r="R96" s="75"/>
      <c r="S96" s="75"/>
      <c r="T96" s="76"/>
    </row>
    <row r="97" spans="1:20">
      <c r="A97" s="64" t="s">
        <v>170</v>
      </c>
      <c r="B97" s="77" t="s">
        <v>171</v>
      </c>
      <c r="C97" s="78"/>
      <c r="D97" s="78"/>
      <c r="E97" s="78"/>
      <c r="F97" s="78"/>
      <c r="G97" s="78"/>
      <c r="H97" s="78"/>
      <c r="I97" s="79"/>
      <c r="J97" s="61">
        <v>7</v>
      </c>
      <c r="K97" s="61">
        <v>2</v>
      </c>
      <c r="L97" s="61">
        <v>1</v>
      </c>
      <c r="M97" s="27">
        <v>0</v>
      </c>
      <c r="N97" s="20">
        <f t="shared" ref="N97:N102" si="21">K97+L97+M97</f>
        <v>3</v>
      </c>
      <c r="O97" s="20">
        <f t="shared" ref="O97:O102" si="22">P97-N97</f>
        <v>12</v>
      </c>
      <c r="P97" s="20">
        <f t="shared" ref="P97:P102" si="23">ROUND(PRODUCT(J97,25)/12,0)</f>
        <v>15</v>
      </c>
      <c r="Q97" s="27" t="s">
        <v>32</v>
      </c>
      <c r="R97" s="27"/>
      <c r="S97" s="28"/>
      <c r="T97" s="11" t="s">
        <v>38</v>
      </c>
    </row>
    <row r="98" spans="1:20">
      <c r="A98" s="60" t="s">
        <v>156</v>
      </c>
      <c r="B98" s="71" t="s">
        <v>172</v>
      </c>
      <c r="C98" s="72"/>
      <c r="D98" s="72"/>
      <c r="E98" s="72"/>
      <c r="F98" s="72"/>
      <c r="G98" s="72"/>
      <c r="H98" s="72"/>
      <c r="I98" s="73"/>
      <c r="J98" s="61">
        <v>7</v>
      </c>
      <c r="K98" s="61">
        <v>2</v>
      </c>
      <c r="L98" s="61">
        <v>1</v>
      </c>
      <c r="M98" s="27">
        <v>0</v>
      </c>
      <c r="N98" s="20">
        <f t="shared" si="21"/>
        <v>3</v>
      </c>
      <c r="O98" s="20">
        <f t="shared" si="22"/>
        <v>12</v>
      </c>
      <c r="P98" s="20">
        <f t="shared" si="23"/>
        <v>15</v>
      </c>
      <c r="Q98" s="27" t="s">
        <v>32</v>
      </c>
      <c r="R98" s="27"/>
      <c r="S98" s="28"/>
      <c r="T98" s="11" t="s">
        <v>38</v>
      </c>
    </row>
    <row r="99" spans="1:20" ht="12.75" hidden="1" customHeight="1">
      <c r="A99" s="70"/>
      <c r="B99" s="80"/>
      <c r="C99" s="81"/>
      <c r="D99" s="81"/>
      <c r="E99" s="81"/>
      <c r="F99" s="81"/>
      <c r="G99" s="81"/>
      <c r="H99" s="81"/>
      <c r="I99" s="82"/>
      <c r="J99" s="27">
        <v>0</v>
      </c>
      <c r="K99" s="27">
        <v>0</v>
      </c>
      <c r="L99" s="27">
        <v>0</v>
      </c>
      <c r="M99" s="27">
        <v>0</v>
      </c>
      <c r="N99" s="20">
        <f t="shared" si="21"/>
        <v>0</v>
      </c>
      <c r="O99" s="20">
        <f t="shared" si="22"/>
        <v>0</v>
      </c>
      <c r="P99" s="20">
        <f t="shared" si="23"/>
        <v>0</v>
      </c>
      <c r="Q99" s="27"/>
      <c r="R99" s="27"/>
      <c r="S99" s="28"/>
      <c r="T99" s="11"/>
    </row>
    <row r="100" spans="1:20" ht="12.75" hidden="1" customHeight="1">
      <c r="A100" s="70"/>
      <c r="B100" s="80"/>
      <c r="C100" s="81"/>
      <c r="D100" s="81"/>
      <c r="E100" s="81"/>
      <c r="F100" s="81"/>
      <c r="G100" s="81"/>
      <c r="H100" s="81"/>
      <c r="I100" s="82"/>
      <c r="J100" s="27">
        <v>0</v>
      </c>
      <c r="K100" s="27">
        <v>0</v>
      </c>
      <c r="L100" s="27">
        <v>0</v>
      </c>
      <c r="M100" s="27">
        <v>0</v>
      </c>
      <c r="N100" s="20">
        <f t="shared" si="21"/>
        <v>0</v>
      </c>
      <c r="O100" s="20">
        <f t="shared" si="22"/>
        <v>0</v>
      </c>
      <c r="P100" s="20">
        <f t="shared" si="23"/>
        <v>0</v>
      </c>
      <c r="Q100" s="27"/>
      <c r="R100" s="27"/>
      <c r="S100" s="28"/>
      <c r="T100" s="11"/>
    </row>
    <row r="101" spans="1:20" ht="12.75" hidden="1" customHeight="1">
      <c r="A101" s="70"/>
      <c r="B101" s="80"/>
      <c r="C101" s="81"/>
      <c r="D101" s="81"/>
      <c r="E101" s="81"/>
      <c r="F101" s="81"/>
      <c r="G101" s="81"/>
      <c r="H101" s="81"/>
      <c r="I101" s="82"/>
      <c r="J101" s="27">
        <v>0</v>
      </c>
      <c r="K101" s="27">
        <v>0</v>
      </c>
      <c r="L101" s="27">
        <v>0</v>
      </c>
      <c r="M101" s="27">
        <v>0</v>
      </c>
      <c r="N101" s="20">
        <f t="shared" si="21"/>
        <v>0</v>
      </c>
      <c r="O101" s="20">
        <f t="shared" si="22"/>
        <v>0</v>
      </c>
      <c r="P101" s="20">
        <f t="shared" si="23"/>
        <v>0</v>
      </c>
      <c r="Q101" s="27"/>
      <c r="R101" s="27"/>
      <c r="S101" s="28"/>
      <c r="T101" s="11"/>
    </row>
    <row r="102" spans="1:20" ht="12.75" hidden="1" customHeight="1">
      <c r="A102" s="67" t="s">
        <v>156</v>
      </c>
      <c r="B102" s="85" t="s">
        <v>172</v>
      </c>
      <c r="C102" s="86"/>
      <c r="D102" s="86"/>
      <c r="E102" s="86"/>
      <c r="F102" s="86"/>
      <c r="G102" s="86"/>
      <c r="H102" s="86"/>
      <c r="I102" s="87"/>
      <c r="J102" s="68">
        <v>7</v>
      </c>
      <c r="K102" s="68">
        <v>2</v>
      </c>
      <c r="L102" s="68">
        <v>1</v>
      </c>
      <c r="M102" s="27">
        <v>0</v>
      </c>
      <c r="N102" s="20">
        <f t="shared" si="21"/>
        <v>3</v>
      </c>
      <c r="O102" s="20">
        <f t="shared" si="22"/>
        <v>12</v>
      </c>
      <c r="P102" s="20">
        <f t="shared" si="23"/>
        <v>15</v>
      </c>
      <c r="Q102" s="27" t="s">
        <v>32</v>
      </c>
      <c r="R102" s="27"/>
      <c r="S102" s="28"/>
      <c r="T102" s="11" t="s">
        <v>38</v>
      </c>
    </row>
    <row r="103" spans="1:20" s="59" customFormat="1">
      <c r="A103" s="74" t="s">
        <v>185</v>
      </c>
      <c r="B103" s="75"/>
      <c r="C103" s="75"/>
      <c r="D103" s="75"/>
      <c r="E103" s="75"/>
      <c r="F103" s="75"/>
      <c r="G103" s="75"/>
      <c r="H103" s="75"/>
      <c r="I103" s="75"/>
      <c r="J103" s="75"/>
      <c r="K103" s="75"/>
      <c r="L103" s="75"/>
      <c r="M103" s="75"/>
      <c r="N103" s="75"/>
      <c r="O103" s="75"/>
      <c r="P103" s="75"/>
      <c r="Q103" s="75"/>
      <c r="R103" s="75"/>
      <c r="S103" s="75"/>
      <c r="T103" s="76"/>
    </row>
    <row r="104" spans="1:20" s="59" customFormat="1">
      <c r="A104" s="60" t="s">
        <v>157</v>
      </c>
      <c r="B104" s="71" t="s">
        <v>158</v>
      </c>
      <c r="C104" s="72"/>
      <c r="D104" s="72"/>
      <c r="E104" s="72"/>
      <c r="F104" s="72"/>
      <c r="G104" s="72"/>
      <c r="H104" s="72"/>
      <c r="I104" s="73"/>
      <c r="J104" s="61">
        <v>7</v>
      </c>
      <c r="K104" s="61">
        <v>2</v>
      </c>
      <c r="L104" s="61">
        <v>1</v>
      </c>
      <c r="M104" s="27">
        <v>0</v>
      </c>
      <c r="N104" s="20">
        <f t="shared" ref="N104:N108" si="24">K104+L104+M104</f>
        <v>3</v>
      </c>
      <c r="O104" s="20">
        <f t="shared" ref="O104:O108" si="25">P104-N104</f>
        <v>12</v>
      </c>
      <c r="P104" s="20">
        <f t="shared" ref="P104:P108" si="26">ROUND(PRODUCT(J104,25)/12,0)</f>
        <v>15</v>
      </c>
      <c r="Q104" s="27" t="s">
        <v>32</v>
      </c>
      <c r="R104" s="27"/>
      <c r="S104" s="28"/>
      <c r="T104" s="11" t="s">
        <v>38</v>
      </c>
    </row>
    <row r="105" spans="1:20" s="59" customFormat="1" ht="12.75" hidden="1" customHeight="1">
      <c r="A105" s="60" t="s">
        <v>159</v>
      </c>
      <c r="B105" s="71" t="s">
        <v>160</v>
      </c>
      <c r="C105" s="72"/>
      <c r="D105" s="72"/>
      <c r="E105" s="72"/>
      <c r="F105" s="72"/>
      <c r="G105" s="72"/>
      <c r="H105" s="72"/>
      <c r="I105" s="73"/>
      <c r="J105" s="61">
        <v>7</v>
      </c>
      <c r="K105" s="61">
        <v>2</v>
      </c>
      <c r="L105" s="61">
        <v>1</v>
      </c>
      <c r="M105" s="27">
        <v>0</v>
      </c>
      <c r="N105" s="20">
        <f t="shared" si="24"/>
        <v>3</v>
      </c>
      <c r="O105" s="20">
        <f t="shared" si="25"/>
        <v>12</v>
      </c>
      <c r="P105" s="20">
        <f t="shared" si="26"/>
        <v>15</v>
      </c>
      <c r="Q105" s="27" t="s">
        <v>32</v>
      </c>
      <c r="R105" s="27"/>
      <c r="S105" s="28"/>
      <c r="T105" s="11" t="s">
        <v>38</v>
      </c>
    </row>
    <row r="106" spans="1:20" s="59" customFormat="1" ht="12.75" hidden="1" customHeight="1">
      <c r="A106" s="60" t="s">
        <v>161</v>
      </c>
      <c r="B106" s="71" t="s">
        <v>162</v>
      </c>
      <c r="C106" s="72"/>
      <c r="D106" s="72"/>
      <c r="E106" s="72"/>
      <c r="F106" s="72"/>
      <c r="G106" s="72"/>
      <c r="H106" s="72"/>
      <c r="I106" s="73"/>
      <c r="J106" s="61">
        <v>7</v>
      </c>
      <c r="K106" s="61">
        <v>2</v>
      </c>
      <c r="L106" s="61">
        <v>1</v>
      </c>
      <c r="M106" s="27">
        <v>0</v>
      </c>
      <c r="N106" s="20">
        <f t="shared" si="24"/>
        <v>3</v>
      </c>
      <c r="O106" s="20">
        <f t="shared" si="25"/>
        <v>12</v>
      </c>
      <c r="P106" s="20">
        <f t="shared" si="26"/>
        <v>15</v>
      </c>
      <c r="Q106" s="27" t="s">
        <v>32</v>
      </c>
      <c r="R106" s="27"/>
      <c r="S106" s="28"/>
      <c r="T106" s="11" t="s">
        <v>38</v>
      </c>
    </row>
    <row r="107" spans="1:20" s="69" customFormat="1">
      <c r="A107" s="60" t="s">
        <v>159</v>
      </c>
      <c r="B107" s="71" t="s">
        <v>160</v>
      </c>
      <c r="C107" s="72"/>
      <c r="D107" s="72"/>
      <c r="E107" s="72"/>
      <c r="F107" s="72"/>
      <c r="G107" s="72"/>
      <c r="H107" s="72"/>
      <c r="I107" s="73"/>
      <c r="J107" s="61">
        <v>7</v>
      </c>
      <c r="K107" s="61">
        <v>2</v>
      </c>
      <c r="L107" s="61">
        <v>1</v>
      </c>
      <c r="M107" s="27">
        <v>0</v>
      </c>
      <c r="N107" s="20">
        <f t="shared" si="24"/>
        <v>3</v>
      </c>
      <c r="O107" s="20">
        <f t="shared" si="25"/>
        <v>12</v>
      </c>
      <c r="P107" s="20">
        <f t="shared" si="26"/>
        <v>15</v>
      </c>
      <c r="Q107" s="27" t="s">
        <v>32</v>
      </c>
      <c r="R107" s="27"/>
      <c r="S107" s="28"/>
      <c r="T107" s="11" t="s">
        <v>38</v>
      </c>
    </row>
    <row r="108" spans="1:20">
      <c r="A108" s="60" t="s">
        <v>161</v>
      </c>
      <c r="B108" s="71" t="s">
        <v>162</v>
      </c>
      <c r="C108" s="72"/>
      <c r="D108" s="72"/>
      <c r="E108" s="72"/>
      <c r="F108" s="72"/>
      <c r="G108" s="72"/>
      <c r="H108" s="72"/>
      <c r="I108" s="73"/>
      <c r="J108" s="68">
        <v>7</v>
      </c>
      <c r="K108" s="68">
        <v>2</v>
      </c>
      <c r="L108" s="68">
        <v>1</v>
      </c>
      <c r="M108" s="27">
        <v>0</v>
      </c>
      <c r="N108" s="20">
        <f t="shared" si="24"/>
        <v>3</v>
      </c>
      <c r="O108" s="20">
        <f t="shared" si="25"/>
        <v>12</v>
      </c>
      <c r="P108" s="20">
        <f t="shared" si="26"/>
        <v>15</v>
      </c>
      <c r="Q108" s="27" t="s">
        <v>32</v>
      </c>
      <c r="R108" s="27"/>
      <c r="S108" s="28"/>
      <c r="T108" s="11" t="s">
        <v>38</v>
      </c>
    </row>
    <row r="109" spans="1:20" s="66" customFormat="1">
      <c r="A109" s="74" t="s">
        <v>163</v>
      </c>
      <c r="B109" s="75"/>
      <c r="C109" s="75"/>
      <c r="D109" s="75"/>
      <c r="E109" s="75"/>
      <c r="F109" s="75"/>
      <c r="G109" s="75"/>
      <c r="H109" s="75"/>
      <c r="I109" s="75"/>
      <c r="J109" s="75"/>
      <c r="K109" s="75"/>
      <c r="L109" s="75"/>
      <c r="M109" s="75"/>
      <c r="N109" s="75"/>
      <c r="O109" s="75"/>
      <c r="P109" s="75"/>
      <c r="Q109" s="75"/>
      <c r="R109" s="75"/>
      <c r="S109" s="75"/>
      <c r="T109" s="76"/>
    </row>
    <row r="110" spans="1:20">
      <c r="A110" s="60" t="s">
        <v>125</v>
      </c>
      <c r="B110" s="71" t="s">
        <v>126</v>
      </c>
      <c r="C110" s="72"/>
      <c r="D110" s="72"/>
      <c r="E110" s="72"/>
      <c r="F110" s="72"/>
      <c r="G110" s="72"/>
      <c r="H110" s="72"/>
      <c r="I110" s="73"/>
      <c r="J110" s="61">
        <v>8</v>
      </c>
      <c r="K110" s="61">
        <v>2</v>
      </c>
      <c r="L110" s="61">
        <v>1</v>
      </c>
      <c r="M110" s="11">
        <v>2</v>
      </c>
      <c r="N110" s="65">
        <f>K110+L110+M110</f>
        <v>5</v>
      </c>
      <c r="O110" s="20">
        <f>P110-N110</f>
        <v>9</v>
      </c>
      <c r="P110" s="20">
        <f>ROUND(PRODUCT(J110,25)/14,0)</f>
        <v>14</v>
      </c>
      <c r="Q110" s="25" t="s">
        <v>32</v>
      </c>
      <c r="R110" s="11"/>
      <c r="S110" s="26"/>
      <c r="T110" s="11" t="s">
        <v>37</v>
      </c>
    </row>
    <row r="111" spans="1:20">
      <c r="A111" s="67" t="s">
        <v>176</v>
      </c>
      <c r="B111" s="85" t="s">
        <v>177</v>
      </c>
      <c r="C111" s="86"/>
      <c r="D111" s="86"/>
      <c r="E111" s="86"/>
      <c r="F111" s="86"/>
      <c r="G111" s="86"/>
      <c r="H111" s="86"/>
      <c r="I111" s="87"/>
      <c r="J111" s="68">
        <v>8</v>
      </c>
      <c r="K111" s="68">
        <v>2</v>
      </c>
      <c r="L111" s="68">
        <v>1</v>
      </c>
      <c r="M111" s="27">
        <v>0</v>
      </c>
      <c r="N111" s="20">
        <f t="shared" ref="N111" si="27">K111+L111+M111</f>
        <v>3</v>
      </c>
      <c r="O111" s="20">
        <f t="shared" ref="O111" si="28">P111-N111</f>
        <v>11</v>
      </c>
      <c r="P111" s="20">
        <f t="shared" ref="P111" si="29">ROUND(PRODUCT(J111,25)/14,0)</f>
        <v>14</v>
      </c>
      <c r="Q111" s="27" t="s">
        <v>32</v>
      </c>
      <c r="R111" s="27"/>
      <c r="S111" s="28"/>
      <c r="T111" s="11" t="s">
        <v>38</v>
      </c>
    </row>
    <row r="112" spans="1:20">
      <c r="A112" s="60" t="s">
        <v>152</v>
      </c>
      <c r="B112" s="71" t="s">
        <v>153</v>
      </c>
      <c r="C112" s="72"/>
      <c r="D112" s="72"/>
      <c r="E112" s="72"/>
      <c r="F112" s="72"/>
      <c r="G112" s="72"/>
      <c r="H112" s="72"/>
      <c r="I112" s="73"/>
      <c r="J112" s="61">
        <v>8</v>
      </c>
      <c r="K112" s="61">
        <v>2</v>
      </c>
      <c r="L112" s="61">
        <v>1</v>
      </c>
      <c r="M112" s="27">
        <v>0</v>
      </c>
      <c r="N112" s="20">
        <f t="shared" ref="N112:N114" si="30">K112+L112+M112</f>
        <v>3</v>
      </c>
      <c r="O112" s="20">
        <f t="shared" ref="O112:O114" si="31">P112-N112</f>
        <v>11</v>
      </c>
      <c r="P112" s="20">
        <f t="shared" ref="P112:P114" si="32">ROUND(PRODUCT(J112,25)/14,0)</f>
        <v>14</v>
      </c>
      <c r="Q112" s="27" t="s">
        <v>32</v>
      </c>
      <c r="R112" s="27"/>
      <c r="S112" s="28"/>
      <c r="T112" s="11" t="s">
        <v>38</v>
      </c>
    </row>
    <row r="113" spans="1:20" hidden="1">
      <c r="A113" s="60" t="s">
        <v>154</v>
      </c>
      <c r="B113" s="71" t="s">
        <v>155</v>
      </c>
      <c r="C113" s="72"/>
      <c r="D113" s="72"/>
      <c r="E113" s="72"/>
      <c r="F113" s="72"/>
      <c r="G113" s="72"/>
      <c r="H113" s="72"/>
      <c r="I113" s="73"/>
      <c r="J113" s="61">
        <v>8</v>
      </c>
      <c r="K113" s="61">
        <v>2</v>
      </c>
      <c r="L113" s="61">
        <v>1</v>
      </c>
      <c r="M113" s="27">
        <v>0</v>
      </c>
      <c r="N113" s="20">
        <f t="shared" si="30"/>
        <v>3</v>
      </c>
      <c r="O113" s="20">
        <f t="shared" si="31"/>
        <v>11</v>
      </c>
      <c r="P113" s="20">
        <f t="shared" si="32"/>
        <v>14</v>
      </c>
      <c r="Q113" s="27" t="s">
        <v>32</v>
      </c>
      <c r="R113" s="27"/>
      <c r="S113" s="28"/>
      <c r="T113" s="11" t="s">
        <v>38</v>
      </c>
    </row>
    <row r="114" spans="1:20" hidden="1">
      <c r="A114" s="38"/>
      <c r="B114" s="80"/>
      <c r="C114" s="81"/>
      <c r="D114" s="81"/>
      <c r="E114" s="81"/>
      <c r="F114" s="81"/>
      <c r="G114" s="81"/>
      <c r="H114" s="81"/>
      <c r="I114" s="82"/>
      <c r="J114" s="27">
        <v>0</v>
      </c>
      <c r="K114" s="27">
        <v>0</v>
      </c>
      <c r="L114" s="27">
        <v>0</v>
      </c>
      <c r="M114" s="27">
        <v>0</v>
      </c>
      <c r="N114" s="20">
        <f t="shared" si="30"/>
        <v>0</v>
      </c>
      <c r="O114" s="20">
        <f t="shared" si="31"/>
        <v>0</v>
      </c>
      <c r="P114" s="20">
        <f t="shared" si="32"/>
        <v>0</v>
      </c>
      <c r="Q114" s="27"/>
      <c r="R114" s="27"/>
      <c r="S114" s="28"/>
      <c r="T114" s="11"/>
    </row>
    <row r="115" spans="1:20" hidden="1">
      <c r="A115" s="33"/>
      <c r="B115" s="80"/>
      <c r="C115" s="81"/>
      <c r="D115" s="81"/>
      <c r="E115" s="81"/>
      <c r="F115" s="81"/>
      <c r="G115" s="81"/>
      <c r="H115" s="81"/>
      <c r="I115" s="82"/>
      <c r="J115" s="27">
        <v>0</v>
      </c>
      <c r="K115" s="27">
        <v>0</v>
      </c>
      <c r="L115" s="27">
        <v>0</v>
      </c>
      <c r="M115" s="27">
        <v>0</v>
      </c>
      <c r="N115" s="20">
        <f>K115+L115+M115</f>
        <v>0</v>
      </c>
      <c r="O115" s="20">
        <f>P115-N115</f>
        <v>0</v>
      </c>
      <c r="P115" s="20">
        <f>ROUND(PRODUCT(J115,25)/14,0)</f>
        <v>0</v>
      </c>
      <c r="Q115" s="27"/>
      <c r="R115" s="27"/>
      <c r="S115" s="28"/>
      <c r="T115" s="11"/>
    </row>
    <row r="116" spans="1:20" s="69" customFormat="1">
      <c r="A116" s="133" t="s">
        <v>184</v>
      </c>
      <c r="B116" s="134"/>
      <c r="C116" s="134"/>
      <c r="D116" s="134"/>
      <c r="E116" s="134"/>
      <c r="F116" s="134"/>
      <c r="G116" s="134"/>
      <c r="H116" s="134"/>
      <c r="I116" s="134"/>
      <c r="J116" s="134"/>
      <c r="K116" s="134"/>
      <c r="L116" s="134"/>
      <c r="M116" s="134"/>
      <c r="N116" s="134"/>
      <c r="O116" s="134"/>
      <c r="P116" s="134"/>
      <c r="Q116" s="134"/>
      <c r="R116" s="134"/>
      <c r="S116" s="134"/>
      <c r="T116" s="135"/>
    </row>
    <row r="117" spans="1:20" s="69" customFormat="1">
      <c r="A117" s="60" t="s">
        <v>144</v>
      </c>
      <c r="B117" s="71" t="s">
        <v>145</v>
      </c>
      <c r="C117" s="72"/>
      <c r="D117" s="72"/>
      <c r="E117" s="72"/>
      <c r="F117" s="72"/>
      <c r="G117" s="72"/>
      <c r="H117" s="72"/>
      <c r="I117" s="73"/>
      <c r="J117" s="61">
        <v>7</v>
      </c>
      <c r="K117" s="61">
        <v>2</v>
      </c>
      <c r="L117" s="61">
        <v>1</v>
      </c>
      <c r="M117" s="27">
        <v>0</v>
      </c>
      <c r="N117" s="20">
        <f>K117+L117+M117</f>
        <v>3</v>
      </c>
      <c r="O117" s="20">
        <f>P117-N117</f>
        <v>10</v>
      </c>
      <c r="P117" s="20">
        <f>ROUND(PRODUCT(J117,25)/14,0)</f>
        <v>13</v>
      </c>
      <c r="Q117" s="27" t="s">
        <v>32</v>
      </c>
      <c r="R117" s="27"/>
      <c r="S117" s="28"/>
      <c r="T117" s="11" t="s">
        <v>38</v>
      </c>
    </row>
    <row r="118" spans="1:20" s="69" customFormat="1">
      <c r="A118" s="60" t="s">
        <v>150</v>
      </c>
      <c r="B118" s="71" t="s">
        <v>151</v>
      </c>
      <c r="C118" s="72"/>
      <c r="D118" s="72"/>
      <c r="E118" s="72"/>
      <c r="F118" s="72"/>
      <c r="G118" s="72"/>
      <c r="H118" s="72"/>
      <c r="I118" s="73"/>
      <c r="J118" s="61">
        <v>7</v>
      </c>
      <c r="K118" s="61">
        <v>2</v>
      </c>
      <c r="L118" s="61">
        <v>1</v>
      </c>
      <c r="M118" s="27">
        <v>0</v>
      </c>
      <c r="N118" s="20">
        <f t="shared" ref="N118" si="33">K118+L118+M118</f>
        <v>3</v>
      </c>
      <c r="O118" s="20">
        <f t="shared" ref="O118" si="34">P118-N118</f>
        <v>10</v>
      </c>
      <c r="P118" s="20">
        <f t="shared" ref="P118" si="35">ROUND(PRODUCT(J118,25)/14,0)</f>
        <v>13</v>
      </c>
      <c r="Q118" s="27" t="s">
        <v>32</v>
      </c>
      <c r="R118" s="27"/>
      <c r="S118" s="28"/>
      <c r="T118" s="11" t="s">
        <v>38</v>
      </c>
    </row>
    <row r="119" spans="1:20">
      <c r="A119" s="74" t="s">
        <v>187</v>
      </c>
      <c r="B119" s="75"/>
      <c r="C119" s="75"/>
      <c r="D119" s="75"/>
      <c r="E119" s="75"/>
      <c r="F119" s="75"/>
      <c r="G119" s="75"/>
      <c r="H119" s="75"/>
      <c r="I119" s="75"/>
      <c r="J119" s="75"/>
      <c r="K119" s="75"/>
      <c r="L119" s="75"/>
      <c r="M119" s="75"/>
      <c r="N119" s="75"/>
      <c r="O119" s="75"/>
      <c r="P119" s="75"/>
      <c r="Q119" s="75"/>
      <c r="R119" s="75"/>
      <c r="S119" s="75"/>
      <c r="T119" s="76"/>
    </row>
    <row r="120" spans="1:20">
      <c r="A120" s="60" t="s">
        <v>146</v>
      </c>
      <c r="B120" s="71" t="s">
        <v>147</v>
      </c>
      <c r="C120" s="72"/>
      <c r="D120" s="72"/>
      <c r="E120" s="72"/>
      <c r="F120" s="72"/>
      <c r="G120" s="72"/>
      <c r="H120" s="72"/>
      <c r="I120" s="73"/>
      <c r="J120" s="61">
        <v>7</v>
      </c>
      <c r="K120" s="61">
        <v>2</v>
      </c>
      <c r="L120" s="61">
        <v>1</v>
      </c>
      <c r="M120" s="27">
        <v>0</v>
      </c>
      <c r="N120" s="20">
        <f t="shared" ref="N120:N123" si="36">K120+L120+M120</f>
        <v>3</v>
      </c>
      <c r="O120" s="20">
        <f t="shared" ref="O120:O123" si="37">P120-N120</f>
        <v>10</v>
      </c>
      <c r="P120" s="20">
        <f t="shared" ref="P120:P123" si="38">ROUND(PRODUCT(J120,25)/14,0)</f>
        <v>13</v>
      </c>
      <c r="Q120" s="27" t="s">
        <v>32</v>
      </c>
      <c r="R120" s="27"/>
      <c r="S120" s="28"/>
      <c r="T120" s="11" t="s">
        <v>38</v>
      </c>
    </row>
    <row r="121" spans="1:20" ht="12.75" hidden="1" customHeight="1">
      <c r="A121" s="60" t="s">
        <v>148</v>
      </c>
      <c r="B121" s="71" t="s">
        <v>149</v>
      </c>
      <c r="C121" s="72"/>
      <c r="D121" s="72"/>
      <c r="E121" s="72"/>
      <c r="F121" s="72"/>
      <c r="G121" s="72"/>
      <c r="H121" s="72"/>
      <c r="I121" s="73"/>
      <c r="J121" s="61">
        <v>7</v>
      </c>
      <c r="K121" s="61">
        <v>2</v>
      </c>
      <c r="L121" s="61">
        <v>1</v>
      </c>
      <c r="M121" s="27">
        <v>0</v>
      </c>
      <c r="N121" s="20">
        <f t="shared" si="36"/>
        <v>3</v>
      </c>
      <c r="O121" s="20">
        <f t="shared" si="37"/>
        <v>10</v>
      </c>
      <c r="P121" s="20">
        <f t="shared" si="38"/>
        <v>13</v>
      </c>
      <c r="Q121" s="27" t="s">
        <v>32</v>
      </c>
      <c r="R121" s="27"/>
      <c r="S121" s="28"/>
      <c r="T121" s="11" t="s">
        <v>38</v>
      </c>
    </row>
    <row r="122" spans="1:20" ht="12.75" hidden="1" customHeight="1">
      <c r="A122" s="70"/>
      <c r="B122" s="80"/>
      <c r="C122" s="81"/>
      <c r="D122" s="81"/>
      <c r="E122" s="81"/>
      <c r="F122" s="81"/>
      <c r="G122" s="81"/>
      <c r="H122" s="81"/>
      <c r="I122" s="82"/>
      <c r="J122" s="27">
        <v>0</v>
      </c>
      <c r="K122" s="27">
        <v>0</v>
      </c>
      <c r="L122" s="27">
        <v>0</v>
      </c>
      <c r="M122" s="27">
        <v>0</v>
      </c>
      <c r="N122" s="20">
        <f t="shared" si="36"/>
        <v>0</v>
      </c>
      <c r="O122" s="20">
        <f t="shared" si="37"/>
        <v>0</v>
      </c>
      <c r="P122" s="20">
        <f t="shared" si="38"/>
        <v>0</v>
      </c>
      <c r="Q122" s="27"/>
      <c r="R122" s="27"/>
      <c r="S122" s="28"/>
      <c r="T122" s="11"/>
    </row>
    <row r="123" spans="1:20" ht="12.75" hidden="1" customHeight="1">
      <c r="A123" s="67" t="s">
        <v>148</v>
      </c>
      <c r="B123" s="85" t="s">
        <v>149</v>
      </c>
      <c r="C123" s="86"/>
      <c r="D123" s="86"/>
      <c r="E123" s="86"/>
      <c r="F123" s="86"/>
      <c r="G123" s="86"/>
      <c r="H123" s="86"/>
      <c r="I123" s="87"/>
      <c r="J123" s="68">
        <v>7</v>
      </c>
      <c r="K123" s="68">
        <v>2</v>
      </c>
      <c r="L123" s="68">
        <v>1</v>
      </c>
      <c r="M123" s="27">
        <v>0</v>
      </c>
      <c r="N123" s="20">
        <f t="shared" si="36"/>
        <v>3</v>
      </c>
      <c r="O123" s="20">
        <f t="shared" si="37"/>
        <v>10</v>
      </c>
      <c r="P123" s="20">
        <f t="shared" si="38"/>
        <v>13</v>
      </c>
      <c r="Q123" s="27" t="s">
        <v>32</v>
      </c>
      <c r="R123" s="27"/>
      <c r="S123" s="28"/>
      <c r="T123" s="11" t="s">
        <v>38</v>
      </c>
    </row>
    <row r="124" spans="1:20" hidden="1">
      <c r="A124" s="33"/>
      <c r="B124" s="80"/>
      <c r="C124" s="81"/>
      <c r="D124" s="81"/>
      <c r="E124" s="81"/>
      <c r="F124" s="81"/>
      <c r="G124" s="81"/>
      <c r="H124" s="81"/>
      <c r="I124" s="82"/>
      <c r="J124" s="27">
        <v>0</v>
      </c>
      <c r="K124" s="27">
        <v>0</v>
      </c>
      <c r="L124" s="27">
        <v>0</v>
      </c>
      <c r="M124" s="27">
        <v>0</v>
      </c>
      <c r="N124" s="20">
        <f t="shared" ref="N124:N125" si="39">K124+L124+M124</f>
        <v>0</v>
      </c>
      <c r="O124" s="20">
        <f t="shared" ref="O124:O125" si="40">P124-N124</f>
        <v>0</v>
      </c>
      <c r="P124" s="20">
        <f t="shared" ref="P124:P125" si="41">ROUND(PRODUCT(J124,25)/12,0)</f>
        <v>0</v>
      </c>
      <c r="Q124" s="27"/>
      <c r="R124" s="27"/>
      <c r="S124" s="28"/>
      <c r="T124" s="11"/>
    </row>
    <row r="125" spans="1:20">
      <c r="A125" s="67" t="s">
        <v>178</v>
      </c>
      <c r="B125" s="85" t="s">
        <v>179</v>
      </c>
      <c r="C125" s="86"/>
      <c r="D125" s="86"/>
      <c r="E125" s="86"/>
      <c r="F125" s="86"/>
      <c r="G125" s="86"/>
      <c r="H125" s="86"/>
      <c r="I125" s="87"/>
      <c r="J125" s="68">
        <v>7</v>
      </c>
      <c r="K125" s="68">
        <v>2</v>
      </c>
      <c r="L125" s="68">
        <v>1</v>
      </c>
      <c r="M125" s="27">
        <v>0</v>
      </c>
      <c r="N125" s="20">
        <f t="shared" si="39"/>
        <v>3</v>
      </c>
      <c r="O125" s="20">
        <f t="shared" si="40"/>
        <v>12</v>
      </c>
      <c r="P125" s="20">
        <f t="shared" si="41"/>
        <v>15</v>
      </c>
      <c r="Q125" s="27" t="s">
        <v>32</v>
      </c>
      <c r="R125" s="27"/>
      <c r="S125" s="28"/>
      <c r="T125" s="11" t="s">
        <v>38</v>
      </c>
    </row>
    <row r="126" spans="1:20">
      <c r="A126" s="74" t="s">
        <v>173</v>
      </c>
      <c r="B126" s="75"/>
      <c r="C126" s="75"/>
      <c r="D126" s="75"/>
      <c r="E126" s="75"/>
      <c r="F126" s="75"/>
      <c r="G126" s="75"/>
      <c r="H126" s="75"/>
      <c r="I126" s="75"/>
      <c r="J126" s="75"/>
      <c r="K126" s="75"/>
      <c r="L126" s="75"/>
      <c r="M126" s="75"/>
      <c r="N126" s="75"/>
      <c r="O126" s="75"/>
      <c r="P126" s="75"/>
      <c r="Q126" s="75"/>
      <c r="R126" s="75"/>
      <c r="S126" s="75"/>
      <c r="T126" s="76"/>
    </row>
    <row r="127" spans="1:20">
      <c r="A127" s="62" t="s">
        <v>164</v>
      </c>
      <c r="B127" s="126" t="s">
        <v>165</v>
      </c>
      <c r="C127" s="126"/>
      <c r="D127" s="126"/>
      <c r="E127" s="126"/>
      <c r="F127" s="126"/>
      <c r="G127" s="126"/>
      <c r="H127" s="126"/>
      <c r="I127" s="126"/>
      <c r="J127" s="63">
        <v>22</v>
      </c>
      <c r="K127" s="63">
        <v>0</v>
      </c>
      <c r="L127" s="63">
        <v>0</v>
      </c>
      <c r="M127" s="27">
        <v>0</v>
      </c>
      <c r="N127" s="20">
        <f t="shared" ref="N127:N128" si="42">K127+L127+M127</f>
        <v>0</v>
      </c>
      <c r="O127" s="20">
        <f t="shared" ref="O127:O128" si="43">P127-N127</f>
        <v>46</v>
      </c>
      <c r="P127" s="20">
        <f t="shared" ref="P127:P128" si="44">ROUND(PRODUCT(J127,25)/12,0)</f>
        <v>46</v>
      </c>
      <c r="Q127" s="27"/>
      <c r="R127" s="27"/>
      <c r="S127" s="28" t="s">
        <v>33</v>
      </c>
      <c r="T127" s="11" t="s">
        <v>38</v>
      </c>
    </row>
    <row r="128" spans="1:20" ht="14.45" customHeight="1">
      <c r="A128" s="62" t="s">
        <v>166</v>
      </c>
      <c r="B128" s="126" t="s">
        <v>167</v>
      </c>
      <c r="C128" s="126"/>
      <c r="D128" s="126"/>
      <c r="E128" s="126"/>
      <c r="F128" s="126"/>
      <c r="G128" s="126"/>
      <c r="H128" s="126"/>
      <c r="I128" s="126"/>
      <c r="J128" s="63">
        <v>22</v>
      </c>
      <c r="K128" s="63">
        <v>0</v>
      </c>
      <c r="L128" s="63">
        <v>0</v>
      </c>
      <c r="M128" s="27">
        <v>0</v>
      </c>
      <c r="N128" s="20">
        <f t="shared" si="42"/>
        <v>0</v>
      </c>
      <c r="O128" s="20">
        <f t="shared" si="43"/>
        <v>46</v>
      </c>
      <c r="P128" s="20">
        <f t="shared" si="44"/>
        <v>46</v>
      </c>
      <c r="Q128" s="27"/>
      <c r="R128" s="27"/>
      <c r="S128" s="28" t="s">
        <v>33</v>
      </c>
      <c r="T128" s="11" t="s">
        <v>38</v>
      </c>
    </row>
    <row r="129" spans="1:20" ht="13.5" customHeight="1">
      <c r="A129" s="180" t="s">
        <v>80</v>
      </c>
      <c r="B129" s="181"/>
      <c r="C129" s="181"/>
      <c r="D129" s="181"/>
      <c r="E129" s="181"/>
      <c r="F129" s="181"/>
      <c r="G129" s="181"/>
      <c r="H129" s="181"/>
      <c r="I129" s="182"/>
      <c r="J129" s="24">
        <f t="shared" ref="J129:P129" si="45">SUM(J97,J104,J110,J117,J120,J127)</f>
        <v>58</v>
      </c>
      <c r="K129" s="24">
        <f t="shared" si="45"/>
        <v>10</v>
      </c>
      <c r="L129" s="24">
        <f t="shared" si="45"/>
        <v>5</v>
      </c>
      <c r="M129" s="24">
        <f t="shared" si="45"/>
        <v>2</v>
      </c>
      <c r="N129" s="24">
        <f t="shared" si="45"/>
        <v>17</v>
      </c>
      <c r="O129" s="24">
        <f t="shared" si="45"/>
        <v>99</v>
      </c>
      <c r="P129" s="24">
        <f t="shared" si="45"/>
        <v>116</v>
      </c>
      <c r="Q129" s="24">
        <f>COUNTIF(Q97,"E")+COUNTIF(Q111,"E")+COUNTIF(Q120,"E")+COUNTIF(Q117,"E")+COUNTIF(Q104,"E")+COUNTIF(Q127,"E")</f>
        <v>5</v>
      </c>
      <c r="R129" s="24">
        <f>COUNTIF(R97,"C")+COUNTIF(R111,"C")+COUNTIF(R120,"C")+COUNTIF(R117,"C")+COUNTIF(R104,"C")+COUNTIF(R127,"C")</f>
        <v>0</v>
      </c>
      <c r="S129" s="24">
        <f>COUNTIF(S97,"VP")+COUNTIF(S111,"VP")+COUNTIF(S120,"VP")+COUNTIF(S117,"VP")+COUNTIF(S104,"VP")+COUNTIF(S127,"VP")</f>
        <v>1</v>
      </c>
      <c r="T129" s="29"/>
    </row>
    <row r="130" spans="1:20">
      <c r="A130" s="183" t="s">
        <v>48</v>
      </c>
      <c r="B130" s="184"/>
      <c r="C130" s="184"/>
      <c r="D130" s="184"/>
      <c r="E130" s="184"/>
      <c r="F130" s="184"/>
      <c r="G130" s="184"/>
      <c r="H130" s="184"/>
      <c r="I130" s="184"/>
      <c r="J130" s="185"/>
      <c r="K130" s="24">
        <f t="shared" ref="K130:P130" si="46">SUM(K97,K104,K110,K117,K120)*14+K127*12</f>
        <v>140</v>
      </c>
      <c r="L130" s="24">
        <f t="shared" si="46"/>
        <v>70</v>
      </c>
      <c r="M130" s="24">
        <f t="shared" si="46"/>
        <v>28</v>
      </c>
      <c r="N130" s="24">
        <f t="shared" si="46"/>
        <v>238</v>
      </c>
      <c r="O130" s="24">
        <f t="shared" si="46"/>
        <v>1294</v>
      </c>
      <c r="P130" s="24">
        <f t="shared" si="46"/>
        <v>1532</v>
      </c>
      <c r="Q130" s="174"/>
      <c r="R130" s="175"/>
      <c r="S130" s="175"/>
      <c r="T130" s="176"/>
    </row>
    <row r="131" spans="1:20">
      <c r="A131" s="186"/>
      <c r="B131" s="187"/>
      <c r="C131" s="187"/>
      <c r="D131" s="187"/>
      <c r="E131" s="187"/>
      <c r="F131" s="187"/>
      <c r="G131" s="187"/>
      <c r="H131" s="187"/>
      <c r="I131" s="187"/>
      <c r="J131" s="188"/>
      <c r="K131" s="127">
        <f>SUM(K130:M130)</f>
        <v>238</v>
      </c>
      <c r="L131" s="128"/>
      <c r="M131" s="129"/>
      <c r="N131" s="130">
        <f>SUM(N130:O130)</f>
        <v>1532</v>
      </c>
      <c r="O131" s="131"/>
      <c r="P131" s="132"/>
      <c r="Q131" s="177"/>
      <c r="R131" s="178"/>
      <c r="S131" s="178"/>
      <c r="T131" s="179"/>
    </row>
    <row r="132" spans="1:20" hidden="1">
      <c r="A132" s="12"/>
      <c r="B132" s="12"/>
      <c r="C132" s="12"/>
      <c r="D132" s="12"/>
      <c r="E132" s="12"/>
      <c r="F132" s="12"/>
      <c r="G132" s="12"/>
      <c r="H132" s="12"/>
      <c r="I132" s="12"/>
      <c r="J132" s="12"/>
      <c r="K132" s="13"/>
      <c r="L132" s="13"/>
      <c r="M132" s="13"/>
      <c r="N132" s="14"/>
      <c r="O132" s="14"/>
      <c r="P132" s="14"/>
      <c r="Q132" s="15"/>
      <c r="R132" s="15"/>
      <c r="S132" s="15"/>
      <c r="T132" s="15"/>
    </row>
    <row r="133" spans="1:20" ht="15.75" hidden="1" customHeight="1">
      <c r="B133" s="2"/>
      <c r="C133" s="2"/>
      <c r="D133" s="2"/>
      <c r="E133" s="2"/>
      <c r="F133" s="2"/>
      <c r="G133" s="2"/>
      <c r="M133" s="8"/>
      <c r="N133" s="8"/>
      <c r="O133" s="8"/>
      <c r="P133" s="8"/>
      <c r="Q133" s="8"/>
      <c r="R133" s="8"/>
      <c r="S133" s="8"/>
    </row>
    <row r="134" spans="1:20" ht="28.5" hidden="1" customHeight="1">
      <c r="A134" s="149" t="s">
        <v>49</v>
      </c>
      <c r="B134" s="149"/>
      <c r="C134" s="149"/>
      <c r="D134" s="149"/>
      <c r="E134" s="149"/>
      <c r="F134" s="149"/>
      <c r="G134" s="149"/>
      <c r="H134" s="149"/>
      <c r="I134" s="149"/>
      <c r="J134" s="149"/>
      <c r="K134" s="149"/>
      <c r="L134" s="149"/>
      <c r="M134" s="149"/>
      <c r="N134" s="149"/>
      <c r="O134" s="149"/>
      <c r="P134" s="149"/>
      <c r="Q134" s="149"/>
      <c r="R134" s="149"/>
      <c r="S134" s="149"/>
      <c r="T134" s="149"/>
    </row>
    <row r="135" spans="1:20" ht="21.75" hidden="1" customHeight="1">
      <c r="A135" s="100" t="s">
        <v>27</v>
      </c>
      <c r="B135" s="136" t="s">
        <v>26</v>
      </c>
      <c r="C135" s="137"/>
      <c r="D135" s="137"/>
      <c r="E135" s="137"/>
      <c r="F135" s="137"/>
      <c r="G135" s="137"/>
      <c r="H135" s="137"/>
      <c r="I135" s="138"/>
      <c r="J135" s="89" t="s">
        <v>40</v>
      </c>
      <c r="K135" s="83" t="s">
        <v>24</v>
      </c>
      <c r="L135" s="83"/>
      <c r="M135" s="83"/>
      <c r="N135" s="83" t="s">
        <v>41</v>
      </c>
      <c r="O135" s="84"/>
      <c r="P135" s="84"/>
      <c r="Q135" s="83" t="s">
        <v>23</v>
      </c>
      <c r="R135" s="83"/>
      <c r="S135" s="83"/>
      <c r="T135" s="83" t="s">
        <v>22</v>
      </c>
    </row>
    <row r="136" spans="1:20" ht="16.5" hidden="1" customHeight="1">
      <c r="A136" s="101"/>
      <c r="B136" s="139"/>
      <c r="C136" s="125"/>
      <c r="D136" s="125"/>
      <c r="E136" s="125"/>
      <c r="F136" s="125"/>
      <c r="G136" s="125"/>
      <c r="H136" s="125"/>
      <c r="I136" s="140"/>
      <c r="J136" s="90"/>
      <c r="K136" s="35" t="s">
        <v>28</v>
      </c>
      <c r="L136" s="35" t="s">
        <v>29</v>
      </c>
      <c r="M136" s="35" t="s">
        <v>30</v>
      </c>
      <c r="N136" s="35" t="s">
        <v>34</v>
      </c>
      <c r="O136" s="35" t="s">
        <v>7</v>
      </c>
      <c r="P136" s="35" t="s">
        <v>31</v>
      </c>
      <c r="Q136" s="35" t="s">
        <v>32</v>
      </c>
      <c r="R136" s="35" t="s">
        <v>28</v>
      </c>
      <c r="S136" s="35" t="s">
        <v>33</v>
      </c>
      <c r="T136" s="83"/>
    </row>
    <row r="137" spans="1:20" ht="15" hidden="1" customHeight="1">
      <c r="A137" s="133" t="s">
        <v>65</v>
      </c>
      <c r="B137" s="134"/>
      <c r="C137" s="134"/>
      <c r="D137" s="134"/>
      <c r="E137" s="134"/>
      <c r="F137" s="134"/>
      <c r="G137" s="134"/>
      <c r="H137" s="134"/>
      <c r="I137" s="134"/>
      <c r="J137" s="134"/>
      <c r="K137" s="134"/>
      <c r="L137" s="134"/>
      <c r="M137" s="134"/>
      <c r="N137" s="134"/>
      <c r="O137" s="134"/>
      <c r="P137" s="134"/>
      <c r="Q137" s="134"/>
      <c r="R137" s="134"/>
      <c r="S137" s="134"/>
      <c r="T137" s="135"/>
    </row>
    <row r="138" spans="1:20" hidden="1">
      <c r="A138" s="38"/>
      <c r="B138" s="80"/>
      <c r="C138" s="81"/>
      <c r="D138" s="81"/>
      <c r="E138" s="81"/>
      <c r="F138" s="81"/>
      <c r="G138" s="81"/>
      <c r="H138" s="81"/>
      <c r="I138" s="82"/>
      <c r="J138" s="27">
        <v>0</v>
      </c>
      <c r="K138" s="27">
        <v>0</v>
      </c>
      <c r="L138" s="27">
        <v>0</v>
      </c>
      <c r="M138" s="27">
        <v>0</v>
      </c>
      <c r="N138" s="20">
        <f>K138+L138+M138</f>
        <v>0</v>
      </c>
      <c r="O138" s="20">
        <f>P138-N138</f>
        <v>0</v>
      </c>
      <c r="P138" s="20">
        <f>ROUND(PRODUCT(J138,25)/14,0)</f>
        <v>0</v>
      </c>
      <c r="Q138" s="27"/>
      <c r="R138" s="27"/>
      <c r="S138" s="28"/>
      <c r="T138" s="11"/>
    </row>
    <row r="139" spans="1:20" hidden="1">
      <c r="A139" s="38"/>
      <c r="B139" s="80"/>
      <c r="C139" s="81"/>
      <c r="D139" s="81"/>
      <c r="E139" s="81"/>
      <c r="F139" s="81"/>
      <c r="G139" s="81"/>
      <c r="H139" s="81"/>
      <c r="I139" s="82"/>
      <c r="J139" s="27">
        <v>0</v>
      </c>
      <c r="K139" s="27">
        <v>0</v>
      </c>
      <c r="L139" s="27">
        <v>0</v>
      </c>
      <c r="M139" s="27">
        <v>0</v>
      </c>
      <c r="N139" s="20">
        <f t="shared" ref="N139:N142" si="47">K139+L139+M139</f>
        <v>0</v>
      </c>
      <c r="O139" s="20">
        <f t="shared" ref="O139:O142" si="48">P139-N139</f>
        <v>0</v>
      </c>
      <c r="P139" s="20">
        <f t="shared" ref="P139:P142" si="49">ROUND(PRODUCT(J139,25)/14,0)</f>
        <v>0</v>
      </c>
      <c r="Q139" s="27"/>
      <c r="R139" s="27"/>
      <c r="S139" s="28"/>
      <c r="T139" s="11"/>
    </row>
    <row r="140" spans="1:20" hidden="1">
      <c r="A140" s="38"/>
      <c r="B140" s="80"/>
      <c r="C140" s="81"/>
      <c r="D140" s="81"/>
      <c r="E140" s="81"/>
      <c r="F140" s="81"/>
      <c r="G140" s="81"/>
      <c r="H140" s="81"/>
      <c r="I140" s="82"/>
      <c r="J140" s="27">
        <v>0</v>
      </c>
      <c r="K140" s="27">
        <v>0</v>
      </c>
      <c r="L140" s="27">
        <v>0</v>
      </c>
      <c r="M140" s="27">
        <v>0</v>
      </c>
      <c r="N140" s="20">
        <f t="shared" ref="N140" si="50">K140+L140+M140</f>
        <v>0</v>
      </c>
      <c r="O140" s="20">
        <f t="shared" ref="O140" si="51">P140-N140</f>
        <v>0</v>
      </c>
      <c r="P140" s="20">
        <f t="shared" ref="P140" si="52">ROUND(PRODUCT(J140,25)/14,0)</f>
        <v>0</v>
      </c>
      <c r="Q140" s="27"/>
      <c r="R140" s="27"/>
      <c r="S140" s="28"/>
      <c r="T140" s="11"/>
    </row>
    <row r="141" spans="1:20" hidden="1">
      <c r="A141" s="38"/>
      <c r="B141" s="80"/>
      <c r="C141" s="81"/>
      <c r="D141" s="81"/>
      <c r="E141" s="81"/>
      <c r="F141" s="81"/>
      <c r="G141" s="81"/>
      <c r="H141" s="81"/>
      <c r="I141" s="82"/>
      <c r="J141" s="27">
        <v>0</v>
      </c>
      <c r="K141" s="27">
        <v>0</v>
      </c>
      <c r="L141" s="27">
        <v>0</v>
      </c>
      <c r="M141" s="27">
        <v>0</v>
      </c>
      <c r="N141" s="20">
        <f t="shared" si="47"/>
        <v>0</v>
      </c>
      <c r="O141" s="20">
        <f t="shared" si="48"/>
        <v>0</v>
      </c>
      <c r="P141" s="20">
        <f t="shared" si="49"/>
        <v>0</v>
      </c>
      <c r="Q141" s="27"/>
      <c r="R141" s="27"/>
      <c r="S141" s="28"/>
      <c r="T141" s="11"/>
    </row>
    <row r="142" spans="1:20" hidden="1">
      <c r="A142" s="38"/>
      <c r="B142" s="80"/>
      <c r="C142" s="81"/>
      <c r="D142" s="81"/>
      <c r="E142" s="81"/>
      <c r="F142" s="81"/>
      <c r="G142" s="81"/>
      <c r="H142" s="81"/>
      <c r="I142" s="82"/>
      <c r="J142" s="27">
        <v>0</v>
      </c>
      <c r="K142" s="27">
        <v>0</v>
      </c>
      <c r="L142" s="27">
        <v>0</v>
      </c>
      <c r="M142" s="27">
        <v>0</v>
      </c>
      <c r="N142" s="20">
        <f t="shared" si="47"/>
        <v>0</v>
      </c>
      <c r="O142" s="20">
        <f t="shared" si="48"/>
        <v>0</v>
      </c>
      <c r="P142" s="20">
        <f t="shared" si="49"/>
        <v>0</v>
      </c>
      <c r="Q142" s="27"/>
      <c r="R142" s="27"/>
      <c r="S142" s="28"/>
      <c r="T142" s="11"/>
    </row>
    <row r="143" spans="1:20" hidden="1">
      <c r="A143" s="74" t="s">
        <v>66</v>
      </c>
      <c r="B143" s="75"/>
      <c r="C143" s="75"/>
      <c r="D143" s="75"/>
      <c r="E143" s="75"/>
      <c r="F143" s="75"/>
      <c r="G143" s="75"/>
      <c r="H143" s="75"/>
      <c r="I143" s="75"/>
      <c r="J143" s="75"/>
      <c r="K143" s="75"/>
      <c r="L143" s="75"/>
      <c r="M143" s="75"/>
      <c r="N143" s="75"/>
      <c r="O143" s="75"/>
      <c r="P143" s="75"/>
      <c r="Q143" s="75"/>
      <c r="R143" s="75"/>
      <c r="S143" s="75"/>
      <c r="T143" s="76"/>
    </row>
    <row r="144" spans="1:20" hidden="1">
      <c r="A144" s="38"/>
      <c r="B144" s="80"/>
      <c r="C144" s="81"/>
      <c r="D144" s="81"/>
      <c r="E144" s="81"/>
      <c r="F144" s="81"/>
      <c r="G144" s="81"/>
      <c r="H144" s="81"/>
      <c r="I144" s="82"/>
      <c r="J144" s="27">
        <v>0</v>
      </c>
      <c r="K144" s="27">
        <v>0</v>
      </c>
      <c r="L144" s="27">
        <v>0</v>
      </c>
      <c r="M144" s="27">
        <v>0</v>
      </c>
      <c r="N144" s="20">
        <f t="shared" ref="N144:N148" si="53">K144+L144+M144</f>
        <v>0</v>
      </c>
      <c r="O144" s="20">
        <f t="shared" ref="O144:O148" si="54">P144-N144</f>
        <v>0</v>
      </c>
      <c r="P144" s="20">
        <f t="shared" ref="P144:P148" si="55">ROUND(PRODUCT(J144,25)/14,0)</f>
        <v>0</v>
      </c>
      <c r="Q144" s="27"/>
      <c r="R144" s="27"/>
      <c r="S144" s="28"/>
      <c r="T144" s="11"/>
    </row>
    <row r="145" spans="1:20" ht="12.75" hidden="1" customHeight="1">
      <c r="A145" s="38"/>
      <c r="B145" s="80"/>
      <c r="C145" s="81"/>
      <c r="D145" s="81"/>
      <c r="E145" s="81"/>
      <c r="F145" s="81"/>
      <c r="G145" s="81"/>
      <c r="H145" s="81"/>
      <c r="I145" s="82"/>
      <c r="J145" s="27">
        <v>0</v>
      </c>
      <c r="K145" s="27">
        <v>0</v>
      </c>
      <c r="L145" s="27">
        <v>0</v>
      </c>
      <c r="M145" s="27">
        <v>0</v>
      </c>
      <c r="N145" s="20">
        <f t="shared" si="53"/>
        <v>0</v>
      </c>
      <c r="O145" s="20">
        <f t="shared" si="54"/>
        <v>0</v>
      </c>
      <c r="P145" s="20">
        <f t="shared" si="55"/>
        <v>0</v>
      </c>
      <c r="Q145" s="27"/>
      <c r="R145" s="27"/>
      <c r="S145" s="28"/>
      <c r="T145" s="11"/>
    </row>
    <row r="146" spans="1:20" hidden="1">
      <c r="A146" s="38"/>
      <c r="B146" s="80"/>
      <c r="C146" s="81"/>
      <c r="D146" s="81"/>
      <c r="E146" s="81"/>
      <c r="F146" s="81"/>
      <c r="G146" s="81"/>
      <c r="H146" s="81"/>
      <c r="I146" s="82"/>
      <c r="J146" s="27">
        <v>0</v>
      </c>
      <c r="K146" s="27">
        <v>0</v>
      </c>
      <c r="L146" s="27">
        <v>0</v>
      </c>
      <c r="M146" s="27">
        <v>0</v>
      </c>
      <c r="N146" s="20">
        <f t="shared" si="53"/>
        <v>0</v>
      </c>
      <c r="O146" s="20">
        <f t="shared" si="54"/>
        <v>0</v>
      </c>
      <c r="P146" s="20">
        <f t="shared" si="55"/>
        <v>0</v>
      </c>
      <c r="Q146" s="27"/>
      <c r="R146" s="27"/>
      <c r="S146" s="28"/>
      <c r="T146" s="11"/>
    </row>
    <row r="147" spans="1:20" hidden="1">
      <c r="A147" s="38"/>
      <c r="B147" s="80"/>
      <c r="C147" s="81"/>
      <c r="D147" s="81"/>
      <c r="E147" s="81"/>
      <c r="F147" s="81"/>
      <c r="G147" s="81"/>
      <c r="H147" s="81"/>
      <c r="I147" s="82"/>
      <c r="J147" s="27">
        <v>0</v>
      </c>
      <c r="K147" s="27">
        <v>0</v>
      </c>
      <c r="L147" s="27">
        <v>0</v>
      </c>
      <c r="M147" s="27">
        <v>0</v>
      </c>
      <c r="N147" s="20">
        <f t="shared" si="53"/>
        <v>0</v>
      </c>
      <c r="O147" s="20">
        <f t="shared" si="54"/>
        <v>0</v>
      </c>
      <c r="P147" s="20">
        <f t="shared" si="55"/>
        <v>0</v>
      </c>
      <c r="Q147" s="27"/>
      <c r="R147" s="27"/>
      <c r="S147" s="28"/>
      <c r="T147" s="11"/>
    </row>
    <row r="148" spans="1:20" hidden="1">
      <c r="A148" s="38"/>
      <c r="B148" s="80"/>
      <c r="C148" s="81"/>
      <c r="D148" s="81"/>
      <c r="E148" s="81"/>
      <c r="F148" s="81"/>
      <c r="G148" s="81"/>
      <c r="H148" s="81"/>
      <c r="I148" s="82"/>
      <c r="J148" s="27">
        <v>0</v>
      </c>
      <c r="K148" s="27">
        <v>0</v>
      </c>
      <c r="L148" s="27">
        <v>0</v>
      </c>
      <c r="M148" s="27">
        <v>0</v>
      </c>
      <c r="N148" s="20">
        <f t="shared" si="53"/>
        <v>0</v>
      </c>
      <c r="O148" s="20">
        <f t="shared" si="54"/>
        <v>0</v>
      </c>
      <c r="P148" s="20">
        <f t="shared" si="55"/>
        <v>0</v>
      </c>
      <c r="Q148" s="27"/>
      <c r="R148" s="27"/>
      <c r="S148" s="28"/>
      <c r="T148" s="11"/>
    </row>
    <row r="149" spans="1:20" hidden="1">
      <c r="A149" s="74" t="s">
        <v>67</v>
      </c>
      <c r="B149" s="75"/>
      <c r="C149" s="75"/>
      <c r="D149" s="75"/>
      <c r="E149" s="75"/>
      <c r="F149" s="75"/>
      <c r="G149" s="75"/>
      <c r="H149" s="75"/>
      <c r="I149" s="75"/>
      <c r="J149" s="75"/>
      <c r="K149" s="75"/>
      <c r="L149" s="75"/>
      <c r="M149" s="75"/>
      <c r="N149" s="75"/>
      <c r="O149" s="75"/>
      <c r="P149" s="75"/>
      <c r="Q149" s="75"/>
      <c r="R149" s="75"/>
      <c r="S149" s="75"/>
      <c r="T149" s="76"/>
    </row>
    <row r="150" spans="1:20" hidden="1">
      <c r="A150" s="38"/>
      <c r="B150" s="80"/>
      <c r="C150" s="81"/>
      <c r="D150" s="81"/>
      <c r="E150" s="81"/>
      <c r="F150" s="81"/>
      <c r="G150" s="81"/>
      <c r="H150" s="81"/>
      <c r="I150" s="82"/>
      <c r="J150" s="27">
        <v>0</v>
      </c>
      <c r="K150" s="27">
        <v>0</v>
      </c>
      <c r="L150" s="27">
        <v>0</v>
      </c>
      <c r="M150" s="27">
        <v>0</v>
      </c>
      <c r="N150" s="20">
        <f t="shared" ref="N150:N155" si="56">K150+L150+M150</f>
        <v>0</v>
      </c>
      <c r="O150" s="20">
        <f t="shared" ref="O150:O155" si="57">P150-N150</f>
        <v>0</v>
      </c>
      <c r="P150" s="20">
        <f t="shared" ref="P150:P155" si="58">ROUND(PRODUCT(J150,25)/14,0)</f>
        <v>0</v>
      </c>
      <c r="Q150" s="27"/>
      <c r="R150" s="27"/>
      <c r="S150" s="28"/>
      <c r="T150" s="11"/>
    </row>
    <row r="151" spans="1:20" ht="13.5" hidden="1" customHeight="1">
      <c r="A151" s="38"/>
      <c r="B151" s="80"/>
      <c r="C151" s="81"/>
      <c r="D151" s="81"/>
      <c r="E151" s="81"/>
      <c r="F151" s="81"/>
      <c r="G151" s="81"/>
      <c r="H151" s="81"/>
      <c r="I151" s="82"/>
      <c r="J151" s="27">
        <v>0</v>
      </c>
      <c r="K151" s="27">
        <v>0</v>
      </c>
      <c r="L151" s="27">
        <v>0</v>
      </c>
      <c r="M151" s="27">
        <v>0</v>
      </c>
      <c r="N151" s="20">
        <f t="shared" si="56"/>
        <v>0</v>
      </c>
      <c r="O151" s="20">
        <f t="shared" si="57"/>
        <v>0</v>
      </c>
      <c r="P151" s="20">
        <f t="shared" si="58"/>
        <v>0</v>
      </c>
      <c r="Q151" s="27"/>
      <c r="R151" s="27"/>
      <c r="S151" s="28"/>
      <c r="T151" s="11"/>
    </row>
    <row r="152" spans="1:20" hidden="1">
      <c r="A152" s="38"/>
      <c r="B152" s="80"/>
      <c r="C152" s="81"/>
      <c r="D152" s="81"/>
      <c r="E152" s="81"/>
      <c r="F152" s="81"/>
      <c r="G152" s="81"/>
      <c r="H152" s="81"/>
      <c r="I152" s="82"/>
      <c r="J152" s="27">
        <v>0</v>
      </c>
      <c r="K152" s="27">
        <v>0</v>
      </c>
      <c r="L152" s="27">
        <v>0</v>
      </c>
      <c r="M152" s="27">
        <v>0</v>
      </c>
      <c r="N152" s="20">
        <f t="shared" si="56"/>
        <v>0</v>
      </c>
      <c r="O152" s="20">
        <f t="shared" si="57"/>
        <v>0</v>
      </c>
      <c r="P152" s="20">
        <f t="shared" si="58"/>
        <v>0</v>
      </c>
      <c r="Q152" s="27"/>
      <c r="R152" s="27"/>
      <c r="S152" s="28"/>
      <c r="T152" s="11"/>
    </row>
    <row r="153" spans="1:20" hidden="1">
      <c r="A153" s="38"/>
      <c r="B153" s="80"/>
      <c r="C153" s="81"/>
      <c r="D153" s="81"/>
      <c r="E153" s="81"/>
      <c r="F153" s="81"/>
      <c r="G153" s="81"/>
      <c r="H153" s="81"/>
      <c r="I153" s="82"/>
      <c r="J153" s="27">
        <v>0</v>
      </c>
      <c r="K153" s="27">
        <v>0</v>
      </c>
      <c r="L153" s="27">
        <v>0</v>
      </c>
      <c r="M153" s="27">
        <v>0</v>
      </c>
      <c r="N153" s="20">
        <f t="shared" si="56"/>
        <v>0</v>
      </c>
      <c r="O153" s="20">
        <f t="shared" si="57"/>
        <v>0</v>
      </c>
      <c r="P153" s="20">
        <f t="shared" si="58"/>
        <v>0</v>
      </c>
      <c r="Q153" s="27"/>
      <c r="R153" s="27"/>
      <c r="S153" s="28"/>
      <c r="T153" s="11"/>
    </row>
    <row r="154" spans="1:20" hidden="1">
      <c r="A154" s="38"/>
      <c r="B154" s="80"/>
      <c r="C154" s="81"/>
      <c r="D154" s="81"/>
      <c r="E154" s="81"/>
      <c r="F154" s="81"/>
      <c r="G154" s="81"/>
      <c r="H154" s="81"/>
      <c r="I154" s="82"/>
      <c r="J154" s="27">
        <v>0</v>
      </c>
      <c r="K154" s="27">
        <v>0</v>
      </c>
      <c r="L154" s="27">
        <v>0</v>
      </c>
      <c r="M154" s="27">
        <v>0</v>
      </c>
      <c r="N154" s="20">
        <f t="shared" si="56"/>
        <v>0</v>
      </c>
      <c r="O154" s="20">
        <f t="shared" si="57"/>
        <v>0</v>
      </c>
      <c r="P154" s="20">
        <f t="shared" si="58"/>
        <v>0</v>
      </c>
      <c r="Q154" s="27"/>
      <c r="R154" s="27"/>
      <c r="S154" s="28"/>
      <c r="T154" s="11"/>
    </row>
    <row r="155" spans="1:20" ht="15.75" hidden="1" customHeight="1">
      <c r="A155" s="38"/>
      <c r="B155" s="80"/>
      <c r="C155" s="81"/>
      <c r="D155" s="81"/>
      <c r="E155" s="81"/>
      <c r="F155" s="81"/>
      <c r="G155" s="81"/>
      <c r="H155" s="81"/>
      <c r="I155" s="82"/>
      <c r="J155" s="27">
        <v>0</v>
      </c>
      <c r="K155" s="27">
        <v>0</v>
      </c>
      <c r="L155" s="27">
        <v>0</v>
      </c>
      <c r="M155" s="27">
        <v>0</v>
      </c>
      <c r="N155" s="20">
        <f t="shared" si="56"/>
        <v>0</v>
      </c>
      <c r="O155" s="20">
        <f t="shared" si="57"/>
        <v>0</v>
      </c>
      <c r="P155" s="20">
        <f t="shared" si="58"/>
        <v>0</v>
      </c>
      <c r="Q155" s="27"/>
      <c r="R155" s="27"/>
      <c r="S155" s="28"/>
      <c r="T155" s="11"/>
    </row>
    <row r="156" spans="1:20" hidden="1">
      <c r="A156" s="74" t="s">
        <v>68</v>
      </c>
      <c r="B156" s="208"/>
      <c r="C156" s="208"/>
      <c r="D156" s="208"/>
      <c r="E156" s="208"/>
      <c r="F156" s="208"/>
      <c r="G156" s="208"/>
      <c r="H156" s="208"/>
      <c r="I156" s="208"/>
      <c r="J156" s="208"/>
      <c r="K156" s="208"/>
      <c r="L156" s="208"/>
      <c r="M156" s="208"/>
      <c r="N156" s="208"/>
      <c r="O156" s="208"/>
      <c r="P156" s="208"/>
      <c r="Q156" s="208"/>
      <c r="R156" s="208"/>
      <c r="S156" s="208"/>
      <c r="T156" s="209"/>
    </row>
    <row r="157" spans="1:20" hidden="1">
      <c r="A157" s="38"/>
      <c r="B157" s="207"/>
      <c r="C157" s="207"/>
      <c r="D157" s="207"/>
      <c r="E157" s="207"/>
      <c r="F157" s="207"/>
      <c r="G157" s="207"/>
      <c r="H157" s="207"/>
      <c r="I157" s="207"/>
      <c r="J157" s="27">
        <v>0</v>
      </c>
      <c r="K157" s="27">
        <v>0</v>
      </c>
      <c r="L157" s="27">
        <v>0</v>
      </c>
      <c r="M157" s="27">
        <v>0</v>
      </c>
      <c r="N157" s="20">
        <f t="shared" ref="N157:N162" si="59">K157+L157+M157</f>
        <v>0</v>
      </c>
      <c r="O157" s="20">
        <f t="shared" ref="O157:O162" si="60">P157-N157</f>
        <v>0</v>
      </c>
      <c r="P157" s="20">
        <f t="shared" ref="P157:P162" si="61">ROUND(PRODUCT(J157,25)/12,0)</f>
        <v>0</v>
      </c>
      <c r="Q157" s="27"/>
      <c r="R157" s="27"/>
      <c r="S157" s="28"/>
      <c r="T157" s="11"/>
    </row>
    <row r="158" spans="1:20" hidden="1">
      <c r="A158" s="38"/>
      <c r="B158" s="207"/>
      <c r="C158" s="207"/>
      <c r="D158" s="207"/>
      <c r="E158" s="207"/>
      <c r="F158" s="207"/>
      <c r="G158" s="207"/>
      <c r="H158" s="207"/>
      <c r="I158" s="207"/>
      <c r="J158" s="27">
        <v>0</v>
      </c>
      <c r="K158" s="27">
        <v>0</v>
      </c>
      <c r="L158" s="27">
        <v>0</v>
      </c>
      <c r="M158" s="27">
        <v>0</v>
      </c>
      <c r="N158" s="20">
        <f t="shared" si="59"/>
        <v>0</v>
      </c>
      <c r="O158" s="20">
        <f t="shared" si="60"/>
        <v>0</v>
      </c>
      <c r="P158" s="20">
        <f t="shared" si="61"/>
        <v>0</v>
      </c>
      <c r="Q158" s="27"/>
      <c r="R158" s="27"/>
      <c r="S158" s="28"/>
      <c r="T158" s="11"/>
    </row>
    <row r="159" spans="1:20" ht="13.5" hidden="1" customHeight="1">
      <c r="A159" s="38"/>
      <c r="B159" s="207"/>
      <c r="C159" s="207"/>
      <c r="D159" s="207"/>
      <c r="E159" s="207"/>
      <c r="F159" s="207"/>
      <c r="G159" s="207"/>
      <c r="H159" s="207"/>
      <c r="I159" s="207"/>
      <c r="J159" s="27">
        <v>0</v>
      </c>
      <c r="K159" s="27">
        <v>0</v>
      </c>
      <c r="L159" s="27">
        <v>0</v>
      </c>
      <c r="M159" s="27">
        <v>0</v>
      </c>
      <c r="N159" s="20">
        <f t="shared" si="59"/>
        <v>0</v>
      </c>
      <c r="O159" s="20">
        <f t="shared" si="60"/>
        <v>0</v>
      </c>
      <c r="P159" s="20">
        <f t="shared" si="61"/>
        <v>0</v>
      </c>
      <c r="Q159" s="27"/>
      <c r="R159" s="27"/>
      <c r="S159" s="28"/>
      <c r="T159" s="11"/>
    </row>
    <row r="160" spans="1:20" ht="14.25" hidden="1" customHeight="1">
      <c r="A160" s="38"/>
      <c r="B160" s="207"/>
      <c r="C160" s="207"/>
      <c r="D160" s="207"/>
      <c r="E160" s="207"/>
      <c r="F160" s="207"/>
      <c r="G160" s="207"/>
      <c r="H160" s="207"/>
      <c r="I160" s="207"/>
      <c r="J160" s="27">
        <v>0</v>
      </c>
      <c r="K160" s="27">
        <v>0</v>
      </c>
      <c r="L160" s="27">
        <v>0</v>
      </c>
      <c r="M160" s="27">
        <v>0</v>
      </c>
      <c r="N160" s="20">
        <f t="shared" si="59"/>
        <v>0</v>
      </c>
      <c r="O160" s="20">
        <f t="shared" si="60"/>
        <v>0</v>
      </c>
      <c r="P160" s="20">
        <f t="shared" si="61"/>
        <v>0</v>
      </c>
      <c r="Q160" s="27"/>
      <c r="R160" s="27"/>
      <c r="S160" s="28"/>
      <c r="T160" s="11"/>
    </row>
    <row r="161" spans="1:20" ht="12.75" hidden="1" customHeight="1">
      <c r="A161" s="38"/>
      <c r="B161" s="207"/>
      <c r="C161" s="207"/>
      <c r="D161" s="207"/>
      <c r="E161" s="207"/>
      <c r="F161" s="207"/>
      <c r="G161" s="207"/>
      <c r="H161" s="207"/>
      <c r="I161" s="207"/>
      <c r="J161" s="27">
        <v>0</v>
      </c>
      <c r="K161" s="27">
        <v>0</v>
      </c>
      <c r="L161" s="27">
        <v>0</v>
      </c>
      <c r="M161" s="27">
        <v>0</v>
      </c>
      <c r="N161" s="20">
        <f t="shared" si="59"/>
        <v>0</v>
      </c>
      <c r="O161" s="20">
        <f t="shared" si="60"/>
        <v>0</v>
      </c>
      <c r="P161" s="20">
        <f t="shared" si="61"/>
        <v>0</v>
      </c>
      <c r="Q161" s="27"/>
      <c r="R161" s="27"/>
      <c r="S161" s="28"/>
      <c r="T161" s="11"/>
    </row>
    <row r="162" spans="1:20" ht="29.25" hidden="1" customHeight="1">
      <c r="A162" s="38"/>
      <c r="B162" s="207"/>
      <c r="C162" s="207"/>
      <c r="D162" s="207"/>
      <c r="E162" s="207"/>
      <c r="F162" s="207"/>
      <c r="G162" s="207"/>
      <c r="H162" s="207"/>
      <c r="I162" s="207"/>
      <c r="J162" s="27">
        <v>0</v>
      </c>
      <c r="K162" s="27">
        <v>0</v>
      </c>
      <c r="L162" s="27">
        <v>0</v>
      </c>
      <c r="M162" s="27">
        <v>0</v>
      </c>
      <c r="N162" s="20">
        <f t="shared" si="59"/>
        <v>0</v>
      </c>
      <c r="O162" s="20">
        <f t="shared" si="60"/>
        <v>0</v>
      </c>
      <c r="P162" s="20">
        <f t="shared" si="61"/>
        <v>0</v>
      </c>
      <c r="Q162" s="27"/>
      <c r="R162" s="27"/>
      <c r="S162" s="28"/>
      <c r="T162" s="11"/>
    </row>
    <row r="163" spans="1:20" ht="15" hidden="1" customHeight="1">
      <c r="A163" s="180" t="s">
        <v>80</v>
      </c>
      <c r="B163" s="181"/>
      <c r="C163" s="181"/>
      <c r="D163" s="181"/>
      <c r="E163" s="181"/>
      <c r="F163" s="181"/>
      <c r="G163" s="181"/>
      <c r="H163" s="181"/>
      <c r="I163" s="182"/>
      <c r="J163" s="24">
        <f t="shared" ref="J163:P163" si="62">SUM(J138,J139,J140,J141,J142,J144,J145,J146,J147,J148,J150,J151,J152,J153,J154,J155,J157,J158,J159,J160,J161,J162)</f>
        <v>0</v>
      </c>
      <c r="K163" s="24">
        <f t="shared" si="62"/>
        <v>0</v>
      </c>
      <c r="L163" s="24">
        <f t="shared" si="62"/>
        <v>0</v>
      </c>
      <c r="M163" s="24">
        <f t="shared" si="62"/>
        <v>0</v>
      </c>
      <c r="N163" s="24">
        <f t="shared" si="62"/>
        <v>0</v>
      </c>
      <c r="O163" s="24">
        <f t="shared" si="62"/>
        <v>0</v>
      </c>
      <c r="P163" s="24">
        <f t="shared" si="62"/>
        <v>0</v>
      </c>
      <c r="Q163" s="24">
        <f>COUNTIF(Q138:Q142,"E")+COUNTIF(Q144:Q148,"E")+COUNTIF(Q150:Q155,"E")+COUNTIF(Q157:Q162,"E")</f>
        <v>0</v>
      </c>
      <c r="R163" s="24">
        <f>COUNTIF(R138:R142,"C")+COUNTIF(R144:R148,"C")+COUNTIF(R150:R155,"C")+COUNTIF(R157:R162,"C")</f>
        <v>0</v>
      </c>
      <c r="S163" s="24">
        <f>COUNTIF(S138:S142,"VP")+COUNTIF(S144:S148,"VP")+COUNTIF(S150:S155,"VP")+COUNTIF(S157:S162,"VP")</f>
        <v>0</v>
      </c>
      <c r="T163" s="29"/>
    </row>
    <row r="164" spans="1:20" ht="15" hidden="1" customHeight="1">
      <c r="A164" s="183" t="s">
        <v>48</v>
      </c>
      <c r="B164" s="184"/>
      <c r="C164" s="184"/>
      <c r="D164" s="184"/>
      <c r="E164" s="184"/>
      <c r="F164" s="184"/>
      <c r="G164" s="184"/>
      <c r="H164" s="184"/>
      <c r="I164" s="184"/>
      <c r="J164" s="185"/>
      <c r="K164" s="24">
        <f t="shared" ref="K164:P164" si="63">SUM(K138,K139,K140,K141,K142,K144,K145,K146,K147,K148,K150,K151,K152,K153,K154,K155)*14+SUM(K157,K158,K159,K160,K161,K162)*12</f>
        <v>0</v>
      </c>
      <c r="L164" s="24">
        <f t="shared" si="63"/>
        <v>0</v>
      </c>
      <c r="M164" s="24">
        <f t="shared" si="63"/>
        <v>0</v>
      </c>
      <c r="N164" s="24">
        <f t="shared" si="63"/>
        <v>0</v>
      </c>
      <c r="O164" s="24">
        <f t="shared" si="63"/>
        <v>0</v>
      </c>
      <c r="P164" s="24">
        <f t="shared" si="63"/>
        <v>0</v>
      </c>
      <c r="Q164" s="174"/>
      <c r="R164" s="175"/>
      <c r="S164" s="175"/>
      <c r="T164" s="176"/>
    </row>
    <row r="165" spans="1:20" ht="15" hidden="1" customHeight="1">
      <c r="A165" s="186"/>
      <c r="B165" s="187"/>
      <c r="C165" s="187"/>
      <c r="D165" s="187"/>
      <c r="E165" s="187"/>
      <c r="F165" s="187"/>
      <c r="G165" s="187"/>
      <c r="H165" s="187"/>
      <c r="I165" s="187"/>
      <c r="J165" s="188"/>
      <c r="K165" s="127">
        <f>SUM(K164:M164)</f>
        <v>0</v>
      </c>
      <c r="L165" s="128"/>
      <c r="M165" s="129"/>
      <c r="N165" s="130">
        <f>SUM(N164:O164)</f>
        <v>0</v>
      </c>
      <c r="O165" s="131"/>
      <c r="P165" s="132"/>
      <c r="Q165" s="177"/>
      <c r="R165" s="178"/>
      <c r="S165" s="178"/>
      <c r="T165" s="179"/>
    </row>
    <row r="166" spans="1:20" ht="15" customHeight="1">
      <c r="A166" s="12"/>
      <c r="B166" s="12"/>
      <c r="C166" s="12"/>
      <c r="D166" s="12"/>
      <c r="E166" s="12"/>
      <c r="F166" s="12"/>
      <c r="G166" s="12"/>
      <c r="H166" s="12"/>
      <c r="I166" s="12"/>
      <c r="J166" s="12"/>
      <c r="K166" s="13"/>
      <c r="L166" s="13"/>
      <c r="M166" s="13"/>
      <c r="N166" s="16"/>
      <c r="O166" s="16"/>
      <c r="P166" s="16"/>
      <c r="Q166" s="16"/>
      <c r="R166" s="16"/>
      <c r="S166" s="16"/>
      <c r="T166" s="16"/>
    </row>
    <row r="167" spans="1:20" ht="24" customHeight="1">
      <c r="A167" s="12"/>
      <c r="B167" s="12"/>
      <c r="C167" s="12"/>
      <c r="D167" s="12"/>
      <c r="E167" s="12"/>
      <c r="F167" s="12"/>
      <c r="G167" s="12"/>
      <c r="H167" s="12"/>
      <c r="I167" s="12"/>
      <c r="J167" s="12"/>
      <c r="K167" s="13"/>
      <c r="L167" s="13"/>
      <c r="M167" s="13"/>
      <c r="N167" s="16"/>
      <c r="O167" s="16"/>
      <c r="P167" s="16"/>
      <c r="Q167" s="16"/>
      <c r="R167" s="16"/>
      <c r="S167" s="16"/>
      <c r="T167" s="16"/>
    </row>
    <row r="168" spans="1:20" ht="16.5" customHeight="1">
      <c r="A168" s="125" t="s">
        <v>50</v>
      </c>
      <c r="B168" s="125"/>
      <c r="C168" s="125"/>
      <c r="D168" s="125"/>
      <c r="E168" s="125"/>
      <c r="F168" s="125"/>
      <c r="G168" s="125"/>
      <c r="H168" s="125"/>
      <c r="I168" s="125"/>
      <c r="J168" s="125"/>
      <c r="K168" s="125"/>
      <c r="L168" s="125"/>
      <c r="M168" s="125"/>
      <c r="N168" s="125"/>
      <c r="O168" s="125"/>
      <c r="P168" s="125"/>
      <c r="Q168" s="125"/>
      <c r="R168" s="125"/>
      <c r="S168" s="125"/>
      <c r="T168" s="125"/>
    </row>
    <row r="169" spans="1:20" ht="34.5" customHeight="1">
      <c r="A169" s="94" t="s">
        <v>51</v>
      </c>
      <c r="B169" s="95"/>
      <c r="C169" s="95"/>
      <c r="D169" s="95"/>
      <c r="E169" s="95"/>
      <c r="F169" s="95"/>
      <c r="G169" s="95"/>
      <c r="H169" s="95"/>
      <c r="I169" s="95"/>
      <c r="J169" s="95"/>
      <c r="K169" s="95"/>
      <c r="L169" s="95"/>
      <c r="M169" s="95"/>
      <c r="N169" s="95"/>
      <c r="O169" s="95"/>
      <c r="P169" s="95"/>
      <c r="Q169" s="95"/>
      <c r="R169" s="95"/>
      <c r="S169" s="95"/>
      <c r="T169" s="96"/>
    </row>
    <row r="170" spans="1:20">
      <c r="A170" s="145" t="s">
        <v>27</v>
      </c>
      <c r="B170" s="145" t="s">
        <v>26</v>
      </c>
      <c r="C170" s="145"/>
      <c r="D170" s="145"/>
      <c r="E170" s="145"/>
      <c r="F170" s="145"/>
      <c r="G170" s="145"/>
      <c r="H170" s="145"/>
      <c r="I170" s="145"/>
      <c r="J170" s="123" t="s">
        <v>40</v>
      </c>
      <c r="K170" s="123" t="s">
        <v>24</v>
      </c>
      <c r="L170" s="123"/>
      <c r="M170" s="123"/>
      <c r="N170" s="123" t="s">
        <v>41</v>
      </c>
      <c r="O170" s="123"/>
      <c r="P170" s="123"/>
      <c r="Q170" s="123" t="s">
        <v>23</v>
      </c>
      <c r="R170" s="123"/>
      <c r="S170" s="123"/>
      <c r="T170" s="123" t="s">
        <v>22</v>
      </c>
    </row>
    <row r="171" spans="1:20" ht="17.25" customHeight="1">
      <c r="A171" s="145"/>
      <c r="B171" s="145"/>
      <c r="C171" s="145"/>
      <c r="D171" s="145"/>
      <c r="E171" s="145"/>
      <c r="F171" s="145"/>
      <c r="G171" s="145"/>
      <c r="H171" s="145"/>
      <c r="I171" s="145"/>
      <c r="J171" s="123"/>
      <c r="K171" s="31" t="s">
        <v>28</v>
      </c>
      <c r="L171" s="31" t="s">
        <v>29</v>
      </c>
      <c r="M171" s="31" t="s">
        <v>30</v>
      </c>
      <c r="N171" s="31" t="s">
        <v>34</v>
      </c>
      <c r="O171" s="31" t="s">
        <v>7</v>
      </c>
      <c r="P171" s="31" t="s">
        <v>31</v>
      </c>
      <c r="Q171" s="31" t="s">
        <v>32</v>
      </c>
      <c r="R171" s="31" t="s">
        <v>28</v>
      </c>
      <c r="S171" s="31" t="s">
        <v>33</v>
      </c>
      <c r="T171" s="123"/>
    </row>
    <row r="172" spans="1:20">
      <c r="A172" s="94" t="s">
        <v>69</v>
      </c>
      <c r="B172" s="95"/>
      <c r="C172" s="95"/>
      <c r="D172" s="95"/>
      <c r="E172" s="95"/>
      <c r="F172" s="95"/>
      <c r="G172" s="95"/>
      <c r="H172" s="95"/>
      <c r="I172" s="95"/>
      <c r="J172" s="95"/>
      <c r="K172" s="95"/>
      <c r="L172" s="95"/>
      <c r="M172" s="95"/>
      <c r="N172" s="95"/>
      <c r="O172" s="95"/>
      <c r="P172" s="95"/>
      <c r="Q172" s="95"/>
      <c r="R172" s="95"/>
      <c r="S172" s="95"/>
      <c r="T172" s="96"/>
    </row>
    <row r="173" spans="1:20">
      <c r="A173" s="34" t="str">
        <f t="shared" ref="A173:A188" si="64">IF(ISNA(INDEX($A$33:$T$162,MATCH($B173,$B$33:$B$162,0),1)),"",INDEX($A$33:$T$162,MATCH($B173,$B$33:$B$162,0),1))</f>
        <v>MMM8075</v>
      </c>
      <c r="B173" s="124" t="s">
        <v>120</v>
      </c>
      <c r="C173" s="124"/>
      <c r="D173" s="124"/>
      <c r="E173" s="124"/>
      <c r="F173" s="124"/>
      <c r="G173" s="124"/>
      <c r="H173" s="124"/>
      <c r="I173" s="124"/>
      <c r="J173" s="20">
        <f t="shared" ref="J173:J188" si="65">IF(ISNA(INDEX($A$33:$T$162,MATCH($B173,$B$33:$B$162,0),10)),"",INDEX($A$33:$T$162,MATCH($B173,$B$33:$B$162,0),10))</f>
        <v>8</v>
      </c>
      <c r="K173" s="20">
        <f t="shared" ref="K173:K188" si="66">IF(ISNA(INDEX($A$33:$T$162,MATCH($B173,$B$33:$B$162,0),11)),"",INDEX($A$33:$T$162,MATCH($B173,$B$33:$B$162,0),11))</f>
        <v>2</v>
      </c>
      <c r="L173" s="20">
        <f t="shared" ref="L173:L188" si="67">IF(ISNA(INDEX($A$33:$T$162,MATCH($B173,$B$33:$B$162,0),12)),"",INDEX($A$33:$T$162,MATCH($B173,$B$33:$B$162,0),12))</f>
        <v>0</v>
      </c>
      <c r="M173" s="20">
        <f t="shared" ref="M173:M188" si="68">IF(ISNA(INDEX($A$33:$T$162,MATCH($B173,$B$33:$B$162,0),13)),"",INDEX($A$33:$T$162,MATCH($B173,$B$33:$B$162,0),13))</f>
        <v>3</v>
      </c>
      <c r="N173" s="20">
        <f t="shared" ref="N173:N188" si="69">IF(ISNA(INDEX($A$33:$T$162,MATCH($B173,$B$33:$B$162,0),14)),"",INDEX($A$33:$T$162,MATCH($B173,$B$33:$B$162,0),14))</f>
        <v>5</v>
      </c>
      <c r="O173" s="20">
        <f t="shared" ref="O173:O188" si="70">IF(ISNA(INDEX($A$33:$T$162,MATCH($B173,$B$33:$B$162,0),15)),"",INDEX($A$33:$T$162,MATCH($B173,$B$33:$B$162,0),15))</f>
        <v>9</v>
      </c>
      <c r="P173" s="20">
        <f t="shared" ref="P173:P188" si="71">IF(ISNA(INDEX($A$33:$T$162,MATCH($B173,$B$33:$B$162,0),16)),"",INDEX($A$33:$T$162,MATCH($B173,$B$33:$B$162,0),16))</f>
        <v>14</v>
      </c>
      <c r="Q173" s="30" t="str">
        <f t="shared" ref="Q173:Q188" si="72">IF(ISNA(INDEX($A$33:$T$162,MATCH($B173,$B$33:$B$162,0),17)),"",INDEX($A$33:$T$162,MATCH($B173,$B$33:$B$162,0),17))</f>
        <v>E</v>
      </c>
      <c r="R173" s="30">
        <f t="shared" ref="R173:R188" si="73">IF(ISNA(INDEX($A$33:$T$162,MATCH($B173,$B$33:$B$162,0),18)),"",INDEX($A$33:$T$162,MATCH($B173,$B$33:$B$162,0),18))</f>
        <v>0</v>
      </c>
      <c r="S173" s="30">
        <f t="shared" ref="S173:S188" si="74">IF(ISNA(INDEX($A$33:$T$162,MATCH($B173,$B$33:$B$162,0),19)),"",INDEX($A$33:$T$162,MATCH($B173,$B$33:$B$162,0),19))</f>
        <v>0</v>
      </c>
      <c r="T173" s="21" t="s">
        <v>37</v>
      </c>
    </row>
    <row r="174" spans="1:20">
      <c r="A174" s="34" t="str">
        <f t="shared" si="64"/>
        <v>MMM8076</v>
      </c>
      <c r="B174" s="124" t="s">
        <v>122</v>
      </c>
      <c r="C174" s="124"/>
      <c r="D174" s="124"/>
      <c r="E174" s="124"/>
      <c r="F174" s="124"/>
      <c r="G174" s="124"/>
      <c r="H174" s="124"/>
      <c r="I174" s="124"/>
      <c r="J174" s="20">
        <f t="shared" si="65"/>
        <v>8</v>
      </c>
      <c r="K174" s="20">
        <f t="shared" si="66"/>
        <v>2</v>
      </c>
      <c r="L174" s="20">
        <f t="shared" si="67"/>
        <v>0</v>
      </c>
      <c r="M174" s="20">
        <f t="shared" si="68"/>
        <v>3</v>
      </c>
      <c r="N174" s="20">
        <f t="shared" si="69"/>
        <v>5</v>
      </c>
      <c r="O174" s="20">
        <f t="shared" si="70"/>
        <v>9</v>
      </c>
      <c r="P174" s="20">
        <f t="shared" si="71"/>
        <v>14</v>
      </c>
      <c r="Q174" s="30" t="str">
        <f t="shared" si="72"/>
        <v>E</v>
      </c>
      <c r="R174" s="30">
        <f t="shared" si="73"/>
        <v>0</v>
      </c>
      <c r="S174" s="30">
        <f t="shared" si="74"/>
        <v>0</v>
      </c>
      <c r="T174" s="21" t="s">
        <v>37</v>
      </c>
    </row>
    <row r="175" spans="1:20" ht="26.25" customHeight="1">
      <c r="A175" s="34" t="str">
        <f t="shared" si="64"/>
        <v>MMM8078</v>
      </c>
      <c r="B175" s="256" t="s">
        <v>175</v>
      </c>
      <c r="C175" s="257"/>
      <c r="D175" s="257"/>
      <c r="E175" s="257"/>
      <c r="F175" s="257"/>
      <c r="G175" s="257"/>
      <c r="H175" s="257"/>
      <c r="I175" s="258"/>
      <c r="J175" s="20">
        <f t="shared" si="65"/>
        <v>8</v>
      </c>
      <c r="K175" s="20">
        <f t="shared" si="66"/>
        <v>2</v>
      </c>
      <c r="L175" s="20">
        <f t="shared" si="67"/>
        <v>1</v>
      </c>
      <c r="M175" s="20">
        <f t="shared" si="68"/>
        <v>2</v>
      </c>
      <c r="N175" s="20">
        <f t="shared" si="69"/>
        <v>5</v>
      </c>
      <c r="O175" s="20">
        <f t="shared" si="70"/>
        <v>9</v>
      </c>
      <c r="P175" s="20">
        <f t="shared" si="71"/>
        <v>14</v>
      </c>
      <c r="Q175" s="30">
        <f t="shared" si="72"/>
        <v>0</v>
      </c>
      <c r="R175" s="30" t="str">
        <f t="shared" si="73"/>
        <v>C</v>
      </c>
      <c r="S175" s="30">
        <f t="shared" si="74"/>
        <v>0</v>
      </c>
      <c r="T175" s="21" t="s">
        <v>37</v>
      </c>
    </row>
    <row r="176" spans="1:20">
      <c r="A176" s="34" t="str">
        <f t="shared" si="64"/>
        <v>MMM8081</v>
      </c>
      <c r="B176" s="124" t="s">
        <v>128</v>
      </c>
      <c r="C176" s="124"/>
      <c r="D176" s="124"/>
      <c r="E176" s="124"/>
      <c r="F176" s="124"/>
      <c r="G176" s="124"/>
      <c r="H176" s="124"/>
      <c r="I176" s="124"/>
      <c r="J176" s="20">
        <f t="shared" si="65"/>
        <v>8</v>
      </c>
      <c r="K176" s="20">
        <f t="shared" si="66"/>
        <v>2</v>
      </c>
      <c r="L176" s="20">
        <f t="shared" si="67"/>
        <v>1</v>
      </c>
      <c r="M176" s="20">
        <f t="shared" si="68"/>
        <v>2</v>
      </c>
      <c r="N176" s="20">
        <f t="shared" si="69"/>
        <v>5</v>
      </c>
      <c r="O176" s="20">
        <f t="shared" si="70"/>
        <v>9</v>
      </c>
      <c r="P176" s="20">
        <f t="shared" si="71"/>
        <v>14</v>
      </c>
      <c r="Q176" s="30" t="str">
        <f t="shared" si="72"/>
        <v>E</v>
      </c>
      <c r="R176" s="30">
        <f t="shared" si="73"/>
        <v>0</v>
      </c>
      <c r="S176" s="30">
        <f t="shared" si="74"/>
        <v>0</v>
      </c>
      <c r="T176" s="21" t="s">
        <v>37</v>
      </c>
    </row>
    <row r="177" spans="1:20">
      <c r="A177" s="34" t="str">
        <f t="shared" si="64"/>
        <v>MMM8079</v>
      </c>
      <c r="B177" s="124" t="s">
        <v>133</v>
      </c>
      <c r="C177" s="124"/>
      <c r="D177" s="124"/>
      <c r="E177" s="124"/>
      <c r="F177" s="124"/>
      <c r="G177" s="124"/>
      <c r="H177" s="124"/>
      <c r="I177" s="124"/>
      <c r="J177" s="20">
        <f t="shared" si="65"/>
        <v>8</v>
      </c>
      <c r="K177" s="20">
        <f t="shared" si="66"/>
        <v>2</v>
      </c>
      <c r="L177" s="20">
        <f t="shared" si="67"/>
        <v>1</v>
      </c>
      <c r="M177" s="20">
        <f t="shared" si="68"/>
        <v>2</v>
      </c>
      <c r="N177" s="20">
        <f t="shared" si="69"/>
        <v>5</v>
      </c>
      <c r="O177" s="20">
        <f t="shared" si="70"/>
        <v>9</v>
      </c>
      <c r="P177" s="20">
        <f t="shared" si="71"/>
        <v>14</v>
      </c>
      <c r="Q177" s="30" t="str">
        <f t="shared" si="72"/>
        <v>E</v>
      </c>
      <c r="R177" s="30">
        <f t="shared" si="73"/>
        <v>0</v>
      </c>
      <c r="S177" s="30">
        <f t="shared" si="74"/>
        <v>0</v>
      </c>
      <c r="T177" s="21" t="s">
        <v>37</v>
      </c>
    </row>
    <row r="178" spans="1:20" hidden="1">
      <c r="A178" s="34" t="str">
        <f t="shared" si="64"/>
        <v>MME8032</v>
      </c>
      <c r="B178" s="124" t="s">
        <v>135</v>
      </c>
      <c r="C178" s="124"/>
      <c r="D178" s="124"/>
      <c r="E178" s="124"/>
      <c r="F178" s="124"/>
      <c r="G178" s="124"/>
      <c r="H178" s="124"/>
      <c r="I178" s="124"/>
      <c r="J178" s="20">
        <f t="shared" si="65"/>
        <v>8</v>
      </c>
      <c r="K178" s="20">
        <f t="shared" si="66"/>
        <v>2</v>
      </c>
      <c r="L178" s="20">
        <f t="shared" si="67"/>
        <v>1</v>
      </c>
      <c r="M178" s="20">
        <f t="shared" si="68"/>
        <v>2</v>
      </c>
      <c r="N178" s="20">
        <f t="shared" si="69"/>
        <v>5</v>
      </c>
      <c r="O178" s="20">
        <f t="shared" si="70"/>
        <v>9</v>
      </c>
      <c r="P178" s="20">
        <f t="shared" si="71"/>
        <v>14</v>
      </c>
      <c r="Q178" s="30" t="str">
        <f t="shared" si="72"/>
        <v>E</v>
      </c>
      <c r="R178" s="30">
        <f t="shared" si="73"/>
        <v>0</v>
      </c>
      <c r="S178" s="30">
        <f t="shared" si="74"/>
        <v>0</v>
      </c>
      <c r="T178" s="21" t="s">
        <v>37</v>
      </c>
    </row>
    <row r="179" spans="1:20" hidden="1">
      <c r="A179" s="34" t="str">
        <f t="shared" si="64"/>
        <v/>
      </c>
      <c r="B179" s="124"/>
      <c r="C179" s="124"/>
      <c r="D179" s="124"/>
      <c r="E179" s="124"/>
      <c r="F179" s="124"/>
      <c r="G179" s="124"/>
      <c r="H179" s="124"/>
      <c r="I179" s="124"/>
      <c r="J179" s="20" t="str">
        <f t="shared" si="65"/>
        <v/>
      </c>
      <c r="K179" s="20" t="str">
        <f t="shared" si="66"/>
        <v/>
      </c>
      <c r="L179" s="20" t="str">
        <f t="shared" si="67"/>
        <v/>
      </c>
      <c r="M179" s="20" t="str">
        <f t="shared" si="68"/>
        <v/>
      </c>
      <c r="N179" s="20" t="str">
        <f t="shared" si="69"/>
        <v/>
      </c>
      <c r="O179" s="20" t="str">
        <f t="shared" si="70"/>
        <v/>
      </c>
      <c r="P179" s="20" t="str">
        <f t="shared" si="71"/>
        <v/>
      </c>
      <c r="Q179" s="30" t="str">
        <f t="shared" si="72"/>
        <v/>
      </c>
      <c r="R179" s="30" t="str">
        <f t="shared" si="73"/>
        <v/>
      </c>
      <c r="S179" s="30" t="str">
        <f t="shared" si="74"/>
        <v/>
      </c>
      <c r="T179" s="21" t="s">
        <v>37</v>
      </c>
    </row>
    <row r="180" spans="1:20" hidden="1">
      <c r="A180" s="34" t="str">
        <f t="shared" si="64"/>
        <v/>
      </c>
      <c r="B180" s="124"/>
      <c r="C180" s="124"/>
      <c r="D180" s="124"/>
      <c r="E180" s="124"/>
      <c r="F180" s="124"/>
      <c r="G180" s="124"/>
      <c r="H180" s="124"/>
      <c r="I180" s="124"/>
      <c r="J180" s="20" t="str">
        <f t="shared" si="65"/>
        <v/>
      </c>
      <c r="K180" s="20" t="str">
        <f t="shared" si="66"/>
        <v/>
      </c>
      <c r="L180" s="20" t="str">
        <f t="shared" si="67"/>
        <v/>
      </c>
      <c r="M180" s="20" t="str">
        <f t="shared" si="68"/>
        <v/>
      </c>
      <c r="N180" s="20" t="str">
        <f t="shared" si="69"/>
        <v/>
      </c>
      <c r="O180" s="20" t="str">
        <f t="shared" si="70"/>
        <v/>
      </c>
      <c r="P180" s="20" t="str">
        <f t="shared" si="71"/>
        <v/>
      </c>
      <c r="Q180" s="30" t="str">
        <f t="shared" si="72"/>
        <v/>
      </c>
      <c r="R180" s="30" t="str">
        <f t="shared" si="73"/>
        <v/>
      </c>
      <c r="S180" s="30" t="str">
        <f t="shared" si="74"/>
        <v/>
      </c>
      <c r="T180" s="21" t="s">
        <v>37</v>
      </c>
    </row>
    <row r="181" spans="1:20" hidden="1">
      <c r="A181" s="34" t="str">
        <f t="shared" si="64"/>
        <v/>
      </c>
      <c r="B181" s="124"/>
      <c r="C181" s="124"/>
      <c r="D181" s="124"/>
      <c r="E181" s="124"/>
      <c r="F181" s="124"/>
      <c r="G181" s="124"/>
      <c r="H181" s="124"/>
      <c r="I181" s="124"/>
      <c r="J181" s="20" t="str">
        <f t="shared" si="65"/>
        <v/>
      </c>
      <c r="K181" s="20" t="str">
        <f t="shared" si="66"/>
        <v/>
      </c>
      <c r="L181" s="20" t="str">
        <f t="shared" si="67"/>
        <v/>
      </c>
      <c r="M181" s="20" t="str">
        <f t="shared" si="68"/>
        <v/>
      </c>
      <c r="N181" s="20" t="str">
        <f t="shared" si="69"/>
        <v/>
      </c>
      <c r="O181" s="20" t="str">
        <f t="shared" si="70"/>
        <v/>
      </c>
      <c r="P181" s="20" t="str">
        <f t="shared" si="71"/>
        <v/>
      </c>
      <c r="Q181" s="30" t="str">
        <f t="shared" si="72"/>
        <v/>
      </c>
      <c r="R181" s="30" t="str">
        <f t="shared" si="73"/>
        <v/>
      </c>
      <c r="S181" s="30" t="str">
        <f t="shared" si="74"/>
        <v/>
      </c>
      <c r="T181" s="21" t="s">
        <v>37</v>
      </c>
    </row>
    <row r="182" spans="1:20" hidden="1">
      <c r="A182" s="34" t="str">
        <f t="shared" si="64"/>
        <v/>
      </c>
      <c r="B182" s="124"/>
      <c r="C182" s="124"/>
      <c r="D182" s="124"/>
      <c r="E182" s="124"/>
      <c r="F182" s="124"/>
      <c r="G182" s="124"/>
      <c r="H182" s="124"/>
      <c r="I182" s="124"/>
      <c r="J182" s="20" t="str">
        <f t="shared" si="65"/>
        <v/>
      </c>
      <c r="K182" s="20" t="str">
        <f t="shared" si="66"/>
        <v/>
      </c>
      <c r="L182" s="20" t="str">
        <f t="shared" si="67"/>
        <v/>
      </c>
      <c r="M182" s="20" t="str">
        <f t="shared" si="68"/>
        <v/>
      </c>
      <c r="N182" s="20" t="str">
        <f t="shared" si="69"/>
        <v/>
      </c>
      <c r="O182" s="20" t="str">
        <f t="shared" si="70"/>
        <v/>
      </c>
      <c r="P182" s="20" t="str">
        <f t="shared" si="71"/>
        <v/>
      </c>
      <c r="Q182" s="30" t="str">
        <f t="shared" si="72"/>
        <v/>
      </c>
      <c r="R182" s="30" t="str">
        <f t="shared" si="73"/>
        <v/>
      </c>
      <c r="S182" s="30" t="str">
        <f t="shared" si="74"/>
        <v/>
      </c>
      <c r="T182" s="21" t="s">
        <v>37</v>
      </c>
    </row>
    <row r="183" spans="1:20" hidden="1">
      <c r="A183" s="34" t="str">
        <f t="shared" si="64"/>
        <v/>
      </c>
      <c r="B183" s="124"/>
      <c r="C183" s="124"/>
      <c r="D183" s="124"/>
      <c r="E183" s="124"/>
      <c r="F183" s="124"/>
      <c r="G183" s="124"/>
      <c r="H183" s="124"/>
      <c r="I183" s="124"/>
      <c r="J183" s="20" t="str">
        <f t="shared" si="65"/>
        <v/>
      </c>
      <c r="K183" s="20" t="str">
        <f t="shared" si="66"/>
        <v/>
      </c>
      <c r="L183" s="20" t="str">
        <f t="shared" si="67"/>
        <v/>
      </c>
      <c r="M183" s="20" t="str">
        <f t="shared" si="68"/>
        <v/>
      </c>
      <c r="N183" s="20" t="str">
        <f t="shared" si="69"/>
        <v/>
      </c>
      <c r="O183" s="20" t="str">
        <f t="shared" si="70"/>
        <v/>
      </c>
      <c r="P183" s="20" t="str">
        <f t="shared" si="71"/>
        <v/>
      </c>
      <c r="Q183" s="30" t="str">
        <f t="shared" si="72"/>
        <v/>
      </c>
      <c r="R183" s="30" t="str">
        <f t="shared" si="73"/>
        <v/>
      </c>
      <c r="S183" s="30" t="str">
        <f t="shared" si="74"/>
        <v/>
      </c>
      <c r="T183" s="21" t="s">
        <v>37</v>
      </c>
    </row>
    <row r="184" spans="1:20" hidden="1">
      <c r="A184" s="34" t="str">
        <f t="shared" si="64"/>
        <v/>
      </c>
      <c r="B184" s="124"/>
      <c r="C184" s="124"/>
      <c r="D184" s="124"/>
      <c r="E184" s="124"/>
      <c r="F184" s="124"/>
      <c r="G184" s="124"/>
      <c r="H184" s="124"/>
      <c r="I184" s="124"/>
      <c r="J184" s="20" t="str">
        <f t="shared" si="65"/>
        <v/>
      </c>
      <c r="K184" s="20" t="str">
        <f t="shared" si="66"/>
        <v/>
      </c>
      <c r="L184" s="20" t="str">
        <f t="shared" si="67"/>
        <v/>
      </c>
      <c r="M184" s="20" t="str">
        <f t="shared" si="68"/>
        <v/>
      </c>
      <c r="N184" s="20" t="str">
        <f t="shared" si="69"/>
        <v/>
      </c>
      <c r="O184" s="20" t="str">
        <f t="shared" si="70"/>
        <v/>
      </c>
      <c r="P184" s="20" t="str">
        <f t="shared" si="71"/>
        <v/>
      </c>
      <c r="Q184" s="30" t="str">
        <f t="shared" si="72"/>
        <v/>
      </c>
      <c r="R184" s="30" t="str">
        <f t="shared" si="73"/>
        <v/>
      </c>
      <c r="S184" s="30" t="str">
        <f t="shared" si="74"/>
        <v/>
      </c>
      <c r="T184" s="21" t="s">
        <v>37</v>
      </c>
    </row>
    <row r="185" spans="1:20" hidden="1">
      <c r="A185" s="34" t="str">
        <f t="shared" si="64"/>
        <v/>
      </c>
      <c r="B185" s="124"/>
      <c r="C185" s="124"/>
      <c r="D185" s="124"/>
      <c r="E185" s="124"/>
      <c r="F185" s="124"/>
      <c r="G185" s="124"/>
      <c r="H185" s="124"/>
      <c r="I185" s="124"/>
      <c r="J185" s="20" t="str">
        <f t="shared" si="65"/>
        <v/>
      </c>
      <c r="K185" s="20" t="str">
        <f t="shared" si="66"/>
        <v/>
      </c>
      <c r="L185" s="20" t="str">
        <f t="shared" si="67"/>
        <v/>
      </c>
      <c r="M185" s="20" t="str">
        <f t="shared" si="68"/>
        <v/>
      </c>
      <c r="N185" s="20" t="str">
        <f t="shared" si="69"/>
        <v/>
      </c>
      <c r="O185" s="20" t="str">
        <f t="shared" si="70"/>
        <v/>
      </c>
      <c r="P185" s="20" t="str">
        <f t="shared" si="71"/>
        <v/>
      </c>
      <c r="Q185" s="30" t="str">
        <f t="shared" si="72"/>
        <v/>
      </c>
      <c r="R185" s="30" t="str">
        <f t="shared" si="73"/>
        <v/>
      </c>
      <c r="S185" s="30" t="str">
        <f t="shared" si="74"/>
        <v/>
      </c>
      <c r="T185" s="21" t="s">
        <v>37</v>
      </c>
    </row>
    <row r="186" spans="1:20" hidden="1">
      <c r="A186" s="34" t="str">
        <f t="shared" si="64"/>
        <v/>
      </c>
      <c r="B186" s="124"/>
      <c r="C186" s="124"/>
      <c r="D186" s="124"/>
      <c r="E186" s="124"/>
      <c r="F186" s="124"/>
      <c r="G186" s="124"/>
      <c r="H186" s="124"/>
      <c r="I186" s="124"/>
      <c r="J186" s="20" t="str">
        <f t="shared" si="65"/>
        <v/>
      </c>
      <c r="K186" s="20" t="str">
        <f t="shared" si="66"/>
        <v/>
      </c>
      <c r="L186" s="20" t="str">
        <f t="shared" si="67"/>
        <v/>
      </c>
      <c r="M186" s="20" t="str">
        <f t="shared" si="68"/>
        <v/>
      </c>
      <c r="N186" s="20" t="str">
        <f t="shared" si="69"/>
        <v/>
      </c>
      <c r="O186" s="20" t="str">
        <f t="shared" si="70"/>
        <v/>
      </c>
      <c r="P186" s="20" t="str">
        <f t="shared" si="71"/>
        <v/>
      </c>
      <c r="Q186" s="30" t="str">
        <f t="shared" si="72"/>
        <v/>
      </c>
      <c r="R186" s="30" t="str">
        <f t="shared" si="73"/>
        <v/>
      </c>
      <c r="S186" s="30" t="str">
        <f t="shared" si="74"/>
        <v/>
      </c>
      <c r="T186" s="21" t="s">
        <v>37</v>
      </c>
    </row>
    <row r="187" spans="1:20" hidden="1">
      <c r="A187" s="34" t="str">
        <f t="shared" si="64"/>
        <v/>
      </c>
      <c r="B187" s="124"/>
      <c r="C187" s="124"/>
      <c r="D187" s="124"/>
      <c r="E187" s="124"/>
      <c r="F187" s="124"/>
      <c r="G187" s="124"/>
      <c r="H187" s="124"/>
      <c r="I187" s="124"/>
      <c r="J187" s="20" t="str">
        <f t="shared" si="65"/>
        <v/>
      </c>
      <c r="K187" s="20" t="str">
        <f t="shared" si="66"/>
        <v/>
      </c>
      <c r="L187" s="20" t="str">
        <f t="shared" si="67"/>
        <v/>
      </c>
      <c r="M187" s="20" t="str">
        <f t="shared" si="68"/>
        <v/>
      </c>
      <c r="N187" s="20" t="str">
        <f t="shared" si="69"/>
        <v/>
      </c>
      <c r="O187" s="20" t="str">
        <f t="shared" si="70"/>
        <v/>
      </c>
      <c r="P187" s="20" t="str">
        <f t="shared" si="71"/>
        <v/>
      </c>
      <c r="Q187" s="30" t="str">
        <f t="shared" si="72"/>
        <v/>
      </c>
      <c r="R187" s="30" t="str">
        <f t="shared" si="73"/>
        <v/>
      </c>
      <c r="S187" s="30" t="str">
        <f t="shared" si="74"/>
        <v/>
      </c>
      <c r="T187" s="21" t="s">
        <v>37</v>
      </c>
    </row>
    <row r="188" spans="1:20" hidden="1">
      <c r="A188" s="34" t="str">
        <f t="shared" si="64"/>
        <v/>
      </c>
      <c r="B188" s="124"/>
      <c r="C188" s="124"/>
      <c r="D188" s="124"/>
      <c r="E188" s="124"/>
      <c r="F188" s="124"/>
      <c r="G188" s="124"/>
      <c r="H188" s="124"/>
      <c r="I188" s="124"/>
      <c r="J188" s="20" t="str">
        <f t="shared" si="65"/>
        <v/>
      </c>
      <c r="K188" s="20" t="str">
        <f t="shared" si="66"/>
        <v/>
      </c>
      <c r="L188" s="20" t="str">
        <f t="shared" si="67"/>
        <v/>
      </c>
      <c r="M188" s="20" t="str">
        <f t="shared" si="68"/>
        <v/>
      </c>
      <c r="N188" s="20" t="str">
        <f t="shared" si="69"/>
        <v/>
      </c>
      <c r="O188" s="20" t="str">
        <f t="shared" si="70"/>
        <v/>
      </c>
      <c r="P188" s="20" t="str">
        <f t="shared" si="71"/>
        <v/>
      </c>
      <c r="Q188" s="30" t="str">
        <f t="shared" si="72"/>
        <v/>
      </c>
      <c r="R188" s="30" t="str">
        <f t="shared" si="73"/>
        <v/>
      </c>
      <c r="S188" s="30" t="str">
        <f t="shared" si="74"/>
        <v/>
      </c>
      <c r="T188" s="21" t="s">
        <v>37</v>
      </c>
    </row>
    <row r="189" spans="1:20" ht="17.25" hidden="1" customHeight="1">
      <c r="A189" s="22" t="s">
        <v>25</v>
      </c>
      <c r="B189" s="189"/>
      <c r="C189" s="190"/>
      <c r="D189" s="190"/>
      <c r="E189" s="190"/>
      <c r="F189" s="190"/>
      <c r="G189" s="190"/>
      <c r="H189" s="190"/>
      <c r="I189" s="191"/>
      <c r="J189" s="24">
        <f>IF(ISNA(SUM(J173:J188)),"",SUM(J173:J188))</f>
        <v>48</v>
      </c>
      <c r="K189" s="24">
        <f t="shared" ref="K189:P189" si="75">SUM(K173:K188)</f>
        <v>12</v>
      </c>
      <c r="L189" s="24">
        <f t="shared" si="75"/>
        <v>4</v>
      </c>
      <c r="M189" s="24">
        <f t="shared" si="75"/>
        <v>14</v>
      </c>
      <c r="N189" s="24">
        <f t="shared" si="75"/>
        <v>30</v>
      </c>
      <c r="O189" s="24">
        <f t="shared" si="75"/>
        <v>54</v>
      </c>
      <c r="P189" s="24">
        <f t="shared" si="75"/>
        <v>84</v>
      </c>
      <c r="Q189" s="22">
        <f>COUNTIF(Q173:Q188,"E")</f>
        <v>5</v>
      </c>
      <c r="R189" s="22">
        <f>COUNTIF(R173:R188,"C")</f>
        <v>1</v>
      </c>
      <c r="S189" s="22">
        <f>COUNTIF(S173:S188,"VP")</f>
        <v>0</v>
      </c>
      <c r="T189" s="21"/>
    </row>
    <row r="190" spans="1:20" hidden="1">
      <c r="A190" s="94" t="s">
        <v>70</v>
      </c>
      <c r="B190" s="95"/>
      <c r="C190" s="95"/>
      <c r="D190" s="95"/>
      <c r="E190" s="95"/>
      <c r="F190" s="95"/>
      <c r="G190" s="95"/>
      <c r="H190" s="95"/>
      <c r="I190" s="95"/>
      <c r="J190" s="95"/>
      <c r="K190" s="95"/>
      <c r="L190" s="95"/>
      <c r="M190" s="95"/>
      <c r="N190" s="95"/>
      <c r="O190" s="95"/>
      <c r="P190" s="95"/>
      <c r="Q190" s="95"/>
      <c r="R190" s="95"/>
      <c r="S190" s="95"/>
      <c r="T190" s="96"/>
    </row>
    <row r="191" spans="1:20" hidden="1">
      <c r="A191" s="34" t="str">
        <f>IF(ISNA(INDEX($A$33:$T$162,MATCH($B191,$B$33:$B$162,0),1)),"",INDEX($A$33:$T$162,MATCH($B191,$B$33:$B$162,0),1))</f>
        <v/>
      </c>
      <c r="B191" s="124"/>
      <c r="C191" s="124"/>
      <c r="D191" s="124"/>
      <c r="E191" s="124"/>
      <c r="F191" s="124"/>
      <c r="G191" s="124"/>
      <c r="H191" s="124"/>
      <c r="I191" s="124"/>
      <c r="J191" s="20" t="str">
        <f>IF(ISNA(INDEX($A$33:$T$162,MATCH($B191,$B$33:$B$162,0),10)),"",INDEX($A$33:$T$162,MATCH($B191,$B$33:$B$162,0),10))</f>
        <v/>
      </c>
      <c r="K191" s="20" t="str">
        <f>IF(ISNA(INDEX($A$33:$T$162,MATCH($B191,$B$33:$B$162,0),11)),"",INDEX($A$33:$T$162,MATCH($B191,$B$33:$B$162,0),11))</f>
        <v/>
      </c>
      <c r="L191" s="20" t="str">
        <f>IF(ISNA(INDEX($A$33:$T$162,MATCH($B191,$B$33:$B$162,0),12)),"",INDEX($A$33:$T$162,MATCH($B191,$B$33:$B$162,0),12))</f>
        <v/>
      </c>
      <c r="M191" s="20" t="str">
        <f>IF(ISNA(INDEX($A$33:$T$162,MATCH($B191,$B$33:$B$162,0),13)),"",INDEX($A$33:$T$162,MATCH($B191,$B$33:$B$162,0),13))</f>
        <v/>
      </c>
      <c r="N191" s="20" t="str">
        <f>IF(ISNA(INDEX($A$33:$T$162,MATCH($B191,$B$33:$B$162,0),14)),"",INDEX($A$33:$T$162,MATCH($B191,$B$33:$B$162,0),14))</f>
        <v/>
      </c>
      <c r="O191" s="20" t="str">
        <f>IF(ISNA(INDEX($A$33:$T$162,MATCH($B191,$B$33:$B$162,0),15)),"",INDEX($A$33:$T$162,MATCH($B191,$B$33:$B$162,0),15))</f>
        <v/>
      </c>
      <c r="P191" s="20" t="str">
        <f>IF(ISNA(INDEX($A$33:$T$162,MATCH($B191,$B$33:$B$162,0),16)),"",INDEX($A$33:$T$162,MATCH($B191,$B$33:$B$162,0),16))</f>
        <v/>
      </c>
      <c r="Q191" s="30" t="str">
        <f>IF(ISNA(INDEX($A$33:$T$162,MATCH($B191,$B$33:$B$162,0),17)),"",INDEX($A$33:$T$162,MATCH($B191,$B$33:$B$162,0),17))</f>
        <v/>
      </c>
      <c r="R191" s="30" t="str">
        <f>IF(ISNA(INDEX($A$33:$T$162,MATCH($B191,$B$33:$B$162,0),18)),"",INDEX($A$33:$T$162,MATCH($B191,$B$33:$B$162,0),18))</f>
        <v/>
      </c>
      <c r="S191" s="30" t="str">
        <f>IF(ISNA(INDEX($A$33:$T$162,MATCH($B191,$B$33:$B$162,0),19)),"",INDEX($A$33:$T$162,MATCH($B191,$B$33:$B$162,0),19))</f>
        <v/>
      </c>
      <c r="T191" s="21" t="s">
        <v>37</v>
      </c>
    </row>
    <row r="192" spans="1:20" hidden="1">
      <c r="A192" s="34" t="str">
        <f>IF(ISNA(INDEX($A$33:$T$162,MATCH($B192,$B$33:$B$162,0),1)),"",INDEX($A$33:$T$162,MATCH($B192,$B$33:$B$162,0),1))</f>
        <v/>
      </c>
      <c r="B192" s="124"/>
      <c r="C192" s="124"/>
      <c r="D192" s="124"/>
      <c r="E192" s="124"/>
      <c r="F192" s="124"/>
      <c r="G192" s="124"/>
      <c r="H192" s="124"/>
      <c r="I192" s="124"/>
      <c r="J192" s="20" t="str">
        <f>IF(ISNA(INDEX($A$33:$T$162,MATCH($B192,$B$33:$B$162,0),10)),"",INDEX($A$33:$T$162,MATCH($B192,$B$33:$B$162,0),10))</f>
        <v/>
      </c>
      <c r="K192" s="20" t="str">
        <f>IF(ISNA(INDEX($A$33:$T$162,MATCH($B192,$B$33:$B$162,0),11)),"",INDEX($A$33:$T$162,MATCH($B192,$B$33:$B$162,0),11))</f>
        <v/>
      </c>
      <c r="L192" s="20" t="str">
        <f>IF(ISNA(INDEX($A$33:$T$162,MATCH($B192,$B$33:$B$162,0),12)),"",INDEX($A$33:$T$162,MATCH($B192,$B$33:$B$162,0),12))</f>
        <v/>
      </c>
      <c r="M192" s="20" t="str">
        <f>IF(ISNA(INDEX($A$33:$T$162,MATCH($B192,$B$33:$B$162,0),13)),"",INDEX($A$33:$T$162,MATCH($B192,$B$33:$B$162,0),13))</f>
        <v/>
      </c>
      <c r="N192" s="20" t="str">
        <f>IF(ISNA(INDEX($A$33:$T$162,MATCH($B192,$B$33:$B$162,0),14)),"",INDEX($A$33:$T$162,MATCH($B192,$B$33:$B$162,0),14))</f>
        <v/>
      </c>
      <c r="O192" s="20" t="str">
        <f>IF(ISNA(INDEX($A$33:$T$162,MATCH($B192,$B$33:$B$162,0),15)),"",INDEX($A$33:$T$162,MATCH($B192,$B$33:$B$162,0),15))</f>
        <v/>
      </c>
      <c r="P192" s="20" t="str">
        <f>IF(ISNA(INDEX($A$33:$T$162,MATCH($B192,$B$33:$B$162,0),16)),"",INDEX($A$33:$T$162,MATCH($B192,$B$33:$B$162,0),16))</f>
        <v/>
      </c>
      <c r="Q192" s="30" t="str">
        <f>IF(ISNA(INDEX($A$33:$T$162,MATCH($B192,$B$33:$B$162,0),17)),"",INDEX($A$33:$T$162,MATCH($B192,$B$33:$B$162,0),17))</f>
        <v/>
      </c>
      <c r="R192" s="30" t="str">
        <f>IF(ISNA(INDEX($A$33:$T$162,MATCH($B192,$B$33:$B$162,0),18)),"",INDEX($A$33:$T$162,MATCH($B192,$B$33:$B$162,0),18))</f>
        <v/>
      </c>
      <c r="S192" s="30" t="str">
        <f>IF(ISNA(INDEX($A$33:$T$162,MATCH($B192,$B$33:$B$162,0),19)),"",INDEX($A$33:$T$162,MATCH($B192,$B$33:$B$162,0),19))</f>
        <v/>
      </c>
      <c r="T192" s="21" t="s">
        <v>37</v>
      </c>
    </row>
    <row r="193" spans="1:20" hidden="1">
      <c r="A193" s="34" t="str">
        <f>IF(ISNA(INDEX($A$33:$T$162,MATCH($B193,$B$33:$B$162,0),1)),"",INDEX($A$33:$T$162,MATCH($B193,$B$33:$B$162,0),1))</f>
        <v/>
      </c>
      <c r="B193" s="124"/>
      <c r="C193" s="124"/>
      <c r="D193" s="124"/>
      <c r="E193" s="124"/>
      <c r="F193" s="124"/>
      <c r="G193" s="124"/>
      <c r="H193" s="124"/>
      <c r="I193" s="124"/>
      <c r="J193" s="20" t="str">
        <f>IF(ISNA(INDEX($A$33:$T$162,MATCH($B193,$B$33:$B$162,0),10)),"",INDEX($A$33:$T$162,MATCH($B193,$B$33:$B$162,0),10))</f>
        <v/>
      </c>
      <c r="K193" s="20" t="str">
        <f>IF(ISNA(INDEX($A$33:$T$162,MATCH($B193,$B$33:$B$162,0),11)),"",INDEX($A$33:$T$162,MATCH($B193,$B$33:$B$162,0),11))</f>
        <v/>
      </c>
      <c r="L193" s="20" t="str">
        <f>IF(ISNA(INDEX($A$33:$T$162,MATCH($B193,$B$33:$B$162,0),12)),"",INDEX($A$33:$T$162,MATCH($B193,$B$33:$B$162,0),12))</f>
        <v/>
      </c>
      <c r="M193" s="20" t="str">
        <f>IF(ISNA(INDEX($A$33:$T$162,MATCH($B193,$B$33:$B$162,0),13)),"",INDEX($A$33:$T$162,MATCH($B193,$B$33:$B$162,0),13))</f>
        <v/>
      </c>
      <c r="N193" s="20" t="str">
        <f>IF(ISNA(INDEX($A$33:$T$162,MATCH($B193,$B$33:$B$162,0),14)),"",INDEX($A$33:$T$162,MATCH($B193,$B$33:$B$162,0),14))</f>
        <v/>
      </c>
      <c r="O193" s="20" t="str">
        <f>IF(ISNA(INDEX($A$33:$T$162,MATCH($B193,$B$33:$B$162,0),15)),"",INDEX($A$33:$T$162,MATCH($B193,$B$33:$B$162,0),15))</f>
        <v/>
      </c>
      <c r="P193" s="20" t="str">
        <f>IF(ISNA(INDEX($A$33:$T$162,MATCH($B193,$B$33:$B$162,0),16)),"",INDEX($A$33:$T$162,MATCH($B193,$B$33:$B$162,0),16))</f>
        <v/>
      </c>
      <c r="Q193" s="30" t="str">
        <f>IF(ISNA(INDEX($A$33:$T$162,MATCH($B193,$B$33:$B$162,0),17)),"",INDEX($A$33:$T$162,MATCH($B193,$B$33:$B$162,0),17))</f>
        <v/>
      </c>
      <c r="R193" s="30" t="str">
        <f>IF(ISNA(INDEX($A$33:$T$162,MATCH($B193,$B$33:$B$162,0),18)),"",INDEX($A$33:$T$162,MATCH($B193,$B$33:$B$162,0),18))</f>
        <v/>
      </c>
      <c r="S193" s="30" t="str">
        <f>IF(ISNA(INDEX($A$33:$T$162,MATCH($B193,$B$33:$B$162,0),19)),"",INDEX($A$33:$T$162,MATCH($B193,$B$33:$B$162,0),19))</f>
        <v/>
      </c>
      <c r="T193" s="21" t="s">
        <v>37</v>
      </c>
    </row>
    <row r="194" spans="1:20">
      <c r="A194" s="34" t="str">
        <f>IF(ISNA(INDEX($A$33:$T$162,MATCH($B194,$B$33:$B$162,0),1)),"",INDEX($A$33:$T$162,MATCH($B194,$B$33:$B$162,0),1))</f>
        <v/>
      </c>
      <c r="B194" s="124"/>
      <c r="C194" s="124"/>
      <c r="D194" s="124"/>
      <c r="E194" s="124"/>
      <c r="F194" s="124"/>
      <c r="G194" s="124"/>
      <c r="H194" s="124"/>
      <c r="I194" s="124"/>
      <c r="J194" s="20" t="str">
        <f>IF(ISNA(INDEX($A$33:$T$162,MATCH($B194,$B$33:$B$162,0),10)),"",INDEX($A$33:$T$162,MATCH($B194,$B$33:$B$162,0),10))</f>
        <v/>
      </c>
      <c r="K194" s="20" t="str">
        <f>IF(ISNA(INDEX($A$33:$T$162,MATCH($B194,$B$33:$B$162,0),11)),"",INDEX($A$33:$T$162,MATCH($B194,$B$33:$B$162,0),11))</f>
        <v/>
      </c>
      <c r="L194" s="20" t="str">
        <f>IF(ISNA(INDEX($A$33:$T$162,MATCH($B194,$B$33:$B$162,0),12)),"",INDEX($A$33:$T$162,MATCH($B194,$B$33:$B$162,0),12))</f>
        <v/>
      </c>
      <c r="M194" s="20" t="str">
        <f>IF(ISNA(INDEX($A$33:$T$162,MATCH($B194,$B$33:$B$162,0),13)),"",INDEX($A$33:$T$162,MATCH($B194,$B$33:$B$162,0),13))</f>
        <v/>
      </c>
      <c r="N194" s="20" t="str">
        <f>IF(ISNA(INDEX($A$33:$T$162,MATCH($B194,$B$33:$B$162,0),14)),"",INDEX($A$33:$T$162,MATCH($B194,$B$33:$B$162,0),14))</f>
        <v/>
      </c>
      <c r="O194" s="20" t="str">
        <f>IF(ISNA(INDEX($A$33:$T$162,MATCH($B194,$B$33:$B$162,0),15)),"",INDEX($A$33:$T$162,MATCH($B194,$B$33:$B$162,0),15))</f>
        <v/>
      </c>
      <c r="P194" s="20" t="str">
        <f>IF(ISNA(INDEX($A$33:$T$162,MATCH($B194,$B$33:$B$162,0),16)),"",INDEX($A$33:$T$162,MATCH($B194,$B$33:$B$162,0),16))</f>
        <v/>
      </c>
      <c r="Q194" s="30" t="str">
        <f>IF(ISNA(INDEX($A$33:$T$162,MATCH($B194,$B$33:$B$162,0),17)),"",INDEX($A$33:$T$162,MATCH($B194,$B$33:$B$162,0),17))</f>
        <v/>
      </c>
      <c r="R194" s="30" t="str">
        <f>IF(ISNA(INDEX($A$33:$T$162,MATCH($B194,$B$33:$B$162,0),18)),"",INDEX($A$33:$T$162,MATCH($B194,$B$33:$B$162,0),18))</f>
        <v/>
      </c>
      <c r="S194" s="30" t="str">
        <f>IF(ISNA(INDEX($A$33:$T$162,MATCH($B194,$B$33:$B$162,0),19)),"",INDEX($A$33:$T$162,MATCH($B194,$B$33:$B$162,0),19))</f>
        <v/>
      </c>
      <c r="T194" s="21" t="s">
        <v>37</v>
      </c>
    </row>
    <row r="195" spans="1:20" ht="27" customHeight="1">
      <c r="A195" s="22" t="s">
        <v>25</v>
      </c>
      <c r="B195" s="145"/>
      <c r="C195" s="145"/>
      <c r="D195" s="145"/>
      <c r="E195" s="145"/>
      <c r="F195" s="145"/>
      <c r="G195" s="145"/>
      <c r="H195" s="145"/>
      <c r="I195" s="145"/>
      <c r="J195" s="24">
        <f t="shared" ref="J195:P195" si="76">SUM(J191:J194)</f>
        <v>0</v>
      </c>
      <c r="K195" s="24">
        <f t="shared" si="76"/>
        <v>0</v>
      </c>
      <c r="L195" s="24">
        <f t="shared" si="76"/>
        <v>0</v>
      </c>
      <c r="M195" s="24">
        <f t="shared" si="76"/>
        <v>0</v>
      </c>
      <c r="N195" s="24">
        <f t="shared" si="76"/>
        <v>0</v>
      </c>
      <c r="O195" s="24">
        <f t="shared" si="76"/>
        <v>0</v>
      </c>
      <c r="P195" s="24">
        <f t="shared" si="76"/>
        <v>0</v>
      </c>
      <c r="Q195" s="22">
        <f>COUNTIF(Q191:Q194,"E")</f>
        <v>0</v>
      </c>
      <c r="R195" s="22">
        <f>COUNTIF(R191:R194,"C")</f>
        <v>0</v>
      </c>
      <c r="S195" s="22">
        <f>COUNTIF(S191:S194,"VP")</f>
        <v>0</v>
      </c>
      <c r="T195" s="23"/>
    </row>
    <row r="196" spans="1:20">
      <c r="A196" s="180" t="s">
        <v>80</v>
      </c>
      <c r="B196" s="181"/>
      <c r="C196" s="181"/>
      <c r="D196" s="181"/>
      <c r="E196" s="181"/>
      <c r="F196" s="181"/>
      <c r="G196" s="181"/>
      <c r="H196" s="181"/>
      <c r="I196" s="182"/>
      <c r="J196" s="24">
        <f t="shared" ref="J196:S196" si="77">SUM(J189,J195)</f>
        <v>48</v>
      </c>
      <c r="K196" s="24">
        <f t="shared" si="77"/>
        <v>12</v>
      </c>
      <c r="L196" s="24">
        <f t="shared" si="77"/>
        <v>4</v>
      </c>
      <c r="M196" s="24">
        <f t="shared" si="77"/>
        <v>14</v>
      </c>
      <c r="N196" s="24">
        <f t="shared" si="77"/>
        <v>30</v>
      </c>
      <c r="O196" s="24">
        <f t="shared" si="77"/>
        <v>54</v>
      </c>
      <c r="P196" s="24">
        <f t="shared" si="77"/>
        <v>84</v>
      </c>
      <c r="Q196" s="24">
        <f t="shared" si="77"/>
        <v>5</v>
      </c>
      <c r="R196" s="24">
        <f t="shared" si="77"/>
        <v>1</v>
      </c>
      <c r="S196" s="24">
        <f t="shared" si="77"/>
        <v>0</v>
      </c>
      <c r="T196" s="29"/>
    </row>
    <row r="197" spans="1:20">
      <c r="A197" s="183" t="s">
        <v>48</v>
      </c>
      <c r="B197" s="184"/>
      <c r="C197" s="184"/>
      <c r="D197" s="184"/>
      <c r="E197" s="184"/>
      <c r="F197" s="184"/>
      <c r="G197" s="184"/>
      <c r="H197" s="184"/>
      <c r="I197" s="184"/>
      <c r="J197" s="185"/>
      <c r="K197" s="24">
        <f t="shared" ref="K197:P197" si="78">K189*14+K195*12</f>
        <v>168</v>
      </c>
      <c r="L197" s="24">
        <f t="shared" si="78"/>
        <v>56</v>
      </c>
      <c r="M197" s="24">
        <f t="shared" si="78"/>
        <v>196</v>
      </c>
      <c r="N197" s="24">
        <f t="shared" si="78"/>
        <v>420</v>
      </c>
      <c r="O197" s="24">
        <f t="shared" si="78"/>
        <v>756</v>
      </c>
      <c r="P197" s="24">
        <f t="shared" si="78"/>
        <v>1176</v>
      </c>
      <c r="Q197" s="174"/>
      <c r="R197" s="175"/>
      <c r="S197" s="175"/>
      <c r="T197" s="176"/>
    </row>
    <row r="198" spans="1:20">
      <c r="A198" s="186"/>
      <c r="B198" s="187"/>
      <c r="C198" s="187"/>
      <c r="D198" s="187"/>
      <c r="E198" s="187"/>
      <c r="F198" s="187"/>
      <c r="G198" s="187"/>
      <c r="H198" s="187"/>
      <c r="I198" s="187"/>
      <c r="J198" s="188"/>
      <c r="K198" s="127">
        <f>SUM(K197:M197)</f>
        <v>420</v>
      </c>
      <c r="L198" s="128"/>
      <c r="M198" s="129"/>
      <c r="N198" s="130">
        <f>SUM(N197:O197)</f>
        <v>1176</v>
      </c>
      <c r="O198" s="131"/>
      <c r="P198" s="132"/>
      <c r="Q198" s="177"/>
      <c r="R198" s="178"/>
      <c r="S198" s="178"/>
      <c r="T198" s="179"/>
    </row>
    <row r="200" spans="1:20">
      <c r="B200" s="2"/>
      <c r="C200" s="2"/>
      <c r="D200" s="2"/>
      <c r="E200" s="2"/>
      <c r="F200" s="2"/>
      <c r="G200" s="2"/>
      <c r="M200" s="8"/>
      <c r="N200" s="8"/>
      <c r="O200" s="8"/>
      <c r="P200" s="8"/>
      <c r="Q200" s="8"/>
      <c r="R200" s="8"/>
      <c r="S200" s="8"/>
    </row>
    <row r="201" spans="1:20">
      <c r="B201" s="8"/>
      <c r="C201" s="8"/>
      <c r="D201" s="8"/>
      <c r="E201" s="8"/>
      <c r="F201" s="8"/>
      <c r="G201" s="8"/>
      <c r="H201" s="17"/>
      <c r="I201" s="17"/>
      <c r="J201" s="17"/>
      <c r="M201" s="8"/>
      <c r="N201" s="8"/>
      <c r="O201" s="8"/>
      <c r="P201" s="8"/>
      <c r="Q201" s="8"/>
      <c r="R201" s="8"/>
      <c r="S201" s="8"/>
    </row>
    <row r="202" spans="1:20" ht="12.75" customHeight="1"/>
    <row r="203" spans="1:20" ht="27.75" customHeight="1">
      <c r="A203" s="83" t="s">
        <v>109</v>
      </c>
      <c r="B203" s="192"/>
      <c r="C203" s="192"/>
      <c r="D203" s="192"/>
      <c r="E203" s="192"/>
      <c r="F203" s="192"/>
      <c r="G203" s="192"/>
      <c r="H203" s="192"/>
      <c r="I203" s="192"/>
      <c r="J203" s="192"/>
      <c r="K203" s="192"/>
      <c r="L203" s="192"/>
      <c r="M203" s="192"/>
      <c r="N203" s="192"/>
      <c r="O203" s="192"/>
      <c r="P203" s="192"/>
      <c r="Q203" s="192"/>
      <c r="R203" s="192"/>
      <c r="S203" s="192"/>
      <c r="T203" s="192"/>
    </row>
    <row r="204" spans="1:20" ht="16.5" customHeight="1">
      <c r="A204" s="145" t="s">
        <v>27</v>
      </c>
      <c r="B204" s="145" t="s">
        <v>26</v>
      </c>
      <c r="C204" s="145"/>
      <c r="D204" s="145"/>
      <c r="E204" s="145"/>
      <c r="F204" s="145"/>
      <c r="G204" s="145"/>
      <c r="H204" s="145"/>
      <c r="I204" s="145"/>
      <c r="J204" s="123" t="s">
        <v>40</v>
      </c>
      <c r="K204" s="123" t="s">
        <v>24</v>
      </c>
      <c r="L204" s="123"/>
      <c r="M204" s="123"/>
      <c r="N204" s="123" t="s">
        <v>41</v>
      </c>
      <c r="O204" s="123"/>
      <c r="P204" s="123"/>
      <c r="Q204" s="123" t="s">
        <v>23</v>
      </c>
      <c r="R204" s="123"/>
      <c r="S204" s="123"/>
      <c r="T204" s="123" t="s">
        <v>22</v>
      </c>
    </row>
    <row r="205" spans="1:20" ht="17.25" customHeight="1">
      <c r="A205" s="145"/>
      <c r="B205" s="145"/>
      <c r="C205" s="145"/>
      <c r="D205" s="145"/>
      <c r="E205" s="145"/>
      <c r="F205" s="145"/>
      <c r="G205" s="145"/>
      <c r="H205" s="145"/>
      <c r="I205" s="145"/>
      <c r="J205" s="123"/>
      <c r="K205" s="31" t="s">
        <v>28</v>
      </c>
      <c r="L205" s="31" t="s">
        <v>29</v>
      </c>
      <c r="M205" s="31" t="s">
        <v>30</v>
      </c>
      <c r="N205" s="31" t="s">
        <v>34</v>
      </c>
      <c r="O205" s="31" t="s">
        <v>7</v>
      </c>
      <c r="P205" s="31" t="s">
        <v>31</v>
      </c>
      <c r="Q205" s="31" t="s">
        <v>32</v>
      </c>
      <c r="R205" s="31" t="s">
        <v>28</v>
      </c>
      <c r="S205" s="31" t="s">
        <v>33</v>
      </c>
      <c r="T205" s="123"/>
    </row>
    <row r="206" spans="1:20">
      <c r="A206" s="94" t="s">
        <v>69</v>
      </c>
      <c r="B206" s="95"/>
      <c r="C206" s="95"/>
      <c r="D206" s="95"/>
      <c r="E206" s="95"/>
      <c r="F206" s="95"/>
      <c r="G206" s="95"/>
      <c r="H206" s="95"/>
      <c r="I206" s="95"/>
      <c r="J206" s="95"/>
      <c r="K206" s="95"/>
      <c r="L206" s="95"/>
      <c r="M206" s="95"/>
      <c r="N206" s="95"/>
      <c r="O206" s="95"/>
      <c r="P206" s="95"/>
      <c r="Q206" s="95"/>
      <c r="R206" s="95"/>
      <c r="S206" s="95"/>
      <c r="T206" s="96"/>
    </row>
    <row r="207" spans="1:20">
      <c r="A207" s="34" t="s">
        <v>136</v>
      </c>
      <c r="B207" s="124" t="s">
        <v>180</v>
      </c>
      <c r="C207" s="124"/>
      <c r="D207" s="124"/>
      <c r="E207" s="124"/>
      <c r="F207" s="124"/>
      <c r="G207" s="124"/>
      <c r="H207" s="124"/>
      <c r="I207" s="124"/>
      <c r="J207" s="20">
        <f t="shared" ref="J207:J218" si="79">IF(ISNA(INDEX($A$33:$T$162,MATCH($B207,$B$33:$B$162,0),10)),"",INDEX($A$33:$T$162,MATCH($B207,$B$33:$B$162,0),10))</f>
        <v>7</v>
      </c>
      <c r="K207" s="20">
        <f t="shared" ref="K207:K218" si="80">IF(ISNA(INDEX($A$33:$T$162,MATCH($B207,$B$33:$B$162,0),11)),"",INDEX($A$33:$T$162,MATCH($B207,$B$33:$B$162,0),11))</f>
        <v>2</v>
      </c>
      <c r="L207" s="20">
        <f t="shared" ref="L207:L218" si="81">IF(ISNA(INDEX($A$33:$T$162,MATCH($B207,$B$33:$B$162,0),12)),"",INDEX($A$33:$T$162,MATCH($B207,$B$33:$B$162,0),12))</f>
        <v>1</v>
      </c>
      <c r="M207" s="20">
        <f t="shared" ref="M207:M218" si="82">IF(ISNA(INDEX($A$33:$T$162,MATCH($B207,$B$33:$B$162,0),13)),"",INDEX($A$33:$T$162,MATCH($B207,$B$33:$B$162,0),13))</f>
        <v>2</v>
      </c>
      <c r="N207" s="20">
        <f t="shared" ref="N207:N218" si="83">IF(ISNA(INDEX($A$33:$T$162,MATCH($B207,$B$33:$B$162,0),14)),"",INDEX($A$33:$T$162,MATCH($B207,$B$33:$B$162,0),14))</f>
        <v>5</v>
      </c>
      <c r="O207" s="20">
        <f t="shared" ref="O207:O218" si="84">IF(ISNA(INDEX($A$33:$T$162,MATCH($B207,$B$33:$B$162,0),15)),"",INDEX($A$33:$T$162,MATCH($B207,$B$33:$B$162,0),15))</f>
        <v>8</v>
      </c>
      <c r="P207" s="20">
        <f t="shared" ref="P207:P218" si="85">IF(ISNA(INDEX($A$33:$T$162,MATCH($B207,$B$33:$B$162,0),16)),"",INDEX($A$33:$T$162,MATCH($B207,$B$33:$B$162,0),16))</f>
        <v>13</v>
      </c>
      <c r="Q207" s="30" t="str">
        <f t="shared" ref="Q207:Q218" si="86">IF(ISNA(INDEX($A$33:$T$162,MATCH($B207,$B$33:$B$162,0),17)),"",INDEX($A$33:$T$162,MATCH($B207,$B$33:$B$162,0),17))</f>
        <v>E</v>
      </c>
      <c r="R207" s="30">
        <f t="shared" ref="R207:R218" si="87">IF(ISNA(INDEX($A$33:$T$162,MATCH($B207,$B$33:$B$162,0),18)),"",INDEX($A$33:$T$162,MATCH($B207,$B$33:$B$162,0),18))</f>
        <v>0</v>
      </c>
      <c r="S207" s="30">
        <f t="shared" ref="S207:S218" si="88">IF(ISNA(INDEX($A$33:$T$162,MATCH($B207,$B$33:$B$162,0),19)),"",INDEX($A$33:$T$162,MATCH($B207,$B$33:$B$162,0),19))</f>
        <v>0</v>
      </c>
      <c r="T207" s="21" t="s">
        <v>38</v>
      </c>
    </row>
    <row r="208" spans="1:20">
      <c r="A208" s="34" t="s">
        <v>137</v>
      </c>
      <c r="B208" s="124" t="s">
        <v>181</v>
      </c>
      <c r="C208" s="124"/>
      <c r="D208" s="124"/>
      <c r="E208" s="124"/>
      <c r="F208" s="124"/>
      <c r="G208" s="124"/>
      <c r="H208" s="124"/>
      <c r="I208" s="124"/>
      <c r="J208" s="20">
        <f t="shared" si="79"/>
        <v>7</v>
      </c>
      <c r="K208" s="20">
        <f t="shared" si="80"/>
        <v>2</v>
      </c>
      <c r="L208" s="20">
        <f t="shared" si="81"/>
        <v>1</v>
      </c>
      <c r="M208" s="20">
        <f t="shared" si="82"/>
        <v>2</v>
      </c>
      <c r="N208" s="20">
        <f t="shared" si="83"/>
        <v>5</v>
      </c>
      <c r="O208" s="20">
        <f t="shared" si="84"/>
        <v>8</v>
      </c>
      <c r="P208" s="20">
        <f t="shared" si="85"/>
        <v>13</v>
      </c>
      <c r="Q208" s="30" t="str">
        <f t="shared" si="86"/>
        <v>E</v>
      </c>
      <c r="R208" s="30">
        <f t="shared" si="87"/>
        <v>0</v>
      </c>
      <c r="S208" s="30">
        <f t="shared" si="88"/>
        <v>0</v>
      </c>
      <c r="T208" s="21" t="s">
        <v>38</v>
      </c>
    </row>
    <row r="209" spans="1:20">
      <c r="A209" s="34" t="str">
        <f>IF(ISNA(INDEX($A$33:$T$162,MATCH($B209,$B$33:$B$162,0),1)),"",INDEX($A$33:$T$162,MATCH($B209,$B$33:$B$162,0),1))</f>
        <v>MMX9913</v>
      </c>
      <c r="B209" s="124" t="s">
        <v>130</v>
      </c>
      <c r="C209" s="124"/>
      <c r="D209" s="124"/>
      <c r="E209" s="124"/>
      <c r="F209" s="124"/>
      <c r="G209" s="124"/>
      <c r="H209" s="124"/>
      <c r="I209" s="124"/>
      <c r="J209" s="20">
        <f t="shared" si="79"/>
        <v>8</v>
      </c>
      <c r="K209" s="20">
        <f t="shared" si="80"/>
        <v>2</v>
      </c>
      <c r="L209" s="20">
        <f t="shared" si="81"/>
        <v>1</v>
      </c>
      <c r="M209" s="20">
        <f t="shared" si="82"/>
        <v>2</v>
      </c>
      <c r="N209" s="20">
        <f t="shared" si="83"/>
        <v>5</v>
      </c>
      <c r="O209" s="20">
        <f t="shared" si="84"/>
        <v>9</v>
      </c>
      <c r="P209" s="20">
        <f t="shared" si="85"/>
        <v>14</v>
      </c>
      <c r="Q209" s="30" t="str">
        <f t="shared" si="86"/>
        <v>E</v>
      </c>
      <c r="R209" s="30">
        <f t="shared" si="87"/>
        <v>0</v>
      </c>
      <c r="S209" s="30">
        <f t="shared" si="88"/>
        <v>0</v>
      </c>
      <c r="T209" s="21" t="s">
        <v>38</v>
      </c>
    </row>
    <row r="210" spans="1:20">
      <c r="A210" s="34" t="str">
        <f>IF(ISNA(INDEX($A$33:$T$162,MATCH($B210,$B$33:$B$162,0),1)),"",INDEX($A$33:$T$162,MATCH($B210,$B$33:$B$162,0),1))</f>
        <v>MMM9001</v>
      </c>
      <c r="B210" s="124" t="s">
        <v>131</v>
      </c>
      <c r="C210" s="124"/>
      <c r="D210" s="124"/>
      <c r="E210" s="124"/>
      <c r="F210" s="124"/>
      <c r="G210" s="124"/>
      <c r="H210" s="124"/>
      <c r="I210" s="124"/>
      <c r="J210" s="20">
        <f t="shared" si="79"/>
        <v>6</v>
      </c>
      <c r="K210" s="20">
        <f t="shared" si="80"/>
        <v>2</v>
      </c>
      <c r="L210" s="20">
        <f t="shared" si="81"/>
        <v>1</v>
      </c>
      <c r="M210" s="20">
        <f t="shared" si="82"/>
        <v>2</v>
      </c>
      <c r="N210" s="20">
        <f t="shared" si="83"/>
        <v>5</v>
      </c>
      <c r="O210" s="20">
        <f t="shared" si="84"/>
        <v>6</v>
      </c>
      <c r="P210" s="20">
        <f t="shared" si="85"/>
        <v>11</v>
      </c>
      <c r="Q210" s="30" t="str">
        <f t="shared" si="86"/>
        <v>E</v>
      </c>
      <c r="R210" s="30">
        <f t="shared" si="87"/>
        <v>0</v>
      </c>
      <c r="S210" s="30">
        <f t="shared" si="88"/>
        <v>0</v>
      </c>
      <c r="T210" s="21" t="s">
        <v>38</v>
      </c>
    </row>
    <row r="211" spans="1:20">
      <c r="A211" s="34" t="s">
        <v>123</v>
      </c>
      <c r="B211" s="124" t="s">
        <v>182</v>
      </c>
      <c r="C211" s="124"/>
      <c r="D211" s="124"/>
      <c r="E211" s="124"/>
      <c r="F211" s="124"/>
      <c r="G211" s="124"/>
      <c r="H211" s="124"/>
      <c r="I211" s="124"/>
      <c r="J211" s="20">
        <f t="shared" si="79"/>
        <v>7</v>
      </c>
      <c r="K211" s="20">
        <f t="shared" si="80"/>
        <v>2</v>
      </c>
      <c r="L211" s="20">
        <f t="shared" si="81"/>
        <v>1</v>
      </c>
      <c r="M211" s="20">
        <f t="shared" si="82"/>
        <v>2</v>
      </c>
      <c r="N211" s="20">
        <f t="shared" si="83"/>
        <v>5</v>
      </c>
      <c r="O211" s="20">
        <f t="shared" si="84"/>
        <v>8</v>
      </c>
      <c r="P211" s="20">
        <f t="shared" si="85"/>
        <v>13</v>
      </c>
      <c r="Q211" s="30" t="str">
        <f t="shared" si="86"/>
        <v>E</v>
      </c>
      <c r="R211" s="30">
        <f t="shared" si="87"/>
        <v>0</v>
      </c>
      <c r="S211" s="30">
        <f t="shared" si="88"/>
        <v>0</v>
      </c>
      <c r="T211" s="21" t="s">
        <v>38</v>
      </c>
    </row>
    <row r="212" spans="1:20" hidden="1">
      <c r="A212" s="34" t="str">
        <f t="shared" ref="A212:A217" si="89">IF(ISNA(INDEX($A$33:$T$162,MATCH($B212,$B$33:$B$162,0),1)),"",INDEX($A$33:$T$162,MATCH($B212,$B$33:$B$162,0),1))</f>
        <v/>
      </c>
      <c r="B212" s="124" t="s">
        <v>138</v>
      </c>
      <c r="C212" s="124"/>
      <c r="D212" s="124"/>
      <c r="E212" s="124"/>
      <c r="F212" s="124"/>
      <c r="G212" s="124"/>
      <c r="H212" s="124"/>
      <c r="I212" s="124"/>
      <c r="J212" s="20" t="str">
        <f t="shared" si="79"/>
        <v/>
      </c>
      <c r="K212" s="20" t="str">
        <f t="shared" si="80"/>
        <v/>
      </c>
      <c r="L212" s="20" t="str">
        <f t="shared" si="81"/>
        <v/>
      </c>
      <c r="M212" s="20" t="str">
        <f t="shared" si="82"/>
        <v/>
      </c>
      <c r="N212" s="20" t="str">
        <f t="shared" si="83"/>
        <v/>
      </c>
      <c r="O212" s="20" t="str">
        <f t="shared" si="84"/>
        <v/>
      </c>
      <c r="P212" s="20" t="str">
        <f t="shared" si="85"/>
        <v/>
      </c>
      <c r="Q212" s="30" t="str">
        <f t="shared" si="86"/>
        <v/>
      </c>
      <c r="R212" s="30" t="str">
        <f t="shared" si="87"/>
        <v/>
      </c>
      <c r="S212" s="30" t="str">
        <f t="shared" si="88"/>
        <v/>
      </c>
      <c r="T212" s="21" t="s">
        <v>38</v>
      </c>
    </row>
    <row r="213" spans="1:20" hidden="1">
      <c r="A213" s="34" t="str">
        <f t="shared" si="89"/>
        <v/>
      </c>
      <c r="B213" s="124"/>
      <c r="C213" s="124"/>
      <c r="D213" s="124"/>
      <c r="E213" s="124"/>
      <c r="F213" s="124"/>
      <c r="G213" s="124"/>
      <c r="H213" s="124"/>
      <c r="I213" s="124"/>
      <c r="J213" s="20" t="str">
        <f t="shared" si="79"/>
        <v/>
      </c>
      <c r="K213" s="20" t="str">
        <f t="shared" si="80"/>
        <v/>
      </c>
      <c r="L213" s="20" t="str">
        <f t="shared" si="81"/>
        <v/>
      </c>
      <c r="M213" s="20" t="str">
        <f t="shared" si="82"/>
        <v/>
      </c>
      <c r="N213" s="20" t="str">
        <f t="shared" si="83"/>
        <v/>
      </c>
      <c r="O213" s="20" t="str">
        <f t="shared" si="84"/>
        <v/>
      </c>
      <c r="P213" s="20" t="str">
        <f t="shared" si="85"/>
        <v/>
      </c>
      <c r="Q213" s="30" t="str">
        <f t="shared" si="86"/>
        <v/>
      </c>
      <c r="R213" s="30" t="str">
        <f t="shared" si="87"/>
        <v/>
      </c>
      <c r="S213" s="30" t="str">
        <f t="shared" si="88"/>
        <v/>
      </c>
      <c r="T213" s="21" t="s">
        <v>38</v>
      </c>
    </row>
    <row r="214" spans="1:20" hidden="1">
      <c r="A214" s="34" t="str">
        <f t="shared" si="89"/>
        <v/>
      </c>
      <c r="B214" s="124"/>
      <c r="C214" s="124"/>
      <c r="D214" s="124"/>
      <c r="E214" s="124"/>
      <c r="F214" s="124"/>
      <c r="G214" s="124"/>
      <c r="H214" s="124"/>
      <c r="I214" s="124"/>
      <c r="J214" s="20" t="str">
        <f t="shared" si="79"/>
        <v/>
      </c>
      <c r="K214" s="20" t="str">
        <f t="shared" si="80"/>
        <v/>
      </c>
      <c r="L214" s="20" t="str">
        <f t="shared" si="81"/>
        <v/>
      </c>
      <c r="M214" s="20" t="str">
        <f t="shared" si="82"/>
        <v/>
      </c>
      <c r="N214" s="20" t="str">
        <f t="shared" si="83"/>
        <v/>
      </c>
      <c r="O214" s="20" t="str">
        <f t="shared" si="84"/>
        <v/>
      </c>
      <c r="P214" s="20" t="str">
        <f t="shared" si="85"/>
        <v/>
      </c>
      <c r="Q214" s="30" t="str">
        <f t="shared" si="86"/>
        <v/>
      </c>
      <c r="R214" s="30" t="str">
        <f t="shared" si="87"/>
        <v/>
      </c>
      <c r="S214" s="30" t="str">
        <f t="shared" si="88"/>
        <v/>
      </c>
      <c r="T214" s="21" t="s">
        <v>38</v>
      </c>
    </row>
    <row r="215" spans="1:20" hidden="1">
      <c r="A215" s="34" t="str">
        <f t="shared" si="89"/>
        <v/>
      </c>
      <c r="B215" s="124"/>
      <c r="C215" s="124"/>
      <c r="D215" s="124"/>
      <c r="E215" s="124"/>
      <c r="F215" s="124"/>
      <c r="G215" s="124"/>
      <c r="H215" s="124"/>
      <c r="I215" s="124"/>
      <c r="J215" s="20" t="str">
        <f t="shared" si="79"/>
        <v/>
      </c>
      <c r="K215" s="20" t="str">
        <f t="shared" si="80"/>
        <v/>
      </c>
      <c r="L215" s="20" t="str">
        <f t="shared" si="81"/>
        <v/>
      </c>
      <c r="M215" s="20" t="str">
        <f t="shared" si="82"/>
        <v/>
      </c>
      <c r="N215" s="20" t="str">
        <f t="shared" si="83"/>
        <v/>
      </c>
      <c r="O215" s="20" t="str">
        <f t="shared" si="84"/>
        <v/>
      </c>
      <c r="P215" s="20" t="str">
        <f t="shared" si="85"/>
        <v/>
      </c>
      <c r="Q215" s="30" t="str">
        <f t="shared" si="86"/>
        <v/>
      </c>
      <c r="R215" s="30" t="str">
        <f t="shared" si="87"/>
        <v/>
      </c>
      <c r="S215" s="30" t="str">
        <f t="shared" si="88"/>
        <v/>
      </c>
      <c r="T215" s="21" t="s">
        <v>38</v>
      </c>
    </row>
    <row r="216" spans="1:20" hidden="1">
      <c r="A216" s="34" t="str">
        <f t="shared" si="89"/>
        <v/>
      </c>
      <c r="B216" s="124"/>
      <c r="C216" s="124"/>
      <c r="D216" s="124"/>
      <c r="E216" s="124"/>
      <c r="F216" s="124"/>
      <c r="G216" s="124"/>
      <c r="H216" s="124"/>
      <c r="I216" s="124"/>
      <c r="J216" s="20" t="str">
        <f t="shared" si="79"/>
        <v/>
      </c>
      <c r="K216" s="20" t="str">
        <f t="shared" si="80"/>
        <v/>
      </c>
      <c r="L216" s="20" t="str">
        <f t="shared" si="81"/>
        <v/>
      </c>
      <c r="M216" s="20" t="str">
        <f t="shared" si="82"/>
        <v/>
      </c>
      <c r="N216" s="20" t="str">
        <f t="shared" si="83"/>
        <v/>
      </c>
      <c r="O216" s="20" t="str">
        <f t="shared" si="84"/>
        <v/>
      </c>
      <c r="P216" s="20" t="str">
        <f t="shared" si="85"/>
        <v/>
      </c>
      <c r="Q216" s="30" t="str">
        <f t="shared" si="86"/>
        <v/>
      </c>
      <c r="R216" s="30" t="str">
        <f t="shared" si="87"/>
        <v/>
      </c>
      <c r="S216" s="30" t="str">
        <f t="shared" si="88"/>
        <v/>
      </c>
      <c r="T216" s="21" t="s">
        <v>38</v>
      </c>
    </row>
    <row r="217" spans="1:20" hidden="1">
      <c r="A217" s="34" t="str">
        <f t="shared" si="89"/>
        <v/>
      </c>
      <c r="B217" s="124"/>
      <c r="C217" s="124"/>
      <c r="D217" s="124"/>
      <c r="E217" s="124"/>
      <c r="F217" s="124"/>
      <c r="G217" s="124"/>
      <c r="H217" s="124"/>
      <c r="I217" s="124"/>
      <c r="J217" s="20" t="str">
        <f t="shared" si="79"/>
        <v/>
      </c>
      <c r="K217" s="20" t="str">
        <f t="shared" si="80"/>
        <v/>
      </c>
      <c r="L217" s="20" t="str">
        <f t="shared" si="81"/>
        <v/>
      </c>
      <c r="M217" s="20" t="str">
        <f t="shared" si="82"/>
        <v/>
      </c>
      <c r="N217" s="20" t="str">
        <f t="shared" si="83"/>
        <v/>
      </c>
      <c r="O217" s="20" t="str">
        <f t="shared" si="84"/>
        <v/>
      </c>
      <c r="P217" s="20" t="str">
        <f t="shared" si="85"/>
        <v/>
      </c>
      <c r="Q217" s="30" t="str">
        <f t="shared" si="86"/>
        <v/>
      </c>
      <c r="R217" s="30" t="str">
        <f t="shared" si="87"/>
        <v/>
      </c>
      <c r="S217" s="30" t="str">
        <f t="shared" si="88"/>
        <v/>
      </c>
      <c r="T217" s="21" t="s">
        <v>38</v>
      </c>
    </row>
    <row r="218" spans="1:20">
      <c r="A218" s="34" t="s">
        <v>124</v>
      </c>
      <c r="B218" s="124" t="s">
        <v>183</v>
      </c>
      <c r="C218" s="124"/>
      <c r="D218" s="124"/>
      <c r="E218" s="124"/>
      <c r="F218" s="124"/>
      <c r="G218" s="124"/>
      <c r="H218" s="124"/>
      <c r="I218" s="124"/>
      <c r="J218" s="20">
        <f t="shared" si="79"/>
        <v>7</v>
      </c>
      <c r="K218" s="20">
        <f t="shared" si="80"/>
        <v>2</v>
      </c>
      <c r="L218" s="20">
        <f t="shared" si="81"/>
        <v>1</v>
      </c>
      <c r="M218" s="20">
        <f t="shared" si="82"/>
        <v>2</v>
      </c>
      <c r="N218" s="20">
        <f t="shared" si="83"/>
        <v>5</v>
      </c>
      <c r="O218" s="20">
        <f t="shared" si="84"/>
        <v>8</v>
      </c>
      <c r="P218" s="20">
        <f t="shared" si="85"/>
        <v>13</v>
      </c>
      <c r="Q218" s="30" t="str">
        <f t="shared" si="86"/>
        <v>E</v>
      </c>
      <c r="R218" s="30">
        <f t="shared" si="87"/>
        <v>0</v>
      </c>
      <c r="S218" s="30">
        <f t="shared" si="88"/>
        <v>0</v>
      </c>
      <c r="T218" s="21" t="s">
        <v>38</v>
      </c>
    </row>
    <row r="219" spans="1:20" ht="18.75" customHeight="1">
      <c r="A219" s="22" t="s">
        <v>25</v>
      </c>
      <c r="B219" s="189"/>
      <c r="C219" s="190"/>
      <c r="D219" s="190"/>
      <c r="E219" s="190"/>
      <c r="F219" s="190"/>
      <c r="G219" s="190"/>
      <c r="H219" s="190"/>
      <c r="I219" s="191"/>
      <c r="J219" s="24">
        <f t="shared" ref="J219:P219" si="90">SUM(J207:J218)</f>
        <v>42</v>
      </c>
      <c r="K219" s="24">
        <f t="shared" si="90"/>
        <v>12</v>
      </c>
      <c r="L219" s="24">
        <f t="shared" si="90"/>
        <v>6</v>
      </c>
      <c r="M219" s="24">
        <f t="shared" si="90"/>
        <v>12</v>
      </c>
      <c r="N219" s="24">
        <f t="shared" si="90"/>
        <v>30</v>
      </c>
      <c r="O219" s="24">
        <f t="shared" si="90"/>
        <v>47</v>
      </c>
      <c r="P219" s="24">
        <f t="shared" si="90"/>
        <v>77</v>
      </c>
      <c r="Q219" s="22">
        <f>COUNTIF(Q207:Q218,"E")</f>
        <v>6</v>
      </c>
      <c r="R219" s="22">
        <f>COUNTIF(R207:R218,"C")</f>
        <v>0</v>
      </c>
      <c r="S219" s="22">
        <f>COUNTIF(S207:S218,"VP")</f>
        <v>0</v>
      </c>
      <c r="T219" s="19"/>
    </row>
    <row r="220" spans="1:20">
      <c r="A220" s="94" t="s">
        <v>70</v>
      </c>
      <c r="B220" s="95"/>
      <c r="C220" s="95"/>
      <c r="D220" s="95"/>
      <c r="E220" s="95"/>
      <c r="F220" s="95"/>
      <c r="G220" s="95"/>
      <c r="H220" s="95"/>
      <c r="I220" s="95"/>
      <c r="J220" s="95"/>
      <c r="K220" s="95"/>
      <c r="L220" s="95"/>
      <c r="M220" s="95"/>
      <c r="N220" s="95"/>
      <c r="O220" s="95"/>
      <c r="P220" s="95"/>
      <c r="Q220" s="95"/>
      <c r="R220" s="95"/>
      <c r="S220" s="95"/>
      <c r="T220" s="96"/>
    </row>
    <row r="221" spans="1:20">
      <c r="A221" s="34" t="str">
        <f>IF(ISNA(INDEX($A$33:$T$162,MATCH($B221,$B$33:$B$162,0),1)),"",INDEX($A$33:$T$162,MATCH($B221,$B$33:$B$162,0),1))</f>
        <v>MMM8149</v>
      </c>
      <c r="B221" s="124" t="s">
        <v>142</v>
      </c>
      <c r="C221" s="124"/>
      <c r="D221" s="124"/>
      <c r="E221" s="124"/>
      <c r="F221" s="124"/>
      <c r="G221" s="124"/>
      <c r="H221" s="124"/>
      <c r="I221" s="124"/>
      <c r="J221" s="20">
        <f>IF(ISNA(INDEX($A$33:$T$162,MATCH($B221,$B$33:$B$162,0),10)),"",INDEX($A$33:$T$162,MATCH($B221,$B$33:$B$162,0),10))</f>
        <v>4</v>
      </c>
      <c r="K221" s="20">
        <f>IF(ISNA(INDEX($A$33:$T$162,MATCH($B221,$B$33:$B$162,0),11)),"",INDEX($A$33:$T$162,MATCH($B221,$B$33:$B$162,0),11))</f>
        <v>0</v>
      </c>
      <c r="L221" s="20">
        <f>IF(ISNA(INDEX($A$33:$T$162,MATCH($B221,$B$33:$B$162,0),12)),"",INDEX($A$33:$T$162,MATCH($B221,$B$33:$B$162,0),12))</f>
        <v>0</v>
      </c>
      <c r="M221" s="20">
        <f>IF(ISNA(INDEX($A$33:$T$162,MATCH($B221,$B$33:$B$162,0),13)),"",INDEX($A$33:$T$162,MATCH($B221,$B$33:$B$162,0),13))</f>
        <v>2</v>
      </c>
      <c r="N221" s="20">
        <f>IF(ISNA(INDEX($A$33:$T$162,MATCH($B221,$B$33:$B$162,0),14)),"",INDEX($A$33:$T$162,MATCH($B221,$B$33:$B$162,0),14))</f>
        <v>2</v>
      </c>
      <c r="O221" s="20">
        <f>IF(ISNA(INDEX($A$33:$T$162,MATCH($B221,$B$33:$B$162,0),15)),"",INDEX($A$33:$T$162,MATCH($B221,$B$33:$B$162,0),15))</f>
        <v>6</v>
      </c>
      <c r="P221" s="20">
        <f>IF(ISNA(INDEX($A$33:$T$162,MATCH($B221,$B$33:$B$162,0),16)),"",INDEX($A$33:$T$162,MATCH($B221,$B$33:$B$162,0),16))</f>
        <v>8</v>
      </c>
      <c r="Q221" s="30" t="str">
        <f>IF(ISNA(INDEX($A$33:$T$162,MATCH($B221,$B$33:$B$162,0),17)),"",INDEX($A$33:$T$162,MATCH($B221,$B$33:$B$162,0),17))</f>
        <v>E</v>
      </c>
      <c r="R221" s="30">
        <f>IF(ISNA(INDEX($A$33:$T$162,MATCH($B221,$B$33:$B$162,0),18)),"",INDEX($A$33:$T$162,MATCH($B221,$B$33:$B$162,0),18))</f>
        <v>0</v>
      </c>
      <c r="S221" s="30">
        <f>IF(ISNA(INDEX($A$33:$T$162,MATCH($B221,$B$33:$B$162,0),19)),"",INDEX($A$33:$T$162,MATCH($B221,$B$33:$B$162,0),19))</f>
        <v>0</v>
      </c>
      <c r="T221" s="21" t="s">
        <v>38</v>
      </c>
    </row>
    <row r="222" spans="1:20">
      <c r="A222" s="34" t="str">
        <f>IF(ISNA(INDEX($A$33:$T$162,MATCH($B222,$B$33:$B$162,0),1)),"",INDEX($A$33:$T$162,MATCH($B222,$B$33:$B$162,0),1))</f>
        <v>MMX9916</v>
      </c>
      <c r="B222" s="124" t="s">
        <v>140</v>
      </c>
      <c r="C222" s="124"/>
      <c r="D222" s="124"/>
      <c r="E222" s="124"/>
      <c r="F222" s="124"/>
      <c r="G222" s="124"/>
      <c r="H222" s="124"/>
      <c r="I222" s="124"/>
      <c r="J222" s="20">
        <f>IF(ISNA(INDEX($A$33:$T$162,MATCH($B222,$B$33:$B$162,0),10)),"",INDEX($A$33:$T$162,MATCH($B222,$B$33:$B$162,0),10))</f>
        <v>22</v>
      </c>
      <c r="K222" s="20">
        <f>IF(ISNA(INDEX($A$33:$T$162,MATCH($B222,$B$33:$B$162,0),11)),"",INDEX($A$33:$T$162,MATCH($B222,$B$33:$B$162,0),11))</f>
        <v>0</v>
      </c>
      <c r="L222" s="20">
        <f>IF(ISNA(INDEX($A$33:$T$162,MATCH($B222,$B$33:$B$162,0),12)),"",INDEX($A$33:$T$162,MATCH($B222,$B$33:$B$162,0),12))</f>
        <v>0</v>
      </c>
      <c r="M222" s="20">
        <f>IF(ISNA(INDEX($A$33:$T$162,MATCH($B222,$B$33:$B$162,0),13)),"",INDEX($A$33:$T$162,MATCH($B222,$B$33:$B$162,0),13))</f>
        <v>20</v>
      </c>
      <c r="N222" s="20">
        <f>IF(ISNA(INDEX($A$33:$T$162,MATCH($B222,$B$33:$B$162,0),14)),"",INDEX($A$33:$T$162,MATCH($B222,$B$33:$B$162,0),14))</f>
        <v>20</v>
      </c>
      <c r="O222" s="20">
        <f>IF(ISNA(INDEX($A$33:$T$162,MATCH($B222,$B$33:$B$162,0),15)),"",INDEX($A$33:$T$162,MATCH($B222,$B$33:$B$162,0),15))</f>
        <v>26</v>
      </c>
      <c r="P222" s="20">
        <f>IF(ISNA(INDEX($A$33:$T$162,MATCH($B222,$B$33:$B$162,0),16)),"",INDEX($A$33:$T$162,MATCH($B222,$B$33:$B$162,0),16))</f>
        <v>46</v>
      </c>
      <c r="Q222" s="30">
        <f>IF(ISNA(INDEX($A$33:$T$162,MATCH($B222,$B$33:$B$162,0),17)),"",INDEX($A$33:$T$162,MATCH($B222,$B$33:$B$162,0),17))</f>
        <v>0</v>
      </c>
      <c r="R222" s="30" t="str">
        <f>IF(ISNA(INDEX($A$33:$T$162,MATCH($B222,$B$33:$B$162,0),18)),"",INDEX($A$33:$T$162,MATCH($B222,$B$33:$B$162,0),18))</f>
        <v>C</v>
      </c>
      <c r="S222" s="30">
        <f>IF(ISNA(INDEX($A$33:$T$162,MATCH($B222,$B$33:$B$162,0),19)),"",INDEX($A$33:$T$162,MATCH($B222,$B$33:$B$162,0),19))</f>
        <v>0</v>
      </c>
      <c r="T222" s="21" t="s">
        <v>38</v>
      </c>
    </row>
    <row r="223" spans="1:20" hidden="1">
      <c r="A223" s="34" t="str">
        <f>IF(ISNA(INDEX($A$33:$T$162,MATCH($B223,$B$33:$B$162,0),1)),"",INDEX($A$33:$T$162,MATCH($B223,$B$33:$B$162,0),1))</f>
        <v>MMM3402</v>
      </c>
      <c r="B223" s="124" t="s">
        <v>143</v>
      </c>
      <c r="C223" s="124"/>
      <c r="D223" s="124"/>
      <c r="E223" s="124"/>
      <c r="F223" s="124"/>
      <c r="G223" s="124"/>
      <c r="H223" s="124"/>
      <c r="I223" s="124"/>
      <c r="J223" s="20">
        <f>IF(ISNA(INDEX($A$33:$T$162,MATCH($B223,$B$33:$B$162,0),10)),"",INDEX($A$33:$T$162,MATCH($B223,$B$33:$B$162,0),10))</f>
        <v>4</v>
      </c>
      <c r="K223" s="20">
        <f>IF(ISNA(INDEX($A$33:$T$162,MATCH($B223,$B$33:$B$162,0),11)),"",INDEX($A$33:$T$162,MATCH($B223,$B$33:$B$162,0),11))</f>
        <v>0</v>
      </c>
      <c r="L223" s="20">
        <f>IF(ISNA(INDEX($A$33:$T$162,MATCH($B223,$B$33:$B$162,0),12)),"",INDEX($A$33:$T$162,MATCH($B223,$B$33:$B$162,0),12))</f>
        <v>0</v>
      </c>
      <c r="M223" s="20">
        <f>IF(ISNA(INDEX($A$33:$T$162,MATCH($B223,$B$33:$B$162,0),13)),"",INDEX($A$33:$T$162,MATCH($B223,$B$33:$B$162,0),13))</f>
        <v>2</v>
      </c>
      <c r="N223" s="20">
        <f>IF(ISNA(INDEX($A$33:$T$162,MATCH($B223,$B$33:$B$162,0),14)),"",INDEX($A$33:$T$162,MATCH($B223,$B$33:$B$162,0),14))</f>
        <v>2</v>
      </c>
      <c r="O223" s="20">
        <f>IF(ISNA(INDEX($A$33:$T$162,MATCH($B223,$B$33:$B$162,0),15)),"",INDEX($A$33:$T$162,MATCH($B223,$B$33:$B$162,0),15))</f>
        <v>6</v>
      </c>
      <c r="P223" s="20">
        <f>IF(ISNA(INDEX($A$33:$T$162,MATCH($B223,$B$33:$B$162,0),16)),"",INDEX($A$33:$T$162,MATCH($B223,$B$33:$B$162,0),16))</f>
        <v>8</v>
      </c>
      <c r="Q223" s="30">
        <f>IF(ISNA(INDEX($A$33:$T$162,MATCH($B223,$B$33:$B$162,0),17)),"",INDEX($A$33:$T$162,MATCH($B223,$B$33:$B$162,0),17))</f>
        <v>0</v>
      </c>
      <c r="R223" s="30">
        <f>IF(ISNA(INDEX($A$33:$T$162,MATCH($B223,$B$33:$B$162,0),18)),"",INDEX($A$33:$T$162,MATCH($B223,$B$33:$B$162,0),18))</f>
        <v>0</v>
      </c>
      <c r="S223" s="30" t="str">
        <f>IF(ISNA(INDEX($A$33:$T$162,MATCH($B223,$B$33:$B$162,0),19)),"",INDEX($A$33:$T$162,MATCH($B223,$B$33:$B$162,0),19))</f>
        <v>VP</v>
      </c>
      <c r="T223" s="21" t="s">
        <v>38</v>
      </c>
    </row>
    <row r="224" spans="1:20">
      <c r="A224" s="34" t="str">
        <f>IF(ISNA(INDEX($A$33:$T$162,MATCH($B224,$B$33:$B$162,0),1)),"",INDEX($A$33:$T$162,MATCH($B224,$B$33:$B$162,0),1))</f>
        <v>MMM3402</v>
      </c>
      <c r="B224" s="71" t="s">
        <v>143</v>
      </c>
      <c r="C224" s="72"/>
      <c r="D224" s="72"/>
      <c r="E224" s="72"/>
      <c r="F224" s="72"/>
      <c r="G224" s="72"/>
      <c r="H224" s="72"/>
      <c r="I224" s="73"/>
      <c r="J224" s="20">
        <f>IF(ISNA(INDEX($A$33:$T$162,MATCH($B224,$B$33:$B$162,0),10)),"",INDEX($A$33:$T$162,MATCH($B224,$B$33:$B$162,0),10))</f>
        <v>4</v>
      </c>
      <c r="K224" s="20">
        <f>IF(ISNA(INDEX($A$33:$T$162,MATCH($B224,$B$33:$B$162,0),11)),"",INDEX($A$33:$T$162,MATCH($B224,$B$33:$B$162,0),11))</f>
        <v>0</v>
      </c>
      <c r="L224" s="20">
        <f>IF(ISNA(INDEX($A$33:$T$162,MATCH($B224,$B$33:$B$162,0),12)),"",INDEX($A$33:$T$162,MATCH($B224,$B$33:$B$162,0),12))</f>
        <v>0</v>
      </c>
      <c r="M224" s="20">
        <f>IF(ISNA(INDEX($A$33:$T$162,MATCH($B224,$B$33:$B$162,0),13)),"",INDEX($A$33:$T$162,MATCH($B224,$B$33:$B$162,0),13))</f>
        <v>2</v>
      </c>
      <c r="N224" s="20">
        <f>IF(ISNA(INDEX($A$33:$T$162,MATCH($B224,$B$33:$B$162,0),14)),"",INDEX($A$33:$T$162,MATCH($B224,$B$33:$B$162,0),14))</f>
        <v>2</v>
      </c>
      <c r="O224" s="20">
        <f>IF(ISNA(INDEX($A$33:$T$162,MATCH($B224,$B$33:$B$162,0),15)),"",INDEX($A$33:$T$162,MATCH($B224,$B$33:$B$162,0),15))</f>
        <v>6</v>
      </c>
      <c r="P224" s="20">
        <f>IF(ISNA(INDEX($A$33:$T$162,MATCH($B224,$B$33:$B$162,0),16)),"",INDEX($A$33:$T$162,MATCH($B224,$B$33:$B$162,0),16))</f>
        <v>8</v>
      </c>
      <c r="Q224" s="30">
        <f>IF(ISNA(INDEX($A$33:$T$162,MATCH($B224,$B$33:$B$162,0),17)),"",INDEX($A$33:$T$162,MATCH($B224,$B$33:$B$162,0),17))</f>
        <v>0</v>
      </c>
      <c r="R224" s="30">
        <f>IF(ISNA(INDEX($A$33:$T$162,MATCH($B224,$B$33:$B$162,0),18)),"",INDEX($A$33:$T$162,MATCH($B224,$B$33:$B$162,0),18))</f>
        <v>0</v>
      </c>
      <c r="S224" s="30" t="str">
        <f>IF(ISNA(INDEX($A$33:$T$162,MATCH($B224,$B$33:$B$162,0),19)),"",INDEX($A$33:$T$162,MATCH($B224,$B$33:$B$162,0),19))</f>
        <v>VP</v>
      </c>
      <c r="T224" s="21" t="s">
        <v>38</v>
      </c>
    </row>
    <row r="225" spans="1:20" ht="30.75" customHeight="1">
      <c r="A225" s="22" t="s">
        <v>25</v>
      </c>
      <c r="B225" s="145"/>
      <c r="C225" s="145"/>
      <c r="D225" s="145"/>
      <c r="E225" s="145"/>
      <c r="F225" s="145"/>
      <c r="G225" s="145"/>
      <c r="H225" s="145"/>
      <c r="I225" s="145"/>
      <c r="J225" s="24">
        <f t="shared" ref="J225:P225" si="91">SUM(J221:J224)</f>
        <v>34</v>
      </c>
      <c r="K225" s="24">
        <f t="shared" si="91"/>
        <v>0</v>
      </c>
      <c r="L225" s="24">
        <f t="shared" si="91"/>
        <v>0</v>
      </c>
      <c r="M225" s="24">
        <f t="shared" si="91"/>
        <v>26</v>
      </c>
      <c r="N225" s="24">
        <f t="shared" si="91"/>
        <v>26</v>
      </c>
      <c r="O225" s="24">
        <f t="shared" si="91"/>
        <v>44</v>
      </c>
      <c r="P225" s="24">
        <f t="shared" si="91"/>
        <v>70</v>
      </c>
      <c r="Q225" s="22">
        <f>COUNTIF(Q221:Q224,"E")</f>
        <v>1</v>
      </c>
      <c r="R225" s="22">
        <f>COUNTIF(R221:R224,"C")</f>
        <v>1</v>
      </c>
      <c r="S225" s="22">
        <f>COUNTIF(S221:S224,"VP")</f>
        <v>2</v>
      </c>
      <c r="T225" s="23"/>
    </row>
    <row r="226" spans="1:20" ht="15.75" customHeight="1">
      <c r="A226" s="180" t="s">
        <v>80</v>
      </c>
      <c r="B226" s="181"/>
      <c r="C226" s="181"/>
      <c r="D226" s="181"/>
      <c r="E226" s="181"/>
      <c r="F226" s="181"/>
      <c r="G226" s="181"/>
      <c r="H226" s="181"/>
      <c r="I226" s="182"/>
      <c r="J226" s="24">
        <f>SUM(J219,J225)</f>
        <v>76</v>
      </c>
      <c r="K226" s="24">
        <f t="shared" ref="K226:S226" si="92">SUM(K219,K225)</f>
        <v>12</v>
      </c>
      <c r="L226" s="24">
        <f t="shared" si="92"/>
        <v>6</v>
      </c>
      <c r="M226" s="24">
        <f t="shared" si="92"/>
        <v>38</v>
      </c>
      <c r="N226" s="24">
        <f t="shared" si="92"/>
        <v>56</v>
      </c>
      <c r="O226" s="24">
        <f t="shared" si="92"/>
        <v>91</v>
      </c>
      <c r="P226" s="24">
        <f t="shared" si="92"/>
        <v>147</v>
      </c>
      <c r="Q226" s="24">
        <f t="shared" si="92"/>
        <v>7</v>
      </c>
      <c r="R226" s="24">
        <f t="shared" si="92"/>
        <v>1</v>
      </c>
      <c r="S226" s="24">
        <f t="shared" si="92"/>
        <v>2</v>
      </c>
      <c r="T226" s="29"/>
    </row>
    <row r="227" spans="1:20" ht="17.25" customHeight="1">
      <c r="A227" s="183" t="s">
        <v>48</v>
      </c>
      <c r="B227" s="184"/>
      <c r="C227" s="184"/>
      <c r="D227" s="184"/>
      <c r="E227" s="184"/>
      <c r="F227" s="184"/>
      <c r="G227" s="184"/>
      <c r="H227" s="184"/>
      <c r="I227" s="184"/>
      <c r="J227" s="185"/>
      <c r="K227" s="24">
        <f t="shared" ref="K227:P227" si="93">K219*14+K225*12</f>
        <v>168</v>
      </c>
      <c r="L227" s="24">
        <f t="shared" si="93"/>
        <v>84</v>
      </c>
      <c r="M227" s="24">
        <f t="shared" si="93"/>
        <v>480</v>
      </c>
      <c r="N227" s="24">
        <f t="shared" si="93"/>
        <v>732</v>
      </c>
      <c r="O227" s="24">
        <f t="shared" si="93"/>
        <v>1186</v>
      </c>
      <c r="P227" s="24">
        <f t="shared" si="93"/>
        <v>1918</v>
      </c>
      <c r="Q227" s="174"/>
      <c r="R227" s="175"/>
      <c r="S227" s="175"/>
      <c r="T227" s="176"/>
    </row>
    <row r="228" spans="1:20" ht="8.25" customHeight="1">
      <c r="A228" s="186"/>
      <c r="B228" s="187"/>
      <c r="C228" s="187"/>
      <c r="D228" s="187"/>
      <c r="E228" s="187"/>
      <c r="F228" s="187"/>
      <c r="G228" s="187"/>
      <c r="H228" s="187"/>
      <c r="I228" s="187"/>
      <c r="J228" s="188"/>
      <c r="K228" s="127">
        <f>SUM(K227:M227)</f>
        <v>732</v>
      </c>
      <c r="L228" s="128"/>
      <c r="M228" s="129"/>
      <c r="N228" s="130">
        <f>SUM(N227:O227)</f>
        <v>1918</v>
      </c>
      <c r="O228" s="131"/>
      <c r="P228" s="132"/>
      <c r="Q228" s="177"/>
      <c r="R228" s="178"/>
      <c r="S228" s="178"/>
      <c r="T228" s="179"/>
    </row>
    <row r="230" spans="1:20">
      <c r="B230" s="2"/>
      <c r="C230" s="2"/>
      <c r="D230" s="2"/>
      <c r="E230" s="2"/>
      <c r="F230" s="2"/>
      <c r="G230" s="2"/>
      <c r="M230" s="8"/>
      <c r="N230" s="8"/>
      <c r="O230" s="8"/>
      <c r="P230" s="8"/>
      <c r="Q230" s="8"/>
      <c r="R230" s="8"/>
      <c r="S230" s="8"/>
    </row>
    <row r="231" spans="1:20" ht="12.75" hidden="1" customHeight="1">
      <c r="B231" s="8"/>
      <c r="C231" s="8"/>
      <c r="D231" s="8"/>
      <c r="E231" s="8"/>
      <c r="F231" s="8"/>
      <c r="G231" s="8"/>
      <c r="H231" s="17"/>
      <c r="I231" s="17"/>
      <c r="J231" s="17"/>
      <c r="M231" s="8"/>
      <c r="N231" s="8"/>
      <c r="O231" s="8"/>
      <c r="P231" s="8"/>
      <c r="Q231" s="8"/>
      <c r="R231" s="8"/>
      <c r="S231" s="8"/>
    </row>
    <row r="232" spans="1:20" ht="23.25" hidden="1" customHeight="1"/>
    <row r="233" spans="1:20" ht="26.25" hidden="1" customHeight="1">
      <c r="A233" s="145" t="s">
        <v>74</v>
      </c>
      <c r="B233" s="193"/>
      <c r="C233" s="193"/>
      <c r="D233" s="193"/>
      <c r="E233" s="193"/>
      <c r="F233" s="193"/>
      <c r="G233" s="193"/>
      <c r="H233" s="193"/>
      <c r="I233" s="193"/>
      <c r="J233" s="193"/>
      <c r="K233" s="193"/>
      <c r="L233" s="193"/>
      <c r="M233" s="193"/>
      <c r="N233" s="193"/>
      <c r="O233" s="193"/>
      <c r="P233" s="193"/>
      <c r="Q233" s="193"/>
      <c r="R233" s="193"/>
      <c r="S233" s="193"/>
      <c r="T233" s="193"/>
    </row>
    <row r="234" spans="1:20" hidden="1">
      <c r="A234" s="145" t="s">
        <v>27</v>
      </c>
      <c r="B234" s="145" t="s">
        <v>26</v>
      </c>
      <c r="C234" s="145"/>
      <c r="D234" s="145"/>
      <c r="E234" s="145"/>
      <c r="F234" s="145"/>
      <c r="G234" s="145"/>
      <c r="H234" s="145"/>
      <c r="I234" s="145"/>
      <c r="J234" s="123" t="s">
        <v>40</v>
      </c>
      <c r="K234" s="123" t="s">
        <v>24</v>
      </c>
      <c r="L234" s="123"/>
      <c r="M234" s="123"/>
      <c r="N234" s="123" t="s">
        <v>41</v>
      </c>
      <c r="O234" s="123"/>
      <c r="P234" s="123"/>
      <c r="Q234" s="123" t="s">
        <v>23</v>
      </c>
      <c r="R234" s="123"/>
      <c r="S234" s="123"/>
      <c r="T234" s="123" t="s">
        <v>22</v>
      </c>
    </row>
    <row r="235" spans="1:20" ht="18.75" hidden="1" customHeight="1">
      <c r="A235" s="145"/>
      <c r="B235" s="145"/>
      <c r="C235" s="145"/>
      <c r="D235" s="145"/>
      <c r="E235" s="145"/>
      <c r="F235" s="145"/>
      <c r="G235" s="145"/>
      <c r="H235" s="145"/>
      <c r="I235" s="145"/>
      <c r="J235" s="123"/>
      <c r="K235" s="31" t="s">
        <v>28</v>
      </c>
      <c r="L235" s="31" t="s">
        <v>29</v>
      </c>
      <c r="M235" s="31" t="s">
        <v>30</v>
      </c>
      <c r="N235" s="31" t="s">
        <v>34</v>
      </c>
      <c r="O235" s="31" t="s">
        <v>7</v>
      </c>
      <c r="P235" s="31" t="s">
        <v>31</v>
      </c>
      <c r="Q235" s="31" t="s">
        <v>32</v>
      </c>
      <c r="R235" s="31" t="s">
        <v>28</v>
      </c>
      <c r="S235" s="31" t="s">
        <v>33</v>
      </c>
      <c r="T235" s="123"/>
    </row>
    <row r="236" spans="1:20" hidden="1">
      <c r="A236" s="94" t="s">
        <v>69</v>
      </c>
      <c r="B236" s="95"/>
      <c r="C236" s="95"/>
      <c r="D236" s="95"/>
      <c r="E236" s="95"/>
      <c r="F236" s="95"/>
      <c r="G236" s="95"/>
      <c r="H236" s="95"/>
      <c r="I236" s="95"/>
      <c r="J236" s="95"/>
      <c r="K236" s="95"/>
      <c r="L236" s="95"/>
      <c r="M236" s="95"/>
      <c r="N236" s="95"/>
      <c r="O236" s="95"/>
      <c r="P236" s="95"/>
      <c r="Q236" s="95"/>
      <c r="R236" s="95"/>
      <c r="S236" s="95"/>
      <c r="T236" s="96"/>
    </row>
    <row r="237" spans="1:20" hidden="1">
      <c r="A237" s="34" t="str">
        <f t="shared" ref="A237:A253" si="94">IF(ISNA(INDEX($A$33:$T$162,MATCH($B237,$B$33:$B$162,0),1)),"",INDEX($A$33:$T$162,MATCH($B237,$B$33:$B$162,0),1))</f>
        <v/>
      </c>
      <c r="B237" s="124" t="s">
        <v>61</v>
      </c>
      <c r="C237" s="124"/>
      <c r="D237" s="124"/>
      <c r="E237" s="124"/>
      <c r="F237" s="124"/>
      <c r="G237" s="124"/>
      <c r="H237" s="124"/>
      <c r="I237" s="124"/>
      <c r="J237" s="20" t="str">
        <f t="shared" ref="J237:J253" si="95">IF(ISNA(INDEX($A$33:$T$162,MATCH($B237,$B$33:$B$162,0),10)),"",INDEX($A$33:$T$162,MATCH($B237,$B$33:$B$162,0),10))</f>
        <v/>
      </c>
      <c r="K237" s="20" t="str">
        <f t="shared" ref="K237:K253" si="96">IF(ISNA(INDEX($A$33:$T$162,MATCH($B237,$B$33:$B$162,0),11)),"",INDEX($A$33:$T$162,MATCH($B237,$B$33:$B$162,0),11))</f>
        <v/>
      </c>
      <c r="L237" s="20" t="str">
        <f t="shared" ref="L237:L253" si="97">IF(ISNA(INDEX($A$33:$T$162,MATCH($B237,$B$33:$B$162,0),12)),"",INDEX($A$33:$T$162,MATCH($B237,$B$33:$B$162,0),12))</f>
        <v/>
      </c>
      <c r="M237" s="20" t="str">
        <f t="shared" ref="M237:M253" si="98">IF(ISNA(INDEX($A$33:$T$162,MATCH($B237,$B$33:$B$162,0),13)),"",INDEX($A$33:$T$162,MATCH($B237,$B$33:$B$162,0),13))</f>
        <v/>
      </c>
      <c r="N237" s="20" t="str">
        <f t="shared" ref="N237:N253" si="99">IF(ISNA(INDEX($A$33:$T$162,MATCH($B237,$B$33:$B$162,0),14)),"",INDEX($A$33:$T$162,MATCH($B237,$B$33:$B$162,0),14))</f>
        <v/>
      </c>
      <c r="O237" s="20" t="str">
        <f t="shared" ref="O237:O253" si="100">IF(ISNA(INDEX($A$33:$T$162,MATCH($B237,$B$33:$B$162,0),15)),"",INDEX($A$33:$T$162,MATCH($B237,$B$33:$B$162,0),15))</f>
        <v/>
      </c>
      <c r="P237" s="20" t="str">
        <f t="shared" ref="P237:P253" si="101">IF(ISNA(INDEX($A$33:$T$162,MATCH($B237,$B$33:$B$162,0),16)),"",INDEX($A$33:$T$162,MATCH($B237,$B$33:$B$162,0),16))</f>
        <v/>
      </c>
      <c r="Q237" s="30" t="str">
        <f t="shared" ref="Q237:Q253" si="102">IF(ISNA(INDEX($A$33:$T$162,MATCH($B237,$B$33:$B$162,0),17)),"",INDEX($A$33:$T$162,MATCH($B237,$B$33:$B$162,0),17))</f>
        <v/>
      </c>
      <c r="R237" s="30" t="str">
        <f t="shared" ref="R237:R253" si="103">IF(ISNA(INDEX($A$33:$T$162,MATCH($B237,$B$33:$B$162,0),18)),"",INDEX($A$33:$T$162,MATCH($B237,$B$33:$B$162,0),18))</f>
        <v/>
      </c>
      <c r="S237" s="30" t="str">
        <f t="shared" ref="S237:S253" si="104">IF(ISNA(INDEX($A$33:$T$162,MATCH($B237,$B$33:$B$162,0),19)),"",INDEX($A$33:$T$162,MATCH($B237,$B$33:$B$162,0),19))</f>
        <v/>
      </c>
      <c r="T237" s="19" t="s">
        <v>39</v>
      </c>
    </row>
    <row r="238" spans="1:20" hidden="1">
      <c r="A238" s="34" t="str">
        <f t="shared" si="94"/>
        <v/>
      </c>
      <c r="B238" s="124"/>
      <c r="C238" s="124"/>
      <c r="D238" s="124"/>
      <c r="E238" s="124"/>
      <c r="F238" s="124"/>
      <c r="G238" s="124"/>
      <c r="H238" s="124"/>
      <c r="I238" s="124"/>
      <c r="J238" s="20" t="str">
        <f t="shared" si="95"/>
        <v/>
      </c>
      <c r="K238" s="20" t="str">
        <f t="shared" si="96"/>
        <v/>
      </c>
      <c r="L238" s="20" t="str">
        <f t="shared" si="97"/>
        <v/>
      </c>
      <c r="M238" s="20" t="str">
        <f t="shared" si="98"/>
        <v/>
      </c>
      <c r="N238" s="20" t="str">
        <f t="shared" si="99"/>
        <v/>
      </c>
      <c r="O238" s="20" t="str">
        <f t="shared" si="100"/>
        <v/>
      </c>
      <c r="P238" s="20" t="str">
        <f t="shared" si="101"/>
        <v/>
      </c>
      <c r="Q238" s="30" t="str">
        <f t="shared" si="102"/>
        <v/>
      </c>
      <c r="R238" s="30" t="str">
        <f t="shared" si="103"/>
        <v/>
      </c>
      <c r="S238" s="30" t="str">
        <f t="shared" si="104"/>
        <v/>
      </c>
      <c r="T238" s="19" t="s">
        <v>39</v>
      </c>
    </row>
    <row r="239" spans="1:20" hidden="1">
      <c r="A239" s="34" t="str">
        <f t="shared" si="94"/>
        <v/>
      </c>
      <c r="B239" s="124"/>
      <c r="C239" s="124"/>
      <c r="D239" s="124"/>
      <c r="E239" s="124"/>
      <c r="F239" s="124"/>
      <c r="G239" s="124"/>
      <c r="H239" s="124"/>
      <c r="I239" s="124"/>
      <c r="J239" s="20" t="str">
        <f t="shared" si="95"/>
        <v/>
      </c>
      <c r="K239" s="20" t="str">
        <f t="shared" si="96"/>
        <v/>
      </c>
      <c r="L239" s="20" t="str">
        <f t="shared" si="97"/>
        <v/>
      </c>
      <c r="M239" s="20" t="str">
        <f t="shared" si="98"/>
        <v/>
      </c>
      <c r="N239" s="20" t="str">
        <f t="shared" si="99"/>
        <v/>
      </c>
      <c r="O239" s="20" t="str">
        <f t="shared" si="100"/>
        <v/>
      </c>
      <c r="P239" s="20" t="str">
        <f t="shared" si="101"/>
        <v/>
      </c>
      <c r="Q239" s="30" t="str">
        <f t="shared" si="102"/>
        <v/>
      </c>
      <c r="R239" s="30" t="str">
        <f t="shared" si="103"/>
        <v/>
      </c>
      <c r="S239" s="30" t="str">
        <f t="shared" si="104"/>
        <v/>
      </c>
      <c r="T239" s="19" t="s">
        <v>39</v>
      </c>
    </row>
    <row r="240" spans="1:20" hidden="1">
      <c r="A240" s="34" t="str">
        <f t="shared" si="94"/>
        <v/>
      </c>
      <c r="B240" s="124"/>
      <c r="C240" s="124"/>
      <c r="D240" s="124"/>
      <c r="E240" s="124"/>
      <c r="F240" s="124"/>
      <c r="G240" s="124"/>
      <c r="H240" s="124"/>
      <c r="I240" s="124"/>
      <c r="J240" s="20" t="str">
        <f t="shared" si="95"/>
        <v/>
      </c>
      <c r="K240" s="20" t="str">
        <f t="shared" si="96"/>
        <v/>
      </c>
      <c r="L240" s="20" t="str">
        <f t="shared" si="97"/>
        <v/>
      </c>
      <c r="M240" s="20" t="str">
        <f t="shared" si="98"/>
        <v/>
      </c>
      <c r="N240" s="20" t="str">
        <f t="shared" si="99"/>
        <v/>
      </c>
      <c r="O240" s="20" t="str">
        <f t="shared" si="100"/>
        <v/>
      </c>
      <c r="P240" s="20" t="str">
        <f t="shared" si="101"/>
        <v/>
      </c>
      <c r="Q240" s="30" t="str">
        <f t="shared" si="102"/>
        <v/>
      </c>
      <c r="R240" s="30" t="str">
        <f t="shared" si="103"/>
        <v/>
      </c>
      <c r="S240" s="30" t="str">
        <f t="shared" si="104"/>
        <v/>
      </c>
      <c r="T240" s="19" t="s">
        <v>39</v>
      </c>
    </row>
    <row r="241" spans="1:20" hidden="1">
      <c r="A241" s="34" t="str">
        <f t="shared" si="94"/>
        <v/>
      </c>
      <c r="B241" s="124"/>
      <c r="C241" s="124"/>
      <c r="D241" s="124"/>
      <c r="E241" s="124"/>
      <c r="F241" s="124"/>
      <c r="G241" s="124"/>
      <c r="H241" s="124"/>
      <c r="I241" s="124"/>
      <c r="J241" s="20" t="str">
        <f t="shared" si="95"/>
        <v/>
      </c>
      <c r="K241" s="20" t="str">
        <f t="shared" si="96"/>
        <v/>
      </c>
      <c r="L241" s="20" t="str">
        <f t="shared" si="97"/>
        <v/>
      </c>
      <c r="M241" s="20" t="str">
        <f t="shared" si="98"/>
        <v/>
      </c>
      <c r="N241" s="20" t="str">
        <f t="shared" si="99"/>
        <v/>
      </c>
      <c r="O241" s="20" t="str">
        <f t="shared" si="100"/>
        <v/>
      </c>
      <c r="P241" s="20" t="str">
        <f t="shared" si="101"/>
        <v/>
      </c>
      <c r="Q241" s="30" t="str">
        <f t="shared" si="102"/>
        <v/>
      </c>
      <c r="R241" s="30" t="str">
        <f t="shared" si="103"/>
        <v/>
      </c>
      <c r="S241" s="30" t="str">
        <f t="shared" si="104"/>
        <v/>
      </c>
      <c r="T241" s="19" t="s">
        <v>39</v>
      </c>
    </row>
    <row r="242" spans="1:20" hidden="1">
      <c r="A242" s="34" t="str">
        <f t="shared" si="94"/>
        <v/>
      </c>
      <c r="B242" s="124"/>
      <c r="C242" s="124"/>
      <c r="D242" s="124"/>
      <c r="E242" s="124"/>
      <c r="F242" s="124"/>
      <c r="G242" s="124"/>
      <c r="H242" s="124"/>
      <c r="I242" s="124"/>
      <c r="J242" s="20" t="str">
        <f t="shared" si="95"/>
        <v/>
      </c>
      <c r="K242" s="20" t="str">
        <f t="shared" si="96"/>
        <v/>
      </c>
      <c r="L242" s="20" t="str">
        <f t="shared" si="97"/>
        <v/>
      </c>
      <c r="M242" s="20" t="str">
        <f t="shared" si="98"/>
        <v/>
      </c>
      <c r="N242" s="20" t="str">
        <f t="shared" si="99"/>
        <v/>
      </c>
      <c r="O242" s="20" t="str">
        <f t="shared" si="100"/>
        <v/>
      </c>
      <c r="P242" s="20" t="str">
        <f t="shared" si="101"/>
        <v/>
      </c>
      <c r="Q242" s="30" t="str">
        <f t="shared" si="102"/>
        <v/>
      </c>
      <c r="R242" s="30" t="str">
        <f t="shared" si="103"/>
        <v/>
      </c>
      <c r="S242" s="30" t="str">
        <f t="shared" si="104"/>
        <v/>
      </c>
      <c r="T242" s="19" t="s">
        <v>39</v>
      </c>
    </row>
    <row r="243" spans="1:20" hidden="1">
      <c r="A243" s="34" t="str">
        <f t="shared" si="94"/>
        <v/>
      </c>
      <c r="B243" s="124"/>
      <c r="C243" s="124"/>
      <c r="D243" s="124"/>
      <c r="E243" s="124"/>
      <c r="F243" s="124"/>
      <c r="G243" s="124"/>
      <c r="H243" s="124"/>
      <c r="I243" s="124"/>
      <c r="J243" s="20" t="str">
        <f t="shared" si="95"/>
        <v/>
      </c>
      <c r="K243" s="20" t="str">
        <f t="shared" si="96"/>
        <v/>
      </c>
      <c r="L243" s="20" t="str">
        <f t="shared" si="97"/>
        <v/>
      </c>
      <c r="M243" s="20" t="str">
        <f t="shared" si="98"/>
        <v/>
      </c>
      <c r="N243" s="20" t="str">
        <f t="shared" si="99"/>
        <v/>
      </c>
      <c r="O243" s="20" t="str">
        <f t="shared" si="100"/>
        <v/>
      </c>
      <c r="P243" s="20" t="str">
        <f t="shared" si="101"/>
        <v/>
      </c>
      <c r="Q243" s="30" t="str">
        <f t="shared" si="102"/>
        <v/>
      </c>
      <c r="R243" s="30" t="str">
        <f t="shared" si="103"/>
        <v/>
      </c>
      <c r="S243" s="30" t="str">
        <f t="shared" si="104"/>
        <v/>
      </c>
      <c r="T243" s="19" t="s">
        <v>39</v>
      </c>
    </row>
    <row r="244" spans="1:20" hidden="1">
      <c r="A244" s="34" t="str">
        <f t="shared" si="94"/>
        <v/>
      </c>
      <c r="B244" s="124"/>
      <c r="C244" s="124"/>
      <c r="D244" s="124"/>
      <c r="E244" s="124"/>
      <c r="F244" s="124"/>
      <c r="G244" s="124"/>
      <c r="H244" s="124"/>
      <c r="I244" s="124"/>
      <c r="J244" s="20" t="str">
        <f t="shared" si="95"/>
        <v/>
      </c>
      <c r="K244" s="20" t="str">
        <f t="shared" si="96"/>
        <v/>
      </c>
      <c r="L244" s="20" t="str">
        <f t="shared" si="97"/>
        <v/>
      </c>
      <c r="M244" s="20" t="str">
        <f t="shared" si="98"/>
        <v/>
      </c>
      <c r="N244" s="20" t="str">
        <f t="shared" si="99"/>
        <v/>
      </c>
      <c r="O244" s="20" t="str">
        <f t="shared" si="100"/>
        <v/>
      </c>
      <c r="P244" s="20" t="str">
        <f t="shared" si="101"/>
        <v/>
      </c>
      <c r="Q244" s="30" t="str">
        <f t="shared" si="102"/>
        <v/>
      </c>
      <c r="R244" s="30" t="str">
        <f t="shared" si="103"/>
        <v/>
      </c>
      <c r="S244" s="30" t="str">
        <f t="shared" si="104"/>
        <v/>
      </c>
      <c r="T244" s="19" t="s">
        <v>39</v>
      </c>
    </row>
    <row r="245" spans="1:20" hidden="1">
      <c r="A245" s="34" t="str">
        <f t="shared" si="94"/>
        <v/>
      </c>
      <c r="B245" s="124"/>
      <c r="C245" s="124"/>
      <c r="D245" s="124"/>
      <c r="E245" s="124"/>
      <c r="F245" s="124"/>
      <c r="G245" s="124"/>
      <c r="H245" s="124"/>
      <c r="I245" s="124"/>
      <c r="J245" s="20" t="str">
        <f t="shared" si="95"/>
        <v/>
      </c>
      <c r="K245" s="20" t="str">
        <f t="shared" si="96"/>
        <v/>
      </c>
      <c r="L245" s="20" t="str">
        <f t="shared" si="97"/>
        <v/>
      </c>
      <c r="M245" s="20" t="str">
        <f t="shared" si="98"/>
        <v/>
      </c>
      <c r="N245" s="20" t="str">
        <f t="shared" si="99"/>
        <v/>
      </c>
      <c r="O245" s="20" t="str">
        <f t="shared" si="100"/>
        <v/>
      </c>
      <c r="P245" s="20" t="str">
        <f t="shared" si="101"/>
        <v/>
      </c>
      <c r="Q245" s="30" t="str">
        <f t="shared" si="102"/>
        <v/>
      </c>
      <c r="R245" s="30" t="str">
        <f t="shared" si="103"/>
        <v/>
      </c>
      <c r="S245" s="30" t="str">
        <f t="shared" si="104"/>
        <v/>
      </c>
      <c r="T245" s="19" t="s">
        <v>39</v>
      </c>
    </row>
    <row r="246" spans="1:20" hidden="1">
      <c r="A246" s="34" t="str">
        <f t="shared" si="94"/>
        <v/>
      </c>
      <c r="B246" s="124"/>
      <c r="C246" s="124"/>
      <c r="D246" s="124"/>
      <c r="E246" s="124"/>
      <c r="F246" s="124"/>
      <c r="G246" s="124"/>
      <c r="H246" s="124"/>
      <c r="I246" s="124"/>
      <c r="J246" s="20" t="str">
        <f t="shared" si="95"/>
        <v/>
      </c>
      <c r="K246" s="20" t="str">
        <f t="shared" si="96"/>
        <v/>
      </c>
      <c r="L246" s="20" t="str">
        <f t="shared" si="97"/>
        <v/>
      </c>
      <c r="M246" s="20" t="str">
        <f t="shared" si="98"/>
        <v/>
      </c>
      <c r="N246" s="20" t="str">
        <f t="shared" si="99"/>
        <v/>
      </c>
      <c r="O246" s="20" t="str">
        <f t="shared" si="100"/>
        <v/>
      </c>
      <c r="P246" s="20" t="str">
        <f t="shared" si="101"/>
        <v/>
      </c>
      <c r="Q246" s="30" t="str">
        <f t="shared" si="102"/>
        <v/>
      </c>
      <c r="R246" s="30" t="str">
        <f t="shared" si="103"/>
        <v/>
      </c>
      <c r="S246" s="30" t="str">
        <f t="shared" si="104"/>
        <v/>
      </c>
      <c r="T246" s="19" t="s">
        <v>39</v>
      </c>
    </row>
    <row r="247" spans="1:20" hidden="1">
      <c r="A247" s="34" t="str">
        <f t="shared" si="94"/>
        <v/>
      </c>
      <c r="B247" s="124"/>
      <c r="C247" s="124"/>
      <c r="D247" s="124"/>
      <c r="E247" s="124"/>
      <c r="F247" s="124"/>
      <c r="G247" s="124"/>
      <c r="H247" s="124"/>
      <c r="I247" s="124"/>
      <c r="J247" s="20" t="str">
        <f t="shared" si="95"/>
        <v/>
      </c>
      <c r="K247" s="20" t="str">
        <f t="shared" si="96"/>
        <v/>
      </c>
      <c r="L247" s="20" t="str">
        <f t="shared" si="97"/>
        <v/>
      </c>
      <c r="M247" s="20" t="str">
        <f t="shared" si="98"/>
        <v/>
      </c>
      <c r="N247" s="20" t="str">
        <f t="shared" si="99"/>
        <v/>
      </c>
      <c r="O247" s="20" t="str">
        <f t="shared" si="100"/>
        <v/>
      </c>
      <c r="P247" s="20" t="str">
        <f t="shared" si="101"/>
        <v/>
      </c>
      <c r="Q247" s="30" t="str">
        <f t="shared" si="102"/>
        <v/>
      </c>
      <c r="R247" s="30" t="str">
        <f t="shared" si="103"/>
        <v/>
      </c>
      <c r="S247" s="30" t="str">
        <f t="shared" si="104"/>
        <v/>
      </c>
      <c r="T247" s="19" t="s">
        <v>39</v>
      </c>
    </row>
    <row r="248" spans="1:20" hidden="1">
      <c r="A248" s="34" t="str">
        <f t="shared" si="94"/>
        <v/>
      </c>
      <c r="B248" s="124"/>
      <c r="C248" s="124"/>
      <c r="D248" s="124"/>
      <c r="E248" s="124"/>
      <c r="F248" s="124"/>
      <c r="G248" s="124"/>
      <c r="H248" s="124"/>
      <c r="I248" s="124"/>
      <c r="J248" s="20" t="str">
        <f t="shared" si="95"/>
        <v/>
      </c>
      <c r="K248" s="20" t="str">
        <f t="shared" si="96"/>
        <v/>
      </c>
      <c r="L248" s="20" t="str">
        <f t="shared" si="97"/>
        <v/>
      </c>
      <c r="M248" s="20" t="str">
        <f t="shared" si="98"/>
        <v/>
      </c>
      <c r="N248" s="20" t="str">
        <f t="shared" si="99"/>
        <v/>
      </c>
      <c r="O248" s="20" t="str">
        <f t="shared" si="100"/>
        <v/>
      </c>
      <c r="P248" s="20" t="str">
        <f t="shared" si="101"/>
        <v/>
      </c>
      <c r="Q248" s="30" t="str">
        <f t="shared" si="102"/>
        <v/>
      </c>
      <c r="R248" s="30" t="str">
        <f t="shared" si="103"/>
        <v/>
      </c>
      <c r="S248" s="30" t="str">
        <f t="shared" si="104"/>
        <v/>
      </c>
      <c r="T248" s="19" t="s">
        <v>39</v>
      </c>
    </row>
    <row r="249" spans="1:20" hidden="1">
      <c r="A249" s="34" t="str">
        <f t="shared" si="94"/>
        <v/>
      </c>
      <c r="B249" s="124"/>
      <c r="C249" s="124"/>
      <c r="D249" s="124"/>
      <c r="E249" s="124"/>
      <c r="F249" s="124"/>
      <c r="G249" s="124"/>
      <c r="H249" s="124"/>
      <c r="I249" s="124"/>
      <c r="J249" s="20" t="str">
        <f t="shared" si="95"/>
        <v/>
      </c>
      <c r="K249" s="20" t="str">
        <f t="shared" si="96"/>
        <v/>
      </c>
      <c r="L249" s="20" t="str">
        <f t="shared" si="97"/>
        <v/>
      </c>
      <c r="M249" s="20" t="str">
        <f t="shared" si="98"/>
        <v/>
      </c>
      <c r="N249" s="20" t="str">
        <f t="shared" si="99"/>
        <v/>
      </c>
      <c r="O249" s="20" t="str">
        <f t="shared" si="100"/>
        <v/>
      </c>
      <c r="P249" s="20" t="str">
        <f t="shared" si="101"/>
        <v/>
      </c>
      <c r="Q249" s="30" t="str">
        <f t="shared" si="102"/>
        <v/>
      </c>
      <c r="R249" s="30" t="str">
        <f t="shared" si="103"/>
        <v/>
      </c>
      <c r="S249" s="30" t="str">
        <f t="shared" si="104"/>
        <v/>
      </c>
      <c r="T249" s="19" t="s">
        <v>39</v>
      </c>
    </row>
    <row r="250" spans="1:20" hidden="1">
      <c r="A250" s="34" t="str">
        <f t="shared" si="94"/>
        <v/>
      </c>
      <c r="B250" s="124"/>
      <c r="C250" s="124"/>
      <c r="D250" s="124"/>
      <c r="E250" s="124"/>
      <c r="F250" s="124"/>
      <c r="G250" s="124"/>
      <c r="H250" s="124"/>
      <c r="I250" s="124"/>
      <c r="J250" s="20" t="str">
        <f t="shared" si="95"/>
        <v/>
      </c>
      <c r="K250" s="20" t="str">
        <f t="shared" si="96"/>
        <v/>
      </c>
      <c r="L250" s="20" t="str">
        <f t="shared" si="97"/>
        <v/>
      </c>
      <c r="M250" s="20" t="str">
        <f t="shared" si="98"/>
        <v/>
      </c>
      <c r="N250" s="20" t="str">
        <f t="shared" si="99"/>
        <v/>
      </c>
      <c r="O250" s="20" t="str">
        <f t="shared" si="100"/>
        <v/>
      </c>
      <c r="P250" s="20" t="str">
        <f t="shared" si="101"/>
        <v/>
      </c>
      <c r="Q250" s="30" t="str">
        <f t="shared" si="102"/>
        <v/>
      </c>
      <c r="R250" s="30" t="str">
        <f t="shared" si="103"/>
        <v/>
      </c>
      <c r="S250" s="30" t="str">
        <f t="shared" si="104"/>
        <v/>
      </c>
      <c r="T250" s="19" t="s">
        <v>39</v>
      </c>
    </row>
    <row r="251" spans="1:20" hidden="1">
      <c r="A251" s="34" t="str">
        <f t="shared" si="94"/>
        <v/>
      </c>
      <c r="B251" s="124"/>
      <c r="C251" s="124"/>
      <c r="D251" s="124"/>
      <c r="E251" s="124"/>
      <c r="F251" s="124"/>
      <c r="G251" s="124"/>
      <c r="H251" s="124"/>
      <c r="I251" s="124"/>
      <c r="J251" s="20" t="str">
        <f t="shared" si="95"/>
        <v/>
      </c>
      <c r="K251" s="20" t="str">
        <f t="shared" si="96"/>
        <v/>
      </c>
      <c r="L251" s="20" t="str">
        <f t="shared" si="97"/>
        <v/>
      </c>
      <c r="M251" s="20" t="str">
        <f t="shared" si="98"/>
        <v/>
      </c>
      <c r="N251" s="20" t="str">
        <f t="shared" si="99"/>
        <v/>
      </c>
      <c r="O251" s="20" t="str">
        <f t="shared" si="100"/>
        <v/>
      </c>
      <c r="P251" s="20" t="str">
        <f t="shared" si="101"/>
        <v/>
      </c>
      <c r="Q251" s="30" t="str">
        <f t="shared" si="102"/>
        <v/>
      </c>
      <c r="R251" s="30" t="str">
        <f t="shared" si="103"/>
        <v/>
      </c>
      <c r="S251" s="30" t="str">
        <f t="shared" si="104"/>
        <v/>
      </c>
      <c r="T251" s="19" t="s">
        <v>39</v>
      </c>
    </row>
    <row r="252" spans="1:20" hidden="1">
      <c r="A252" s="34" t="str">
        <f t="shared" si="94"/>
        <v/>
      </c>
      <c r="B252" s="124"/>
      <c r="C252" s="124"/>
      <c r="D252" s="124"/>
      <c r="E252" s="124"/>
      <c r="F252" s="124"/>
      <c r="G252" s="124"/>
      <c r="H252" s="124"/>
      <c r="I252" s="124"/>
      <c r="J252" s="20" t="str">
        <f t="shared" si="95"/>
        <v/>
      </c>
      <c r="K252" s="20" t="str">
        <f t="shared" si="96"/>
        <v/>
      </c>
      <c r="L252" s="20" t="str">
        <f t="shared" si="97"/>
        <v/>
      </c>
      <c r="M252" s="20" t="str">
        <f t="shared" si="98"/>
        <v/>
      </c>
      <c r="N252" s="20" t="str">
        <f t="shared" si="99"/>
        <v/>
      </c>
      <c r="O252" s="20" t="str">
        <f t="shared" si="100"/>
        <v/>
      </c>
      <c r="P252" s="20" t="str">
        <f t="shared" si="101"/>
        <v/>
      </c>
      <c r="Q252" s="30" t="str">
        <f t="shared" si="102"/>
        <v/>
      </c>
      <c r="R252" s="30" t="str">
        <f t="shared" si="103"/>
        <v/>
      </c>
      <c r="S252" s="30" t="str">
        <f t="shared" si="104"/>
        <v/>
      </c>
      <c r="T252" s="19" t="s">
        <v>39</v>
      </c>
    </row>
    <row r="253" spans="1:20" hidden="1">
      <c r="A253" s="34" t="str">
        <f t="shared" si="94"/>
        <v/>
      </c>
      <c r="B253" s="124"/>
      <c r="C253" s="124"/>
      <c r="D253" s="124"/>
      <c r="E253" s="124"/>
      <c r="F253" s="124"/>
      <c r="G253" s="124"/>
      <c r="H253" s="124"/>
      <c r="I253" s="124"/>
      <c r="J253" s="20" t="str">
        <f t="shared" si="95"/>
        <v/>
      </c>
      <c r="K253" s="20" t="str">
        <f t="shared" si="96"/>
        <v/>
      </c>
      <c r="L253" s="20" t="str">
        <f t="shared" si="97"/>
        <v/>
      </c>
      <c r="M253" s="20" t="str">
        <f t="shared" si="98"/>
        <v/>
      </c>
      <c r="N253" s="20" t="str">
        <f t="shared" si="99"/>
        <v/>
      </c>
      <c r="O253" s="20" t="str">
        <f t="shared" si="100"/>
        <v/>
      </c>
      <c r="P253" s="20" t="str">
        <f t="shared" si="101"/>
        <v/>
      </c>
      <c r="Q253" s="30" t="str">
        <f t="shared" si="102"/>
        <v/>
      </c>
      <c r="R253" s="30" t="str">
        <f t="shared" si="103"/>
        <v/>
      </c>
      <c r="S253" s="30" t="str">
        <f t="shared" si="104"/>
        <v/>
      </c>
      <c r="T253" s="19" t="s">
        <v>39</v>
      </c>
    </row>
    <row r="254" spans="1:20" ht="18" hidden="1" customHeight="1">
      <c r="A254" s="22" t="s">
        <v>25</v>
      </c>
      <c r="B254" s="189"/>
      <c r="C254" s="190"/>
      <c r="D254" s="190"/>
      <c r="E254" s="190"/>
      <c r="F254" s="190"/>
      <c r="G254" s="190"/>
      <c r="H254" s="190"/>
      <c r="I254" s="191"/>
      <c r="J254" s="24">
        <f t="shared" ref="J254:P254" si="105">SUM(J237:J253)</f>
        <v>0</v>
      </c>
      <c r="K254" s="24">
        <f t="shared" si="105"/>
        <v>0</v>
      </c>
      <c r="L254" s="24">
        <f t="shared" si="105"/>
        <v>0</v>
      </c>
      <c r="M254" s="24">
        <f t="shared" si="105"/>
        <v>0</v>
      </c>
      <c r="N254" s="24">
        <f t="shared" si="105"/>
        <v>0</v>
      </c>
      <c r="O254" s="24">
        <f t="shared" si="105"/>
        <v>0</v>
      </c>
      <c r="P254" s="24">
        <f t="shared" si="105"/>
        <v>0</v>
      </c>
      <c r="Q254" s="22">
        <f>COUNTIF(Q237:Q253,"E")</f>
        <v>0</v>
      </c>
      <c r="R254" s="22">
        <f>COUNTIF(R237:R253,"C")</f>
        <v>0</v>
      </c>
      <c r="S254" s="22">
        <f>COUNTIF(S237:S253,"VP")</f>
        <v>0</v>
      </c>
      <c r="T254" s="19"/>
    </row>
    <row r="255" spans="1:20" hidden="1">
      <c r="A255" s="94" t="s">
        <v>71</v>
      </c>
      <c r="B255" s="95"/>
      <c r="C255" s="95"/>
      <c r="D255" s="95"/>
      <c r="E255" s="95"/>
      <c r="F255" s="95"/>
      <c r="G255" s="95"/>
      <c r="H255" s="95"/>
      <c r="I255" s="95"/>
      <c r="J255" s="95"/>
      <c r="K255" s="95"/>
      <c r="L255" s="95"/>
      <c r="M255" s="95"/>
      <c r="N255" s="95"/>
      <c r="O255" s="95"/>
      <c r="P255" s="95"/>
      <c r="Q255" s="95"/>
      <c r="R255" s="95"/>
      <c r="S255" s="95"/>
      <c r="T255" s="96"/>
    </row>
    <row r="256" spans="1:20" hidden="1">
      <c r="A256" s="34" t="str">
        <f>IF(ISNA(INDEX($A$33:$T$162,MATCH($B256,$B$33:$B$162,0),1)),"",INDEX($A$33:$T$162,MATCH($B256,$B$33:$B$162,0),1))</f>
        <v/>
      </c>
      <c r="B256" s="124"/>
      <c r="C256" s="124"/>
      <c r="D256" s="124"/>
      <c r="E256" s="124"/>
      <c r="F256" s="124"/>
      <c r="G256" s="124"/>
      <c r="H256" s="124"/>
      <c r="I256" s="124"/>
      <c r="J256" s="20" t="str">
        <f>IF(ISNA(INDEX($A$33:$T$162,MATCH($B256,$B$33:$B$162,0),10)),"",INDEX($A$33:$T$162,MATCH($B256,$B$33:$B$162,0),10))</f>
        <v/>
      </c>
      <c r="K256" s="20" t="str">
        <f>IF(ISNA(INDEX($A$33:$T$162,MATCH($B256,$B$33:$B$162,0),11)),"",INDEX($A$33:$T$162,MATCH($B256,$B$33:$B$162,0),11))</f>
        <v/>
      </c>
      <c r="L256" s="20" t="str">
        <f>IF(ISNA(INDEX($A$33:$T$162,MATCH($B256,$B$33:$B$162,0),12)),"",INDEX($A$33:$T$162,MATCH($B256,$B$33:$B$162,0),12))</f>
        <v/>
      </c>
      <c r="M256" s="20" t="str">
        <f>IF(ISNA(INDEX($A$33:$T$162,MATCH($B256,$B$33:$B$162,0),13)),"",INDEX($A$33:$T$162,MATCH($B256,$B$33:$B$162,0),13))</f>
        <v/>
      </c>
      <c r="N256" s="20" t="str">
        <f>IF(ISNA(INDEX($A$33:$T$162,MATCH($B256,$B$33:$B$162,0),14)),"",INDEX($A$33:$T$162,MATCH($B256,$B$33:$B$162,0),14))</f>
        <v/>
      </c>
      <c r="O256" s="20" t="str">
        <f>IF(ISNA(INDEX($A$33:$T$162,MATCH($B256,$B$33:$B$162,0),15)),"",INDEX($A$33:$T$162,MATCH($B256,$B$33:$B$162,0),15))</f>
        <v/>
      </c>
      <c r="P256" s="20" t="str">
        <f>IF(ISNA(INDEX($A$33:$T$162,MATCH($B256,$B$33:$B$162,0),16)),"",INDEX($A$33:$T$162,MATCH($B256,$B$33:$B$162,0),16))</f>
        <v/>
      </c>
      <c r="Q256" s="30" t="str">
        <f>IF(ISNA(INDEX($A$33:$T$162,MATCH($B256,$B$33:$B$162,0),17)),"",INDEX($A$33:$T$162,MATCH($B256,$B$33:$B$162,0),17))</f>
        <v/>
      </c>
      <c r="R256" s="30" t="str">
        <f>IF(ISNA(INDEX($A$33:$T$162,MATCH($B256,$B$33:$B$162,0),18)),"",INDEX($A$33:$T$162,MATCH($B256,$B$33:$B$162,0),18))</f>
        <v/>
      </c>
      <c r="S256" s="30" t="str">
        <f>IF(ISNA(INDEX($A$33:$T$162,MATCH($B256,$B$33:$B$162,0),19)),"",INDEX($A$33:$T$162,MATCH($B256,$B$33:$B$162,0),19))</f>
        <v/>
      </c>
      <c r="T256" s="19" t="s">
        <v>39</v>
      </c>
    </row>
    <row r="257" spans="1:20" hidden="1">
      <c r="A257" s="34" t="str">
        <f>IF(ISNA(INDEX($A$33:$T$162,MATCH($B257,$B$33:$B$162,0),1)),"",INDEX($A$33:$T$162,MATCH($B257,$B$33:$B$162,0),1))</f>
        <v/>
      </c>
      <c r="B257" s="124"/>
      <c r="C257" s="124"/>
      <c r="D257" s="124"/>
      <c r="E257" s="124"/>
      <c r="F257" s="124"/>
      <c r="G257" s="124"/>
      <c r="H257" s="124"/>
      <c r="I257" s="124"/>
      <c r="J257" s="20" t="str">
        <f>IF(ISNA(INDEX($A$33:$T$162,MATCH($B257,$B$33:$B$162,0),10)),"",INDEX($A$33:$T$162,MATCH($B257,$B$33:$B$162,0),10))</f>
        <v/>
      </c>
      <c r="K257" s="20" t="str">
        <f>IF(ISNA(INDEX($A$33:$T$162,MATCH($B257,$B$33:$B$162,0),11)),"",INDEX($A$33:$T$162,MATCH($B257,$B$33:$B$162,0),11))</f>
        <v/>
      </c>
      <c r="L257" s="20" t="str">
        <f>IF(ISNA(INDEX($A$33:$T$162,MATCH($B257,$B$33:$B$162,0),12)),"",INDEX($A$33:$T$162,MATCH($B257,$B$33:$B$162,0),12))</f>
        <v/>
      </c>
      <c r="M257" s="20" t="str">
        <f>IF(ISNA(INDEX($A$33:$T$162,MATCH($B257,$B$33:$B$162,0),13)),"",INDEX($A$33:$T$162,MATCH($B257,$B$33:$B$162,0),13))</f>
        <v/>
      </c>
      <c r="N257" s="20" t="str">
        <f>IF(ISNA(INDEX($A$33:$T$162,MATCH($B257,$B$33:$B$162,0),14)),"",INDEX($A$33:$T$162,MATCH($B257,$B$33:$B$162,0),14))</f>
        <v/>
      </c>
      <c r="O257" s="20" t="str">
        <f>IF(ISNA(INDEX($A$33:$T$162,MATCH($B257,$B$33:$B$162,0),15)),"",INDEX($A$33:$T$162,MATCH($B257,$B$33:$B$162,0),15))</f>
        <v/>
      </c>
      <c r="P257" s="20" t="str">
        <f>IF(ISNA(INDEX($A$33:$T$162,MATCH($B257,$B$33:$B$162,0),16)),"",INDEX($A$33:$T$162,MATCH($B257,$B$33:$B$162,0),16))</f>
        <v/>
      </c>
      <c r="Q257" s="30" t="str">
        <f>IF(ISNA(INDEX($A$33:$T$162,MATCH($B257,$B$33:$B$162,0),17)),"",INDEX($A$33:$T$162,MATCH($B257,$B$33:$B$162,0),17))</f>
        <v/>
      </c>
      <c r="R257" s="30" t="str">
        <f>IF(ISNA(INDEX($A$33:$T$162,MATCH($B257,$B$33:$B$162,0),18)),"",INDEX($A$33:$T$162,MATCH($B257,$B$33:$B$162,0),18))</f>
        <v/>
      </c>
      <c r="S257" s="30" t="str">
        <f>IF(ISNA(INDEX($A$33:$T$162,MATCH($B257,$B$33:$B$162,0),19)),"",INDEX($A$33:$T$162,MATCH($B257,$B$33:$B$162,0),19))</f>
        <v/>
      </c>
      <c r="T257" s="19" t="s">
        <v>39</v>
      </c>
    </row>
    <row r="258" spans="1:20" hidden="1">
      <c r="A258" s="34" t="str">
        <f>IF(ISNA(INDEX($A$33:$T$162,MATCH($B258,$B$33:$B$162,0),1)),"",INDEX($A$33:$T$162,MATCH($B258,$B$33:$B$162,0),1))</f>
        <v/>
      </c>
      <c r="B258" s="124"/>
      <c r="C258" s="124"/>
      <c r="D258" s="124"/>
      <c r="E258" s="124"/>
      <c r="F258" s="124"/>
      <c r="G258" s="124"/>
      <c r="H258" s="124"/>
      <c r="I258" s="124"/>
      <c r="J258" s="20" t="str">
        <f>IF(ISNA(INDEX($A$33:$T$162,MATCH($B258,$B$33:$B$162,0),10)),"",INDEX($A$33:$T$162,MATCH($B258,$B$33:$B$162,0),10))</f>
        <v/>
      </c>
      <c r="K258" s="20" t="str">
        <f>IF(ISNA(INDEX($A$33:$T$162,MATCH($B258,$B$33:$B$162,0),11)),"",INDEX($A$33:$T$162,MATCH($B258,$B$33:$B$162,0),11))</f>
        <v/>
      </c>
      <c r="L258" s="20" t="str">
        <f>IF(ISNA(INDEX($A$33:$T$162,MATCH($B258,$B$33:$B$162,0),12)),"",INDEX($A$33:$T$162,MATCH($B258,$B$33:$B$162,0),12))</f>
        <v/>
      </c>
      <c r="M258" s="20" t="str">
        <f>IF(ISNA(INDEX($A$33:$T$162,MATCH($B258,$B$33:$B$162,0),13)),"",INDEX($A$33:$T$162,MATCH($B258,$B$33:$B$162,0),13))</f>
        <v/>
      </c>
      <c r="N258" s="20" t="str">
        <f>IF(ISNA(INDEX($A$33:$T$162,MATCH($B258,$B$33:$B$162,0),14)),"",INDEX($A$33:$T$162,MATCH($B258,$B$33:$B$162,0),14))</f>
        <v/>
      </c>
      <c r="O258" s="20" t="str">
        <f>IF(ISNA(INDEX($A$33:$T$162,MATCH($B258,$B$33:$B$162,0),15)),"",INDEX($A$33:$T$162,MATCH($B258,$B$33:$B$162,0),15))</f>
        <v/>
      </c>
      <c r="P258" s="20" t="str">
        <f>IF(ISNA(INDEX($A$33:$T$162,MATCH($B258,$B$33:$B$162,0),16)),"",INDEX($A$33:$T$162,MATCH($B258,$B$33:$B$162,0),16))</f>
        <v/>
      </c>
      <c r="Q258" s="30" t="str">
        <f>IF(ISNA(INDEX($A$33:$T$162,MATCH($B258,$B$33:$B$162,0),17)),"",INDEX($A$33:$T$162,MATCH($B258,$B$33:$B$162,0),17))</f>
        <v/>
      </c>
      <c r="R258" s="30" t="str">
        <f>IF(ISNA(INDEX($A$33:$T$162,MATCH($B258,$B$33:$B$162,0),18)),"",INDEX($A$33:$T$162,MATCH($B258,$B$33:$B$162,0),18))</f>
        <v/>
      </c>
      <c r="S258" s="30" t="str">
        <f>IF(ISNA(INDEX($A$33:$T$162,MATCH($B258,$B$33:$B$162,0),19)),"",INDEX($A$33:$T$162,MATCH($B258,$B$33:$B$162,0),19))</f>
        <v/>
      </c>
      <c r="T258" s="19" t="s">
        <v>39</v>
      </c>
    </row>
    <row r="259" spans="1:20" hidden="1">
      <c r="A259" s="34" t="str">
        <f>IF(ISNA(INDEX($A$33:$T$162,MATCH($B259,$B$33:$B$162,0),1)),"",INDEX($A$33:$T$162,MATCH($B259,$B$33:$B$162,0),1))</f>
        <v/>
      </c>
      <c r="B259" s="124"/>
      <c r="C259" s="124"/>
      <c r="D259" s="124"/>
      <c r="E259" s="124"/>
      <c r="F259" s="124"/>
      <c r="G259" s="124"/>
      <c r="H259" s="124"/>
      <c r="I259" s="124"/>
      <c r="J259" s="20" t="str">
        <f>IF(ISNA(INDEX($A$33:$T$162,MATCH($B259,$B$33:$B$162,0),10)),"",INDEX($A$33:$T$162,MATCH($B259,$B$33:$B$162,0),10))</f>
        <v/>
      </c>
      <c r="K259" s="20" t="str">
        <f>IF(ISNA(INDEX($A$33:$T$162,MATCH($B259,$B$33:$B$162,0),11)),"",INDEX($A$33:$T$162,MATCH($B259,$B$33:$B$162,0),11))</f>
        <v/>
      </c>
      <c r="L259" s="20" t="str">
        <f>IF(ISNA(INDEX($A$33:$T$162,MATCH($B259,$B$33:$B$162,0),12)),"",INDEX($A$33:$T$162,MATCH($B259,$B$33:$B$162,0),12))</f>
        <v/>
      </c>
      <c r="M259" s="20" t="str">
        <f>IF(ISNA(INDEX($A$33:$T$162,MATCH($B259,$B$33:$B$162,0),13)),"",INDEX($A$33:$T$162,MATCH($B259,$B$33:$B$162,0),13))</f>
        <v/>
      </c>
      <c r="N259" s="20" t="str">
        <f>IF(ISNA(INDEX($A$33:$T$162,MATCH($B259,$B$33:$B$162,0),14)),"",INDEX($A$33:$T$162,MATCH($B259,$B$33:$B$162,0),14))</f>
        <v/>
      </c>
      <c r="O259" s="20" t="str">
        <f>IF(ISNA(INDEX($A$33:$T$162,MATCH($B259,$B$33:$B$162,0),15)),"",INDEX($A$33:$T$162,MATCH($B259,$B$33:$B$162,0),15))</f>
        <v/>
      </c>
      <c r="P259" s="20" t="str">
        <f>IF(ISNA(INDEX($A$33:$T$162,MATCH($B259,$B$33:$B$162,0),16)),"",INDEX($A$33:$T$162,MATCH($B259,$B$33:$B$162,0),16))</f>
        <v/>
      </c>
      <c r="Q259" s="30" t="str">
        <f>IF(ISNA(INDEX($A$33:$T$162,MATCH($B259,$B$33:$B$162,0),17)),"",INDEX($A$33:$T$162,MATCH($B259,$B$33:$B$162,0),17))</f>
        <v/>
      </c>
      <c r="R259" s="30" t="str">
        <f>IF(ISNA(INDEX($A$33:$T$162,MATCH($B259,$B$33:$B$162,0),18)),"",INDEX($A$33:$T$162,MATCH($B259,$B$33:$B$162,0),18))</f>
        <v/>
      </c>
      <c r="S259" s="30" t="str">
        <f>IF(ISNA(INDEX($A$33:$T$162,MATCH($B259,$B$33:$B$162,0),19)),"",INDEX($A$33:$T$162,MATCH($B259,$B$33:$B$162,0),19))</f>
        <v/>
      </c>
      <c r="T259" s="19" t="s">
        <v>39</v>
      </c>
    </row>
    <row r="260" spans="1:20" ht="25.5" hidden="1" customHeight="1">
      <c r="A260" s="22" t="s">
        <v>25</v>
      </c>
      <c r="B260" s="145"/>
      <c r="C260" s="145"/>
      <c r="D260" s="145"/>
      <c r="E260" s="145"/>
      <c r="F260" s="145"/>
      <c r="G260" s="145"/>
      <c r="H260" s="145"/>
      <c r="I260" s="145"/>
      <c r="J260" s="24">
        <f t="shared" ref="J260:P260" si="106">SUM(J256:J259)</f>
        <v>0</v>
      </c>
      <c r="K260" s="24">
        <f t="shared" si="106"/>
        <v>0</v>
      </c>
      <c r="L260" s="24">
        <f t="shared" si="106"/>
        <v>0</v>
      </c>
      <c r="M260" s="24">
        <f t="shared" si="106"/>
        <v>0</v>
      </c>
      <c r="N260" s="24">
        <f t="shared" si="106"/>
        <v>0</v>
      </c>
      <c r="O260" s="24">
        <f t="shared" si="106"/>
        <v>0</v>
      </c>
      <c r="P260" s="24">
        <f t="shared" si="106"/>
        <v>0</v>
      </c>
      <c r="Q260" s="22">
        <f>COUNTIF(Q256:Q259,"E")</f>
        <v>0</v>
      </c>
      <c r="R260" s="22">
        <f>COUNTIF(R256:R259,"C")</f>
        <v>0</v>
      </c>
      <c r="S260" s="22">
        <f>COUNTIF(S256:S259,"VP")</f>
        <v>0</v>
      </c>
      <c r="T260" s="23"/>
    </row>
    <row r="261" spans="1:20" ht="13.5" hidden="1" customHeight="1">
      <c r="A261" s="180" t="s">
        <v>80</v>
      </c>
      <c r="B261" s="181"/>
      <c r="C261" s="181"/>
      <c r="D261" s="181"/>
      <c r="E261" s="181"/>
      <c r="F261" s="181"/>
      <c r="G261" s="181"/>
      <c r="H261" s="181"/>
      <c r="I261" s="182"/>
      <c r="J261" s="24">
        <f t="shared" ref="J261:S261" si="107">SUM(J254,J260)</f>
        <v>0</v>
      </c>
      <c r="K261" s="24">
        <f t="shared" si="107"/>
        <v>0</v>
      </c>
      <c r="L261" s="24">
        <f t="shared" si="107"/>
        <v>0</v>
      </c>
      <c r="M261" s="24">
        <f t="shared" si="107"/>
        <v>0</v>
      </c>
      <c r="N261" s="24">
        <f t="shared" si="107"/>
        <v>0</v>
      </c>
      <c r="O261" s="24">
        <f t="shared" si="107"/>
        <v>0</v>
      </c>
      <c r="P261" s="24">
        <f t="shared" si="107"/>
        <v>0</v>
      </c>
      <c r="Q261" s="24">
        <f t="shared" si="107"/>
        <v>0</v>
      </c>
      <c r="R261" s="24">
        <f t="shared" si="107"/>
        <v>0</v>
      </c>
      <c r="S261" s="24">
        <f t="shared" si="107"/>
        <v>0</v>
      </c>
      <c r="T261" s="29"/>
    </row>
    <row r="262" spans="1:20" ht="16.5" hidden="1" customHeight="1">
      <c r="A262" s="183" t="s">
        <v>48</v>
      </c>
      <c r="B262" s="184"/>
      <c r="C262" s="184"/>
      <c r="D262" s="184"/>
      <c r="E262" s="184"/>
      <c r="F262" s="184"/>
      <c r="G262" s="184"/>
      <c r="H262" s="184"/>
      <c r="I262" s="184"/>
      <c r="J262" s="185"/>
      <c r="K262" s="24">
        <f t="shared" ref="K262:P262" si="108">K254*14+K260*12</f>
        <v>0</v>
      </c>
      <c r="L262" s="24">
        <f t="shared" si="108"/>
        <v>0</v>
      </c>
      <c r="M262" s="24">
        <f t="shared" si="108"/>
        <v>0</v>
      </c>
      <c r="N262" s="24">
        <f t="shared" si="108"/>
        <v>0</v>
      </c>
      <c r="O262" s="24">
        <f t="shared" si="108"/>
        <v>0</v>
      </c>
      <c r="P262" s="24">
        <f t="shared" si="108"/>
        <v>0</v>
      </c>
      <c r="Q262" s="174"/>
      <c r="R262" s="175"/>
      <c r="S262" s="175"/>
      <c r="T262" s="176"/>
    </row>
    <row r="263" spans="1:20" ht="8.25" hidden="1" customHeight="1">
      <c r="A263" s="186"/>
      <c r="B263" s="187"/>
      <c r="C263" s="187"/>
      <c r="D263" s="187"/>
      <c r="E263" s="187"/>
      <c r="F263" s="187"/>
      <c r="G263" s="187"/>
      <c r="H263" s="187"/>
      <c r="I263" s="187"/>
      <c r="J263" s="188"/>
      <c r="K263" s="127">
        <f>SUM(K262:M262)</f>
        <v>0</v>
      </c>
      <c r="L263" s="128"/>
      <c r="M263" s="129"/>
      <c r="N263" s="130">
        <f>SUM(N262:O262)</f>
        <v>0</v>
      </c>
      <c r="O263" s="131"/>
      <c r="P263" s="132"/>
      <c r="Q263" s="177"/>
      <c r="R263" s="178"/>
      <c r="S263" s="178"/>
      <c r="T263" s="179"/>
    </row>
    <row r="264" spans="1:20" hidden="1"/>
    <row r="265" spans="1:20" hidden="1">
      <c r="B265" s="2"/>
      <c r="C265" s="2"/>
      <c r="D265" s="2"/>
      <c r="E265" s="2"/>
      <c r="F265" s="2"/>
      <c r="G265" s="2"/>
      <c r="M265" s="8"/>
      <c r="N265" s="8"/>
      <c r="O265" s="8"/>
      <c r="P265" s="8"/>
      <c r="Q265" s="8"/>
      <c r="R265" s="8"/>
      <c r="S265" s="8"/>
    </row>
    <row r="266" spans="1:20" ht="12" hidden="1" customHeight="1">
      <c r="B266" s="8"/>
      <c r="C266" s="8"/>
      <c r="D266" s="8"/>
      <c r="E266" s="8"/>
      <c r="F266" s="8"/>
      <c r="G266" s="8"/>
      <c r="H266" s="17"/>
      <c r="I266" s="17"/>
      <c r="J266" s="17"/>
      <c r="M266" s="8"/>
      <c r="N266" s="8"/>
      <c r="O266" s="8"/>
      <c r="P266" s="8"/>
      <c r="Q266" s="8"/>
      <c r="R266" s="8"/>
      <c r="S266" s="8"/>
    </row>
    <row r="267" spans="1:20" ht="22.5" hidden="1" customHeight="1"/>
    <row r="268" spans="1:20" ht="25.5" hidden="1" customHeight="1">
      <c r="A268" s="145" t="s">
        <v>110</v>
      </c>
      <c r="B268" s="193"/>
      <c r="C268" s="193"/>
      <c r="D268" s="193"/>
      <c r="E268" s="193"/>
      <c r="F268" s="193"/>
      <c r="G268" s="193"/>
      <c r="H268" s="193"/>
      <c r="I268" s="193"/>
      <c r="J268" s="193"/>
      <c r="K268" s="193"/>
      <c r="L268" s="193"/>
      <c r="M268" s="193"/>
      <c r="N268" s="193"/>
      <c r="O268" s="193"/>
      <c r="P268" s="193"/>
      <c r="Q268" s="193"/>
      <c r="R268" s="193"/>
      <c r="S268" s="193"/>
      <c r="T268" s="193"/>
    </row>
    <row r="269" spans="1:20" ht="18" hidden="1" customHeight="1">
      <c r="A269" s="145" t="s">
        <v>27</v>
      </c>
      <c r="B269" s="145" t="s">
        <v>26</v>
      </c>
      <c r="C269" s="145"/>
      <c r="D269" s="145"/>
      <c r="E269" s="145"/>
      <c r="F269" s="145"/>
      <c r="G269" s="145"/>
      <c r="H269" s="145"/>
      <c r="I269" s="145"/>
      <c r="J269" s="123" t="s">
        <v>40</v>
      </c>
      <c r="K269" s="123" t="s">
        <v>24</v>
      </c>
      <c r="L269" s="123"/>
      <c r="M269" s="123"/>
      <c r="N269" s="123" t="s">
        <v>41</v>
      </c>
      <c r="O269" s="123"/>
      <c r="P269" s="123"/>
      <c r="Q269" s="123" t="s">
        <v>23</v>
      </c>
      <c r="R269" s="123"/>
      <c r="S269" s="123"/>
      <c r="T269" s="123" t="s">
        <v>22</v>
      </c>
    </row>
    <row r="270" spans="1:20" ht="19.5" hidden="1" customHeight="1">
      <c r="A270" s="145"/>
      <c r="B270" s="145"/>
      <c r="C270" s="145"/>
      <c r="D270" s="145"/>
      <c r="E270" s="145"/>
      <c r="F270" s="145"/>
      <c r="G270" s="145"/>
      <c r="H270" s="145"/>
      <c r="I270" s="145"/>
      <c r="J270" s="123"/>
      <c r="K270" s="31" t="s">
        <v>28</v>
      </c>
      <c r="L270" s="31" t="s">
        <v>29</v>
      </c>
      <c r="M270" s="31" t="s">
        <v>30</v>
      </c>
      <c r="N270" s="31" t="s">
        <v>34</v>
      </c>
      <c r="O270" s="31" t="s">
        <v>7</v>
      </c>
      <c r="P270" s="31" t="s">
        <v>31</v>
      </c>
      <c r="Q270" s="31" t="s">
        <v>32</v>
      </c>
      <c r="R270" s="31" t="s">
        <v>28</v>
      </c>
      <c r="S270" s="31" t="s">
        <v>33</v>
      </c>
      <c r="T270" s="123"/>
    </row>
    <row r="271" spans="1:20" hidden="1">
      <c r="A271" s="94" t="s">
        <v>69</v>
      </c>
      <c r="B271" s="95"/>
      <c r="C271" s="95"/>
      <c r="D271" s="95"/>
      <c r="E271" s="95"/>
      <c r="F271" s="95"/>
      <c r="G271" s="95"/>
      <c r="H271" s="95"/>
      <c r="I271" s="95"/>
      <c r="J271" s="95"/>
      <c r="K271" s="95"/>
      <c r="L271" s="95"/>
      <c r="M271" s="95"/>
      <c r="N271" s="95"/>
      <c r="O271" s="95"/>
      <c r="P271" s="95"/>
      <c r="Q271" s="95"/>
      <c r="R271" s="95"/>
      <c r="S271" s="95"/>
      <c r="T271" s="96"/>
    </row>
    <row r="272" spans="1:20" hidden="1">
      <c r="A272" s="34" t="str">
        <f t="shared" ref="A272:A288" si="109">IF(ISNA(INDEX($A$33:$T$162,MATCH($B272,$B$33:$B$162,0),1)),"",INDEX($A$33:$T$162,MATCH($B272,$B$33:$B$162,0),1))</f>
        <v/>
      </c>
      <c r="B272" s="124" t="s">
        <v>62</v>
      </c>
      <c r="C272" s="124"/>
      <c r="D272" s="124"/>
      <c r="E272" s="124"/>
      <c r="F272" s="124"/>
      <c r="G272" s="124"/>
      <c r="H272" s="124"/>
      <c r="I272" s="124"/>
      <c r="J272" s="20" t="str">
        <f t="shared" ref="J272:J288" si="110">IF(ISNA(INDEX($A$33:$T$162,MATCH($B272,$B$33:$B$162,0),10)),"",INDEX($A$33:$T$162,MATCH($B272,$B$33:$B$162,0),10))</f>
        <v/>
      </c>
      <c r="K272" s="20" t="str">
        <f t="shared" ref="K272:K288" si="111">IF(ISNA(INDEX($A$33:$T$162,MATCH($B272,$B$33:$B$162,0),11)),"",INDEX($A$33:$T$162,MATCH($B272,$B$33:$B$162,0),11))</f>
        <v/>
      </c>
      <c r="L272" s="20" t="str">
        <f t="shared" ref="L272:L288" si="112">IF(ISNA(INDEX($A$33:$T$162,MATCH($B272,$B$33:$B$162,0),12)),"",INDEX($A$33:$T$162,MATCH($B272,$B$33:$B$162,0),12))</f>
        <v/>
      </c>
      <c r="M272" s="20" t="str">
        <f t="shared" ref="M272:M288" si="113">IF(ISNA(INDEX($A$33:$T$162,MATCH($B272,$B$33:$B$162,0),13)),"",INDEX($A$33:$T$162,MATCH($B272,$B$33:$B$162,0),13))</f>
        <v/>
      </c>
      <c r="N272" s="20" t="str">
        <f t="shared" ref="N272:N288" si="114">IF(ISNA(INDEX($A$33:$T$162,MATCH($B272,$B$33:$B$162,0),14)),"",INDEX($A$33:$T$162,MATCH($B272,$B$33:$B$162,0),14))</f>
        <v/>
      </c>
      <c r="O272" s="20" t="str">
        <f t="shared" ref="O272:O288" si="115">IF(ISNA(INDEX($A$33:$T$162,MATCH($B272,$B$33:$B$162,0),15)),"",INDEX($A$33:$T$162,MATCH($B272,$B$33:$B$162,0),15))</f>
        <v/>
      </c>
      <c r="P272" s="20" t="str">
        <f t="shared" ref="P272:P288" si="116">IF(ISNA(INDEX($A$33:$T$162,MATCH($B272,$B$33:$B$162,0),16)),"",INDEX($A$33:$T$162,MATCH($B272,$B$33:$B$162,0),16))</f>
        <v/>
      </c>
      <c r="Q272" s="30" t="str">
        <f t="shared" ref="Q272:Q288" si="117">IF(ISNA(INDEX($A$33:$T$162,MATCH($B272,$B$33:$B$162,0),17)),"",INDEX($A$33:$T$162,MATCH($B272,$B$33:$B$162,0),17))</f>
        <v/>
      </c>
      <c r="R272" s="30" t="str">
        <f t="shared" ref="R272:R288" si="118">IF(ISNA(INDEX($A$33:$T$162,MATCH($B272,$B$33:$B$162,0),18)),"",INDEX($A$33:$T$162,MATCH($B272,$B$33:$B$162,0),18))</f>
        <v/>
      </c>
      <c r="S272" s="30" t="str">
        <f t="shared" ref="S272:S288" si="119">IF(ISNA(INDEX($A$33:$T$162,MATCH($B272,$B$33:$B$162,0),19)),"",INDEX($A$33:$T$162,MATCH($B272,$B$33:$B$162,0),19))</f>
        <v/>
      </c>
      <c r="T272" s="19" t="s">
        <v>107</v>
      </c>
    </row>
    <row r="273" spans="1:20" hidden="1">
      <c r="A273" s="34" t="str">
        <f t="shared" si="109"/>
        <v/>
      </c>
      <c r="B273" s="124"/>
      <c r="C273" s="124"/>
      <c r="D273" s="124"/>
      <c r="E273" s="124"/>
      <c r="F273" s="124"/>
      <c r="G273" s="124"/>
      <c r="H273" s="124"/>
      <c r="I273" s="124"/>
      <c r="J273" s="20" t="str">
        <f t="shared" si="110"/>
        <v/>
      </c>
      <c r="K273" s="20" t="str">
        <f t="shared" si="111"/>
        <v/>
      </c>
      <c r="L273" s="20" t="str">
        <f t="shared" si="112"/>
        <v/>
      </c>
      <c r="M273" s="20" t="str">
        <f t="shared" si="113"/>
        <v/>
      </c>
      <c r="N273" s="20" t="str">
        <f t="shared" si="114"/>
        <v/>
      </c>
      <c r="O273" s="20" t="str">
        <f t="shared" si="115"/>
        <v/>
      </c>
      <c r="P273" s="20" t="str">
        <f t="shared" si="116"/>
        <v/>
      </c>
      <c r="Q273" s="30" t="str">
        <f t="shared" si="117"/>
        <v/>
      </c>
      <c r="R273" s="30" t="str">
        <f t="shared" si="118"/>
        <v/>
      </c>
      <c r="S273" s="30" t="str">
        <f t="shared" si="119"/>
        <v/>
      </c>
      <c r="T273" s="19" t="s">
        <v>107</v>
      </c>
    </row>
    <row r="274" spans="1:20" hidden="1">
      <c r="A274" s="34" t="str">
        <f t="shared" si="109"/>
        <v/>
      </c>
      <c r="B274" s="124"/>
      <c r="C274" s="124"/>
      <c r="D274" s="124"/>
      <c r="E274" s="124"/>
      <c r="F274" s="124"/>
      <c r="G274" s="124"/>
      <c r="H274" s="124"/>
      <c r="I274" s="124"/>
      <c r="J274" s="20" t="str">
        <f t="shared" si="110"/>
        <v/>
      </c>
      <c r="K274" s="20" t="str">
        <f t="shared" si="111"/>
        <v/>
      </c>
      <c r="L274" s="20" t="str">
        <f t="shared" si="112"/>
        <v/>
      </c>
      <c r="M274" s="20" t="str">
        <f t="shared" si="113"/>
        <v/>
      </c>
      <c r="N274" s="20" t="str">
        <f t="shared" si="114"/>
        <v/>
      </c>
      <c r="O274" s="20" t="str">
        <f t="shared" si="115"/>
        <v/>
      </c>
      <c r="P274" s="20" t="str">
        <f t="shared" si="116"/>
        <v/>
      </c>
      <c r="Q274" s="30" t="str">
        <f t="shared" si="117"/>
        <v/>
      </c>
      <c r="R274" s="30" t="str">
        <f t="shared" si="118"/>
        <v/>
      </c>
      <c r="S274" s="30" t="str">
        <f t="shared" si="119"/>
        <v/>
      </c>
      <c r="T274" s="19" t="s">
        <v>107</v>
      </c>
    </row>
    <row r="275" spans="1:20" hidden="1">
      <c r="A275" s="34" t="str">
        <f t="shared" si="109"/>
        <v/>
      </c>
      <c r="B275" s="124"/>
      <c r="C275" s="124"/>
      <c r="D275" s="124"/>
      <c r="E275" s="124"/>
      <c r="F275" s="124"/>
      <c r="G275" s="124"/>
      <c r="H275" s="124"/>
      <c r="I275" s="124"/>
      <c r="J275" s="20" t="str">
        <f t="shared" si="110"/>
        <v/>
      </c>
      <c r="K275" s="20" t="str">
        <f t="shared" si="111"/>
        <v/>
      </c>
      <c r="L275" s="20" t="str">
        <f t="shared" si="112"/>
        <v/>
      </c>
      <c r="M275" s="20" t="str">
        <f t="shared" si="113"/>
        <v/>
      </c>
      <c r="N275" s="20" t="str">
        <f t="shared" si="114"/>
        <v/>
      </c>
      <c r="O275" s="20" t="str">
        <f t="shared" si="115"/>
        <v/>
      </c>
      <c r="P275" s="20" t="str">
        <f t="shared" si="116"/>
        <v/>
      </c>
      <c r="Q275" s="30" t="str">
        <f t="shared" si="117"/>
        <v/>
      </c>
      <c r="R275" s="30" t="str">
        <f t="shared" si="118"/>
        <v/>
      </c>
      <c r="S275" s="30" t="str">
        <f t="shared" si="119"/>
        <v/>
      </c>
      <c r="T275" s="19" t="s">
        <v>107</v>
      </c>
    </row>
    <row r="276" spans="1:20" hidden="1">
      <c r="A276" s="34" t="str">
        <f t="shared" si="109"/>
        <v/>
      </c>
      <c r="B276" s="124"/>
      <c r="C276" s="124"/>
      <c r="D276" s="124"/>
      <c r="E276" s="124"/>
      <c r="F276" s="124"/>
      <c r="G276" s="124"/>
      <c r="H276" s="124"/>
      <c r="I276" s="124"/>
      <c r="J276" s="20" t="str">
        <f t="shared" si="110"/>
        <v/>
      </c>
      <c r="K276" s="20" t="str">
        <f t="shared" si="111"/>
        <v/>
      </c>
      <c r="L276" s="20" t="str">
        <f t="shared" si="112"/>
        <v/>
      </c>
      <c r="M276" s="20" t="str">
        <f t="shared" si="113"/>
        <v/>
      </c>
      <c r="N276" s="20" t="str">
        <f t="shared" si="114"/>
        <v/>
      </c>
      <c r="O276" s="20" t="str">
        <f t="shared" si="115"/>
        <v/>
      </c>
      <c r="P276" s="20" t="str">
        <f t="shared" si="116"/>
        <v/>
      </c>
      <c r="Q276" s="30" t="str">
        <f t="shared" si="117"/>
        <v/>
      </c>
      <c r="R276" s="30" t="str">
        <f t="shared" si="118"/>
        <v/>
      </c>
      <c r="S276" s="30" t="str">
        <f t="shared" si="119"/>
        <v/>
      </c>
      <c r="T276" s="19" t="s">
        <v>107</v>
      </c>
    </row>
    <row r="277" spans="1:20" hidden="1">
      <c r="A277" s="34" t="str">
        <f t="shared" si="109"/>
        <v/>
      </c>
      <c r="B277" s="124"/>
      <c r="C277" s="124"/>
      <c r="D277" s="124"/>
      <c r="E277" s="124"/>
      <c r="F277" s="124"/>
      <c r="G277" s="124"/>
      <c r="H277" s="124"/>
      <c r="I277" s="124"/>
      <c r="J277" s="20" t="str">
        <f t="shared" si="110"/>
        <v/>
      </c>
      <c r="K277" s="20" t="str">
        <f t="shared" si="111"/>
        <v/>
      </c>
      <c r="L277" s="20" t="str">
        <f t="shared" si="112"/>
        <v/>
      </c>
      <c r="M277" s="20" t="str">
        <f t="shared" si="113"/>
        <v/>
      </c>
      <c r="N277" s="20" t="str">
        <f t="shared" si="114"/>
        <v/>
      </c>
      <c r="O277" s="20" t="str">
        <f t="shared" si="115"/>
        <v/>
      </c>
      <c r="P277" s="20" t="str">
        <f t="shared" si="116"/>
        <v/>
      </c>
      <c r="Q277" s="30" t="str">
        <f t="shared" si="117"/>
        <v/>
      </c>
      <c r="R277" s="30" t="str">
        <f t="shared" si="118"/>
        <v/>
      </c>
      <c r="S277" s="30" t="str">
        <f t="shared" si="119"/>
        <v/>
      </c>
      <c r="T277" s="19" t="s">
        <v>107</v>
      </c>
    </row>
    <row r="278" spans="1:20" hidden="1">
      <c r="A278" s="34" t="str">
        <f t="shared" si="109"/>
        <v/>
      </c>
      <c r="B278" s="124"/>
      <c r="C278" s="124"/>
      <c r="D278" s="124"/>
      <c r="E278" s="124"/>
      <c r="F278" s="124"/>
      <c r="G278" s="124"/>
      <c r="H278" s="124"/>
      <c r="I278" s="124"/>
      <c r="J278" s="20" t="str">
        <f t="shared" si="110"/>
        <v/>
      </c>
      <c r="K278" s="20" t="str">
        <f t="shared" si="111"/>
        <v/>
      </c>
      <c r="L278" s="20" t="str">
        <f t="shared" si="112"/>
        <v/>
      </c>
      <c r="M278" s="20" t="str">
        <f t="shared" si="113"/>
        <v/>
      </c>
      <c r="N278" s="20" t="str">
        <f t="shared" si="114"/>
        <v/>
      </c>
      <c r="O278" s="20" t="str">
        <f t="shared" si="115"/>
        <v/>
      </c>
      <c r="P278" s="20" t="str">
        <f t="shared" si="116"/>
        <v/>
      </c>
      <c r="Q278" s="30" t="str">
        <f t="shared" si="117"/>
        <v/>
      </c>
      <c r="R278" s="30" t="str">
        <f t="shared" si="118"/>
        <v/>
      </c>
      <c r="S278" s="30" t="str">
        <f t="shared" si="119"/>
        <v/>
      </c>
      <c r="T278" s="19" t="s">
        <v>107</v>
      </c>
    </row>
    <row r="279" spans="1:20" hidden="1">
      <c r="A279" s="34" t="str">
        <f t="shared" si="109"/>
        <v/>
      </c>
      <c r="B279" s="124"/>
      <c r="C279" s="124"/>
      <c r="D279" s="124"/>
      <c r="E279" s="124"/>
      <c r="F279" s="124"/>
      <c r="G279" s="124"/>
      <c r="H279" s="124"/>
      <c r="I279" s="124"/>
      <c r="J279" s="20" t="str">
        <f t="shared" si="110"/>
        <v/>
      </c>
      <c r="K279" s="20" t="str">
        <f t="shared" si="111"/>
        <v/>
      </c>
      <c r="L279" s="20" t="str">
        <f t="shared" si="112"/>
        <v/>
      </c>
      <c r="M279" s="20" t="str">
        <f t="shared" si="113"/>
        <v/>
      </c>
      <c r="N279" s="20" t="str">
        <f t="shared" si="114"/>
        <v/>
      </c>
      <c r="O279" s="20" t="str">
        <f t="shared" si="115"/>
        <v/>
      </c>
      <c r="P279" s="20" t="str">
        <f t="shared" si="116"/>
        <v/>
      </c>
      <c r="Q279" s="30" t="str">
        <f t="shared" si="117"/>
        <v/>
      </c>
      <c r="R279" s="30" t="str">
        <f t="shared" si="118"/>
        <v/>
      </c>
      <c r="S279" s="30" t="str">
        <f t="shared" si="119"/>
        <v/>
      </c>
      <c r="T279" s="19" t="s">
        <v>107</v>
      </c>
    </row>
    <row r="280" spans="1:20" hidden="1">
      <c r="A280" s="34" t="str">
        <f t="shared" si="109"/>
        <v/>
      </c>
      <c r="B280" s="124"/>
      <c r="C280" s="124"/>
      <c r="D280" s="124"/>
      <c r="E280" s="124"/>
      <c r="F280" s="124"/>
      <c r="G280" s="124"/>
      <c r="H280" s="124"/>
      <c r="I280" s="124"/>
      <c r="J280" s="20" t="str">
        <f t="shared" si="110"/>
        <v/>
      </c>
      <c r="K280" s="20" t="str">
        <f t="shared" si="111"/>
        <v/>
      </c>
      <c r="L280" s="20" t="str">
        <f t="shared" si="112"/>
        <v/>
      </c>
      <c r="M280" s="20" t="str">
        <f t="shared" si="113"/>
        <v/>
      </c>
      <c r="N280" s="20" t="str">
        <f t="shared" si="114"/>
        <v/>
      </c>
      <c r="O280" s="20" t="str">
        <f t="shared" si="115"/>
        <v/>
      </c>
      <c r="P280" s="20" t="str">
        <f t="shared" si="116"/>
        <v/>
      </c>
      <c r="Q280" s="30" t="str">
        <f t="shared" si="117"/>
        <v/>
      </c>
      <c r="R280" s="30" t="str">
        <f t="shared" si="118"/>
        <v/>
      </c>
      <c r="S280" s="30" t="str">
        <f t="shared" si="119"/>
        <v/>
      </c>
      <c r="T280" s="19" t="s">
        <v>107</v>
      </c>
    </row>
    <row r="281" spans="1:20" hidden="1">
      <c r="A281" s="34" t="str">
        <f t="shared" si="109"/>
        <v/>
      </c>
      <c r="B281" s="124"/>
      <c r="C281" s="124"/>
      <c r="D281" s="124"/>
      <c r="E281" s="124"/>
      <c r="F281" s="124"/>
      <c r="G281" s="124"/>
      <c r="H281" s="124"/>
      <c r="I281" s="124"/>
      <c r="J281" s="20" t="str">
        <f t="shared" si="110"/>
        <v/>
      </c>
      <c r="K281" s="20" t="str">
        <f t="shared" si="111"/>
        <v/>
      </c>
      <c r="L281" s="20" t="str">
        <f t="shared" si="112"/>
        <v/>
      </c>
      <c r="M281" s="20" t="str">
        <f t="shared" si="113"/>
        <v/>
      </c>
      <c r="N281" s="20" t="str">
        <f t="shared" si="114"/>
        <v/>
      </c>
      <c r="O281" s="20" t="str">
        <f t="shared" si="115"/>
        <v/>
      </c>
      <c r="P281" s="20" t="str">
        <f t="shared" si="116"/>
        <v/>
      </c>
      <c r="Q281" s="30" t="str">
        <f t="shared" si="117"/>
        <v/>
      </c>
      <c r="R281" s="30" t="str">
        <f t="shared" si="118"/>
        <v/>
      </c>
      <c r="S281" s="30" t="str">
        <f t="shared" si="119"/>
        <v/>
      </c>
      <c r="T281" s="19" t="s">
        <v>107</v>
      </c>
    </row>
    <row r="282" spans="1:20" hidden="1">
      <c r="A282" s="34" t="str">
        <f t="shared" si="109"/>
        <v/>
      </c>
      <c r="B282" s="124"/>
      <c r="C282" s="124"/>
      <c r="D282" s="124"/>
      <c r="E282" s="124"/>
      <c r="F282" s="124"/>
      <c r="G282" s="124"/>
      <c r="H282" s="124"/>
      <c r="I282" s="124"/>
      <c r="J282" s="20" t="str">
        <f t="shared" si="110"/>
        <v/>
      </c>
      <c r="K282" s="20" t="str">
        <f t="shared" si="111"/>
        <v/>
      </c>
      <c r="L282" s="20" t="str">
        <f t="shared" si="112"/>
        <v/>
      </c>
      <c r="M282" s="20" t="str">
        <f t="shared" si="113"/>
        <v/>
      </c>
      <c r="N282" s="20" t="str">
        <f t="shared" si="114"/>
        <v/>
      </c>
      <c r="O282" s="20" t="str">
        <f t="shared" si="115"/>
        <v/>
      </c>
      <c r="P282" s="20" t="str">
        <f t="shared" si="116"/>
        <v/>
      </c>
      <c r="Q282" s="30" t="str">
        <f t="shared" si="117"/>
        <v/>
      </c>
      <c r="R282" s="30" t="str">
        <f t="shared" si="118"/>
        <v/>
      </c>
      <c r="S282" s="30" t="str">
        <f t="shared" si="119"/>
        <v/>
      </c>
      <c r="T282" s="19" t="s">
        <v>107</v>
      </c>
    </row>
    <row r="283" spans="1:20" hidden="1">
      <c r="A283" s="34" t="str">
        <f t="shared" si="109"/>
        <v/>
      </c>
      <c r="B283" s="124"/>
      <c r="C283" s="124"/>
      <c r="D283" s="124"/>
      <c r="E283" s="124"/>
      <c r="F283" s="124"/>
      <c r="G283" s="124"/>
      <c r="H283" s="124"/>
      <c r="I283" s="124"/>
      <c r="J283" s="20" t="str">
        <f t="shared" si="110"/>
        <v/>
      </c>
      <c r="K283" s="20" t="str">
        <f t="shared" si="111"/>
        <v/>
      </c>
      <c r="L283" s="20" t="str">
        <f t="shared" si="112"/>
        <v/>
      </c>
      <c r="M283" s="20" t="str">
        <f t="shared" si="113"/>
        <v/>
      </c>
      <c r="N283" s="20" t="str">
        <f t="shared" si="114"/>
        <v/>
      </c>
      <c r="O283" s="20" t="str">
        <f t="shared" si="115"/>
        <v/>
      </c>
      <c r="P283" s="20" t="str">
        <f t="shared" si="116"/>
        <v/>
      </c>
      <c r="Q283" s="30" t="str">
        <f t="shared" si="117"/>
        <v/>
      </c>
      <c r="R283" s="30" t="str">
        <f t="shared" si="118"/>
        <v/>
      </c>
      <c r="S283" s="30" t="str">
        <f t="shared" si="119"/>
        <v/>
      </c>
      <c r="T283" s="19" t="s">
        <v>107</v>
      </c>
    </row>
    <row r="284" spans="1:20" hidden="1">
      <c r="A284" s="34" t="str">
        <f t="shared" si="109"/>
        <v/>
      </c>
      <c r="B284" s="124"/>
      <c r="C284" s="124"/>
      <c r="D284" s="124"/>
      <c r="E284" s="124"/>
      <c r="F284" s="124"/>
      <c r="G284" s="124"/>
      <c r="H284" s="124"/>
      <c r="I284" s="124"/>
      <c r="J284" s="20" t="str">
        <f t="shared" si="110"/>
        <v/>
      </c>
      <c r="K284" s="20" t="str">
        <f t="shared" si="111"/>
        <v/>
      </c>
      <c r="L284" s="20" t="str">
        <f t="shared" si="112"/>
        <v/>
      </c>
      <c r="M284" s="20" t="str">
        <f t="shared" si="113"/>
        <v/>
      </c>
      <c r="N284" s="20" t="str">
        <f t="shared" si="114"/>
        <v/>
      </c>
      <c r="O284" s="20" t="str">
        <f t="shared" si="115"/>
        <v/>
      </c>
      <c r="P284" s="20" t="str">
        <f t="shared" si="116"/>
        <v/>
      </c>
      <c r="Q284" s="30" t="str">
        <f t="shared" si="117"/>
        <v/>
      </c>
      <c r="R284" s="30" t="str">
        <f t="shared" si="118"/>
        <v/>
      </c>
      <c r="S284" s="30" t="str">
        <f t="shared" si="119"/>
        <v/>
      </c>
      <c r="T284" s="19" t="s">
        <v>107</v>
      </c>
    </row>
    <row r="285" spans="1:20" hidden="1">
      <c r="A285" s="34" t="str">
        <f t="shared" si="109"/>
        <v/>
      </c>
      <c r="B285" s="124"/>
      <c r="C285" s="124"/>
      <c r="D285" s="124"/>
      <c r="E285" s="124"/>
      <c r="F285" s="124"/>
      <c r="G285" s="124"/>
      <c r="H285" s="124"/>
      <c r="I285" s="124"/>
      <c r="J285" s="20" t="str">
        <f t="shared" si="110"/>
        <v/>
      </c>
      <c r="K285" s="20" t="str">
        <f t="shared" si="111"/>
        <v/>
      </c>
      <c r="L285" s="20" t="str">
        <f t="shared" si="112"/>
        <v/>
      </c>
      <c r="M285" s="20" t="str">
        <f t="shared" si="113"/>
        <v/>
      </c>
      <c r="N285" s="20" t="str">
        <f t="shared" si="114"/>
        <v/>
      </c>
      <c r="O285" s="20" t="str">
        <f t="shared" si="115"/>
        <v/>
      </c>
      <c r="P285" s="20" t="str">
        <f t="shared" si="116"/>
        <v/>
      </c>
      <c r="Q285" s="30" t="str">
        <f t="shared" si="117"/>
        <v/>
      </c>
      <c r="R285" s="30" t="str">
        <f t="shared" si="118"/>
        <v/>
      </c>
      <c r="S285" s="30" t="str">
        <f t="shared" si="119"/>
        <v/>
      </c>
      <c r="T285" s="19" t="s">
        <v>107</v>
      </c>
    </row>
    <row r="286" spans="1:20" hidden="1">
      <c r="A286" s="34" t="str">
        <f t="shared" si="109"/>
        <v/>
      </c>
      <c r="B286" s="124"/>
      <c r="C286" s="124"/>
      <c r="D286" s="124"/>
      <c r="E286" s="124"/>
      <c r="F286" s="124"/>
      <c r="G286" s="124"/>
      <c r="H286" s="124"/>
      <c r="I286" s="124"/>
      <c r="J286" s="20" t="str">
        <f t="shared" si="110"/>
        <v/>
      </c>
      <c r="K286" s="20" t="str">
        <f t="shared" si="111"/>
        <v/>
      </c>
      <c r="L286" s="20" t="str">
        <f t="shared" si="112"/>
        <v/>
      </c>
      <c r="M286" s="20" t="str">
        <f t="shared" si="113"/>
        <v/>
      </c>
      <c r="N286" s="20" t="str">
        <f t="shared" si="114"/>
        <v/>
      </c>
      <c r="O286" s="20" t="str">
        <f t="shared" si="115"/>
        <v/>
      </c>
      <c r="P286" s="20" t="str">
        <f t="shared" si="116"/>
        <v/>
      </c>
      <c r="Q286" s="30" t="str">
        <f t="shared" si="117"/>
        <v/>
      </c>
      <c r="R286" s="30" t="str">
        <f t="shared" si="118"/>
        <v/>
      </c>
      <c r="S286" s="30" t="str">
        <f t="shared" si="119"/>
        <v/>
      </c>
      <c r="T286" s="19" t="s">
        <v>107</v>
      </c>
    </row>
    <row r="287" spans="1:20" hidden="1">
      <c r="A287" s="34" t="str">
        <f t="shared" si="109"/>
        <v/>
      </c>
      <c r="B287" s="124"/>
      <c r="C287" s="124"/>
      <c r="D287" s="124"/>
      <c r="E287" s="124"/>
      <c r="F287" s="124"/>
      <c r="G287" s="124"/>
      <c r="H287" s="124"/>
      <c r="I287" s="124"/>
      <c r="J287" s="20" t="str">
        <f t="shared" si="110"/>
        <v/>
      </c>
      <c r="K287" s="20" t="str">
        <f t="shared" si="111"/>
        <v/>
      </c>
      <c r="L287" s="20" t="str">
        <f t="shared" si="112"/>
        <v/>
      </c>
      <c r="M287" s="20" t="str">
        <f t="shared" si="113"/>
        <v/>
      </c>
      <c r="N287" s="20" t="str">
        <f t="shared" si="114"/>
        <v/>
      </c>
      <c r="O287" s="20" t="str">
        <f t="shared" si="115"/>
        <v/>
      </c>
      <c r="P287" s="20" t="str">
        <f t="shared" si="116"/>
        <v/>
      </c>
      <c r="Q287" s="30" t="str">
        <f t="shared" si="117"/>
        <v/>
      </c>
      <c r="R287" s="30" t="str">
        <f t="shared" si="118"/>
        <v/>
      </c>
      <c r="S287" s="30" t="str">
        <f t="shared" si="119"/>
        <v/>
      </c>
      <c r="T287" s="19" t="s">
        <v>107</v>
      </c>
    </row>
    <row r="288" spans="1:20" hidden="1">
      <c r="A288" s="34" t="str">
        <f t="shared" si="109"/>
        <v/>
      </c>
      <c r="B288" s="124"/>
      <c r="C288" s="124"/>
      <c r="D288" s="124"/>
      <c r="E288" s="124"/>
      <c r="F288" s="124"/>
      <c r="G288" s="124"/>
      <c r="H288" s="124"/>
      <c r="I288" s="124"/>
      <c r="J288" s="20" t="str">
        <f t="shared" si="110"/>
        <v/>
      </c>
      <c r="K288" s="20" t="str">
        <f t="shared" si="111"/>
        <v/>
      </c>
      <c r="L288" s="20" t="str">
        <f t="shared" si="112"/>
        <v/>
      </c>
      <c r="M288" s="20" t="str">
        <f t="shared" si="113"/>
        <v/>
      </c>
      <c r="N288" s="20" t="str">
        <f t="shared" si="114"/>
        <v/>
      </c>
      <c r="O288" s="20" t="str">
        <f t="shared" si="115"/>
        <v/>
      </c>
      <c r="P288" s="20" t="str">
        <f t="shared" si="116"/>
        <v/>
      </c>
      <c r="Q288" s="30" t="str">
        <f t="shared" si="117"/>
        <v/>
      </c>
      <c r="R288" s="30" t="str">
        <f t="shared" si="118"/>
        <v/>
      </c>
      <c r="S288" s="30" t="str">
        <f t="shared" si="119"/>
        <v/>
      </c>
      <c r="T288" s="19" t="s">
        <v>107</v>
      </c>
    </row>
    <row r="289" spans="1:20" ht="19.5" hidden="1" customHeight="1">
      <c r="A289" s="22" t="s">
        <v>25</v>
      </c>
      <c r="B289" s="189"/>
      <c r="C289" s="190"/>
      <c r="D289" s="190"/>
      <c r="E289" s="190"/>
      <c r="F289" s="190"/>
      <c r="G289" s="190"/>
      <c r="H289" s="190"/>
      <c r="I289" s="191"/>
      <c r="J289" s="24">
        <f t="shared" ref="J289:P289" si="120">SUM(J272:J288)</f>
        <v>0</v>
      </c>
      <c r="K289" s="24">
        <f t="shared" si="120"/>
        <v>0</v>
      </c>
      <c r="L289" s="24">
        <f t="shared" si="120"/>
        <v>0</v>
      </c>
      <c r="M289" s="24">
        <f t="shared" si="120"/>
        <v>0</v>
      </c>
      <c r="N289" s="24">
        <f t="shared" si="120"/>
        <v>0</v>
      </c>
      <c r="O289" s="24">
        <f t="shared" si="120"/>
        <v>0</v>
      </c>
      <c r="P289" s="24">
        <f t="shared" si="120"/>
        <v>0</v>
      </c>
      <c r="Q289" s="22">
        <f>COUNTIF(Q272:Q288,"E")</f>
        <v>0</v>
      </c>
      <c r="R289" s="22">
        <f>COUNTIF(R272:R288,"C")</f>
        <v>0</v>
      </c>
      <c r="S289" s="22">
        <f>COUNTIF(S272:S288,"VP")</f>
        <v>0</v>
      </c>
      <c r="T289" s="19"/>
    </row>
    <row r="290" spans="1:20" hidden="1">
      <c r="A290" s="94" t="s">
        <v>71</v>
      </c>
      <c r="B290" s="95"/>
      <c r="C290" s="95"/>
      <c r="D290" s="95"/>
      <c r="E290" s="95"/>
      <c r="F290" s="95"/>
      <c r="G290" s="95"/>
      <c r="H290" s="95"/>
      <c r="I290" s="95"/>
      <c r="J290" s="95"/>
      <c r="K290" s="95"/>
      <c r="L290" s="95"/>
      <c r="M290" s="95"/>
      <c r="N290" s="95"/>
      <c r="O290" s="95"/>
      <c r="P290" s="95"/>
      <c r="Q290" s="95"/>
      <c r="R290" s="95"/>
      <c r="S290" s="95"/>
      <c r="T290" s="96"/>
    </row>
    <row r="291" spans="1:20" hidden="1">
      <c r="A291" s="34" t="str">
        <f>IF(ISNA(INDEX($A$33:$T$162,MATCH($B291,$B$33:$B$162,0),1)),"",INDEX($A$33:$T$162,MATCH($B291,$B$33:$B$162,0),1))</f>
        <v/>
      </c>
      <c r="B291" s="124"/>
      <c r="C291" s="124"/>
      <c r="D291" s="124"/>
      <c r="E291" s="124"/>
      <c r="F291" s="124"/>
      <c r="G291" s="124"/>
      <c r="H291" s="124"/>
      <c r="I291" s="124"/>
      <c r="J291" s="20" t="str">
        <f>IF(ISNA(INDEX($A$33:$T$162,MATCH($B291,$B$33:$B$162,0),10)),"",INDEX($A$33:$T$162,MATCH($B291,$B$33:$B$162,0),10))</f>
        <v/>
      </c>
      <c r="K291" s="20" t="str">
        <f>IF(ISNA(INDEX($A$33:$T$162,MATCH($B291,$B$33:$B$162,0),11)),"",INDEX($A$33:$T$162,MATCH($B291,$B$33:$B$162,0),11))</f>
        <v/>
      </c>
      <c r="L291" s="20" t="str">
        <f>IF(ISNA(INDEX($A$33:$T$162,MATCH($B291,$B$33:$B$162,0),12)),"",INDEX($A$33:$T$162,MATCH($B291,$B$33:$B$162,0),12))</f>
        <v/>
      </c>
      <c r="M291" s="20" t="str">
        <f>IF(ISNA(INDEX($A$33:$T$162,MATCH($B291,$B$33:$B$162,0),13)),"",INDEX($A$33:$T$162,MATCH($B291,$B$33:$B$162,0),13))</f>
        <v/>
      </c>
      <c r="N291" s="20" t="str">
        <f>IF(ISNA(INDEX($A$33:$T$162,MATCH($B291,$B$33:$B$162,0),14)),"",INDEX($A$33:$T$162,MATCH($B291,$B$33:$B$162,0),14))</f>
        <v/>
      </c>
      <c r="O291" s="20" t="str">
        <f>IF(ISNA(INDEX($A$33:$T$162,MATCH($B291,$B$33:$B$162,0),15)),"",INDEX($A$33:$T$162,MATCH($B291,$B$33:$B$162,0),15))</f>
        <v/>
      </c>
      <c r="P291" s="20" t="str">
        <f>IF(ISNA(INDEX($A$33:$T$162,MATCH($B291,$B$33:$B$162,0),16)),"",INDEX($A$33:$T$162,MATCH($B291,$B$33:$B$162,0),16))</f>
        <v/>
      </c>
      <c r="Q291" s="30" t="str">
        <f>IF(ISNA(INDEX($A$33:$T$162,MATCH($B291,$B$33:$B$162,0),17)),"",INDEX($A$33:$T$162,MATCH($B291,$B$33:$B$162,0),17))</f>
        <v/>
      </c>
      <c r="R291" s="30" t="str">
        <f>IF(ISNA(INDEX($A$33:$T$162,MATCH($B291,$B$33:$B$162,0),18)),"",INDEX($A$33:$T$162,MATCH($B291,$B$33:$B$162,0),18))</f>
        <v/>
      </c>
      <c r="S291" s="30" t="str">
        <f>IF(ISNA(INDEX($A$33:$T$162,MATCH($B291,$B$33:$B$162,0),19)),"",INDEX($A$33:$T$162,MATCH($B291,$B$33:$B$162,0),19))</f>
        <v/>
      </c>
      <c r="T291" s="19" t="s">
        <v>107</v>
      </c>
    </row>
    <row r="292" spans="1:20" hidden="1">
      <c r="A292" s="34" t="str">
        <f>IF(ISNA(INDEX($A$33:$T$162,MATCH($B292,$B$33:$B$162,0),1)),"",INDEX($A$33:$T$162,MATCH($B292,$B$33:$B$162,0),1))</f>
        <v/>
      </c>
      <c r="B292" s="124"/>
      <c r="C292" s="124"/>
      <c r="D292" s="124"/>
      <c r="E292" s="124"/>
      <c r="F292" s="124"/>
      <c r="G292" s="124"/>
      <c r="H292" s="124"/>
      <c r="I292" s="124"/>
      <c r="J292" s="20" t="str">
        <f>IF(ISNA(INDEX($A$33:$T$162,MATCH($B292,$B$33:$B$162,0),10)),"",INDEX($A$33:$T$162,MATCH($B292,$B$33:$B$162,0),10))</f>
        <v/>
      </c>
      <c r="K292" s="20" t="str">
        <f>IF(ISNA(INDEX($A$33:$T$162,MATCH($B292,$B$33:$B$162,0),11)),"",INDEX($A$33:$T$162,MATCH($B292,$B$33:$B$162,0),11))</f>
        <v/>
      </c>
      <c r="L292" s="20" t="str">
        <f>IF(ISNA(INDEX($A$33:$T$162,MATCH($B292,$B$33:$B$162,0),12)),"",INDEX($A$33:$T$162,MATCH($B292,$B$33:$B$162,0),12))</f>
        <v/>
      </c>
      <c r="M292" s="20" t="str">
        <f>IF(ISNA(INDEX($A$33:$T$162,MATCH($B292,$B$33:$B$162,0),13)),"",INDEX($A$33:$T$162,MATCH($B292,$B$33:$B$162,0),13))</f>
        <v/>
      </c>
      <c r="N292" s="20" t="str">
        <f>IF(ISNA(INDEX($A$33:$T$162,MATCH($B292,$B$33:$B$162,0),14)),"",INDEX($A$33:$T$162,MATCH($B292,$B$33:$B$162,0),14))</f>
        <v/>
      </c>
      <c r="O292" s="20" t="str">
        <f>IF(ISNA(INDEX($A$33:$T$162,MATCH($B292,$B$33:$B$162,0),15)),"",INDEX($A$33:$T$162,MATCH($B292,$B$33:$B$162,0),15))</f>
        <v/>
      </c>
      <c r="P292" s="20" t="str">
        <f>IF(ISNA(INDEX($A$33:$T$162,MATCH($B292,$B$33:$B$162,0),16)),"",INDEX($A$33:$T$162,MATCH($B292,$B$33:$B$162,0),16))</f>
        <v/>
      </c>
      <c r="Q292" s="30" t="str">
        <f>IF(ISNA(INDEX($A$33:$T$162,MATCH($B292,$B$33:$B$162,0),17)),"",INDEX($A$33:$T$162,MATCH($B292,$B$33:$B$162,0),17))</f>
        <v/>
      </c>
      <c r="R292" s="30" t="str">
        <f>IF(ISNA(INDEX($A$33:$T$162,MATCH($B292,$B$33:$B$162,0),18)),"",INDEX($A$33:$T$162,MATCH($B292,$B$33:$B$162,0),18))</f>
        <v/>
      </c>
      <c r="S292" s="30" t="str">
        <f>IF(ISNA(INDEX($A$33:$T$162,MATCH($B292,$B$33:$B$162,0),19)),"",INDEX($A$33:$T$162,MATCH($B292,$B$33:$B$162,0),19))</f>
        <v/>
      </c>
      <c r="T292" s="19" t="s">
        <v>107</v>
      </c>
    </row>
    <row r="293" spans="1:20" hidden="1">
      <c r="A293" s="34" t="str">
        <f>IF(ISNA(INDEX($A$33:$T$162,MATCH($B293,$B$33:$B$162,0),1)),"",INDEX($A$33:$T$162,MATCH($B293,$B$33:$B$162,0),1))</f>
        <v/>
      </c>
      <c r="B293" s="124"/>
      <c r="C293" s="124"/>
      <c r="D293" s="124"/>
      <c r="E293" s="124"/>
      <c r="F293" s="124"/>
      <c r="G293" s="124"/>
      <c r="H293" s="124"/>
      <c r="I293" s="124"/>
      <c r="J293" s="20" t="str">
        <f>IF(ISNA(INDEX($A$33:$T$162,MATCH($B293,$B$33:$B$162,0),10)),"",INDEX($A$33:$T$162,MATCH($B293,$B$33:$B$162,0),10))</f>
        <v/>
      </c>
      <c r="K293" s="20" t="str">
        <f>IF(ISNA(INDEX($A$33:$T$162,MATCH($B293,$B$33:$B$162,0),11)),"",INDEX($A$33:$T$162,MATCH($B293,$B$33:$B$162,0),11))</f>
        <v/>
      </c>
      <c r="L293" s="20" t="str">
        <f>IF(ISNA(INDEX($A$33:$T$162,MATCH($B293,$B$33:$B$162,0),12)),"",INDEX($A$33:$T$162,MATCH($B293,$B$33:$B$162,0),12))</f>
        <v/>
      </c>
      <c r="M293" s="20" t="str">
        <f>IF(ISNA(INDEX($A$33:$T$162,MATCH($B293,$B$33:$B$162,0),13)),"",INDEX($A$33:$T$162,MATCH($B293,$B$33:$B$162,0),13))</f>
        <v/>
      </c>
      <c r="N293" s="20" t="str">
        <f>IF(ISNA(INDEX($A$33:$T$162,MATCH($B293,$B$33:$B$162,0),14)),"",INDEX($A$33:$T$162,MATCH($B293,$B$33:$B$162,0),14))</f>
        <v/>
      </c>
      <c r="O293" s="20" t="str">
        <f>IF(ISNA(INDEX($A$33:$T$162,MATCH($B293,$B$33:$B$162,0),15)),"",INDEX($A$33:$T$162,MATCH($B293,$B$33:$B$162,0),15))</f>
        <v/>
      </c>
      <c r="P293" s="20" t="str">
        <f>IF(ISNA(INDEX($A$33:$T$162,MATCH($B293,$B$33:$B$162,0),16)),"",INDEX($A$33:$T$162,MATCH($B293,$B$33:$B$162,0),16))</f>
        <v/>
      </c>
      <c r="Q293" s="30" t="str">
        <f>IF(ISNA(INDEX($A$33:$T$162,MATCH($B293,$B$33:$B$162,0),17)),"",INDEX($A$33:$T$162,MATCH($B293,$B$33:$B$162,0),17))</f>
        <v/>
      </c>
      <c r="R293" s="30" t="str">
        <f>IF(ISNA(INDEX($A$33:$T$162,MATCH($B293,$B$33:$B$162,0),18)),"",INDEX($A$33:$T$162,MATCH($B293,$B$33:$B$162,0),18))</f>
        <v/>
      </c>
      <c r="S293" s="30" t="str">
        <f>IF(ISNA(INDEX($A$33:$T$162,MATCH($B293,$B$33:$B$162,0),19)),"",INDEX($A$33:$T$162,MATCH($B293,$B$33:$B$162,0),19))</f>
        <v/>
      </c>
      <c r="T293" s="19" t="s">
        <v>107</v>
      </c>
    </row>
    <row r="294" spans="1:20" hidden="1">
      <c r="A294" s="34" t="str">
        <f>IF(ISNA(INDEX($A$33:$T$162,MATCH($B294,$B$33:$B$162,0),1)),"",INDEX($A$33:$T$162,MATCH($B294,$B$33:$B$162,0),1))</f>
        <v/>
      </c>
      <c r="B294" s="124"/>
      <c r="C294" s="124"/>
      <c r="D294" s="124"/>
      <c r="E294" s="124"/>
      <c r="F294" s="124"/>
      <c r="G294" s="124"/>
      <c r="H294" s="124"/>
      <c r="I294" s="124"/>
      <c r="J294" s="20" t="str">
        <f>IF(ISNA(INDEX($A$33:$T$162,MATCH($B294,$B$33:$B$162,0),10)),"",INDEX($A$33:$T$162,MATCH($B294,$B$33:$B$162,0),10))</f>
        <v/>
      </c>
      <c r="K294" s="20" t="str">
        <f>IF(ISNA(INDEX($A$33:$T$162,MATCH($B294,$B$33:$B$162,0),11)),"",INDEX($A$33:$T$162,MATCH($B294,$B$33:$B$162,0),11))</f>
        <v/>
      </c>
      <c r="L294" s="20" t="str">
        <f>IF(ISNA(INDEX($A$33:$T$162,MATCH($B294,$B$33:$B$162,0),12)),"",INDEX($A$33:$T$162,MATCH($B294,$B$33:$B$162,0),12))</f>
        <v/>
      </c>
      <c r="M294" s="20" t="str">
        <f>IF(ISNA(INDEX($A$33:$T$162,MATCH($B294,$B$33:$B$162,0),13)),"",INDEX($A$33:$T$162,MATCH($B294,$B$33:$B$162,0),13))</f>
        <v/>
      </c>
      <c r="N294" s="20" t="str">
        <f>IF(ISNA(INDEX($A$33:$T$162,MATCH($B294,$B$33:$B$162,0),14)),"",INDEX($A$33:$T$162,MATCH($B294,$B$33:$B$162,0),14))</f>
        <v/>
      </c>
      <c r="O294" s="20" t="str">
        <f>IF(ISNA(INDEX($A$33:$T$162,MATCH($B294,$B$33:$B$162,0),15)),"",INDEX($A$33:$T$162,MATCH($B294,$B$33:$B$162,0),15))</f>
        <v/>
      </c>
      <c r="P294" s="20" t="str">
        <f>IF(ISNA(INDEX($A$33:$T$162,MATCH($B294,$B$33:$B$162,0),16)),"",INDEX($A$33:$T$162,MATCH($B294,$B$33:$B$162,0),16))</f>
        <v/>
      </c>
      <c r="Q294" s="30" t="str">
        <f>IF(ISNA(INDEX($A$33:$T$162,MATCH($B294,$B$33:$B$162,0),17)),"",INDEX($A$33:$T$162,MATCH($B294,$B$33:$B$162,0),17))</f>
        <v/>
      </c>
      <c r="R294" s="30" t="str">
        <f>IF(ISNA(INDEX($A$33:$T$162,MATCH($B294,$B$33:$B$162,0),18)),"",INDEX($A$33:$T$162,MATCH($B294,$B$33:$B$162,0),18))</f>
        <v/>
      </c>
      <c r="S294" s="30" t="str">
        <f>IF(ISNA(INDEX($A$33:$T$162,MATCH($B294,$B$33:$B$162,0),19)),"",INDEX($A$33:$T$162,MATCH($B294,$B$33:$B$162,0),19))</f>
        <v/>
      </c>
      <c r="T294" s="19" t="s">
        <v>107</v>
      </c>
    </row>
    <row r="295" spans="1:20" ht="27.75" hidden="1" customHeight="1">
      <c r="A295" s="22" t="s">
        <v>25</v>
      </c>
      <c r="B295" s="145"/>
      <c r="C295" s="145"/>
      <c r="D295" s="145"/>
      <c r="E295" s="145"/>
      <c r="F295" s="145"/>
      <c r="G295" s="145"/>
      <c r="H295" s="145"/>
      <c r="I295" s="145"/>
      <c r="J295" s="24">
        <f t="shared" ref="J295:P295" si="121">SUM(J291:J294)</f>
        <v>0</v>
      </c>
      <c r="K295" s="24">
        <f t="shared" si="121"/>
        <v>0</v>
      </c>
      <c r="L295" s="24">
        <f t="shared" si="121"/>
        <v>0</v>
      </c>
      <c r="M295" s="24">
        <f t="shared" si="121"/>
        <v>0</v>
      </c>
      <c r="N295" s="24">
        <f t="shared" si="121"/>
        <v>0</v>
      </c>
      <c r="O295" s="24">
        <f t="shared" si="121"/>
        <v>0</v>
      </c>
      <c r="P295" s="24">
        <f t="shared" si="121"/>
        <v>0</v>
      </c>
      <c r="Q295" s="22">
        <f>COUNTIF(Q291:Q294,"E")</f>
        <v>0</v>
      </c>
      <c r="R295" s="22">
        <f>COUNTIF(R291:R294,"C")</f>
        <v>0</v>
      </c>
      <c r="S295" s="22">
        <f>COUNTIF(S291:S294,"VP")</f>
        <v>0</v>
      </c>
      <c r="T295" s="23"/>
    </row>
    <row r="296" spans="1:20" ht="17.25" hidden="1" customHeight="1">
      <c r="A296" s="180" t="s">
        <v>80</v>
      </c>
      <c r="B296" s="181"/>
      <c r="C296" s="181"/>
      <c r="D296" s="181"/>
      <c r="E296" s="181"/>
      <c r="F296" s="181"/>
      <c r="G296" s="181"/>
      <c r="H296" s="181"/>
      <c r="I296" s="182"/>
      <c r="J296" s="24">
        <f t="shared" ref="J296:S296" si="122">SUM(J289,J295)</f>
        <v>0</v>
      </c>
      <c r="K296" s="24">
        <f t="shared" si="122"/>
        <v>0</v>
      </c>
      <c r="L296" s="24">
        <f t="shared" si="122"/>
        <v>0</v>
      </c>
      <c r="M296" s="24">
        <f t="shared" si="122"/>
        <v>0</v>
      </c>
      <c r="N296" s="24">
        <f t="shared" si="122"/>
        <v>0</v>
      </c>
      <c r="O296" s="24">
        <f t="shared" si="122"/>
        <v>0</v>
      </c>
      <c r="P296" s="24">
        <f t="shared" si="122"/>
        <v>0</v>
      </c>
      <c r="Q296" s="24">
        <f t="shared" si="122"/>
        <v>0</v>
      </c>
      <c r="R296" s="24">
        <f t="shared" si="122"/>
        <v>0</v>
      </c>
      <c r="S296" s="24">
        <f t="shared" si="122"/>
        <v>0</v>
      </c>
      <c r="T296" s="29"/>
    </row>
    <row r="297" spans="1:20" hidden="1">
      <c r="A297" s="183" t="s">
        <v>48</v>
      </c>
      <c r="B297" s="184"/>
      <c r="C297" s="184"/>
      <c r="D297" s="184"/>
      <c r="E297" s="184"/>
      <c r="F297" s="184"/>
      <c r="G297" s="184"/>
      <c r="H297" s="184"/>
      <c r="I297" s="184"/>
      <c r="J297" s="185"/>
      <c r="K297" s="24">
        <f t="shared" ref="K297:P297" si="123">K289*14+K295*12</f>
        <v>0</v>
      </c>
      <c r="L297" s="24">
        <f t="shared" si="123"/>
        <v>0</v>
      </c>
      <c r="M297" s="24">
        <f t="shared" si="123"/>
        <v>0</v>
      </c>
      <c r="N297" s="24">
        <f t="shared" si="123"/>
        <v>0</v>
      </c>
      <c r="O297" s="24">
        <f t="shared" si="123"/>
        <v>0</v>
      </c>
      <c r="P297" s="24">
        <f t="shared" si="123"/>
        <v>0</v>
      </c>
      <c r="Q297" s="174"/>
      <c r="R297" s="175"/>
      <c r="S297" s="175"/>
      <c r="T297" s="176"/>
    </row>
    <row r="298" spans="1:20" ht="8.25" hidden="1" customHeight="1">
      <c r="A298" s="186"/>
      <c r="B298" s="187"/>
      <c r="C298" s="187"/>
      <c r="D298" s="187"/>
      <c r="E298" s="187"/>
      <c r="F298" s="187"/>
      <c r="G298" s="187"/>
      <c r="H298" s="187"/>
      <c r="I298" s="187"/>
      <c r="J298" s="188"/>
      <c r="K298" s="127">
        <f>SUM(K297:M297)</f>
        <v>0</v>
      </c>
      <c r="L298" s="128"/>
      <c r="M298" s="129"/>
      <c r="N298" s="130">
        <f>SUM(N297:O297)</f>
        <v>0</v>
      </c>
      <c r="O298" s="131"/>
      <c r="P298" s="132"/>
      <c r="Q298" s="177"/>
      <c r="R298" s="178"/>
      <c r="S298" s="178"/>
      <c r="T298" s="179"/>
    </row>
    <row r="299" spans="1:20" hidden="1"/>
    <row r="300" spans="1:20" hidden="1">
      <c r="B300" s="8"/>
      <c r="C300" s="8"/>
      <c r="D300" s="8"/>
      <c r="E300" s="8"/>
      <c r="F300" s="8"/>
      <c r="G300" s="8"/>
      <c r="H300" s="17"/>
      <c r="I300" s="17"/>
      <c r="J300" s="17"/>
      <c r="M300" s="8"/>
      <c r="N300" s="8"/>
      <c r="O300" s="8"/>
      <c r="P300" s="8"/>
      <c r="Q300" s="8"/>
      <c r="R300" s="8"/>
      <c r="S300" s="8"/>
    </row>
    <row r="301" spans="1:20" ht="26.25" hidden="1" customHeight="1"/>
    <row r="302" spans="1:20" ht="27" hidden="1" customHeight="1">
      <c r="A302" s="123" t="s">
        <v>111</v>
      </c>
      <c r="B302" s="193"/>
      <c r="C302" s="193"/>
      <c r="D302" s="193"/>
      <c r="E302" s="193"/>
      <c r="F302" s="193"/>
      <c r="G302" s="193"/>
      <c r="H302" s="193"/>
      <c r="I302" s="193"/>
      <c r="J302" s="193"/>
      <c r="K302" s="193"/>
      <c r="L302" s="193"/>
      <c r="M302" s="193"/>
      <c r="N302" s="193"/>
      <c r="O302" s="193"/>
      <c r="P302" s="193"/>
      <c r="Q302" s="193"/>
      <c r="R302" s="193"/>
      <c r="S302" s="193"/>
      <c r="T302" s="193"/>
    </row>
    <row r="303" spans="1:20" ht="18" hidden="1" customHeight="1">
      <c r="A303" s="194" t="s">
        <v>27</v>
      </c>
      <c r="B303" s="145" t="s">
        <v>26</v>
      </c>
      <c r="C303" s="145"/>
      <c r="D303" s="145"/>
      <c r="E303" s="145"/>
      <c r="F303" s="145"/>
      <c r="G303" s="145"/>
      <c r="H303" s="145"/>
      <c r="I303" s="145"/>
      <c r="J303" s="123" t="s">
        <v>40</v>
      </c>
      <c r="K303" s="123" t="s">
        <v>24</v>
      </c>
      <c r="L303" s="123"/>
      <c r="M303" s="123"/>
      <c r="N303" s="123" t="s">
        <v>41</v>
      </c>
      <c r="O303" s="123"/>
      <c r="P303" s="123"/>
      <c r="Q303" s="123" t="s">
        <v>23</v>
      </c>
      <c r="R303" s="123"/>
      <c r="S303" s="123"/>
      <c r="T303" s="123" t="s">
        <v>22</v>
      </c>
    </row>
    <row r="304" spans="1:20" hidden="1">
      <c r="A304" s="195"/>
      <c r="B304" s="145"/>
      <c r="C304" s="145"/>
      <c r="D304" s="145"/>
      <c r="E304" s="145"/>
      <c r="F304" s="145"/>
      <c r="G304" s="145"/>
      <c r="H304" s="145"/>
      <c r="I304" s="145"/>
      <c r="J304" s="123"/>
      <c r="K304" s="31" t="s">
        <v>28</v>
      </c>
      <c r="L304" s="31" t="s">
        <v>29</v>
      </c>
      <c r="M304" s="31" t="s">
        <v>30</v>
      </c>
      <c r="N304" s="31" t="s">
        <v>34</v>
      </c>
      <c r="O304" s="31" t="s">
        <v>7</v>
      </c>
      <c r="P304" s="31" t="s">
        <v>31</v>
      </c>
      <c r="Q304" s="31" t="s">
        <v>32</v>
      </c>
      <c r="R304" s="31" t="s">
        <v>28</v>
      </c>
      <c r="S304" s="31" t="s">
        <v>33</v>
      </c>
      <c r="T304" s="123"/>
    </row>
    <row r="305" spans="1:20" hidden="1">
      <c r="A305" s="94" t="s">
        <v>69</v>
      </c>
      <c r="B305" s="95"/>
      <c r="C305" s="95"/>
      <c r="D305" s="95"/>
      <c r="E305" s="95"/>
      <c r="F305" s="95"/>
      <c r="G305" s="95"/>
      <c r="H305" s="95"/>
      <c r="I305" s="95"/>
      <c r="J305" s="95"/>
      <c r="K305" s="95"/>
      <c r="L305" s="95"/>
      <c r="M305" s="95"/>
      <c r="N305" s="95"/>
      <c r="O305" s="95"/>
      <c r="P305" s="95"/>
      <c r="Q305" s="95"/>
      <c r="R305" s="95"/>
      <c r="S305" s="95"/>
      <c r="T305" s="96"/>
    </row>
    <row r="306" spans="1:20" hidden="1">
      <c r="A306" s="34" t="str">
        <f t="shared" ref="A306:A322" si="124">IF(ISNA(INDEX($A$33:$T$162,MATCH($B306,$B$33:$B$162,0),1)),"",INDEX($A$33:$T$162,MATCH($B306,$B$33:$B$162,0),1))</f>
        <v/>
      </c>
      <c r="B306" s="124"/>
      <c r="C306" s="124"/>
      <c r="D306" s="124"/>
      <c r="E306" s="124"/>
      <c r="F306" s="124"/>
      <c r="G306" s="124"/>
      <c r="H306" s="124"/>
      <c r="I306" s="124"/>
      <c r="J306" s="20" t="str">
        <f t="shared" ref="J306:J322" si="125">IF(ISNA(INDEX($A$33:$T$162,MATCH($B306,$B$33:$B$162,0),10)),"",INDEX($A$33:$T$162,MATCH($B306,$B$33:$B$162,0),10))</f>
        <v/>
      </c>
      <c r="K306" s="20" t="str">
        <f t="shared" ref="K306:K322" si="126">IF(ISNA(INDEX($A$33:$T$162,MATCH($B306,$B$33:$B$162,0),11)),"",INDEX($A$33:$T$162,MATCH($B306,$B$33:$B$162,0),11))</f>
        <v/>
      </c>
      <c r="L306" s="20" t="str">
        <f t="shared" ref="L306:L322" si="127">IF(ISNA(INDEX($A$33:$T$162,MATCH($B306,$B$33:$B$162,0),12)),"",INDEX($A$33:$T$162,MATCH($B306,$B$33:$B$162,0),12))</f>
        <v/>
      </c>
      <c r="M306" s="20" t="str">
        <f t="shared" ref="M306:M322" si="128">IF(ISNA(INDEX($A$33:$T$162,MATCH($B306,$B$33:$B$162,0),13)),"",INDEX($A$33:$T$162,MATCH($B306,$B$33:$B$162,0),13))</f>
        <v/>
      </c>
      <c r="N306" s="20" t="str">
        <f t="shared" ref="N306:N322" si="129">IF(ISNA(INDEX($A$33:$T$162,MATCH($B306,$B$33:$B$162,0),14)),"",INDEX($A$33:$T$162,MATCH($B306,$B$33:$B$162,0),14))</f>
        <v/>
      </c>
      <c r="O306" s="20" t="str">
        <f t="shared" ref="O306:O322" si="130">IF(ISNA(INDEX($A$33:$T$162,MATCH($B306,$B$33:$B$162,0),15)),"",INDEX($A$33:$T$162,MATCH($B306,$B$33:$B$162,0),15))</f>
        <v/>
      </c>
      <c r="P306" s="20" t="str">
        <f t="shared" ref="P306:P322" si="131">IF(ISNA(INDEX($A$33:$T$162,MATCH($B306,$B$33:$B$162,0),16)),"",INDEX($A$33:$T$162,MATCH($B306,$B$33:$B$162,0),16))</f>
        <v/>
      </c>
      <c r="Q306" s="30" t="str">
        <f t="shared" ref="Q306:Q322" si="132">IF(ISNA(INDEX($A$33:$T$162,MATCH($B306,$B$33:$B$162,0),17)),"",INDEX($A$33:$T$162,MATCH($B306,$B$33:$B$162,0),17))</f>
        <v/>
      </c>
      <c r="R306" s="30" t="str">
        <f t="shared" ref="R306:R322" si="133">IF(ISNA(INDEX($A$33:$T$162,MATCH($B306,$B$33:$B$162,0),18)),"",INDEX($A$33:$T$162,MATCH($B306,$B$33:$B$162,0),18))</f>
        <v/>
      </c>
      <c r="S306" s="30" t="str">
        <f t="shared" ref="S306:S322" si="134">IF(ISNA(INDEX($A$33:$T$162,MATCH($B306,$B$33:$B$162,0),19)),"",INDEX($A$33:$T$162,MATCH($B306,$B$33:$B$162,0),19))</f>
        <v/>
      </c>
      <c r="T306" s="19" t="s">
        <v>108</v>
      </c>
    </row>
    <row r="307" spans="1:20" hidden="1">
      <c r="A307" s="34" t="str">
        <f t="shared" si="124"/>
        <v/>
      </c>
      <c r="B307" s="124"/>
      <c r="C307" s="124"/>
      <c r="D307" s="124"/>
      <c r="E307" s="124"/>
      <c r="F307" s="124"/>
      <c r="G307" s="124"/>
      <c r="H307" s="124"/>
      <c r="I307" s="124"/>
      <c r="J307" s="20" t="str">
        <f t="shared" si="125"/>
        <v/>
      </c>
      <c r="K307" s="20" t="str">
        <f t="shared" si="126"/>
        <v/>
      </c>
      <c r="L307" s="20" t="str">
        <f t="shared" si="127"/>
        <v/>
      </c>
      <c r="M307" s="20" t="str">
        <f t="shared" si="128"/>
        <v/>
      </c>
      <c r="N307" s="20" t="str">
        <f t="shared" si="129"/>
        <v/>
      </c>
      <c r="O307" s="20" t="str">
        <f t="shared" si="130"/>
        <v/>
      </c>
      <c r="P307" s="20" t="str">
        <f t="shared" si="131"/>
        <v/>
      </c>
      <c r="Q307" s="30" t="str">
        <f t="shared" si="132"/>
        <v/>
      </c>
      <c r="R307" s="30" t="str">
        <f t="shared" si="133"/>
        <v/>
      </c>
      <c r="S307" s="30" t="str">
        <f t="shared" si="134"/>
        <v/>
      </c>
      <c r="T307" s="19" t="s">
        <v>108</v>
      </c>
    </row>
    <row r="308" spans="1:20" hidden="1">
      <c r="A308" s="34" t="str">
        <f t="shared" si="124"/>
        <v/>
      </c>
      <c r="B308" s="124"/>
      <c r="C308" s="124"/>
      <c r="D308" s="124"/>
      <c r="E308" s="124"/>
      <c r="F308" s="124"/>
      <c r="G308" s="124"/>
      <c r="H308" s="124"/>
      <c r="I308" s="124"/>
      <c r="J308" s="20" t="str">
        <f t="shared" si="125"/>
        <v/>
      </c>
      <c r="K308" s="20" t="str">
        <f t="shared" si="126"/>
        <v/>
      </c>
      <c r="L308" s="20" t="str">
        <f t="shared" si="127"/>
        <v/>
      </c>
      <c r="M308" s="20" t="str">
        <f t="shared" si="128"/>
        <v/>
      </c>
      <c r="N308" s="20" t="str">
        <f t="shared" si="129"/>
        <v/>
      </c>
      <c r="O308" s="20" t="str">
        <f t="shared" si="130"/>
        <v/>
      </c>
      <c r="P308" s="20" t="str">
        <f t="shared" si="131"/>
        <v/>
      </c>
      <c r="Q308" s="30" t="str">
        <f t="shared" si="132"/>
        <v/>
      </c>
      <c r="R308" s="30" t="str">
        <f t="shared" si="133"/>
        <v/>
      </c>
      <c r="S308" s="30" t="str">
        <f t="shared" si="134"/>
        <v/>
      </c>
      <c r="T308" s="19" t="s">
        <v>108</v>
      </c>
    </row>
    <row r="309" spans="1:20" hidden="1">
      <c r="A309" s="34" t="str">
        <f t="shared" si="124"/>
        <v/>
      </c>
      <c r="B309" s="124"/>
      <c r="C309" s="124"/>
      <c r="D309" s="124"/>
      <c r="E309" s="124"/>
      <c r="F309" s="124"/>
      <c r="G309" s="124"/>
      <c r="H309" s="124"/>
      <c r="I309" s="124"/>
      <c r="J309" s="20" t="str">
        <f t="shared" si="125"/>
        <v/>
      </c>
      <c r="K309" s="20" t="str">
        <f t="shared" si="126"/>
        <v/>
      </c>
      <c r="L309" s="20" t="str">
        <f t="shared" si="127"/>
        <v/>
      </c>
      <c r="M309" s="20" t="str">
        <f t="shared" si="128"/>
        <v/>
      </c>
      <c r="N309" s="20" t="str">
        <f t="shared" si="129"/>
        <v/>
      </c>
      <c r="O309" s="20" t="str">
        <f t="shared" si="130"/>
        <v/>
      </c>
      <c r="P309" s="20" t="str">
        <f t="shared" si="131"/>
        <v/>
      </c>
      <c r="Q309" s="30" t="str">
        <f t="shared" si="132"/>
        <v/>
      </c>
      <c r="R309" s="30" t="str">
        <f t="shared" si="133"/>
        <v/>
      </c>
      <c r="S309" s="30" t="str">
        <f t="shared" si="134"/>
        <v/>
      </c>
      <c r="T309" s="19" t="s">
        <v>108</v>
      </c>
    </row>
    <row r="310" spans="1:20" hidden="1">
      <c r="A310" s="34" t="str">
        <f t="shared" si="124"/>
        <v/>
      </c>
      <c r="B310" s="124"/>
      <c r="C310" s="124"/>
      <c r="D310" s="124"/>
      <c r="E310" s="124"/>
      <c r="F310" s="124"/>
      <c r="G310" s="124"/>
      <c r="H310" s="124"/>
      <c r="I310" s="124"/>
      <c r="J310" s="20" t="str">
        <f t="shared" si="125"/>
        <v/>
      </c>
      <c r="K310" s="20" t="str">
        <f t="shared" si="126"/>
        <v/>
      </c>
      <c r="L310" s="20" t="str">
        <f t="shared" si="127"/>
        <v/>
      </c>
      <c r="M310" s="20" t="str">
        <f t="shared" si="128"/>
        <v/>
      </c>
      <c r="N310" s="20" t="str">
        <f t="shared" si="129"/>
        <v/>
      </c>
      <c r="O310" s="20" t="str">
        <f t="shared" si="130"/>
        <v/>
      </c>
      <c r="P310" s="20" t="str">
        <f t="shared" si="131"/>
        <v/>
      </c>
      <c r="Q310" s="30" t="str">
        <f t="shared" si="132"/>
        <v/>
      </c>
      <c r="R310" s="30" t="str">
        <f t="shared" si="133"/>
        <v/>
      </c>
      <c r="S310" s="30" t="str">
        <f t="shared" si="134"/>
        <v/>
      </c>
      <c r="T310" s="19" t="s">
        <v>108</v>
      </c>
    </row>
    <row r="311" spans="1:20" hidden="1">
      <c r="A311" s="34" t="str">
        <f t="shared" si="124"/>
        <v/>
      </c>
      <c r="B311" s="124"/>
      <c r="C311" s="124"/>
      <c r="D311" s="124"/>
      <c r="E311" s="124"/>
      <c r="F311" s="124"/>
      <c r="G311" s="124"/>
      <c r="H311" s="124"/>
      <c r="I311" s="124"/>
      <c r="J311" s="20" t="str">
        <f t="shared" si="125"/>
        <v/>
      </c>
      <c r="K311" s="20" t="str">
        <f t="shared" si="126"/>
        <v/>
      </c>
      <c r="L311" s="20" t="str">
        <f t="shared" si="127"/>
        <v/>
      </c>
      <c r="M311" s="20" t="str">
        <f t="shared" si="128"/>
        <v/>
      </c>
      <c r="N311" s="20" t="str">
        <f t="shared" si="129"/>
        <v/>
      </c>
      <c r="O311" s="20" t="str">
        <f t="shared" si="130"/>
        <v/>
      </c>
      <c r="P311" s="20" t="str">
        <f t="shared" si="131"/>
        <v/>
      </c>
      <c r="Q311" s="30" t="str">
        <f t="shared" si="132"/>
        <v/>
      </c>
      <c r="R311" s="30" t="str">
        <f t="shared" si="133"/>
        <v/>
      </c>
      <c r="S311" s="30" t="str">
        <f t="shared" si="134"/>
        <v/>
      </c>
      <c r="T311" s="19" t="s">
        <v>108</v>
      </c>
    </row>
    <row r="312" spans="1:20" hidden="1">
      <c r="A312" s="34" t="str">
        <f t="shared" si="124"/>
        <v/>
      </c>
      <c r="B312" s="124"/>
      <c r="C312" s="124"/>
      <c r="D312" s="124"/>
      <c r="E312" s="124"/>
      <c r="F312" s="124"/>
      <c r="G312" s="124"/>
      <c r="H312" s="124"/>
      <c r="I312" s="124"/>
      <c r="J312" s="20" t="str">
        <f t="shared" si="125"/>
        <v/>
      </c>
      <c r="K312" s="20" t="str">
        <f t="shared" si="126"/>
        <v/>
      </c>
      <c r="L312" s="20" t="str">
        <f t="shared" si="127"/>
        <v/>
      </c>
      <c r="M312" s="20" t="str">
        <f t="shared" si="128"/>
        <v/>
      </c>
      <c r="N312" s="20" t="str">
        <f t="shared" si="129"/>
        <v/>
      </c>
      <c r="O312" s="20" t="str">
        <f t="shared" si="130"/>
        <v/>
      </c>
      <c r="P312" s="20" t="str">
        <f t="shared" si="131"/>
        <v/>
      </c>
      <c r="Q312" s="30" t="str">
        <f t="shared" si="132"/>
        <v/>
      </c>
      <c r="R312" s="30" t="str">
        <f t="shared" si="133"/>
        <v/>
      </c>
      <c r="S312" s="30" t="str">
        <f t="shared" si="134"/>
        <v/>
      </c>
      <c r="T312" s="19" t="s">
        <v>108</v>
      </c>
    </row>
    <row r="313" spans="1:20" hidden="1">
      <c r="A313" s="34" t="str">
        <f t="shared" si="124"/>
        <v/>
      </c>
      <c r="B313" s="124"/>
      <c r="C313" s="124"/>
      <c r="D313" s="124"/>
      <c r="E313" s="124"/>
      <c r="F313" s="124"/>
      <c r="G313" s="124"/>
      <c r="H313" s="124"/>
      <c r="I313" s="124"/>
      <c r="J313" s="20" t="str">
        <f t="shared" si="125"/>
        <v/>
      </c>
      <c r="K313" s="20" t="str">
        <f t="shared" si="126"/>
        <v/>
      </c>
      <c r="L313" s="20" t="str">
        <f t="shared" si="127"/>
        <v/>
      </c>
      <c r="M313" s="20" t="str">
        <f t="shared" si="128"/>
        <v/>
      </c>
      <c r="N313" s="20" t="str">
        <f t="shared" si="129"/>
        <v/>
      </c>
      <c r="O313" s="20" t="str">
        <f t="shared" si="130"/>
        <v/>
      </c>
      <c r="P313" s="20" t="str">
        <f t="shared" si="131"/>
        <v/>
      </c>
      <c r="Q313" s="30" t="str">
        <f t="shared" si="132"/>
        <v/>
      </c>
      <c r="R313" s="30" t="str">
        <f t="shared" si="133"/>
        <v/>
      </c>
      <c r="S313" s="30" t="str">
        <f t="shared" si="134"/>
        <v/>
      </c>
      <c r="T313" s="19" t="s">
        <v>108</v>
      </c>
    </row>
    <row r="314" spans="1:20" hidden="1">
      <c r="A314" s="34" t="str">
        <f t="shared" si="124"/>
        <v/>
      </c>
      <c r="B314" s="124"/>
      <c r="C314" s="124"/>
      <c r="D314" s="124"/>
      <c r="E314" s="124"/>
      <c r="F314" s="124"/>
      <c r="G314" s="124"/>
      <c r="H314" s="124"/>
      <c r="I314" s="124"/>
      <c r="J314" s="20" t="str">
        <f t="shared" si="125"/>
        <v/>
      </c>
      <c r="K314" s="20" t="str">
        <f t="shared" si="126"/>
        <v/>
      </c>
      <c r="L314" s="20" t="str">
        <f t="shared" si="127"/>
        <v/>
      </c>
      <c r="M314" s="20" t="str">
        <f t="shared" si="128"/>
        <v/>
      </c>
      <c r="N314" s="20" t="str">
        <f t="shared" si="129"/>
        <v/>
      </c>
      <c r="O314" s="20" t="str">
        <f t="shared" si="130"/>
        <v/>
      </c>
      <c r="P314" s="20" t="str">
        <f t="shared" si="131"/>
        <v/>
      </c>
      <c r="Q314" s="30" t="str">
        <f t="shared" si="132"/>
        <v/>
      </c>
      <c r="R314" s="30" t="str">
        <f t="shared" si="133"/>
        <v/>
      </c>
      <c r="S314" s="30" t="str">
        <f t="shared" si="134"/>
        <v/>
      </c>
      <c r="T314" s="19" t="s">
        <v>108</v>
      </c>
    </row>
    <row r="315" spans="1:20" hidden="1">
      <c r="A315" s="34" t="str">
        <f t="shared" si="124"/>
        <v/>
      </c>
      <c r="B315" s="124"/>
      <c r="C315" s="124"/>
      <c r="D315" s="124"/>
      <c r="E315" s="124"/>
      <c r="F315" s="124"/>
      <c r="G315" s="124"/>
      <c r="H315" s="124"/>
      <c r="I315" s="124"/>
      <c r="J315" s="20" t="str">
        <f t="shared" si="125"/>
        <v/>
      </c>
      <c r="K315" s="20" t="str">
        <f t="shared" si="126"/>
        <v/>
      </c>
      <c r="L315" s="20" t="str">
        <f t="shared" si="127"/>
        <v/>
      </c>
      <c r="M315" s="20" t="str">
        <f t="shared" si="128"/>
        <v/>
      </c>
      <c r="N315" s="20" t="str">
        <f t="shared" si="129"/>
        <v/>
      </c>
      <c r="O315" s="20" t="str">
        <f t="shared" si="130"/>
        <v/>
      </c>
      <c r="P315" s="20" t="str">
        <f t="shared" si="131"/>
        <v/>
      </c>
      <c r="Q315" s="30" t="str">
        <f t="shared" si="132"/>
        <v/>
      </c>
      <c r="R315" s="30" t="str">
        <f t="shared" si="133"/>
        <v/>
      </c>
      <c r="S315" s="30" t="str">
        <f t="shared" si="134"/>
        <v/>
      </c>
      <c r="T315" s="19" t="s">
        <v>108</v>
      </c>
    </row>
    <row r="316" spans="1:20" hidden="1">
      <c r="A316" s="34" t="str">
        <f t="shared" si="124"/>
        <v/>
      </c>
      <c r="B316" s="124"/>
      <c r="C316" s="124"/>
      <c r="D316" s="124"/>
      <c r="E316" s="124"/>
      <c r="F316" s="124"/>
      <c r="G316" s="124"/>
      <c r="H316" s="124"/>
      <c r="I316" s="124"/>
      <c r="J316" s="20" t="str">
        <f t="shared" si="125"/>
        <v/>
      </c>
      <c r="K316" s="20" t="str">
        <f t="shared" si="126"/>
        <v/>
      </c>
      <c r="L316" s="20" t="str">
        <f t="shared" si="127"/>
        <v/>
      </c>
      <c r="M316" s="20" t="str">
        <f t="shared" si="128"/>
        <v/>
      </c>
      <c r="N316" s="20" t="str">
        <f t="shared" si="129"/>
        <v/>
      </c>
      <c r="O316" s="20" t="str">
        <f t="shared" si="130"/>
        <v/>
      </c>
      <c r="P316" s="20" t="str">
        <f t="shared" si="131"/>
        <v/>
      </c>
      <c r="Q316" s="30" t="str">
        <f t="shared" si="132"/>
        <v/>
      </c>
      <c r="R316" s="30" t="str">
        <f t="shared" si="133"/>
        <v/>
      </c>
      <c r="S316" s="30" t="str">
        <f t="shared" si="134"/>
        <v/>
      </c>
      <c r="T316" s="19" t="s">
        <v>108</v>
      </c>
    </row>
    <row r="317" spans="1:20" hidden="1">
      <c r="A317" s="34" t="str">
        <f t="shared" si="124"/>
        <v/>
      </c>
      <c r="B317" s="124"/>
      <c r="C317" s="124"/>
      <c r="D317" s="124"/>
      <c r="E317" s="124"/>
      <c r="F317" s="124"/>
      <c r="G317" s="124"/>
      <c r="H317" s="124"/>
      <c r="I317" s="124"/>
      <c r="J317" s="20" t="str">
        <f t="shared" si="125"/>
        <v/>
      </c>
      <c r="K317" s="20" t="str">
        <f t="shared" si="126"/>
        <v/>
      </c>
      <c r="L317" s="20" t="str">
        <f t="shared" si="127"/>
        <v/>
      </c>
      <c r="M317" s="20" t="str">
        <f t="shared" si="128"/>
        <v/>
      </c>
      <c r="N317" s="20" t="str">
        <f t="shared" si="129"/>
        <v/>
      </c>
      <c r="O317" s="20" t="str">
        <f t="shared" si="130"/>
        <v/>
      </c>
      <c r="P317" s="20" t="str">
        <f t="shared" si="131"/>
        <v/>
      </c>
      <c r="Q317" s="30" t="str">
        <f t="shared" si="132"/>
        <v/>
      </c>
      <c r="R317" s="30" t="str">
        <f t="shared" si="133"/>
        <v/>
      </c>
      <c r="S317" s="30" t="str">
        <f t="shared" si="134"/>
        <v/>
      </c>
      <c r="T317" s="19" t="s">
        <v>108</v>
      </c>
    </row>
    <row r="318" spans="1:20" hidden="1">
      <c r="A318" s="34" t="str">
        <f t="shared" si="124"/>
        <v/>
      </c>
      <c r="B318" s="124"/>
      <c r="C318" s="124"/>
      <c r="D318" s="124"/>
      <c r="E318" s="124"/>
      <c r="F318" s="124"/>
      <c r="G318" s="124"/>
      <c r="H318" s="124"/>
      <c r="I318" s="124"/>
      <c r="J318" s="20" t="str">
        <f t="shared" si="125"/>
        <v/>
      </c>
      <c r="K318" s="20" t="str">
        <f t="shared" si="126"/>
        <v/>
      </c>
      <c r="L318" s="20" t="str">
        <f t="shared" si="127"/>
        <v/>
      </c>
      <c r="M318" s="20" t="str">
        <f t="shared" si="128"/>
        <v/>
      </c>
      <c r="N318" s="20" t="str">
        <f t="shared" si="129"/>
        <v/>
      </c>
      <c r="O318" s="20" t="str">
        <f t="shared" si="130"/>
        <v/>
      </c>
      <c r="P318" s="20" t="str">
        <f t="shared" si="131"/>
        <v/>
      </c>
      <c r="Q318" s="30" t="str">
        <f t="shared" si="132"/>
        <v/>
      </c>
      <c r="R318" s="30" t="str">
        <f t="shared" si="133"/>
        <v/>
      </c>
      <c r="S318" s="30" t="str">
        <f t="shared" si="134"/>
        <v/>
      </c>
      <c r="T318" s="19" t="s">
        <v>108</v>
      </c>
    </row>
    <row r="319" spans="1:20" hidden="1">
      <c r="A319" s="34" t="str">
        <f t="shared" si="124"/>
        <v/>
      </c>
      <c r="B319" s="77"/>
      <c r="C319" s="78"/>
      <c r="D319" s="78"/>
      <c r="E319" s="78"/>
      <c r="F319" s="78"/>
      <c r="G319" s="78"/>
      <c r="H319" s="78"/>
      <c r="I319" s="79"/>
      <c r="J319" s="20" t="str">
        <f t="shared" si="125"/>
        <v/>
      </c>
      <c r="K319" s="20" t="str">
        <f t="shared" si="126"/>
        <v/>
      </c>
      <c r="L319" s="20" t="str">
        <f t="shared" si="127"/>
        <v/>
      </c>
      <c r="M319" s="20" t="str">
        <f t="shared" si="128"/>
        <v/>
      </c>
      <c r="N319" s="20" t="str">
        <f t="shared" si="129"/>
        <v/>
      </c>
      <c r="O319" s="20" t="str">
        <f t="shared" si="130"/>
        <v/>
      </c>
      <c r="P319" s="20" t="str">
        <f t="shared" si="131"/>
        <v/>
      </c>
      <c r="Q319" s="30" t="str">
        <f t="shared" si="132"/>
        <v/>
      </c>
      <c r="R319" s="30" t="str">
        <f t="shared" si="133"/>
        <v/>
      </c>
      <c r="S319" s="30" t="str">
        <f t="shared" si="134"/>
        <v/>
      </c>
      <c r="T319" s="19" t="s">
        <v>108</v>
      </c>
    </row>
    <row r="320" spans="1:20" hidden="1">
      <c r="A320" s="34" t="str">
        <f t="shared" si="124"/>
        <v/>
      </c>
      <c r="B320" s="124"/>
      <c r="C320" s="124"/>
      <c r="D320" s="124"/>
      <c r="E320" s="124"/>
      <c r="F320" s="124"/>
      <c r="G320" s="124"/>
      <c r="H320" s="124"/>
      <c r="I320" s="124"/>
      <c r="J320" s="20" t="str">
        <f t="shared" si="125"/>
        <v/>
      </c>
      <c r="K320" s="20" t="str">
        <f t="shared" si="126"/>
        <v/>
      </c>
      <c r="L320" s="20" t="str">
        <f t="shared" si="127"/>
        <v/>
      </c>
      <c r="M320" s="20" t="str">
        <f t="shared" si="128"/>
        <v/>
      </c>
      <c r="N320" s="20" t="str">
        <f t="shared" si="129"/>
        <v/>
      </c>
      <c r="O320" s="20" t="str">
        <f t="shared" si="130"/>
        <v/>
      </c>
      <c r="P320" s="20" t="str">
        <f t="shared" si="131"/>
        <v/>
      </c>
      <c r="Q320" s="30" t="str">
        <f t="shared" si="132"/>
        <v/>
      </c>
      <c r="R320" s="30" t="str">
        <f t="shared" si="133"/>
        <v/>
      </c>
      <c r="S320" s="30" t="str">
        <f t="shared" si="134"/>
        <v/>
      </c>
      <c r="T320" s="19" t="s">
        <v>108</v>
      </c>
    </row>
    <row r="321" spans="1:20" hidden="1">
      <c r="A321" s="34" t="str">
        <f t="shared" si="124"/>
        <v/>
      </c>
      <c r="B321" s="124"/>
      <c r="C321" s="124"/>
      <c r="D321" s="124"/>
      <c r="E321" s="124"/>
      <c r="F321" s="124"/>
      <c r="G321" s="124"/>
      <c r="H321" s="124"/>
      <c r="I321" s="124"/>
      <c r="J321" s="20" t="str">
        <f t="shared" si="125"/>
        <v/>
      </c>
      <c r="K321" s="20" t="str">
        <f t="shared" si="126"/>
        <v/>
      </c>
      <c r="L321" s="20" t="str">
        <f t="shared" si="127"/>
        <v/>
      </c>
      <c r="M321" s="20" t="str">
        <f t="shared" si="128"/>
        <v/>
      </c>
      <c r="N321" s="20" t="str">
        <f t="shared" si="129"/>
        <v/>
      </c>
      <c r="O321" s="20" t="str">
        <f t="shared" si="130"/>
        <v/>
      </c>
      <c r="P321" s="20" t="str">
        <f t="shared" si="131"/>
        <v/>
      </c>
      <c r="Q321" s="30" t="str">
        <f t="shared" si="132"/>
        <v/>
      </c>
      <c r="R321" s="30" t="str">
        <f t="shared" si="133"/>
        <v/>
      </c>
      <c r="S321" s="30" t="str">
        <f t="shared" si="134"/>
        <v/>
      </c>
      <c r="T321" s="19" t="s">
        <v>108</v>
      </c>
    </row>
    <row r="322" spans="1:20" hidden="1">
      <c r="A322" s="34" t="str">
        <f t="shared" si="124"/>
        <v/>
      </c>
      <c r="B322" s="124"/>
      <c r="C322" s="124"/>
      <c r="D322" s="124"/>
      <c r="E322" s="124"/>
      <c r="F322" s="124"/>
      <c r="G322" s="124"/>
      <c r="H322" s="124"/>
      <c r="I322" s="124"/>
      <c r="J322" s="20" t="str">
        <f t="shared" si="125"/>
        <v/>
      </c>
      <c r="K322" s="20" t="str">
        <f t="shared" si="126"/>
        <v/>
      </c>
      <c r="L322" s="20" t="str">
        <f t="shared" si="127"/>
        <v/>
      </c>
      <c r="M322" s="20" t="str">
        <f t="shared" si="128"/>
        <v/>
      </c>
      <c r="N322" s="20" t="str">
        <f t="shared" si="129"/>
        <v/>
      </c>
      <c r="O322" s="20" t="str">
        <f t="shared" si="130"/>
        <v/>
      </c>
      <c r="P322" s="20" t="str">
        <f t="shared" si="131"/>
        <v/>
      </c>
      <c r="Q322" s="30" t="str">
        <f t="shared" si="132"/>
        <v/>
      </c>
      <c r="R322" s="30" t="str">
        <f t="shared" si="133"/>
        <v/>
      </c>
      <c r="S322" s="30" t="str">
        <f t="shared" si="134"/>
        <v/>
      </c>
      <c r="T322" s="19" t="s">
        <v>108</v>
      </c>
    </row>
    <row r="323" spans="1:20" hidden="1">
      <c r="A323" s="22" t="s">
        <v>25</v>
      </c>
      <c r="B323" s="189"/>
      <c r="C323" s="190"/>
      <c r="D323" s="190"/>
      <c r="E323" s="190"/>
      <c r="F323" s="190"/>
      <c r="G323" s="190"/>
      <c r="H323" s="190"/>
      <c r="I323" s="191"/>
      <c r="J323" s="24">
        <f t="shared" ref="J323:P323" si="135">SUM(J306:J322)</f>
        <v>0</v>
      </c>
      <c r="K323" s="24">
        <f t="shared" si="135"/>
        <v>0</v>
      </c>
      <c r="L323" s="24">
        <f t="shared" si="135"/>
        <v>0</v>
      </c>
      <c r="M323" s="24">
        <f t="shared" si="135"/>
        <v>0</v>
      </c>
      <c r="N323" s="24">
        <f t="shared" si="135"/>
        <v>0</v>
      </c>
      <c r="O323" s="24">
        <f t="shared" si="135"/>
        <v>0</v>
      </c>
      <c r="P323" s="24">
        <f t="shared" si="135"/>
        <v>0</v>
      </c>
      <c r="Q323" s="22">
        <f>COUNTIF(Q306:Q322,"E")</f>
        <v>0</v>
      </c>
      <c r="R323" s="22">
        <f>COUNTIF(R306:R322,"C")</f>
        <v>0</v>
      </c>
      <c r="S323" s="22">
        <f>COUNTIF(S306:S322,"VP")</f>
        <v>0</v>
      </c>
      <c r="T323" s="19"/>
    </row>
    <row r="324" spans="1:20" hidden="1">
      <c r="A324" s="94" t="s">
        <v>71</v>
      </c>
      <c r="B324" s="95"/>
      <c r="C324" s="95"/>
      <c r="D324" s="95"/>
      <c r="E324" s="95"/>
      <c r="F324" s="95"/>
      <c r="G324" s="95"/>
      <c r="H324" s="95"/>
      <c r="I324" s="95"/>
      <c r="J324" s="95"/>
      <c r="K324" s="95"/>
      <c r="L324" s="95"/>
      <c r="M324" s="95"/>
      <c r="N324" s="95"/>
      <c r="O324" s="95"/>
      <c r="P324" s="95"/>
      <c r="Q324" s="95"/>
      <c r="R324" s="95"/>
      <c r="S324" s="95"/>
      <c r="T324" s="96"/>
    </row>
    <row r="325" spans="1:20" hidden="1">
      <c r="A325" s="34" t="str">
        <f>IF(ISNA(INDEX($A$33:$T$162,MATCH($B325,$B$33:$B$162,0),1)),"",INDEX($A$33:$T$162,MATCH($B325,$B$33:$B$162,0),1))</f>
        <v/>
      </c>
      <c r="B325" s="124"/>
      <c r="C325" s="124"/>
      <c r="D325" s="124"/>
      <c r="E325" s="124"/>
      <c r="F325" s="124"/>
      <c r="G325" s="124"/>
      <c r="H325" s="124"/>
      <c r="I325" s="124"/>
      <c r="J325" s="20" t="str">
        <f>IF(ISNA(INDEX($A$33:$T$162,MATCH($B325,$B$33:$B$162,0),10)),"",INDEX($A$33:$T$162,MATCH($B325,$B$33:$B$162,0),10))</f>
        <v/>
      </c>
      <c r="K325" s="20" t="str">
        <f>IF(ISNA(INDEX($A$33:$T$162,MATCH($B325,$B$33:$B$162,0),11)),"",INDEX($A$33:$T$162,MATCH($B325,$B$33:$B$162,0),11))</f>
        <v/>
      </c>
      <c r="L325" s="20" t="str">
        <f>IF(ISNA(INDEX($A$33:$T$162,MATCH($B325,$B$33:$B$162,0),12)),"",INDEX($A$33:$T$162,MATCH($B325,$B$33:$B$162,0),12))</f>
        <v/>
      </c>
      <c r="M325" s="20" t="str">
        <f>IF(ISNA(INDEX($A$33:$T$162,MATCH($B325,$B$33:$B$162,0),13)),"",INDEX($A$33:$T$162,MATCH($B325,$B$33:$B$162,0),13))</f>
        <v/>
      </c>
      <c r="N325" s="20" t="str">
        <f>IF(ISNA(INDEX($A$33:$T$162,MATCH($B325,$B$33:$B$162,0),14)),"",INDEX($A$33:$T$162,MATCH($B325,$B$33:$B$162,0),14))</f>
        <v/>
      </c>
      <c r="O325" s="20" t="str">
        <f>IF(ISNA(INDEX($A$33:$T$162,MATCH($B325,$B$33:$B$162,0),15)),"",INDEX($A$33:$T$162,MATCH($B325,$B$33:$B$162,0),15))</f>
        <v/>
      </c>
      <c r="P325" s="20" t="str">
        <f>IF(ISNA(INDEX($A$33:$T$162,MATCH($B325,$B$33:$B$162,0),16)),"",INDEX($A$33:$T$162,MATCH($B325,$B$33:$B$162,0),16))</f>
        <v/>
      </c>
      <c r="Q325" s="30" t="str">
        <f>IF(ISNA(INDEX($A$33:$T$162,MATCH($B325,$B$33:$B$162,0),17)),"",INDEX($A$33:$T$162,MATCH($B325,$B$33:$B$162,0),17))</f>
        <v/>
      </c>
      <c r="R325" s="30" t="str">
        <f>IF(ISNA(INDEX($A$33:$T$162,MATCH($B325,$B$33:$B$162,0),18)),"",INDEX($A$33:$T$162,MATCH($B325,$B$33:$B$162,0),18))</f>
        <v/>
      </c>
      <c r="S325" s="30" t="str">
        <f>IF(ISNA(INDEX($A$33:$T$162,MATCH($B325,$B$33:$B$162,0),19)),"",INDEX($A$33:$T$162,MATCH($B325,$B$33:$B$162,0),19))</f>
        <v/>
      </c>
      <c r="T325" s="19" t="s">
        <v>108</v>
      </c>
    </row>
    <row r="326" spans="1:20" hidden="1">
      <c r="A326" s="34" t="str">
        <f>IF(ISNA(INDEX($A$33:$T$162,MATCH($B326,$B$33:$B$162,0),1)),"",INDEX($A$33:$T$162,MATCH($B326,$B$33:$B$162,0),1))</f>
        <v/>
      </c>
      <c r="B326" s="124"/>
      <c r="C326" s="124"/>
      <c r="D326" s="124"/>
      <c r="E326" s="124"/>
      <c r="F326" s="124"/>
      <c r="G326" s="124"/>
      <c r="H326" s="124"/>
      <c r="I326" s="124"/>
      <c r="J326" s="20" t="str">
        <f>IF(ISNA(INDEX($A$33:$T$162,MATCH($B326,$B$33:$B$162,0),10)),"",INDEX($A$33:$T$162,MATCH($B326,$B$33:$B$162,0),10))</f>
        <v/>
      </c>
      <c r="K326" s="20" t="str">
        <f>IF(ISNA(INDEX($A$33:$T$162,MATCH($B326,$B$33:$B$162,0),11)),"",INDEX($A$33:$T$162,MATCH($B326,$B$33:$B$162,0),11))</f>
        <v/>
      </c>
      <c r="L326" s="20" t="str">
        <f>IF(ISNA(INDEX($A$33:$T$162,MATCH($B326,$B$33:$B$162,0),12)),"",INDEX($A$33:$T$162,MATCH($B326,$B$33:$B$162,0),12))</f>
        <v/>
      </c>
      <c r="M326" s="20" t="str">
        <f>IF(ISNA(INDEX($A$33:$T$162,MATCH($B326,$B$33:$B$162,0),13)),"",INDEX($A$33:$T$162,MATCH($B326,$B$33:$B$162,0),13))</f>
        <v/>
      </c>
      <c r="N326" s="20" t="str">
        <f>IF(ISNA(INDEX($A$33:$T$162,MATCH($B326,$B$33:$B$162,0),14)),"",INDEX($A$33:$T$162,MATCH($B326,$B$33:$B$162,0),14))</f>
        <v/>
      </c>
      <c r="O326" s="20" t="str">
        <f>IF(ISNA(INDEX($A$33:$T$162,MATCH($B326,$B$33:$B$162,0),15)),"",INDEX($A$33:$T$162,MATCH($B326,$B$33:$B$162,0),15))</f>
        <v/>
      </c>
      <c r="P326" s="20" t="str">
        <f>IF(ISNA(INDEX($A$33:$T$162,MATCH($B326,$B$33:$B$162,0),16)),"",INDEX($A$33:$T$162,MATCH($B326,$B$33:$B$162,0),16))</f>
        <v/>
      </c>
      <c r="Q326" s="30" t="str">
        <f>IF(ISNA(INDEX($A$33:$T$162,MATCH($B326,$B$33:$B$162,0),17)),"",INDEX($A$33:$T$162,MATCH($B326,$B$33:$B$162,0),17))</f>
        <v/>
      </c>
      <c r="R326" s="30" t="str">
        <f>IF(ISNA(INDEX($A$33:$T$162,MATCH($B326,$B$33:$B$162,0),18)),"",INDEX($A$33:$T$162,MATCH($B326,$B$33:$B$162,0),18))</f>
        <v/>
      </c>
      <c r="S326" s="30" t="str">
        <f>IF(ISNA(INDEX($A$33:$T$162,MATCH($B326,$B$33:$B$162,0),19)),"",INDEX($A$33:$T$162,MATCH($B326,$B$33:$B$162,0),19))</f>
        <v/>
      </c>
      <c r="T326" s="19" t="s">
        <v>108</v>
      </c>
    </row>
    <row r="327" spans="1:20" hidden="1">
      <c r="A327" s="34" t="str">
        <f>IF(ISNA(INDEX($A$33:$T$162,MATCH($B327,$B$33:$B$162,0),1)),"",INDEX($A$33:$T$162,MATCH($B327,$B$33:$B$162,0),1))</f>
        <v/>
      </c>
      <c r="B327" s="124"/>
      <c r="C327" s="124"/>
      <c r="D327" s="124"/>
      <c r="E327" s="124"/>
      <c r="F327" s="124"/>
      <c r="G327" s="124"/>
      <c r="H327" s="124"/>
      <c r="I327" s="124"/>
      <c r="J327" s="20" t="str">
        <f>IF(ISNA(INDEX($A$33:$T$162,MATCH($B327,$B$33:$B$162,0),10)),"",INDEX($A$33:$T$162,MATCH($B327,$B$33:$B$162,0),10))</f>
        <v/>
      </c>
      <c r="K327" s="20" t="str">
        <f>IF(ISNA(INDEX($A$33:$T$162,MATCH($B327,$B$33:$B$162,0),11)),"",INDEX($A$33:$T$162,MATCH($B327,$B$33:$B$162,0),11))</f>
        <v/>
      </c>
      <c r="L327" s="20" t="str">
        <f>IF(ISNA(INDEX($A$33:$T$162,MATCH($B327,$B$33:$B$162,0),12)),"",INDEX($A$33:$T$162,MATCH($B327,$B$33:$B$162,0),12))</f>
        <v/>
      </c>
      <c r="M327" s="20" t="str">
        <f>IF(ISNA(INDEX($A$33:$T$162,MATCH($B327,$B$33:$B$162,0),13)),"",INDEX($A$33:$T$162,MATCH($B327,$B$33:$B$162,0),13))</f>
        <v/>
      </c>
      <c r="N327" s="20" t="str">
        <f>IF(ISNA(INDEX($A$33:$T$162,MATCH($B327,$B$33:$B$162,0),14)),"",INDEX($A$33:$T$162,MATCH($B327,$B$33:$B$162,0),14))</f>
        <v/>
      </c>
      <c r="O327" s="20" t="str">
        <f>IF(ISNA(INDEX($A$33:$T$162,MATCH($B327,$B$33:$B$162,0),15)),"",INDEX($A$33:$T$162,MATCH($B327,$B$33:$B$162,0),15))</f>
        <v/>
      </c>
      <c r="P327" s="20" t="str">
        <f>IF(ISNA(INDEX($A$33:$T$162,MATCH($B327,$B$33:$B$162,0),16)),"",INDEX($A$33:$T$162,MATCH($B327,$B$33:$B$162,0),16))</f>
        <v/>
      </c>
      <c r="Q327" s="30" t="str">
        <f>IF(ISNA(INDEX($A$33:$T$162,MATCH($B327,$B$33:$B$162,0),17)),"",INDEX($A$33:$T$162,MATCH($B327,$B$33:$B$162,0),17))</f>
        <v/>
      </c>
      <c r="R327" s="30" t="str">
        <f>IF(ISNA(INDEX($A$33:$T$162,MATCH($B327,$B$33:$B$162,0),18)),"",INDEX($A$33:$T$162,MATCH($B327,$B$33:$B$162,0),18))</f>
        <v/>
      </c>
      <c r="S327" s="30" t="str">
        <f>IF(ISNA(INDEX($A$33:$T$162,MATCH($B327,$B$33:$B$162,0),19)),"",INDEX($A$33:$T$162,MATCH($B327,$B$33:$B$162,0),19))</f>
        <v/>
      </c>
      <c r="T327" s="19" t="s">
        <v>108</v>
      </c>
    </row>
    <row r="328" spans="1:20" hidden="1">
      <c r="A328" s="34" t="str">
        <f>IF(ISNA(INDEX($A$33:$T$162,MATCH($B328,$B$33:$B$162,0),1)),"",INDEX($A$33:$T$162,MATCH($B328,$B$33:$B$162,0),1))</f>
        <v/>
      </c>
      <c r="B328" s="124"/>
      <c r="C328" s="124"/>
      <c r="D328" s="124"/>
      <c r="E328" s="124"/>
      <c r="F328" s="124"/>
      <c r="G328" s="124"/>
      <c r="H328" s="124"/>
      <c r="I328" s="124"/>
      <c r="J328" s="20" t="str">
        <f>IF(ISNA(INDEX($A$33:$T$162,MATCH($B328,$B$33:$B$162,0),10)),"",INDEX($A$33:$T$162,MATCH($B328,$B$33:$B$162,0),10))</f>
        <v/>
      </c>
      <c r="K328" s="20" t="str">
        <f>IF(ISNA(INDEX($A$33:$T$162,MATCH($B328,$B$33:$B$162,0),11)),"",INDEX($A$33:$T$162,MATCH($B328,$B$33:$B$162,0),11))</f>
        <v/>
      </c>
      <c r="L328" s="20" t="str">
        <f>IF(ISNA(INDEX($A$33:$T$162,MATCH($B328,$B$33:$B$162,0),12)),"",INDEX($A$33:$T$162,MATCH($B328,$B$33:$B$162,0),12))</f>
        <v/>
      </c>
      <c r="M328" s="20" t="str">
        <f>IF(ISNA(INDEX($A$33:$T$162,MATCH($B328,$B$33:$B$162,0),13)),"",INDEX($A$33:$T$162,MATCH($B328,$B$33:$B$162,0),13))</f>
        <v/>
      </c>
      <c r="N328" s="20" t="str">
        <f>IF(ISNA(INDEX($A$33:$T$162,MATCH($B328,$B$33:$B$162,0),14)),"",INDEX($A$33:$T$162,MATCH($B328,$B$33:$B$162,0),14))</f>
        <v/>
      </c>
      <c r="O328" s="20" t="str">
        <f>IF(ISNA(INDEX($A$33:$T$162,MATCH($B328,$B$33:$B$162,0),15)),"",INDEX($A$33:$T$162,MATCH($B328,$B$33:$B$162,0),15))</f>
        <v/>
      </c>
      <c r="P328" s="20" t="str">
        <f>IF(ISNA(INDEX($A$33:$T$162,MATCH($B328,$B$33:$B$162,0),16)),"",INDEX($A$33:$T$162,MATCH($B328,$B$33:$B$162,0),16))</f>
        <v/>
      </c>
      <c r="Q328" s="30" t="str">
        <f>IF(ISNA(INDEX($A$33:$T$162,MATCH($B328,$B$33:$B$162,0),17)),"",INDEX($A$33:$T$162,MATCH($B328,$B$33:$B$162,0),17))</f>
        <v/>
      </c>
      <c r="R328" s="30" t="str">
        <f>IF(ISNA(INDEX($A$33:$T$162,MATCH($B328,$B$33:$B$162,0),18)),"",INDEX($A$33:$T$162,MATCH($B328,$B$33:$B$162,0),18))</f>
        <v/>
      </c>
      <c r="S328" s="30" t="str">
        <f>IF(ISNA(INDEX($A$33:$T$162,MATCH($B328,$B$33:$B$162,0),19)),"",INDEX($A$33:$T$162,MATCH($B328,$B$33:$B$162,0),19))</f>
        <v/>
      </c>
      <c r="T328" s="19" t="s">
        <v>108</v>
      </c>
    </row>
    <row r="329" spans="1:20" ht="28.5" hidden="1" customHeight="1">
      <c r="A329" s="22" t="s">
        <v>25</v>
      </c>
      <c r="B329" s="145"/>
      <c r="C329" s="145"/>
      <c r="D329" s="145"/>
      <c r="E329" s="145"/>
      <c r="F329" s="145"/>
      <c r="G329" s="145"/>
      <c r="H329" s="145"/>
      <c r="I329" s="145"/>
      <c r="J329" s="24">
        <f t="shared" ref="J329:P329" si="136">SUM(J325:J328)</f>
        <v>0</v>
      </c>
      <c r="K329" s="24">
        <f t="shared" si="136"/>
        <v>0</v>
      </c>
      <c r="L329" s="24">
        <f t="shared" si="136"/>
        <v>0</v>
      </c>
      <c r="M329" s="24">
        <f t="shared" si="136"/>
        <v>0</v>
      </c>
      <c r="N329" s="24">
        <f t="shared" si="136"/>
        <v>0</v>
      </c>
      <c r="O329" s="24">
        <f t="shared" si="136"/>
        <v>0</v>
      </c>
      <c r="P329" s="24">
        <f t="shared" si="136"/>
        <v>0</v>
      </c>
      <c r="Q329" s="22">
        <f>COUNTIF(Q325:Q328,"E")</f>
        <v>0</v>
      </c>
      <c r="R329" s="22">
        <f>COUNTIF(R325:R328,"C")</f>
        <v>0</v>
      </c>
      <c r="S329" s="22">
        <f>COUNTIF(S325:S328,"VP")</f>
        <v>0</v>
      </c>
      <c r="T329" s="23"/>
    </row>
    <row r="330" spans="1:20" hidden="1">
      <c r="A330" s="180" t="s">
        <v>80</v>
      </c>
      <c r="B330" s="181"/>
      <c r="C330" s="181"/>
      <c r="D330" s="181"/>
      <c r="E330" s="181"/>
      <c r="F330" s="181"/>
      <c r="G330" s="181"/>
      <c r="H330" s="181"/>
      <c r="I330" s="182"/>
      <c r="J330" s="24">
        <f t="shared" ref="J330:S330" si="137">SUM(J323,J329)</f>
        <v>0</v>
      </c>
      <c r="K330" s="24">
        <f t="shared" si="137"/>
        <v>0</v>
      </c>
      <c r="L330" s="24">
        <f t="shared" si="137"/>
        <v>0</v>
      </c>
      <c r="M330" s="24">
        <f t="shared" si="137"/>
        <v>0</v>
      </c>
      <c r="N330" s="24">
        <f t="shared" si="137"/>
        <v>0</v>
      </c>
      <c r="O330" s="24">
        <f t="shared" si="137"/>
        <v>0</v>
      </c>
      <c r="P330" s="24">
        <f t="shared" si="137"/>
        <v>0</v>
      </c>
      <c r="Q330" s="24">
        <f t="shared" si="137"/>
        <v>0</v>
      </c>
      <c r="R330" s="24">
        <f t="shared" si="137"/>
        <v>0</v>
      </c>
      <c r="S330" s="24">
        <f t="shared" si="137"/>
        <v>0</v>
      </c>
      <c r="T330" s="29"/>
    </row>
    <row r="331" spans="1:20" hidden="1">
      <c r="A331" s="183" t="s">
        <v>48</v>
      </c>
      <c r="B331" s="184"/>
      <c r="C331" s="184"/>
      <c r="D331" s="184"/>
      <c r="E331" s="184"/>
      <c r="F331" s="184"/>
      <c r="G331" s="184"/>
      <c r="H331" s="184"/>
      <c r="I331" s="184"/>
      <c r="J331" s="185"/>
      <c r="K331" s="24">
        <f t="shared" ref="K331:P331" si="138">K323*14+K329*12</f>
        <v>0</v>
      </c>
      <c r="L331" s="24">
        <f t="shared" si="138"/>
        <v>0</v>
      </c>
      <c r="M331" s="24">
        <f t="shared" si="138"/>
        <v>0</v>
      </c>
      <c r="N331" s="24">
        <f t="shared" si="138"/>
        <v>0</v>
      </c>
      <c r="O331" s="24">
        <f t="shared" si="138"/>
        <v>0</v>
      </c>
      <c r="P331" s="24">
        <f t="shared" si="138"/>
        <v>0</v>
      </c>
      <c r="Q331" s="174"/>
      <c r="R331" s="175"/>
      <c r="S331" s="175"/>
      <c r="T331" s="176"/>
    </row>
    <row r="332" spans="1:20" hidden="1">
      <c r="A332" s="186"/>
      <c r="B332" s="187"/>
      <c r="C332" s="187"/>
      <c r="D332" s="187"/>
      <c r="E332" s="187"/>
      <c r="F332" s="187"/>
      <c r="G332" s="187"/>
      <c r="H332" s="187"/>
      <c r="I332" s="187"/>
      <c r="J332" s="188"/>
      <c r="K332" s="127">
        <f>SUM(K331:M331)</f>
        <v>0</v>
      </c>
      <c r="L332" s="128"/>
      <c r="M332" s="129"/>
      <c r="N332" s="130">
        <f>SUM(N331:O331)</f>
        <v>0</v>
      </c>
      <c r="O332" s="131"/>
      <c r="P332" s="132"/>
      <c r="Q332" s="177"/>
      <c r="R332" s="178"/>
      <c r="S332" s="178"/>
      <c r="T332" s="179"/>
    </row>
    <row r="333" spans="1:20">
      <c r="B333" s="2"/>
      <c r="C333" s="2"/>
      <c r="D333" s="2"/>
      <c r="E333" s="2"/>
      <c r="F333" s="2"/>
      <c r="G333" s="2"/>
      <c r="M333" s="8"/>
      <c r="N333" s="8"/>
      <c r="O333" s="8"/>
      <c r="P333" s="8"/>
      <c r="Q333" s="8"/>
      <c r="R333" s="8"/>
      <c r="S333" s="8"/>
    </row>
    <row r="334" spans="1:20">
      <c r="B334" s="8"/>
      <c r="C334" s="8"/>
      <c r="D334" s="8"/>
      <c r="E334" s="8"/>
      <c r="F334" s="8"/>
      <c r="G334" s="8"/>
      <c r="H334" s="17"/>
      <c r="I334" s="17"/>
      <c r="J334" s="17"/>
      <c r="M334" s="8"/>
      <c r="N334" s="8"/>
      <c r="O334" s="8"/>
      <c r="P334" s="8"/>
      <c r="Q334" s="8"/>
      <c r="R334" s="8"/>
      <c r="S334" s="8"/>
    </row>
    <row r="336" spans="1:20">
      <c r="A336" s="154" t="s">
        <v>60</v>
      </c>
      <c r="B336" s="154"/>
    </row>
    <row r="337" spans="1:34">
      <c r="A337" s="196" t="s">
        <v>27</v>
      </c>
      <c r="B337" s="198" t="s">
        <v>52</v>
      </c>
      <c r="C337" s="199"/>
      <c r="D337" s="199"/>
      <c r="E337" s="199"/>
      <c r="F337" s="199"/>
      <c r="G337" s="200"/>
      <c r="H337" s="198" t="s">
        <v>55</v>
      </c>
      <c r="I337" s="200"/>
      <c r="J337" s="204" t="s">
        <v>56</v>
      </c>
      <c r="K337" s="205"/>
      <c r="L337" s="205"/>
      <c r="M337" s="205"/>
      <c r="N337" s="205"/>
      <c r="O337" s="206"/>
      <c r="P337" s="198" t="s">
        <v>47</v>
      </c>
      <c r="Q337" s="200"/>
      <c r="R337" s="204" t="s">
        <v>57</v>
      </c>
      <c r="S337" s="205"/>
      <c r="T337" s="206"/>
    </row>
    <row r="338" spans="1:34">
      <c r="A338" s="197"/>
      <c r="B338" s="201"/>
      <c r="C338" s="202"/>
      <c r="D338" s="202"/>
      <c r="E338" s="202"/>
      <c r="F338" s="202"/>
      <c r="G338" s="203"/>
      <c r="H338" s="201"/>
      <c r="I338" s="203"/>
      <c r="J338" s="204" t="s">
        <v>34</v>
      </c>
      <c r="K338" s="206"/>
      <c r="L338" s="204" t="s">
        <v>7</v>
      </c>
      <c r="M338" s="206"/>
      <c r="N338" s="204" t="s">
        <v>31</v>
      </c>
      <c r="O338" s="206"/>
      <c r="P338" s="201"/>
      <c r="Q338" s="203"/>
      <c r="R338" s="42" t="s">
        <v>58</v>
      </c>
      <c r="S338" s="204" t="s">
        <v>59</v>
      </c>
      <c r="T338" s="206"/>
    </row>
    <row r="339" spans="1:34">
      <c r="A339" s="42">
        <v>1</v>
      </c>
      <c r="B339" s="204" t="s">
        <v>53</v>
      </c>
      <c r="C339" s="205"/>
      <c r="D339" s="205"/>
      <c r="E339" s="205"/>
      <c r="F339" s="205"/>
      <c r="G339" s="206"/>
      <c r="H339" s="214">
        <f>J339</f>
        <v>890</v>
      </c>
      <c r="I339" s="214"/>
      <c r="J339" s="215">
        <f>SUM((N40+N56+N74)*14+(N90*12)-J340)</f>
        <v>890</v>
      </c>
      <c r="K339" s="216"/>
      <c r="L339" s="215">
        <f>SUM((O40+O56+O74)*14+(O90*12)-L340)</f>
        <v>576</v>
      </c>
      <c r="M339" s="216"/>
      <c r="N339" s="217">
        <f>SUM(J339:M339)</f>
        <v>1466</v>
      </c>
      <c r="O339" s="218"/>
      <c r="P339" s="219">
        <f>H339/H341</f>
        <v>0.78900709219858156</v>
      </c>
      <c r="Q339" s="220"/>
      <c r="R339" s="43">
        <f>J40+J56-R340</f>
        <v>38</v>
      </c>
      <c r="S339" s="221">
        <f>J74+J90-S340</f>
        <v>24</v>
      </c>
      <c r="T339" s="222"/>
      <c r="U339" s="109" t="str">
        <f>IF(N340=P130,"Corect","Nu corespunde cu tabelul de opționale")</f>
        <v>Corect</v>
      </c>
      <c r="V339" s="110"/>
      <c r="W339" s="110"/>
      <c r="X339" s="110"/>
    </row>
    <row r="340" spans="1:34">
      <c r="A340" s="42">
        <v>2</v>
      </c>
      <c r="B340" s="204" t="s">
        <v>54</v>
      </c>
      <c r="C340" s="205"/>
      <c r="D340" s="205"/>
      <c r="E340" s="205"/>
      <c r="F340" s="205"/>
      <c r="G340" s="206"/>
      <c r="H340" s="214">
        <f>J340</f>
        <v>238</v>
      </c>
      <c r="I340" s="214"/>
      <c r="J340" s="223">
        <f>N130</f>
        <v>238</v>
      </c>
      <c r="K340" s="224"/>
      <c r="L340" s="223">
        <f>O130</f>
        <v>1294</v>
      </c>
      <c r="M340" s="224"/>
      <c r="N340" s="225">
        <f>SUM(J340:M340)</f>
        <v>1532</v>
      </c>
      <c r="O340" s="218"/>
      <c r="P340" s="219">
        <f>H340/H341</f>
        <v>0.21099290780141844</v>
      </c>
      <c r="Q340" s="220"/>
      <c r="R340" s="18">
        <v>22</v>
      </c>
      <c r="S340" s="226">
        <v>36</v>
      </c>
      <c r="T340" s="227"/>
    </row>
    <row r="341" spans="1:34">
      <c r="A341" s="204" t="s">
        <v>25</v>
      </c>
      <c r="B341" s="205"/>
      <c r="C341" s="205"/>
      <c r="D341" s="205"/>
      <c r="E341" s="205"/>
      <c r="F341" s="205"/>
      <c r="G341" s="206"/>
      <c r="H341" s="123">
        <f>SUM(H339:I340)</f>
        <v>1128</v>
      </c>
      <c r="I341" s="123"/>
      <c r="J341" s="123">
        <f>SUM(J339:K340)</f>
        <v>1128</v>
      </c>
      <c r="K341" s="123"/>
      <c r="L341" s="94">
        <f>SUM(L339:M340)</f>
        <v>1870</v>
      </c>
      <c r="M341" s="96"/>
      <c r="N341" s="94">
        <f>SUM(N339:O340)</f>
        <v>2998</v>
      </c>
      <c r="O341" s="96"/>
      <c r="P341" s="210">
        <f>SUM(P339:Q340)</f>
        <v>1</v>
      </c>
      <c r="Q341" s="211"/>
      <c r="R341" s="44">
        <f>SUM(R339:R340)</f>
        <v>60</v>
      </c>
      <c r="S341" s="212">
        <f>SUM(S339:T340)</f>
        <v>60</v>
      </c>
      <c r="T341" s="213"/>
    </row>
    <row r="342" spans="1:34" ht="35.25" customHeight="1"/>
    <row r="343" spans="1:34">
      <c r="A343" s="105" t="s">
        <v>87</v>
      </c>
      <c r="B343" s="105"/>
      <c r="C343" s="105"/>
      <c r="D343" s="105"/>
      <c r="E343" s="105"/>
      <c r="F343" s="105"/>
      <c r="G343" s="105"/>
      <c r="H343" s="105"/>
      <c r="I343" s="105"/>
      <c r="J343" s="105"/>
      <c r="K343" s="105"/>
      <c r="L343" s="105"/>
      <c r="M343" s="105"/>
      <c r="N343" s="105"/>
      <c r="O343" s="105"/>
      <c r="P343" s="105"/>
      <c r="Q343" s="105"/>
      <c r="R343" s="105"/>
      <c r="S343" s="105"/>
      <c r="T343" s="105"/>
    </row>
    <row r="344" spans="1:34" ht="12.75" customHeight="1">
      <c r="A344" s="49"/>
      <c r="B344" s="49"/>
      <c r="C344" s="49"/>
      <c r="D344" s="49"/>
      <c r="E344" s="49"/>
      <c r="F344" s="49"/>
      <c r="G344" s="49"/>
      <c r="H344" s="49"/>
      <c r="I344" s="49"/>
      <c r="J344" s="49"/>
      <c r="K344" s="49"/>
      <c r="L344" s="49"/>
      <c r="M344" s="49"/>
      <c r="N344" s="49"/>
      <c r="O344" s="49"/>
      <c r="P344" s="49"/>
      <c r="Q344" s="49"/>
      <c r="R344" s="49"/>
      <c r="S344" s="49"/>
      <c r="T344" s="49"/>
      <c r="U344" s="233"/>
      <c r="V344" s="234"/>
      <c r="W344" s="234"/>
      <c r="X344" s="234"/>
      <c r="Y344" s="234"/>
      <c r="Z344" s="234"/>
      <c r="AA344" s="234"/>
      <c r="AB344" s="234"/>
      <c r="AC344" s="234"/>
      <c r="AD344" s="234"/>
      <c r="AE344" s="234"/>
      <c r="AF344" s="234"/>
      <c r="AG344" s="234"/>
      <c r="AH344" s="234"/>
    </row>
    <row r="345" spans="1:34" ht="27.75" customHeight="1">
      <c r="A345" s="88" t="s">
        <v>81</v>
      </c>
      <c r="B345" s="88"/>
      <c r="C345" s="88"/>
      <c r="D345" s="88"/>
      <c r="E345" s="88"/>
      <c r="F345" s="88"/>
      <c r="G345" s="88"/>
      <c r="H345" s="88"/>
      <c r="I345" s="88"/>
      <c r="J345" s="88"/>
      <c r="K345" s="88"/>
      <c r="L345" s="88"/>
      <c r="M345" s="88"/>
      <c r="N345" s="88"/>
      <c r="O345" s="88"/>
      <c r="P345" s="88"/>
      <c r="Q345" s="88"/>
      <c r="R345" s="88"/>
      <c r="S345" s="88"/>
      <c r="T345" s="88"/>
      <c r="U345" s="234"/>
      <c r="V345" s="234"/>
      <c r="W345" s="234"/>
      <c r="X345" s="234"/>
      <c r="Y345" s="234"/>
      <c r="Z345" s="234"/>
      <c r="AA345" s="234"/>
      <c r="AB345" s="234"/>
      <c r="AC345" s="234"/>
      <c r="AD345" s="234"/>
      <c r="AE345" s="234"/>
      <c r="AF345" s="234"/>
      <c r="AG345" s="234"/>
      <c r="AH345" s="234"/>
    </row>
    <row r="346" spans="1:34">
      <c r="A346" s="88" t="s">
        <v>27</v>
      </c>
      <c r="B346" s="88" t="s">
        <v>26</v>
      </c>
      <c r="C346" s="88"/>
      <c r="D346" s="88"/>
      <c r="E346" s="88"/>
      <c r="F346" s="88"/>
      <c r="G346" s="88"/>
      <c r="H346" s="88"/>
      <c r="I346" s="88"/>
      <c r="J346" s="83" t="s">
        <v>40</v>
      </c>
      <c r="K346" s="83" t="s">
        <v>24</v>
      </c>
      <c r="L346" s="83"/>
      <c r="M346" s="83"/>
      <c r="N346" s="83" t="s">
        <v>41</v>
      </c>
      <c r="O346" s="84"/>
      <c r="P346" s="84"/>
      <c r="Q346" s="83" t="s">
        <v>23</v>
      </c>
      <c r="R346" s="83"/>
      <c r="S346" s="83"/>
      <c r="T346" s="83" t="s">
        <v>22</v>
      </c>
      <c r="U346" s="150"/>
      <c r="V346" s="150"/>
      <c r="W346" s="150"/>
      <c r="X346" s="150"/>
      <c r="Y346" s="150"/>
      <c r="Z346" s="150"/>
      <c r="AA346" s="150"/>
      <c r="AB346" s="150"/>
      <c r="AC346" s="150"/>
      <c r="AD346" s="150"/>
      <c r="AE346" s="150"/>
      <c r="AF346" s="150"/>
      <c r="AG346" s="150"/>
      <c r="AH346" s="150"/>
    </row>
    <row r="347" spans="1:34">
      <c r="A347" s="88"/>
      <c r="B347" s="88"/>
      <c r="C347" s="88"/>
      <c r="D347" s="88"/>
      <c r="E347" s="88"/>
      <c r="F347" s="88"/>
      <c r="G347" s="88"/>
      <c r="H347" s="88"/>
      <c r="I347" s="88"/>
      <c r="J347" s="83"/>
      <c r="K347" s="55" t="s">
        <v>28</v>
      </c>
      <c r="L347" s="55" t="s">
        <v>29</v>
      </c>
      <c r="M347" s="55" t="s">
        <v>30</v>
      </c>
      <c r="N347" s="55" t="s">
        <v>34</v>
      </c>
      <c r="O347" s="55" t="s">
        <v>7</v>
      </c>
      <c r="P347" s="55" t="s">
        <v>31</v>
      </c>
      <c r="Q347" s="55" t="s">
        <v>32</v>
      </c>
      <c r="R347" s="55" t="s">
        <v>28</v>
      </c>
      <c r="S347" s="55" t="s">
        <v>33</v>
      </c>
      <c r="T347" s="83"/>
      <c r="U347" s="150"/>
      <c r="V347" s="150"/>
      <c r="W347" s="150"/>
      <c r="X347" s="150"/>
      <c r="Y347" s="150"/>
      <c r="Z347" s="150"/>
      <c r="AA347" s="150"/>
      <c r="AB347" s="150"/>
      <c r="AC347" s="150"/>
      <c r="AD347" s="150"/>
      <c r="AE347" s="150"/>
      <c r="AF347" s="150"/>
      <c r="AG347" s="150"/>
      <c r="AH347" s="150"/>
    </row>
    <row r="348" spans="1:34" s="49" customFormat="1">
      <c r="A348" s="106" t="s">
        <v>82</v>
      </c>
      <c r="B348" s="106"/>
      <c r="C348" s="106"/>
      <c r="D348" s="106"/>
      <c r="E348" s="106"/>
      <c r="F348" s="106"/>
      <c r="G348" s="106"/>
      <c r="H348" s="106"/>
      <c r="I348" s="106"/>
      <c r="J348" s="106"/>
      <c r="K348" s="106"/>
      <c r="L348" s="106"/>
      <c r="M348" s="106"/>
      <c r="N348" s="106"/>
      <c r="O348" s="106"/>
      <c r="P348" s="106"/>
      <c r="Q348" s="106"/>
      <c r="R348" s="106"/>
      <c r="S348" s="106"/>
      <c r="T348" s="106"/>
      <c r="U348" s="150"/>
      <c r="V348" s="150"/>
      <c r="W348" s="150"/>
      <c r="X348" s="150"/>
      <c r="Y348" s="150"/>
      <c r="Z348" s="150"/>
      <c r="AA348" s="150"/>
      <c r="AB348" s="150"/>
      <c r="AC348" s="150"/>
      <c r="AD348" s="150"/>
      <c r="AE348" s="150"/>
      <c r="AF348" s="150"/>
      <c r="AG348" s="150"/>
      <c r="AH348" s="150"/>
    </row>
    <row r="349" spans="1:34">
      <c r="A349" s="50" t="s">
        <v>75</v>
      </c>
      <c r="B349" s="228" t="s">
        <v>88</v>
      </c>
      <c r="C349" s="228"/>
      <c r="D349" s="228"/>
      <c r="E349" s="228"/>
      <c r="F349" s="228"/>
      <c r="G349" s="228"/>
      <c r="H349" s="228"/>
      <c r="I349" s="228"/>
      <c r="J349" s="46">
        <v>5</v>
      </c>
      <c r="K349" s="46">
        <v>2</v>
      </c>
      <c r="L349" s="46">
        <v>1</v>
      </c>
      <c r="M349" s="46">
        <v>0</v>
      </c>
      <c r="N349" s="47">
        <f>K349+L349+M349</f>
        <v>3</v>
      </c>
      <c r="O349" s="47">
        <f>P349-N349</f>
        <v>6</v>
      </c>
      <c r="P349" s="47">
        <f>ROUND(PRODUCT(J349,25)/14,0)</f>
        <v>9</v>
      </c>
      <c r="Q349" s="46" t="s">
        <v>32</v>
      </c>
      <c r="R349" s="46"/>
      <c r="S349" s="48"/>
      <c r="T349" s="48" t="s">
        <v>37</v>
      </c>
      <c r="U349" s="150"/>
      <c r="V349" s="150"/>
      <c r="W349" s="150"/>
      <c r="X349" s="150"/>
      <c r="Y349" s="150"/>
      <c r="Z349" s="150"/>
      <c r="AA349" s="150"/>
      <c r="AB349" s="150"/>
      <c r="AC349" s="150"/>
      <c r="AD349" s="150"/>
      <c r="AE349" s="150"/>
      <c r="AF349" s="150"/>
      <c r="AG349" s="150"/>
      <c r="AH349" s="150"/>
    </row>
    <row r="350" spans="1:34">
      <c r="A350" s="50" t="s">
        <v>76</v>
      </c>
      <c r="B350" s="228" t="s">
        <v>89</v>
      </c>
      <c r="C350" s="228"/>
      <c r="D350" s="228"/>
      <c r="E350" s="228"/>
      <c r="F350" s="228"/>
      <c r="G350" s="228"/>
      <c r="H350" s="228"/>
      <c r="I350" s="228"/>
      <c r="J350" s="46">
        <v>5</v>
      </c>
      <c r="K350" s="46">
        <v>2</v>
      </c>
      <c r="L350" s="46">
        <v>1</v>
      </c>
      <c r="M350" s="46">
        <v>0</v>
      </c>
      <c r="N350" s="47">
        <f>K350+L350+M350</f>
        <v>3</v>
      </c>
      <c r="O350" s="47">
        <f>P350-N350</f>
        <v>6</v>
      </c>
      <c r="P350" s="47">
        <f>ROUND(PRODUCT(J350,25)/14,0)</f>
        <v>9</v>
      </c>
      <c r="Q350" s="46" t="s">
        <v>32</v>
      </c>
      <c r="R350" s="46"/>
      <c r="S350" s="48"/>
      <c r="T350" s="48" t="s">
        <v>37</v>
      </c>
      <c r="U350" s="150"/>
      <c r="V350" s="150"/>
      <c r="W350" s="150"/>
      <c r="X350" s="150"/>
      <c r="Y350" s="150"/>
      <c r="Z350" s="150"/>
      <c r="AA350" s="150"/>
      <c r="AB350" s="150"/>
      <c r="AC350" s="150"/>
      <c r="AD350" s="150"/>
      <c r="AE350" s="150"/>
      <c r="AF350" s="150"/>
      <c r="AG350" s="150"/>
      <c r="AH350" s="150"/>
    </row>
    <row r="351" spans="1:34" ht="36" customHeight="1">
      <c r="A351" s="235" t="s">
        <v>83</v>
      </c>
      <c r="B351" s="236"/>
      <c r="C351" s="236"/>
      <c r="D351" s="236"/>
      <c r="E351" s="236"/>
      <c r="F351" s="236"/>
      <c r="G351" s="236"/>
      <c r="H351" s="236"/>
      <c r="I351" s="236"/>
      <c r="J351" s="236"/>
      <c r="K351" s="236"/>
      <c r="L351" s="236"/>
      <c r="M351" s="236"/>
      <c r="N351" s="236"/>
      <c r="O351" s="236"/>
      <c r="P351" s="236"/>
      <c r="Q351" s="236"/>
      <c r="R351" s="236"/>
      <c r="S351" s="236"/>
      <c r="T351" s="237"/>
      <c r="U351" s="150"/>
      <c r="V351" s="150"/>
      <c r="W351" s="150"/>
      <c r="X351" s="150"/>
      <c r="Y351" s="150"/>
      <c r="Z351" s="150"/>
      <c r="AA351" s="150"/>
      <c r="AB351" s="150"/>
      <c r="AC351" s="150"/>
      <c r="AD351" s="150"/>
      <c r="AE351" s="150"/>
      <c r="AF351" s="150"/>
      <c r="AG351" s="150"/>
      <c r="AH351" s="150"/>
    </row>
    <row r="352" spans="1:34" s="49" customFormat="1" ht="27.75" customHeight="1">
      <c r="A352" s="50" t="s">
        <v>77</v>
      </c>
      <c r="B352" s="229" t="s">
        <v>102</v>
      </c>
      <c r="C352" s="230"/>
      <c r="D352" s="230"/>
      <c r="E352" s="230"/>
      <c r="F352" s="230"/>
      <c r="G352" s="230"/>
      <c r="H352" s="230"/>
      <c r="I352" s="231"/>
      <c r="J352" s="46">
        <v>5</v>
      </c>
      <c r="K352" s="46">
        <v>2</v>
      </c>
      <c r="L352" s="46">
        <v>1</v>
      </c>
      <c r="M352" s="46">
        <v>0</v>
      </c>
      <c r="N352" s="47">
        <f>K352+L352+M352</f>
        <v>3</v>
      </c>
      <c r="O352" s="47">
        <f>P352-N352</f>
        <v>6</v>
      </c>
      <c r="P352" s="47">
        <f>ROUND(PRODUCT(J352,25)/14,0)</f>
        <v>9</v>
      </c>
      <c r="Q352" s="46" t="s">
        <v>32</v>
      </c>
      <c r="R352" s="46"/>
      <c r="S352" s="48"/>
      <c r="T352" s="48" t="s">
        <v>90</v>
      </c>
      <c r="U352" s="150"/>
      <c r="V352" s="150"/>
      <c r="W352" s="150"/>
      <c r="X352" s="150"/>
      <c r="Y352" s="150"/>
      <c r="Z352" s="150"/>
      <c r="AA352" s="150"/>
      <c r="AB352" s="150"/>
      <c r="AC352" s="150"/>
      <c r="AD352" s="150"/>
      <c r="AE352" s="150"/>
      <c r="AF352" s="150"/>
      <c r="AG352" s="150"/>
      <c r="AH352" s="150"/>
    </row>
    <row r="353" spans="1:34">
      <c r="A353" s="50" t="s">
        <v>78</v>
      </c>
      <c r="B353" s="229" t="s">
        <v>103</v>
      </c>
      <c r="C353" s="230"/>
      <c r="D353" s="230"/>
      <c r="E353" s="230"/>
      <c r="F353" s="230"/>
      <c r="G353" s="230"/>
      <c r="H353" s="230"/>
      <c r="I353" s="231"/>
      <c r="J353" s="46">
        <v>5</v>
      </c>
      <c r="K353" s="46">
        <v>1</v>
      </c>
      <c r="L353" s="46">
        <v>2</v>
      </c>
      <c r="M353" s="46">
        <v>0</v>
      </c>
      <c r="N353" s="47">
        <f>K353+L353+M353</f>
        <v>3</v>
      </c>
      <c r="O353" s="47">
        <f>P353-N353</f>
        <v>6</v>
      </c>
      <c r="P353" s="47">
        <f>ROUND(PRODUCT(J353,25)/14,0)</f>
        <v>9</v>
      </c>
      <c r="Q353" s="46" t="s">
        <v>32</v>
      </c>
      <c r="R353" s="46"/>
      <c r="S353" s="48"/>
      <c r="T353" s="48" t="s">
        <v>91</v>
      </c>
      <c r="U353" s="150"/>
      <c r="V353" s="150"/>
      <c r="W353" s="150"/>
      <c r="X353" s="150"/>
      <c r="Y353" s="150"/>
      <c r="Z353" s="150"/>
      <c r="AA353" s="150"/>
      <c r="AB353" s="150"/>
      <c r="AC353" s="150"/>
      <c r="AD353" s="150"/>
      <c r="AE353" s="150"/>
      <c r="AF353" s="150"/>
      <c r="AG353" s="150"/>
      <c r="AH353" s="150"/>
    </row>
    <row r="354" spans="1:34" s="49" customFormat="1" ht="29.25" customHeight="1">
      <c r="A354" s="235" t="s">
        <v>84</v>
      </c>
      <c r="B354" s="236"/>
      <c r="C354" s="236"/>
      <c r="D354" s="236"/>
      <c r="E354" s="236"/>
      <c r="F354" s="236"/>
      <c r="G354" s="236"/>
      <c r="H354" s="236"/>
      <c r="I354" s="236"/>
      <c r="J354" s="236"/>
      <c r="K354" s="236"/>
      <c r="L354" s="236"/>
      <c r="M354" s="236"/>
      <c r="N354" s="236"/>
      <c r="O354" s="236"/>
      <c r="P354" s="236"/>
      <c r="Q354" s="236"/>
      <c r="R354" s="236"/>
      <c r="S354" s="236"/>
      <c r="T354" s="237"/>
      <c r="U354" s="150"/>
      <c r="V354" s="150"/>
      <c r="W354" s="150"/>
      <c r="X354" s="150"/>
      <c r="Y354" s="150"/>
      <c r="Z354" s="150"/>
      <c r="AA354" s="150"/>
      <c r="AB354" s="150"/>
      <c r="AC354" s="150"/>
      <c r="AD354" s="150"/>
      <c r="AE354" s="150"/>
      <c r="AF354" s="150"/>
      <c r="AG354" s="150"/>
      <c r="AH354" s="150"/>
    </row>
    <row r="355" spans="1:34" ht="18" customHeight="1">
      <c r="A355" s="50" t="s">
        <v>93</v>
      </c>
      <c r="B355" s="229" t="s">
        <v>92</v>
      </c>
      <c r="C355" s="230"/>
      <c r="D355" s="230"/>
      <c r="E355" s="230"/>
      <c r="F355" s="230"/>
      <c r="G355" s="230"/>
      <c r="H355" s="230"/>
      <c r="I355" s="231"/>
      <c r="J355" s="46">
        <v>5</v>
      </c>
      <c r="K355" s="46">
        <v>0</v>
      </c>
      <c r="L355" s="46">
        <v>0</v>
      </c>
      <c r="M355" s="46">
        <v>3</v>
      </c>
      <c r="N355" s="47">
        <f>K355+L355+M355</f>
        <v>3</v>
      </c>
      <c r="O355" s="47">
        <f>P355-N355</f>
        <v>6</v>
      </c>
      <c r="P355" s="47">
        <f>ROUND(PRODUCT(J355,25)/14,0)</f>
        <v>9</v>
      </c>
      <c r="Q355" s="46"/>
      <c r="R355" s="46" t="s">
        <v>28</v>
      </c>
      <c r="S355" s="48"/>
      <c r="T355" s="48" t="s">
        <v>90</v>
      </c>
      <c r="U355" s="150"/>
      <c r="V355" s="150"/>
      <c r="W355" s="150"/>
      <c r="X355" s="150"/>
      <c r="Y355" s="150"/>
      <c r="Z355" s="150"/>
      <c r="AA355" s="150"/>
      <c r="AB355" s="150"/>
      <c r="AC355" s="150"/>
      <c r="AD355" s="150"/>
      <c r="AE355" s="150"/>
      <c r="AF355" s="150"/>
      <c r="AG355" s="150"/>
      <c r="AH355" s="150"/>
    </row>
    <row r="356" spans="1:34">
      <c r="A356" s="50" t="s">
        <v>94</v>
      </c>
      <c r="B356" s="229" t="s">
        <v>104</v>
      </c>
      <c r="C356" s="230"/>
      <c r="D356" s="230"/>
      <c r="E356" s="230"/>
      <c r="F356" s="230"/>
      <c r="G356" s="230"/>
      <c r="H356" s="230"/>
      <c r="I356" s="231"/>
      <c r="J356" s="46">
        <v>5</v>
      </c>
      <c r="K356" s="46">
        <v>1</v>
      </c>
      <c r="L356" s="46">
        <v>2</v>
      </c>
      <c r="M356" s="46">
        <v>0</v>
      </c>
      <c r="N356" s="47">
        <f>K356+L356+M356</f>
        <v>3</v>
      </c>
      <c r="O356" s="47">
        <f>P356-N356</f>
        <v>6</v>
      </c>
      <c r="P356" s="47">
        <f>ROUND(PRODUCT(J356,25)/14,0)</f>
        <v>9</v>
      </c>
      <c r="Q356" s="46" t="s">
        <v>32</v>
      </c>
      <c r="R356" s="46"/>
      <c r="S356" s="48"/>
      <c r="T356" s="48" t="s">
        <v>91</v>
      </c>
      <c r="U356" s="150"/>
      <c r="V356" s="150"/>
      <c r="W356" s="150"/>
      <c r="X356" s="150"/>
      <c r="Y356" s="150"/>
      <c r="Z356" s="150"/>
      <c r="AA356" s="150"/>
      <c r="AB356" s="150"/>
      <c r="AC356" s="150"/>
      <c r="AD356" s="150"/>
      <c r="AE356" s="150"/>
      <c r="AF356" s="150"/>
      <c r="AG356" s="150"/>
      <c r="AH356" s="150"/>
    </row>
    <row r="357" spans="1:34" ht="18.75" customHeight="1">
      <c r="A357" s="74" t="s">
        <v>85</v>
      </c>
      <c r="B357" s="208"/>
      <c r="C357" s="208"/>
      <c r="D357" s="208"/>
      <c r="E357" s="208"/>
      <c r="F357" s="208"/>
      <c r="G357" s="208"/>
      <c r="H357" s="208"/>
      <c r="I357" s="208"/>
      <c r="J357" s="208"/>
      <c r="K357" s="208"/>
      <c r="L357" s="208"/>
      <c r="M357" s="208"/>
      <c r="N357" s="208"/>
      <c r="O357" s="208"/>
      <c r="P357" s="208"/>
      <c r="Q357" s="208"/>
      <c r="R357" s="208"/>
      <c r="S357" s="208"/>
      <c r="T357" s="209"/>
      <c r="U357" s="150"/>
      <c r="V357" s="150"/>
      <c r="W357" s="150"/>
      <c r="X357" s="150"/>
      <c r="Y357" s="150"/>
      <c r="Z357" s="150"/>
      <c r="AA357" s="150"/>
      <c r="AB357" s="150"/>
      <c r="AC357" s="150"/>
      <c r="AD357" s="150"/>
      <c r="AE357" s="150"/>
      <c r="AF357" s="150"/>
      <c r="AG357" s="150"/>
      <c r="AH357" s="150"/>
    </row>
    <row r="358" spans="1:34" ht="20.25" customHeight="1">
      <c r="A358" s="50"/>
      <c r="B358" s="229" t="s">
        <v>79</v>
      </c>
      <c r="C358" s="230"/>
      <c r="D358" s="230"/>
      <c r="E358" s="230"/>
      <c r="F358" s="230"/>
      <c r="G358" s="230"/>
      <c r="H358" s="230"/>
      <c r="I358" s="231"/>
      <c r="J358" s="46">
        <v>5</v>
      </c>
      <c r="K358" s="46"/>
      <c r="L358" s="46"/>
      <c r="M358" s="46"/>
      <c r="N358" s="47"/>
      <c r="O358" s="47"/>
      <c r="P358" s="47"/>
      <c r="Q358" s="46"/>
      <c r="R358" s="46"/>
      <c r="S358" s="48"/>
      <c r="T358" s="51"/>
      <c r="U358" s="150"/>
      <c r="V358" s="150"/>
      <c r="W358" s="150"/>
      <c r="X358" s="150"/>
      <c r="Y358" s="150"/>
      <c r="Z358" s="150"/>
      <c r="AA358" s="150"/>
      <c r="AB358" s="150"/>
      <c r="AC358" s="150"/>
      <c r="AD358" s="150"/>
      <c r="AE358" s="150"/>
      <c r="AF358" s="150"/>
      <c r="AG358" s="150"/>
      <c r="AH358" s="150"/>
    </row>
    <row r="359" spans="1:34" ht="20.25" customHeight="1">
      <c r="A359" s="238" t="s">
        <v>80</v>
      </c>
      <c r="B359" s="239"/>
      <c r="C359" s="239"/>
      <c r="D359" s="239"/>
      <c r="E359" s="239"/>
      <c r="F359" s="239"/>
      <c r="G359" s="239"/>
      <c r="H359" s="239"/>
      <c r="I359" s="240"/>
      <c r="J359" s="52">
        <f>SUM(J349:J350,J352:J353,J355:J356,J358)</f>
        <v>35</v>
      </c>
      <c r="K359" s="52">
        <f t="shared" ref="K359:P359" si="139">SUM(K349:K350,K352:K353,K355:K356,K358)</f>
        <v>8</v>
      </c>
      <c r="L359" s="52">
        <f t="shared" si="139"/>
        <v>7</v>
      </c>
      <c r="M359" s="52">
        <f t="shared" si="139"/>
        <v>3</v>
      </c>
      <c r="N359" s="52">
        <f t="shared" si="139"/>
        <v>18</v>
      </c>
      <c r="O359" s="52">
        <f t="shared" si="139"/>
        <v>36</v>
      </c>
      <c r="P359" s="52">
        <f t="shared" si="139"/>
        <v>54</v>
      </c>
      <c r="Q359" s="54">
        <f>COUNTIF(Q349:Q350,"E")+COUNTIF(Q352:Q353,"E")+COUNTIF(Q355:Q356,"E")+COUNTIF(Q358,"E")</f>
        <v>5</v>
      </c>
      <c r="R359" s="54">
        <f>COUNTIF(R349:R350,"C")+COUNTIF(R352:R353,"C")+COUNTIF(R355:R356,"C")+COUNTIF(R358,"C")</f>
        <v>1</v>
      </c>
      <c r="S359" s="54">
        <f>COUNTIF(S349:S350,"VP")+COUNTIF(S352:S353,"VP")+COUNTIF(S355:S356,"VP")+COUNTIF(S358,"VP")</f>
        <v>0</v>
      </c>
      <c r="T359" s="53"/>
      <c r="U359" s="150"/>
      <c r="V359" s="150"/>
      <c r="W359" s="150"/>
      <c r="X359" s="150"/>
      <c r="Y359" s="150"/>
      <c r="Z359" s="150"/>
      <c r="AA359" s="150"/>
      <c r="AB359" s="150"/>
      <c r="AC359" s="150"/>
      <c r="AD359" s="150"/>
      <c r="AE359" s="150"/>
      <c r="AF359" s="150"/>
      <c r="AG359" s="150"/>
      <c r="AH359" s="150"/>
    </row>
    <row r="360" spans="1:34" ht="20.25" customHeight="1">
      <c r="A360" s="241" t="s">
        <v>48</v>
      </c>
      <c r="B360" s="242"/>
      <c r="C360" s="242"/>
      <c r="D360" s="242"/>
      <c r="E360" s="242"/>
      <c r="F360" s="242"/>
      <c r="G360" s="242"/>
      <c r="H360" s="242"/>
      <c r="I360" s="242"/>
      <c r="J360" s="243"/>
      <c r="K360" s="52">
        <f>SUM(K349:K350,K352:K353,K355:K356)*14</f>
        <v>112</v>
      </c>
      <c r="L360" s="52">
        <f t="shared" ref="L360:P360" si="140">SUM(L349:L350,L352:L353,L355:L356)*14</f>
        <v>98</v>
      </c>
      <c r="M360" s="52">
        <f t="shared" si="140"/>
        <v>42</v>
      </c>
      <c r="N360" s="52">
        <f t="shared" si="140"/>
        <v>252</v>
      </c>
      <c r="O360" s="52">
        <f t="shared" si="140"/>
        <v>504</v>
      </c>
      <c r="P360" s="52">
        <f t="shared" si="140"/>
        <v>756</v>
      </c>
      <c r="Q360" s="247"/>
      <c r="R360" s="248"/>
      <c r="S360" s="248"/>
      <c r="T360" s="249"/>
      <c r="U360" s="150"/>
      <c r="V360" s="150"/>
      <c r="W360" s="150"/>
      <c r="X360" s="150"/>
      <c r="Y360" s="150"/>
      <c r="Z360" s="150"/>
      <c r="AA360" s="150"/>
      <c r="AB360" s="150"/>
      <c r="AC360" s="150"/>
      <c r="AD360" s="150"/>
      <c r="AE360" s="150"/>
      <c r="AF360" s="150"/>
      <c r="AG360" s="150"/>
      <c r="AH360" s="150"/>
    </row>
    <row r="361" spans="1:34">
      <c r="A361" s="244"/>
      <c r="B361" s="245"/>
      <c r="C361" s="245"/>
      <c r="D361" s="245"/>
      <c r="E361" s="245"/>
      <c r="F361" s="245"/>
      <c r="G361" s="245"/>
      <c r="H361" s="245"/>
      <c r="I361" s="245"/>
      <c r="J361" s="246"/>
      <c r="K361" s="253">
        <f>SUM(K360:M360)</f>
        <v>252</v>
      </c>
      <c r="L361" s="254"/>
      <c r="M361" s="255"/>
      <c r="N361" s="253">
        <f>SUM(N360:O360)</f>
        <v>756</v>
      </c>
      <c r="O361" s="254"/>
      <c r="P361" s="255"/>
      <c r="Q361" s="250"/>
      <c r="R361" s="251"/>
      <c r="S361" s="251"/>
      <c r="T361" s="252"/>
      <c r="U361" s="150"/>
      <c r="V361" s="150"/>
      <c r="W361" s="150"/>
      <c r="X361" s="150"/>
      <c r="Y361" s="150"/>
      <c r="Z361" s="150"/>
      <c r="AA361" s="150"/>
      <c r="AB361" s="150"/>
      <c r="AC361" s="150"/>
      <c r="AD361" s="150"/>
      <c r="AE361" s="150"/>
      <c r="AF361" s="150"/>
      <c r="AG361" s="150"/>
      <c r="AH361" s="150"/>
    </row>
    <row r="362" spans="1:34">
      <c r="U362" s="150"/>
      <c r="V362" s="150"/>
      <c r="W362" s="150"/>
      <c r="X362" s="150"/>
      <c r="Y362" s="150"/>
      <c r="Z362" s="150"/>
      <c r="AA362" s="150"/>
      <c r="AB362" s="150"/>
      <c r="AC362" s="150"/>
      <c r="AD362" s="150"/>
      <c r="AE362" s="150"/>
      <c r="AF362" s="150"/>
      <c r="AG362" s="150"/>
      <c r="AH362" s="150"/>
    </row>
    <row r="363" spans="1:34">
      <c r="A363" s="232" t="s">
        <v>95</v>
      </c>
      <c r="B363" s="232"/>
      <c r="C363" s="232"/>
      <c r="D363" s="232"/>
      <c r="E363" s="232"/>
      <c r="F363" s="232"/>
      <c r="G363" s="232"/>
      <c r="H363" s="232"/>
      <c r="I363" s="232"/>
      <c r="J363" s="232"/>
      <c r="K363" s="232"/>
      <c r="L363" s="232"/>
      <c r="M363" s="232"/>
      <c r="N363" s="232"/>
      <c r="O363" s="232"/>
      <c r="P363" s="232"/>
      <c r="Q363" s="232"/>
      <c r="R363" s="232"/>
      <c r="S363" s="232"/>
      <c r="T363" s="232"/>
      <c r="U363" s="150"/>
      <c r="V363" s="150"/>
      <c r="W363" s="150"/>
      <c r="X363" s="150"/>
      <c r="Y363" s="150"/>
      <c r="Z363" s="150"/>
      <c r="AA363" s="150"/>
      <c r="AB363" s="150"/>
      <c r="AC363" s="150"/>
      <c r="AD363" s="150"/>
      <c r="AE363" s="150"/>
      <c r="AF363" s="150"/>
      <c r="AG363" s="150"/>
      <c r="AH363" s="150"/>
    </row>
    <row r="364" spans="1:34">
      <c r="A364" s="232" t="s">
        <v>96</v>
      </c>
      <c r="B364" s="232"/>
      <c r="C364" s="232"/>
      <c r="D364" s="232"/>
      <c r="E364" s="232"/>
      <c r="F364" s="232"/>
      <c r="G364" s="232"/>
      <c r="H364" s="232"/>
      <c r="I364" s="232"/>
      <c r="J364" s="232"/>
      <c r="K364" s="232"/>
      <c r="L364" s="232"/>
      <c r="M364" s="232"/>
      <c r="N364" s="232"/>
      <c r="O364" s="232"/>
      <c r="P364" s="232"/>
      <c r="Q364" s="232"/>
      <c r="R364" s="232"/>
      <c r="S364" s="232"/>
      <c r="T364" s="232"/>
      <c r="U364" s="150"/>
      <c r="V364" s="150"/>
      <c r="W364" s="150"/>
      <c r="X364" s="150"/>
      <c r="Y364" s="150"/>
      <c r="Z364" s="150"/>
      <c r="AA364" s="150"/>
      <c r="AB364" s="150"/>
      <c r="AC364" s="150"/>
      <c r="AD364" s="150"/>
      <c r="AE364" s="150"/>
      <c r="AF364" s="150"/>
      <c r="AG364" s="150"/>
      <c r="AH364" s="150"/>
    </row>
    <row r="365" spans="1:34">
      <c r="A365" s="232" t="s">
        <v>97</v>
      </c>
      <c r="B365" s="232"/>
      <c r="C365" s="232"/>
      <c r="D365" s="232"/>
      <c r="E365" s="232"/>
      <c r="F365" s="232"/>
      <c r="G365" s="232"/>
      <c r="H365" s="232"/>
      <c r="I365" s="232"/>
      <c r="J365" s="232"/>
      <c r="K365" s="232"/>
      <c r="L365" s="232"/>
      <c r="M365" s="232"/>
      <c r="N365" s="232"/>
      <c r="O365" s="232"/>
      <c r="P365" s="232"/>
      <c r="Q365" s="232"/>
      <c r="R365" s="232"/>
      <c r="S365" s="232"/>
      <c r="T365" s="232"/>
      <c r="U365" s="150"/>
      <c r="V365" s="150"/>
      <c r="W365" s="150"/>
      <c r="X365" s="150"/>
      <c r="Y365" s="150"/>
      <c r="Z365" s="150"/>
      <c r="AA365" s="150"/>
      <c r="AB365" s="150"/>
      <c r="AC365" s="150"/>
      <c r="AD365" s="150"/>
      <c r="AE365" s="150"/>
      <c r="AF365" s="150"/>
      <c r="AG365" s="150"/>
      <c r="AH365" s="150"/>
    </row>
    <row r="366" spans="1:34">
      <c r="U366" s="150"/>
      <c r="V366" s="150"/>
      <c r="W366" s="150"/>
      <c r="X366" s="150"/>
      <c r="Y366" s="150"/>
      <c r="Z366" s="150"/>
      <c r="AA366" s="150"/>
      <c r="AB366" s="150"/>
      <c r="AC366" s="150"/>
      <c r="AD366" s="150"/>
      <c r="AE366" s="150"/>
      <c r="AF366" s="150"/>
      <c r="AG366" s="150"/>
      <c r="AH366" s="150"/>
    </row>
    <row r="367" spans="1:34">
      <c r="U367" s="150"/>
      <c r="V367" s="150"/>
      <c r="W367" s="150"/>
      <c r="X367" s="150"/>
      <c r="Y367" s="150"/>
      <c r="Z367" s="150"/>
      <c r="AA367" s="150"/>
      <c r="AB367" s="150"/>
      <c r="AC367" s="150"/>
      <c r="AD367" s="150"/>
      <c r="AE367" s="150"/>
      <c r="AF367" s="150"/>
      <c r="AG367" s="150"/>
      <c r="AH367" s="150"/>
    </row>
    <row r="368" spans="1:34">
      <c r="U368" s="150"/>
      <c r="V368" s="150"/>
      <c r="W368" s="150"/>
      <c r="X368" s="150"/>
      <c r="Y368" s="150"/>
      <c r="Z368" s="150"/>
      <c r="AA368" s="150"/>
      <c r="AB368" s="150"/>
      <c r="AC368" s="150"/>
      <c r="AD368" s="150"/>
      <c r="AE368" s="150"/>
      <c r="AF368" s="150"/>
      <c r="AG368" s="150"/>
      <c r="AH368" s="150"/>
    </row>
    <row r="369" spans="21:34">
      <c r="U369" s="150"/>
      <c r="V369" s="150"/>
      <c r="W369" s="150"/>
      <c r="X369" s="150"/>
      <c r="Y369" s="150"/>
      <c r="Z369" s="150"/>
      <c r="AA369" s="150"/>
      <c r="AB369" s="150"/>
      <c r="AC369" s="150"/>
      <c r="AD369" s="150"/>
      <c r="AE369" s="150"/>
      <c r="AF369" s="150"/>
      <c r="AG369" s="150"/>
      <c r="AH369" s="150"/>
    </row>
  </sheetData>
  <sheetProtection formatCells="0" formatRows="0" insertRows="0"/>
  <mergeCells count="470">
    <mergeCell ref="B349:I349"/>
    <mergeCell ref="B355:I355"/>
    <mergeCell ref="A363:T363"/>
    <mergeCell ref="A364:T364"/>
    <mergeCell ref="A365:T365"/>
    <mergeCell ref="U344:AH345"/>
    <mergeCell ref="U346:AA369"/>
    <mergeCell ref="AB346:AH369"/>
    <mergeCell ref="A351:T351"/>
    <mergeCell ref="B352:I352"/>
    <mergeCell ref="A354:T354"/>
    <mergeCell ref="B356:I356"/>
    <mergeCell ref="A357:T357"/>
    <mergeCell ref="B358:I358"/>
    <mergeCell ref="A359:I359"/>
    <mergeCell ref="A360:J361"/>
    <mergeCell ref="Q360:T361"/>
    <mergeCell ref="K361:M361"/>
    <mergeCell ref="N361:P361"/>
    <mergeCell ref="B353:I353"/>
    <mergeCell ref="A345:T345"/>
    <mergeCell ref="B350:I350"/>
    <mergeCell ref="A341:G341"/>
    <mergeCell ref="H341:I341"/>
    <mergeCell ref="J341:K341"/>
    <mergeCell ref="L341:M341"/>
    <mergeCell ref="N341:O341"/>
    <mergeCell ref="P341:Q341"/>
    <mergeCell ref="S341:T341"/>
    <mergeCell ref="B339:G339"/>
    <mergeCell ref="H339:I339"/>
    <mergeCell ref="J339:K339"/>
    <mergeCell ref="L339:M339"/>
    <mergeCell ref="N339:O339"/>
    <mergeCell ref="P339:Q339"/>
    <mergeCell ref="S339:T339"/>
    <mergeCell ref="B340:G340"/>
    <mergeCell ref="H340:I340"/>
    <mergeCell ref="J340:K340"/>
    <mergeCell ref="L340:M340"/>
    <mergeCell ref="N340:O340"/>
    <mergeCell ref="P340:Q340"/>
    <mergeCell ref="S340:T340"/>
    <mergeCell ref="A163:I163"/>
    <mergeCell ref="A164:J165"/>
    <mergeCell ref="Q164:T165"/>
    <mergeCell ref="K165:M165"/>
    <mergeCell ref="N165:P165"/>
    <mergeCell ref="B140:I140"/>
    <mergeCell ref="B153:I153"/>
    <mergeCell ref="B154:I154"/>
    <mergeCell ref="B155:I155"/>
    <mergeCell ref="B158:I158"/>
    <mergeCell ref="B159:I159"/>
    <mergeCell ref="A156:T156"/>
    <mergeCell ref="B157:I157"/>
    <mergeCell ref="B152:I152"/>
    <mergeCell ref="B160:I160"/>
    <mergeCell ref="B161:I161"/>
    <mergeCell ref="B162:I162"/>
    <mergeCell ref="B150:I150"/>
    <mergeCell ref="B151:I151"/>
    <mergeCell ref="B144:I144"/>
    <mergeCell ref="B141:I141"/>
    <mergeCell ref="B148:I148"/>
    <mergeCell ref="A149:T149"/>
    <mergeCell ref="A337:A338"/>
    <mergeCell ref="B337:G338"/>
    <mergeCell ref="H337:I338"/>
    <mergeCell ref="J337:O337"/>
    <mergeCell ref="P337:Q338"/>
    <mergeCell ref="R337:T337"/>
    <mergeCell ref="J338:K338"/>
    <mergeCell ref="L338:M338"/>
    <mergeCell ref="N338:O338"/>
    <mergeCell ref="S338:T338"/>
    <mergeCell ref="Q331:T332"/>
    <mergeCell ref="B312:I312"/>
    <mergeCell ref="B313:I313"/>
    <mergeCell ref="Q303:S303"/>
    <mergeCell ref="B311:I311"/>
    <mergeCell ref="K298:M298"/>
    <mergeCell ref="N298:P298"/>
    <mergeCell ref="B287:I287"/>
    <mergeCell ref="B288:I288"/>
    <mergeCell ref="B289:I289"/>
    <mergeCell ref="A290:T290"/>
    <mergeCell ref="B293:I293"/>
    <mergeCell ref="B294:I294"/>
    <mergeCell ref="B295:I295"/>
    <mergeCell ref="A296:I296"/>
    <mergeCell ref="A297:J298"/>
    <mergeCell ref="B310:I310"/>
    <mergeCell ref="A305:T305"/>
    <mergeCell ref="A303:A304"/>
    <mergeCell ref="B303:I304"/>
    <mergeCell ref="J303:J304"/>
    <mergeCell ref="K303:M303"/>
    <mergeCell ref="N303:P303"/>
    <mergeCell ref="T303:T304"/>
    <mergeCell ref="B306:I306"/>
    <mergeCell ref="B307:I307"/>
    <mergeCell ref="B308:I308"/>
    <mergeCell ref="A302:T302"/>
    <mergeCell ref="Q297:T298"/>
    <mergeCell ref="A336:B336"/>
    <mergeCell ref="B314:I314"/>
    <mergeCell ref="B315:I315"/>
    <mergeCell ref="B316:I316"/>
    <mergeCell ref="B320:I320"/>
    <mergeCell ref="B321:I321"/>
    <mergeCell ref="B322:I322"/>
    <mergeCell ref="B325:I325"/>
    <mergeCell ref="B326:I326"/>
    <mergeCell ref="B327:I327"/>
    <mergeCell ref="B328:I328"/>
    <mergeCell ref="B323:I323"/>
    <mergeCell ref="B329:I329"/>
    <mergeCell ref="A330:I330"/>
    <mergeCell ref="A331:J332"/>
    <mergeCell ref="B317:I317"/>
    <mergeCell ref="B318:I318"/>
    <mergeCell ref="B319:I319"/>
    <mergeCell ref="K332:M332"/>
    <mergeCell ref="N332:P332"/>
    <mergeCell ref="A324:T324"/>
    <mergeCell ref="B309:I309"/>
    <mergeCell ref="A268:T268"/>
    <mergeCell ref="A262:J263"/>
    <mergeCell ref="Q262:T263"/>
    <mergeCell ref="N269:P269"/>
    <mergeCell ref="A271:T271"/>
    <mergeCell ref="B272:I272"/>
    <mergeCell ref="B273:I273"/>
    <mergeCell ref="B274:I274"/>
    <mergeCell ref="Q269:S269"/>
    <mergeCell ref="A269:A270"/>
    <mergeCell ref="B269:I270"/>
    <mergeCell ref="J269:J270"/>
    <mergeCell ref="K269:M269"/>
    <mergeCell ref="T269:T270"/>
    <mergeCell ref="B282:I282"/>
    <mergeCell ref="B292:I292"/>
    <mergeCell ref="B275:I275"/>
    <mergeCell ref="B276:I276"/>
    <mergeCell ref="B277:I277"/>
    <mergeCell ref="B278:I278"/>
    <mergeCell ref="B284:I284"/>
    <mergeCell ref="B285:I285"/>
    <mergeCell ref="B286:I286"/>
    <mergeCell ref="B283:I283"/>
    <mergeCell ref="B279:I279"/>
    <mergeCell ref="B280:I280"/>
    <mergeCell ref="B281:I281"/>
    <mergeCell ref="B291:I291"/>
    <mergeCell ref="B258:I258"/>
    <mergeCell ref="B259:I259"/>
    <mergeCell ref="B260:I260"/>
    <mergeCell ref="B256:I256"/>
    <mergeCell ref="A261:I261"/>
    <mergeCell ref="K263:M263"/>
    <mergeCell ref="N263:P263"/>
    <mergeCell ref="B241:I241"/>
    <mergeCell ref="B240:I240"/>
    <mergeCell ref="B257:I257"/>
    <mergeCell ref="B252:I252"/>
    <mergeCell ref="B244:I244"/>
    <mergeCell ref="B246:I246"/>
    <mergeCell ref="B247:I247"/>
    <mergeCell ref="B248:I248"/>
    <mergeCell ref="B245:I245"/>
    <mergeCell ref="B249:I249"/>
    <mergeCell ref="B250:I250"/>
    <mergeCell ref="B251:I251"/>
    <mergeCell ref="B242:I242"/>
    <mergeCell ref="B243:I243"/>
    <mergeCell ref="A236:T236"/>
    <mergeCell ref="B237:I237"/>
    <mergeCell ref="B238:I238"/>
    <mergeCell ref="B253:I253"/>
    <mergeCell ref="B254:I254"/>
    <mergeCell ref="A255:T255"/>
    <mergeCell ref="B239:I239"/>
    <mergeCell ref="A227:J228"/>
    <mergeCell ref="A234:A235"/>
    <mergeCell ref="A233:T233"/>
    <mergeCell ref="J234:J235"/>
    <mergeCell ref="K234:M234"/>
    <mergeCell ref="N234:P234"/>
    <mergeCell ref="Q227:T228"/>
    <mergeCell ref="K228:M228"/>
    <mergeCell ref="N228:P228"/>
    <mergeCell ref="B234:I235"/>
    <mergeCell ref="Q234:S234"/>
    <mergeCell ref="T234:T235"/>
    <mergeCell ref="B224:I224"/>
    <mergeCell ref="B225:I225"/>
    <mergeCell ref="A226:I226"/>
    <mergeCell ref="Q204:S204"/>
    <mergeCell ref="B222:I222"/>
    <mergeCell ref="B223:I223"/>
    <mergeCell ref="B211:I211"/>
    <mergeCell ref="B212:I212"/>
    <mergeCell ref="B219:I219"/>
    <mergeCell ref="A220:T220"/>
    <mergeCell ref="B221:I221"/>
    <mergeCell ref="B217:I217"/>
    <mergeCell ref="B218:I218"/>
    <mergeCell ref="B208:I208"/>
    <mergeCell ref="B216:I216"/>
    <mergeCell ref="B209:I209"/>
    <mergeCell ref="B210:I210"/>
    <mergeCell ref="B213:I213"/>
    <mergeCell ref="B214:I214"/>
    <mergeCell ref="B215:I215"/>
    <mergeCell ref="A206:T206"/>
    <mergeCell ref="B207:I207"/>
    <mergeCell ref="A204:A205"/>
    <mergeCell ref="B204:I205"/>
    <mergeCell ref="B193:I193"/>
    <mergeCell ref="A190:T190"/>
    <mergeCell ref="J204:J205"/>
    <mergeCell ref="K204:M204"/>
    <mergeCell ref="T204:T205"/>
    <mergeCell ref="N204:P204"/>
    <mergeCell ref="A197:J198"/>
    <mergeCell ref="Q197:T198"/>
    <mergeCell ref="N198:P198"/>
    <mergeCell ref="K198:M198"/>
    <mergeCell ref="A196:I196"/>
    <mergeCell ref="B195:I195"/>
    <mergeCell ref="B194:I194"/>
    <mergeCell ref="A203:T203"/>
    <mergeCell ref="A129:I129"/>
    <mergeCell ref="A130:J131"/>
    <mergeCell ref="T94:T95"/>
    <mergeCell ref="B94:I95"/>
    <mergeCell ref="B138:I138"/>
    <mergeCell ref="A143:T143"/>
    <mergeCell ref="A134:T134"/>
    <mergeCell ref="A135:A136"/>
    <mergeCell ref="B135:I136"/>
    <mergeCell ref="J135:J136"/>
    <mergeCell ref="K135:M135"/>
    <mergeCell ref="A137:T137"/>
    <mergeCell ref="B125:I125"/>
    <mergeCell ref="B124:I124"/>
    <mergeCell ref="A96:T96"/>
    <mergeCell ref="A109:T109"/>
    <mergeCell ref="B111:I111"/>
    <mergeCell ref="B110:I110"/>
    <mergeCell ref="N135:P135"/>
    <mergeCell ref="Q135:S135"/>
    <mergeCell ref="T135:T136"/>
    <mergeCell ref="A1:K1"/>
    <mergeCell ref="A3:K3"/>
    <mergeCell ref="K43:M43"/>
    <mergeCell ref="M19:T19"/>
    <mergeCell ref="M1:T1"/>
    <mergeCell ref="M14:T14"/>
    <mergeCell ref="A4:K5"/>
    <mergeCell ref="A31:T31"/>
    <mergeCell ref="A19:K19"/>
    <mergeCell ref="A17:K17"/>
    <mergeCell ref="M3:N3"/>
    <mergeCell ref="M5:N5"/>
    <mergeCell ref="D26:F26"/>
    <mergeCell ref="A18:K18"/>
    <mergeCell ref="N43:P43"/>
    <mergeCell ref="Q43:S43"/>
    <mergeCell ref="T43:T44"/>
    <mergeCell ref="Q34:S34"/>
    <mergeCell ref="A42:T42"/>
    <mergeCell ref="J43:J44"/>
    <mergeCell ref="A43:A44"/>
    <mergeCell ref="A34:A35"/>
    <mergeCell ref="B39:I39"/>
    <mergeCell ref="A2:K2"/>
    <mergeCell ref="B40:I40"/>
    <mergeCell ref="B55:I55"/>
    <mergeCell ref="B43:I44"/>
    <mergeCell ref="B49:I49"/>
    <mergeCell ref="B36:I36"/>
    <mergeCell ref="B37:I37"/>
    <mergeCell ref="B38:I38"/>
    <mergeCell ref="A6:K6"/>
    <mergeCell ref="J94:J95"/>
    <mergeCell ref="K94:M94"/>
    <mergeCell ref="A94:A95"/>
    <mergeCell ref="B90:I90"/>
    <mergeCell ref="B88:I88"/>
    <mergeCell ref="B71:I71"/>
    <mergeCell ref="B69:I69"/>
    <mergeCell ref="B70:I70"/>
    <mergeCell ref="B74:I74"/>
    <mergeCell ref="B77:I78"/>
    <mergeCell ref="B72:I72"/>
    <mergeCell ref="B67:I67"/>
    <mergeCell ref="B68:I68"/>
    <mergeCell ref="B73:I73"/>
    <mergeCell ref="A76:T76"/>
    <mergeCell ref="J77:J78"/>
    <mergeCell ref="T34:T35"/>
    <mergeCell ref="N34:P34"/>
    <mergeCell ref="K34:M34"/>
    <mergeCell ref="O5:Q5"/>
    <mergeCell ref="O6:Q6"/>
    <mergeCell ref="O3:Q3"/>
    <mergeCell ref="O4:Q4"/>
    <mergeCell ref="M4:N4"/>
    <mergeCell ref="A10:K10"/>
    <mergeCell ref="M6:N6"/>
    <mergeCell ref="A7:K7"/>
    <mergeCell ref="A8:K8"/>
    <mergeCell ref="A9:K9"/>
    <mergeCell ref="R3:T3"/>
    <mergeCell ref="R4:T4"/>
    <mergeCell ref="R5:T5"/>
    <mergeCell ref="M15:T15"/>
    <mergeCell ref="R6:T6"/>
    <mergeCell ref="M8:T11"/>
    <mergeCell ref="A15:K15"/>
    <mergeCell ref="J34:J35"/>
    <mergeCell ref="A33:T33"/>
    <mergeCell ref="M25:T30"/>
    <mergeCell ref="A20:K23"/>
    <mergeCell ref="M21:T23"/>
    <mergeCell ref="I26:K26"/>
    <mergeCell ref="B26:C26"/>
    <mergeCell ref="H26:H27"/>
    <mergeCell ref="A25:G25"/>
    <mergeCell ref="G26:G27"/>
    <mergeCell ref="A13:K13"/>
    <mergeCell ref="A14:K14"/>
    <mergeCell ref="A16:K16"/>
    <mergeCell ref="B34:I35"/>
    <mergeCell ref="M17:T17"/>
    <mergeCell ref="M18:T18"/>
    <mergeCell ref="M13:T13"/>
    <mergeCell ref="M16:T16"/>
    <mergeCell ref="A11:K11"/>
    <mergeCell ref="A12:K12"/>
    <mergeCell ref="A170:A171"/>
    <mergeCell ref="B170:I171"/>
    <mergeCell ref="J170:J171"/>
    <mergeCell ref="B147:I147"/>
    <mergeCell ref="N61:P61"/>
    <mergeCell ref="Q61:S61"/>
    <mergeCell ref="T61:T62"/>
    <mergeCell ref="B85:I85"/>
    <mergeCell ref="B86:I86"/>
    <mergeCell ref="B89:I89"/>
    <mergeCell ref="B87:I87"/>
    <mergeCell ref="B82:I82"/>
    <mergeCell ref="B83:I83"/>
    <mergeCell ref="B84:I84"/>
    <mergeCell ref="A61:A62"/>
    <mergeCell ref="B61:I62"/>
    <mergeCell ref="A93:T93"/>
    <mergeCell ref="A169:T169"/>
    <mergeCell ref="A168:T168"/>
    <mergeCell ref="B128:I128"/>
    <mergeCell ref="B112:I112"/>
    <mergeCell ref="B113:I113"/>
    <mergeCell ref="B121:I121"/>
    <mergeCell ref="A126:T126"/>
    <mergeCell ref="B127:I127"/>
    <mergeCell ref="B114:I114"/>
    <mergeCell ref="B122:I122"/>
    <mergeCell ref="A119:T119"/>
    <mergeCell ref="B146:I146"/>
    <mergeCell ref="B145:I145"/>
    <mergeCell ref="B123:I123"/>
    <mergeCell ref="B142:I142"/>
    <mergeCell ref="B139:I139"/>
    <mergeCell ref="K131:M131"/>
    <mergeCell ref="N131:P131"/>
    <mergeCell ref="B120:I120"/>
    <mergeCell ref="A116:T116"/>
    <mergeCell ref="B117:I117"/>
    <mergeCell ref="B118:I118"/>
    <mergeCell ref="B115:I115"/>
    <mergeCell ref="Q130:T131"/>
    <mergeCell ref="Q170:S170"/>
    <mergeCell ref="B174:I174"/>
    <mergeCell ref="B175:I175"/>
    <mergeCell ref="B176:I176"/>
    <mergeCell ref="B173:I173"/>
    <mergeCell ref="A172:T172"/>
    <mergeCell ref="T170:T171"/>
    <mergeCell ref="B177:I177"/>
    <mergeCell ref="B192:I192"/>
    <mergeCell ref="K170:M170"/>
    <mergeCell ref="N170:P170"/>
    <mergeCell ref="B178:I178"/>
    <mergeCell ref="B179:I179"/>
    <mergeCell ref="B180:I180"/>
    <mergeCell ref="B181:I181"/>
    <mergeCell ref="B182:I182"/>
    <mergeCell ref="B183:I183"/>
    <mergeCell ref="B184:I184"/>
    <mergeCell ref="B185:I185"/>
    <mergeCell ref="B186:I186"/>
    <mergeCell ref="B187:I187"/>
    <mergeCell ref="B188:I188"/>
    <mergeCell ref="B191:I191"/>
    <mergeCell ref="B189:I189"/>
    <mergeCell ref="U90:W90"/>
    <mergeCell ref="U339:X339"/>
    <mergeCell ref="U4:X4"/>
    <mergeCell ref="U5:X5"/>
    <mergeCell ref="U3:X3"/>
    <mergeCell ref="U6:X6"/>
    <mergeCell ref="U28:V28"/>
    <mergeCell ref="U29:V29"/>
    <mergeCell ref="U40:W40"/>
    <mergeCell ref="U56:W56"/>
    <mergeCell ref="U74:W74"/>
    <mergeCell ref="U9:Z12"/>
    <mergeCell ref="U15:Z17"/>
    <mergeCell ref="U20:AA23"/>
    <mergeCell ref="AA16:AB16"/>
    <mergeCell ref="A343:T343"/>
    <mergeCell ref="A346:A347"/>
    <mergeCell ref="B346:I347"/>
    <mergeCell ref="J346:J347"/>
    <mergeCell ref="K346:M346"/>
    <mergeCell ref="N346:P346"/>
    <mergeCell ref="Q346:S346"/>
    <mergeCell ref="T346:T347"/>
    <mergeCell ref="A348:T348"/>
    <mergeCell ref="B45:I45"/>
    <mergeCell ref="B46:I46"/>
    <mergeCell ref="B47:I47"/>
    <mergeCell ref="B48:I48"/>
    <mergeCell ref="B63:I63"/>
    <mergeCell ref="B64:I64"/>
    <mergeCell ref="B65:I65"/>
    <mergeCell ref="B66:I66"/>
    <mergeCell ref="B79:I79"/>
    <mergeCell ref="A60:T60"/>
    <mergeCell ref="J61:J62"/>
    <mergeCell ref="K61:M61"/>
    <mergeCell ref="B56:I56"/>
    <mergeCell ref="B51:I51"/>
    <mergeCell ref="B52:I52"/>
    <mergeCell ref="B50:I50"/>
    <mergeCell ref="A77:A78"/>
    <mergeCell ref="B53:I53"/>
    <mergeCell ref="B54:I54"/>
    <mergeCell ref="T77:T78"/>
    <mergeCell ref="K77:M77"/>
    <mergeCell ref="N77:P77"/>
    <mergeCell ref="Q77:S77"/>
    <mergeCell ref="B80:I80"/>
    <mergeCell ref="B81:I81"/>
    <mergeCell ref="A103:T103"/>
    <mergeCell ref="B106:I106"/>
    <mergeCell ref="B108:I108"/>
    <mergeCell ref="B97:I97"/>
    <mergeCell ref="B98:I98"/>
    <mergeCell ref="B104:I104"/>
    <mergeCell ref="B105:I105"/>
    <mergeCell ref="B100:I100"/>
    <mergeCell ref="B99:I99"/>
    <mergeCell ref="B101:I101"/>
    <mergeCell ref="N94:P94"/>
    <mergeCell ref="B107:I107"/>
    <mergeCell ref="B102:I102"/>
    <mergeCell ref="Q94:S94"/>
  </mergeCells>
  <phoneticPr fontId="6" type="noConversion"/>
  <conditionalFormatting sqref="U339 U3:U6 U28:U29">
    <cfRule type="cellIs" dxfId="23" priority="47" operator="equal">
      <formula>"E bine"</formula>
    </cfRule>
  </conditionalFormatting>
  <conditionalFormatting sqref="U339 U3:U6 U28:U29">
    <cfRule type="cellIs" dxfId="22" priority="46" operator="equal">
      <formula>"NU e bine"</formula>
    </cfRule>
  </conditionalFormatting>
  <conditionalFormatting sqref="U3:V6 U28:V29">
    <cfRule type="cellIs" dxfId="21" priority="39" operator="equal">
      <formula>"Suma trebuie să fie 52"</formula>
    </cfRule>
    <cfRule type="cellIs" dxfId="20" priority="40" operator="equal">
      <formula>"Corect"</formula>
    </cfRule>
    <cfRule type="cellIs" dxfId="19" priority="41" operator="equal">
      <formula>SUM($B$28:$J$28)</formula>
    </cfRule>
    <cfRule type="cellIs" dxfId="18" priority="42" operator="lessThan">
      <formula>"(SUM(B28:K28)=52"</formula>
    </cfRule>
    <cfRule type="cellIs" dxfId="17" priority="43" operator="equal">
      <formula>52</formula>
    </cfRule>
    <cfRule type="cellIs" dxfId="16" priority="44" operator="equal">
      <formula>$K$28</formula>
    </cfRule>
    <cfRule type="cellIs" dxfId="15" priority="45" operator="equal">
      <formula>$B$28:$K$28=52</formula>
    </cfRule>
  </conditionalFormatting>
  <conditionalFormatting sqref="U339:V339 U3:V6 U28:V29">
    <cfRule type="cellIs" dxfId="14" priority="37" operator="equal">
      <formula>"Suma trebuie să fie 52"</formula>
    </cfRule>
    <cfRule type="cellIs" dxfId="13" priority="38" operator="equal">
      <formula>"Corect"</formula>
    </cfRule>
  </conditionalFormatting>
  <conditionalFormatting sqref="U3:X6">
    <cfRule type="cellIs" dxfId="12" priority="36" operator="equal">
      <formula>"Trebuie alocate cel puțin 20 de ore pe săptămână"</formula>
    </cfRule>
  </conditionalFormatting>
  <conditionalFormatting sqref="U339:X339 U28:V29">
    <cfRule type="cellIs" dxfId="11" priority="24" operator="equal">
      <formula>"Corect"</formula>
    </cfRule>
  </conditionalFormatting>
  <conditionalFormatting sqref="U28:V28">
    <cfRule type="cellIs" dxfId="10" priority="23" operator="equal">
      <formula>"Correct"</formula>
    </cfRule>
  </conditionalFormatting>
  <conditionalFormatting sqref="U40:W40 U56:W56 U74:W74 U90:W90">
    <cfRule type="cellIs" dxfId="9" priority="20" operator="equal">
      <formula>"E trebuie să fie cel puțin egal cu C+VP"</formula>
    </cfRule>
    <cfRule type="cellIs" dxfId="8" priority="21" operator="equal">
      <formula>"Corect"</formula>
    </cfRule>
  </conditionalFormatting>
  <conditionalFormatting sqref="U339:V339">
    <cfRule type="cellIs" dxfId="7" priority="2" operator="equal">
      <formula>"Nu corespunde cu tabelul de opționale"</formula>
    </cfRule>
    <cfRule type="cellIs" dxfId="6" priority="3" operator="equal">
      <formula>"Suma trebuie să fie 52"</formula>
    </cfRule>
    <cfRule type="cellIs" dxfId="5" priority="4" operator="equal">
      <formula>"Corect"</formula>
    </cfRule>
    <cfRule type="cellIs" dxfId="4" priority="5" operator="equal">
      <formula>SUM($B$28:$J$28)</formula>
    </cfRule>
    <cfRule type="cellIs" dxfId="3" priority="6" operator="lessThan">
      <formula>"(SUM(B28:K28)=52"</formula>
    </cfRule>
    <cfRule type="cellIs" dxfId="2" priority="7" operator="equal">
      <formula>52</formula>
    </cfRule>
    <cfRule type="cellIs" dxfId="1" priority="8" operator="equal">
      <formula>$K$28</formula>
    </cfRule>
    <cfRule type="cellIs" dxfId="0" priority="9" operator="equal">
      <formula>$B$28:$K$28=52</formula>
    </cfRule>
  </conditionalFormatting>
  <dataValidations count="6">
    <dataValidation type="list" allowBlank="1" showInputMessage="1" showErrorMessage="1" sqref="R352:R353 R358 R355:R356 R349:R350 R36:R39 R63:R73 R45:R55 R79:R89 R117:R118 R110:R115 R97:R102 R104:R108 R120:R125 R138:R142 R127:R128 R150:R155 R144:R148 R157:R162">
      <formula1>$R$35</formula1>
    </dataValidation>
    <dataValidation type="list" allowBlank="1" showInputMessage="1" showErrorMessage="1" sqref="Q352:Q353 Q358 Q355:Q356 Q349:Q350 Q36:Q39 Q63:Q73 Q45:Q55 Q79:Q89 Q117:Q118 Q110:Q115 Q97:Q102 Q104:Q108 Q120:Q125 Q138:Q142 Q127:Q128 Q150:Q155 Q144:Q148 Q157:Q162">
      <formula1>$Q$35</formula1>
    </dataValidation>
    <dataValidation type="list" allowBlank="1" showInputMessage="1" showErrorMessage="1" sqref="S352:S353 S358 S355:S356 S349:S350 S63:S73 S36:S39 S45:S55 S79:S89 S117:S118 S110:S115 S97:S102 S104:S108 S120:S125 S144:S148 S138:S142 S150:S155 S127:S128 S157:S162">
      <formula1>$S$35</formula1>
    </dataValidation>
    <dataValidation type="list" allowBlank="1" showInputMessage="1" showErrorMessage="1" sqref="T173:T188 T36:T39 T63:T73 T45:T55 T79:T89 T117:T118 T110:T115 T97:T102 T104:T108 T120:T125 T127:T128 T138:T142 T207:T218 T150:T155 T144:T148 T221:T224 T157:T162 T325:T328 T306:T322 T291:T294 T272:T288 T237:T253 T256:T259 T191:T194">
      <formula1>$O$32:$S$32</formula1>
    </dataValidation>
    <dataValidation type="list" allowBlank="1" showInputMessage="1" showErrorMessage="1" sqref="T219 T323 T289 T254 T189">
      <formula1>$P$32:$S$32</formula1>
    </dataValidation>
    <dataValidation type="list" allowBlank="1" showInputMessage="1" showErrorMessage="1" sqref="B221:I223 B176:I188 B173:I174 B306:I322 B291:I294 B272:I288 B256:I259 B237:I253 B207:I218 B191:I194 B325:I328">
      <formula1>$B$34:$B$162</formula1>
    </dataValidation>
  </dataValidations>
  <pageMargins left="0.7" right="0.7" top="0.75" bottom="0.75" header="0.3" footer="0.3"/>
  <pageSetup paperSize="9" orientation="landscape" blackAndWhite="1" r:id="rId1"/>
  <headerFooter>
    <oddHeader>&amp;R&amp;P</oddHeader>
    <oddFooter>&amp;LRECTOR,Acad.Prof.univ.dr. Ioan Aurel POP&amp;CDECAN,Prof.dr. Adrian Petrusel&amp;R                                           DIRECTOR DE DEPARTAMENT,Conf.dr. Andras Szilard</oddFooter>
  </headerFooter>
  <ignoredErrors>
    <ignoredError sqref="Q40" formula="1"/>
  </ignoredError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8CD848C23F374E82F1C501FC5202DB" ma:contentTypeVersion="0" ma:contentTypeDescription="Create a new document." ma:contentTypeScope="" ma:versionID="cd50e582d94784a96fe3f6a5afb63be3">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A47E3DA-5698-49A4-92EA-B6C4521E51D0}">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54E7A1D-D733-4215-B5BA-4564572BE767}">
  <ds:schemaRefs>
    <ds:schemaRef ds:uri="http://schemas.microsoft.com/sharepoint/v3/contenttype/forms"/>
  </ds:schemaRefs>
</ds:datastoreItem>
</file>

<file path=customXml/itemProps3.xml><?xml version="1.0" encoding="utf-8"?>
<ds:datastoreItem xmlns:ds="http://schemas.openxmlformats.org/officeDocument/2006/customXml" ds:itemID="{A06E73D1-1D2F-4165-AE3C-0DA4687C7C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judy</cp:lastModifiedBy>
  <cp:lastPrinted>2018-08-23T02:33:16Z</cp:lastPrinted>
  <dcterms:created xsi:type="dcterms:W3CDTF">2013-06-27T08:19:59Z</dcterms:created>
  <dcterms:modified xsi:type="dcterms:W3CDTF">2018-08-23T02:34:49Z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0x010100FB8CD848C23F374E82F1C501FC5202DB</vt:lpwstr>
  </property>
</Properties>
</file>