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320" windowHeight="110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128" i="1"/>
  <c r="J128"/>
  <c r="K128"/>
  <c r="Q101"/>
  <c r="O101"/>
  <c r="P101" l="1"/>
  <c r="N107"/>
  <c r="L107"/>
  <c r="M107"/>
  <c r="K107"/>
  <c r="T106"/>
  <c r="S106"/>
  <c r="R106"/>
  <c r="K106"/>
  <c r="L106"/>
  <c r="M106"/>
  <c r="N106"/>
  <c r="J106"/>
  <c r="O104"/>
  <c r="Q104"/>
  <c r="Q71"/>
  <c r="P104" l="1"/>
  <c r="K108"/>
  <c r="M191"/>
  <c r="M190"/>
  <c r="O187"/>
  <c r="O186"/>
  <c r="O184"/>
  <c r="O183"/>
  <c r="O181"/>
  <c r="O180"/>
  <c r="T160"/>
  <c r="S160"/>
  <c r="R160"/>
  <c r="N160"/>
  <c r="M160"/>
  <c r="L160"/>
  <c r="K160"/>
  <c r="J160"/>
  <c r="T159"/>
  <c r="S159"/>
  <c r="R159"/>
  <c r="N159"/>
  <c r="M159"/>
  <c r="L159"/>
  <c r="K159"/>
  <c r="J159"/>
  <c r="T156"/>
  <c r="S156"/>
  <c r="R156"/>
  <c r="N156"/>
  <c r="M156"/>
  <c r="L156"/>
  <c r="K156"/>
  <c r="J156"/>
  <c r="T146"/>
  <c r="S146"/>
  <c r="R146"/>
  <c r="N146"/>
  <c r="M146"/>
  <c r="L146"/>
  <c r="K146"/>
  <c r="J146"/>
  <c r="T145"/>
  <c r="S145"/>
  <c r="R145"/>
  <c r="N145"/>
  <c r="M145"/>
  <c r="L145"/>
  <c r="K145"/>
  <c r="J145"/>
  <c r="T144"/>
  <c r="S144"/>
  <c r="R144"/>
  <c r="Q144"/>
  <c r="N144"/>
  <c r="M144"/>
  <c r="L144"/>
  <c r="K144"/>
  <c r="J144"/>
  <c r="T141"/>
  <c r="S141"/>
  <c r="R141"/>
  <c r="N141"/>
  <c r="M141"/>
  <c r="L141"/>
  <c r="K141"/>
  <c r="J141"/>
  <c r="T140"/>
  <c r="S140"/>
  <c r="R140"/>
  <c r="N140"/>
  <c r="M140"/>
  <c r="L140"/>
  <c r="K140"/>
  <c r="J140"/>
  <c r="T139"/>
  <c r="S139"/>
  <c r="R139"/>
  <c r="N139"/>
  <c r="M139"/>
  <c r="L139"/>
  <c r="K139"/>
  <c r="J139"/>
  <c r="T128"/>
  <c r="S128"/>
  <c r="Q128"/>
  <c r="P128"/>
  <c r="O128"/>
  <c r="N128"/>
  <c r="M128"/>
  <c r="L128"/>
  <c r="T125"/>
  <c r="S125"/>
  <c r="R125"/>
  <c r="N125"/>
  <c r="M125"/>
  <c r="L125"/>
  <c r="K125"/>
  <c r="J125"/>
  <c r="T124"/>
  <c r="S124"/>
  <c r="R124"/>
  <c r="N124"/>
  <c r="M124"/>
  <c r="L124"/>
  <c r="K124"/>
  <c r="J124"/>
  <c r="T123"/>
  <c r="S123"/>
  <c r="R123"/>
  <c r="N123"/>
  <c r="M123"/>
  <c r="L123"/>
  <c r="K123"/>
  <c r="J123"/>
  <c r="T122"/>
  <c r="S122"/>
  <c r="R122"/>
  <c r="N122"/>
  <c r="M122"/>
  <c r="L122"/>
  <c r="K122"/>
  <c r="J122"/>
  <c r="T121"/>
  <c r="S121"/>
  <c r="R121"/>
  <c r="N121"/>
  <c r="M121"/>
  <c r="L121"/>
  <c r="K121"/>
  <c r="J121"/>
  <c r="T120"/>
  <c r="S120"/>
  <c r="R120"/>
  <c r="N120"/>
  <c r="M120"/>
  <c r="L120"/>
  <c r="K120"/>
  <c r="J120"/>
  <c r="T119"/>
  <c r="S119"/>
  <c r="R119"/>
  <c r="N119"/>
  <c r="M119"/>
  <c r="L119"/>
  <c r="K119"/>
  <c r="J119"/>
  <c r="T118"/>
  <c r="S118"/>
  <c r="R118"/>
  <c r="N118"/>
  <c r="M118"/>
  <c r="O105"/>
  <c r="O103"/>
  <c r="O100"/>
  <c r="O99"/>
  <c r="O97"/>
  <c r="O96"/>
  <c r="O94"/>
  <c r="O93"/>
  <c r="O92"/>
  <c r="O90"/>
  <c r="O89"/>
  <c r="O88"/>
  <c r="M76"/>
  <c r="O75"/>
  <c r="O160" s="1"/>
  <c r="O74"/>
  <c r="O146" s="1"/>
  <c r="O73"/>
  <c r="O159" s="1"/>
  <c r="O72"/>
  <c r="O145" s="1"/>
  <c r="O71"/>
  <c r="O144" s="1"/>
  <c r="O63"/>
  <c r="O141" s="1"/>
  <c r="O62"/>
  <c r="O140" s="1"/>
  <c r="O61"/>
  <c r="O125" s="1"/>
  <c r="O60"/>
  <c r="M64"/>
  <c r="O52"/>
  <c r="O51"/>
  <c r="O123" s="1"/>
  <c r="O50"/>
  <c r="O122" s="1"/>
  <c r="O49"/>
  <c r="M53"/>
  <c r="O43"/>
  <c r="O42"/>
  <c r="O120" s="1"/>
  <c r="O41"/>
  <c r="O119" s="1"/>
  <c r="O40"/>
  <c r="O118" s="1"/>
  <c r="M44"/>
  <c r="O156" l="1"/>
  <c r="O139"/>
  <c r="O124"/>
  <c r="O121"/>
  <c r="O107"/>
  <c r="O106"/>
  <c r="M126"/>
  <c r="M147"/>
  <c r="M129"/>
  <c r="M142"/>
  <c r="M157"/>
  <c r="M161"/>
  <c r="M149" l="1"/>
  <c r="M131"/>
  <c r="M130"/>
  <c r="M162"/>
  <c r="M148"/>
  <c r="M163"/>
  <c r="P71" l="1"/>
  <c r="P144" s="1"/>
  <c r="N191" l="1"/>
  <c r="L191"/>
  <c r="K191"/>
  <c r="T190"/>
  <c r="S190"/>
  <c r="R190"/>
  <c r="N190"/>
  <c r="L190"/>
  <c r="K190"/>
  <c r="J190"/>
  <c r="Q186"/>
  <c r="Q180"/>
  <c r="Q184"/>
  <c r="Q187"/>
  <c r="Q183"/>
  <c r="Q181"/>
  <c r="P184" l="1"/>
  <c r="O190"/>
  <c r="Q190"/>
  <c r="O191"/>
  <c r="Q191"/>
  <c r="K192"/>
  <c r="P186"/>
  <c r="P180"/>
  <c r="P187"/>
  <c r="P181"/>
  <c r="P183"/>
  <c r="P191" l="1"/>
  <c r="O192" s="1"/>
  <c r="P190"/>
  <c r="Q105" l="1"/>
  <c r="Q103"/>
  <c r="Q100"/>
  <c r="Q99"/>
  <c r="Q97"/>
  <c r="Q94"/>
  <c r="Q93"/>
  <c r="Q90"/>
  <c r="Q75"/>
  <c r="Q160" s="1"/>
  <c r="Q74"/>
  <c r="Q146" s="1"/>
  <c r="Q73"/>
  <c r="Q159" s="1"/>
  <c r="Q72"/>
  <c r="Q145" s="1"/>
  <c r="P100" l="1"/>
  <c r="P103"/>
  <c r="P105"/>
  <c r="P90"/>
  <c r="P93"/>
  <c r="P94"/>
  <c r="P97"/>
  <c r="A160"/>
  <c r="A159"/>
  <c r="A156"/>
  <c r="A146"/>
  <c r="A145"/>
  <c r="A144"/>
  <c r="A141"/>
  <c r="A140"/>
  <c r="A139"/>
  <c r="A128"/>
  <c r="A125" l="1"/>
  <c r="A124"/>
  <c r="A123"/>
  <c r="A122"/>
  <c r="A121"/>
  <c r="A120" l="1"/>
  <c r="A119"/>
  <c r="L118"/>
  <c r="K118"/>
  <c r="J118"/>
  <c r="A118"/>
  <c r="Q43" l="1"/>
  <c r="T161"/>
  <c r="S161"/>
  <c r="R161"/>
  <c r="N161"/>
  <c r="L161"/>
  <c r="K161"/>
  <c r="J161"/>
  <c r="T157"/>
  <c r="S157"/>
  <c r="N157"/>
  <c r="L157"/>
  <c r="K157"/>
  <c r="J157"/>
  <c r="T147"/>
  <c r="S147"/>
  <c r="R147"/>
  <c r="N147"/>
  <c r="L147"/>
  <c r="K147"/>
  <c r="J147"/>
  <c r="T142"/>
  <c r="S142"/>
  <c r="N142"/>
  <c r="L142"/>
  <c r="K142"/>
  <c r="J142"/>
  <c r="T129"/>
  <c r="S129"/>
  <c r="R129"/>
  <c r="N129"/>
  <c r="L129"/>
  <c r="K129"/>
  <c r="J129"/>
  <c r="Q92"/>
  <c r="P99"/>
  <c r="Q96"/>
  <c r="Q89"/>
  <c r="Q88"/>
  <c r="T76"/>
  <c r="S76"/>
  <c r="R76"/>
  <c r="N76"/>
  <c r="L76"/>
  <c r="K76"/>
  <c r="J76"/>
  <c r="T64"/>
  <c r="S64"/>
  <c r="R64"/>
  <c r="N64"/>
  <c r="L64"/>
  <c r="K64"/>
  <c r="J64"/>
  <c r="Q63"/>
  <c r="Q141" s="1"/>
  <c r="Q62"/>
  <c r="Q140" s="1"/>
  <c r="Q61"/>
  <c r="Q125" s="1"/>
  <c r="Q60"/>
  <c r="T53"/>
  <c r="S53"/>
  <c r="R53"/>
  <c r="N53"/>
  <c r="L53"/>
  <c r="K53"/>
  <c r="J53"/>
  <c r="Q52"/>
  <c r="Q51"/>
  <c r="Q123" s="1"/>
  <c r="Q50"/>
  <c r="Q122" s="1"/>
  <c r="Q49"/>
  <c r="K44"/>
  <c r="Q42"/>
  <c r="Q120" s="1"/>
  <c r="Q41"/>
  <c r="Q119" s="1"/>
  <c r="T44"/>
  <c r="S44"/>
  <c r="R44"/>
  <c r="Q40"/>
  <c r="Q118" s="1"/>
  <c r="N44"/>
  <c r="L44"/>
  <c r="J44"/>
  <c r="Q139" l="1"/>
  <c r="Q121"/>
  <c r="Q156"/>
  <c r="Q124"/>
  <c r="P88"/>
  <c r="Q107"/>
  <c r="Q106"/>
  <c r="R157"/>
  <c r="R162" s="1"/>
  <c r="R142"/>
  <c r="R148" s="1"/>
  <c r="S170"/>
  <c r="O64"/>
  <c r="T170"/>
  <c r="T172" s="1"/>
  <c r="P89"/>
  <c r="J171"/>
  <c r="J162"/>
  <c r="Q64"/>
  <c r="P50"/>
  <c r="P122" s="1"/>
  <c r="P51"/>
  <c r="P123" s="1"/>
  <c r="P52"/>
  <c r="P62"/>
  <c r="P140" s="1"/>
  <c r="P63"/>
  <c r="P141" s="1"/>
  <c r="P92"/>
  <c r="N162"/>
  <c r="K162"/>
  <c r="S162"/>
  <c r="L148"/>
  <c r="K163"/>
  <c r="N149"/>
  <c r="S148"/>
  <c r="N163"/>
  <c r="O147"/>
  <c r="O142"/>
  <c r="O161"/>
  <c r="O129"/>
  <c r="Q53"/>
  <c r="P72"/>
  <c r="P145" s="1"/>
  <c r="P74"/>
  <c r="P146" s="1"/>
  <c r="P96"/>
  <c r="Q147"/>
  <c r="Q161"/>
  <c r="Q129"/>
  <c r="P43"/>
  <c r="O44"/>
  <c r="P40"/>
  <c r="P118" s="1"/>
  <c r="J148"/>
  <c r="L149"/>
  <c r="T148"/>
  <c r="N126"/>
  <c r="N130" s="1"/>
  <c r="K126"/>
  <c r="K130" s="1"/>
  <c r="S126"/>
  <c r="S130" s="1"/>
  <c r="L126"/>
  <c r="L130" s="1"/>
  <c r="R126"/>
  <c r="R130" s="1"/>
  <c r="T126"/>
  <c r="T130" s="1"/>
  <c r="P60"/>
  <c r="J126"/>
  <c r="J130" s="1"/>
  <c r="P42"/>
  <c r="P120" s="1"/>
  <c r="T162"/>
  <c r="O76"/>
  <c r="Q44"/>
  <c r="P49"/>
  <c r="P41"/>
  <c r="P119" s="1"/>
  <c r="O53"/>
  <c r="P61"/>
  <c r="P125" s="1"/>
  <c r="P73"/>
  <c r="P159" s="1"/>
  <c r="P75"/>
  <c r="P160" s="1"/>
  <c r="Q76"/>
  <c r="N148"/>
  <c r="K149"/>
  <c r="K148"/>
  <c r="L162"/>
  <c r="L163"/>
  <c r="P139" l="1"/>
  <c r="P142" s="1"/>
  <c r="P121"/>
  <c r="P156"/>
  <c r="P157" s="1"/>
  <c r="P124"/>
  <c r="P107"/>
  <c r="P106"/>
  <c r="S172"/>
  <c r="Q142"/>
  <c r="Q157"/>
  <c r="J170"/>
  <c r="O157"/>
  <c r="O162" s="1"/>
  <c r="H171"/>
  <c r="K164"/>
  <c r="K150"/>
  <c r="Q126"/>
  <c r="Q131" s="1"/>
  <c r="K131"/>
  <c r="P161"/>
  <c r="P147"/>
  <c r="P129"/>
  <c r="O148"/>
  <c r="O149"/>
  <c r="O126"/>
  <c r="O130" s="1"/>
  <c r="N131"/>
  <c r="L131"/>
  <c r="P53"/>
  <c r="P44"/>
  <c r="P76"/>
  <c r="P64"/>
  <c r="K132" l="1"/>
  <c r="Q163"/>
  <c r="Q162"/>
  <c r="Q148"/>
  <c r="Q149"/>
  <c r="O108"/>
  <c r="L171"/>
  <c r="O171" s="1"/>
  <c r="O163"/>
  <c r="Q130"/>
  <c r="H170"/>
  <c r="J172"/>
  <c r="P126"/>
  <c r="P131" s="1"/>
  <c r="P149"/>
  <c r="O150" s="1"/>
  <c r="P163"/>
  <c r="P148"/>
  <c r="P162"/>
  <c r="O131"/>
  <c r="L170" l="1"/>
  <c r="L172" s="1"/>
  <c r="O164"/>
  <c r="O132"/>
  <c r="H172"/>
  <c r="Q171" s="1"/>
  <c r="P130"/>
  <c r="O170" l="1"/>
  <c r="O172" s="1"/>
  <c r="Q170"/>
  <c r="Q172" s="1"/>
</calcChain>
</file>

<file path=xl/sharedStrings.xml><?xml version="1.0" encoding="utf-8"?>
<sst xmlns="http://schemas.openxmlformats.org/spreadsheetml/2006/main" count="388" uniqueCount="178">
  <si>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</si>
  <si>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</si>
  <si>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</si>
  <si>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</si>
  <si>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</si>
  <si>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</si>
  <si>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</si>
  <si>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</si>
  <si>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</si>
  <si>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</si>
  <si>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</si>
  <si>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</si>
  <si>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</si>
  <si>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</si>
  <si>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</si>
  <si>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</si>
  <si>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</si>
  <si>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</si>
  <si>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</si>
  <si>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</si>
  <si>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</si>
  <si>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</si>
  <si>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</si>
  <si>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</si>
  <si>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</si>
  <si>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</si>
  <si>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</si>
  <si>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</si>
  <si>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</si>
  <si>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</si>
  <si>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</si>
  <si>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</si>
  <si>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</si>
  <si>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</si>
  <si>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</si>
  <si>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</si>
  <si>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</si>
  <si>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</si>
  <si>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</si>
  <si>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</si>
  <si>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</si>
  <si>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</si>
  <si>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</si>
  <si>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</si>
  <si>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</si>
  <si>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</si>
  <si>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CURS OPȚIONAL 3 (An II, Semestrul 3)</t>
  </si>
  <si>
    <t>CURS OPȚIONAL 4 (An II, Semestrul 4)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</si>
  <si>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</si>
  <si>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</si>
  <si>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</si>
  <si>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</si>
  <si>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</si>
  <si>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</si>
  <si>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</si>
  <si>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</si>
  <si>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</si>
  <si>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</si>
  <si>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</si>
  <si>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</si>
  <si>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</si>
  <si>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</si>
  <si>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</si>
  <si>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</si>
  <si>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</si>
  <si>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</si>
  <si>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</si>
  <si>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</si>
  <si>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</si>
  <si>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</si>
  <si>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În contul a cel mult 3 discipline opţionale generale, studentul are dreptul să aleagă 3 discipline de la alte specializări ale facultăţilor din Universitatea „Babeş-Bolyai”.</t>
  </si>
  <si>
    <t>DISCIPLINE DE SPECIALITATE (DS)</t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</si>
  <si>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</si>
  <si>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</si>
  <si>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</si>
  <si>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</si>
  <si>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</si>
  <si>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</si>
  <si>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</si>
  <si>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</si>
  <si>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</si>
  <si>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</si>
  <si>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</si>
  <si>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</si>
  <si>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</si>
  <si>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</si>
  <si>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</si>
  <si>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</si>
  <si>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</si>
  <si>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</si>
  <si>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</si>
  <si>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</si>
  <si>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</si>
  <si>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</si>
  <si>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PLAN DE ÎNVĂŢĂMÂNT  valabil începând din anul universitar 2017-2018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</si>
  <si>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</si>
  <si>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</si>
  <si>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</si>
  <si>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</si>
  <si>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L</t>
  </si>
  <si>
    <t>P</t>
  </si>
  <si>
    <r>
      <t xml:space="preserve">Domeniul: </t>
    </r>
    <r>
      <rPr>
        <b/>
        <sz val="10"/>
        <color indexed="8"/>
        <rFont val="Times New Roman"/>
        <family val="1"/>
      </rPr>
      <t>Matematic</t>
    </r>
    <r>
      <rPr>
        <b/>
        <sz val="10"/>
        <color indexed="8"/>
        <rFont val="Calibri"/>
        <family val="2"/>
        <charset val="238"/>
      </rPr>
      <t>ă</t>
    </r>
  </si>
  <si>
    <r>
      <t xml:space="preserve">Specializarea/Programul de studiu: </t>
    </r>
    <r>
      <rPr>
        <b/>
        <sz val="10"/>
        <color indexed="8"/>
        <rFont val="Times New Roman"/>
        <family val="1"/>
        <charset val="238"/>
      </rPr>
      <t>Matematici Avansate</t>
    </r>
  </si>
  <si>
    <r>
      <t xml:space="preserve">Limba de predare: </t>
    </r>
    <r>
      <rPr>
        <b/>
        <sz val="10"/>
        <color indexed="8"/>
        <rFont val="Times New Roman"/>
        <family val="1"/>
      </rPr>
      <t>Englez</t>
    </r>
    <r>
      <rPr>
        <b/>
        <sz val="10"/>
        <color indexed="8"/>
        <rFont val="Calibri"/>
        <family val="2"/>
        <charset val="238"/>
      </rPr>
      <t>ă</t>
    </r>
  </si>
  <si>
    <r>
      <t xml:space="preserve">Titlul absolventului: </t>
    </r>
    <r>
      <rPr>
        <b/>
        <sz val="10"/>
        <color indexed="8"/>
        <rFont val="Times New Roman"/>
        <family val="1"/>
        <charset val="238"/>
      </rPr>
      <t xml:space="preserve">MASTER'S DEGREE </t>
    </r>
  </si>
  <si>
    <t>0</t>
  </si>
  <si>
    <t>MME3111</t>
  </si>
  <si>
    <r>
      <t>Topologie algebric</t>
    </r>
    <r>
      <rPr>
        <sz val="10"/>
        <color indexed="8"/>
        <rFont val="Calibri"/>
        <family val="2"/>
        <charset val="238"/>
      </rPr>
      <t>ă</t>
    </r>
  </si>
  <si>
    <t>MME3103</t>
  </si>
  <si>
    <r>
      <t xml:space="preserve">Teoria grupurilor </t>
    </r>
    <r>
      <rPr>
        <sz val="10"/>
        <color indexed="8"/>
        <rFont val="Calibri"/>
        <family val="2"/>
        <charset val="238"/>
      </rPr>
      <t>ş</t>
    </r>
    <r>
      <rPr>
        <sz val="10"/>
        <color indexed="8"/>
        <rFont val="Times New Roman"/>
        <family val="1"/>
      </rPr>
      <t>i aplica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ii</t>
    </r>
  </si>
  <si>
    <t>MME3104</t>
  </si>
  <si>
    <r>
      <t xml:space="preserve">Metode matematice </t>
    </r>
    <r>
      <rPr>
        <sz val="10"/>
        <color indexed="8"/>
        <rFont val="Calibri"/>
        <family val="2"/>
        <charset val="238"/>
      </rPr>
      <t>î</t>
    </r>
    <r>
      <rPr>
        <sz val="10"/>
        <color indexed="8"/>
        <rFont val="Times New Roman"/>
        <family val="1"/>
      </rPr>
      <t>n mecanica fluidelor</t>
    </r>
  </si>
  <si>
    <r>
      <t>Metodologia cercet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rii </t>
    </r>
    <r>
      <rPr>
        <sz val="10"/>
        <color indexed="8"/>
        <rFont val="Calibri"/>
        <family val="2"/>
        <charset val="238"/>
      </rPr>
      <t>ş</t>
    </r>
    <r>
      <rPr>
        <sz val="10"/>
        <color indexed="8"/>
        <rFont val="Times New Roman"/>
        <family val="1"/>
      </rPr>
      <t>tiin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ifice de matematic</t>
    </r>
    <r>
      <rPr>
        <sz val="10"/>
        <color indexed="8"/>
        <rFont val="Calibri"/>
        <family val="2"/>
        <charset val="238"/>
      </rPr>
      <t>ă</t>
    </r>
  </si>
  <si>
    <t>MME3106</t>
  </si>
  <si>
    <r>
      <t>Ecua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ii neliniare cu derivate par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iale</t>
    </r>
  </si>
  <si>
    <t>MME3107</t>
  </si>
  <si>
    <r>
      <t>Tehnici de aproximare a func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iilor</t>
    </r>
  </si>
  <si>
    <t>MME3024</t>
  </si>
  <si>
    <r>
      <t>Analiz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 neliniar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 aplicat</t>
    </r>
    <r>
      <rPr>
        <sz val="10"/>
        <color indexed="8"/>
        <rFont val="Calibri"/>
        <family val="2"/>
        <charset val="238"/>
      </rPr>
      <t>ă</t>
    </r>
  </si>
  <si>
    <r>
      <t>Curs op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ional 1</t>
    </r>
  </si>
  <si>
    <t>MMX3221</t>
  </si>
  <si>
    <t>MME3110</t>
  </si>
  <si>
    <t>Analiză complexă uni şi multi dimensională</t>
  </si>
  <si>
    <t>MME3112</t>
  </si>
  <si>
    <r>
      <t>Algebr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 omologic</t>
    </r>
    <r>
      <rPr>
        <sz val="10"/>
        <color indexed="8"/>
        <rFont val="Calibri"/>
        <family val="2"/>
        <charset val="238"/>
      </rPr>
      <t xml:space="preserve">ă </t>
    </r>
  </si>
  <si>
    <t>MMX3222</t>
  </si>
  <si>
    <r>
      <t>Curs op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ional 2</t>
    </r>
  </si>
  <si>
    <t>MMX3223</t>
  </si>
  <si>
    <t>Curs opţional 3</t>
  </si>
  <si>
    <t>MMX3224</t>
  </si>
  <si>
    <t>Curs opţional 4</t>
  </si>
  <si>
    <t>MMX3225</t>
  </si>
  <si>
    <t>Curs opţional 5</t>
  </si>
  <si>
    <t>MME3113</t>
  </si>
  <si>
    <t>Proiect de cercetare</t>
  </si>
  <si>
    <t>MME3114</t>
  </si>
  <si>
    <r>
      <t>Elaborarea lucr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>rii de diserta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ie</t>
    </r>
  </si>
  <si>
    <r>
      <t>Practic</t>
    </r>
    <r>
      <rPr>
        <sz val="10"/>
        <color indexed="8"/>
        <rFont val="Calibri"/>
        <family val="2"/>
        <charset val="238"/>
      </rPr>
      <t>ă</t>
    </r>
  </si>
  <si>
    <t>CURS OPȚIONAL 1 (An I, Semestrul 2)</t>
  </si>
  <si>
    <t>CURS OPȚIONAL 2 (An II, Semestrul 3)</t>
  </si>
  <si>
    <t>MME3108</t>
  </si>
  <si>
    <r>
      <t xml:space="preserve">Inele </t>
    </r>
    <r>
      <rPr>
        <sz val="10"/>
        <color indexed="8"/>
        <rFont val="Calibri"/>
        <family val="2"/>
        <charset val="238"/>
      </rPr>
      <t>ş</t>
    </r>
    <r>
      <rPr>
        <sz val="10"/>
        <color indexed="8"/>
        <rFont val="Times New Roman"/>
        <family val="1"/>
      </rPr>
      <t>i module</t>
    </r>
  </si>
  <si>
    <t>MME3122</t>
  </si>
  <si>
    <r>
      <t>Reprezent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ri ale grupurilor </t>
    </r>
    <r>
      <rPr>
        <sz val="10"/>
        <color indexed="8"/>
        <rFont val="Calibri"/>
        <family val="2"/>
        <charset val="238"/>
      </rPr>
      <t>ş</t>
    </r>
    <r>
      <rPr>
        <sz val="10"/>
        <color indexed="8"/>
        <rFont val="Times New Roman"/>
        <family val="1"/>
      </rPr>
      <t>i algebrelor</t>
    </r>
  </si>
  <si>
    <t>MME3123</t>
  </si>
  <si>
    <t>Teoria categoriilor</t>
  </si>
  <si>
    <t>MME3115</t>
  </si>
  <si>
    <t>Teoria geometrică a funcţiilor de mai multe variabile complexe</t>
  </si>
  <si>
    <r>
      <t>Optimizare vectorial</t>
    </r>
    <r>
      <rPr>
        <sz val="10"/>
        <color indexed="8"/>
        <rFont val="Calibri"/>
        <family val="2"/>
        <charset val="238"/>
      </rPr>
      <t>ă</t>
    </r>
  </si>
  <si>
    <r>
      <t xml:space="preserve">Introducere </t>
    </r>
    <r>
      <rPr>
        <sz val="10"/>
        <color indexed="8"/>
        <rFont val="Calibri"/>
        <family val="2"/>
        <charset val="238"/>
      </rPr>
      <t>î</t>
    </r>
    <r>
      <rPr>
        <sz val="10"/>
        <color indexed="8"/>
        <rFont val="Times New Roman"/>
        <family val="1"/>
      </rPr>
      <t>n analiza matematic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 pe fractali</t>
    </r>
  </si>
  <si>
    <t>MME3109</t>
  </si>
  <si>
    <r>
      <t>Teoria calitativ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 a ecua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iilor diferen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iale ordinare</t>
    </r>
  </si>
  <si>
    <r>
      <t>Sisteme de reac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ie-difuzie</t>
    </r>
  </si>
  <si>
    <t>MME3119</t>
  </si>
  <si>
    <r>
      <t xml:space="preserve">Analiza operatorilor multivoci </t>
    </r>
    <r>
      <rPr>
        <sz val="10"/>
        <color indexed="8"/>
        <rFont val="Calibri"/>
        <family val="2"/>
        <charset val="238"/>
      </rPr>
      <t>ş</t>
    </r>
    <r>
      <rPr>
        <sz val="10"/>
        <color indexed="8"/>
        <rFont val="Times New Roman"/>
        <family val="1"/>
      </rPr>
      <t>i aplica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>ii</t>
    </r>
  </si>
  <si>
    <t>CURS OPȚIONAL 5 (An II, Semestrul 4)</t>
  </si>
  <si>
    <t>MME3116</t>
  </si>
  <si>
    <r>
      <t>Teoria poten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</rPr>
      <t xml:space="preserve">ialului </t>
    </r>
    <r>
      <rPr>
        <sz val="10"/>
        <color indexed="8"/>
        <rFont val="Calibri"/>
        <family val="2"/>
        <charset val="238"/>
      </rPr>
      <t>ş</t>
    </r>
    <r>
      <rPr>
        <sz val="10"/>
        <color indexed="8"/>
        <rFont val="Times New Roman"/>
        <family val="1"/>
      </rPr>
      <t>i probleme eliptice pe frontier</t>
    </r>
    <r>
      <rPr>
        <sz val="10"/>
        <color indexed="8"/>
        <rFont val="Calibri"/>
        <family val="2"/>
        <charset val="238"/>
      </rPr>
      <t>ă</t>
    </r>
  </si>
  <si>
    <t>Introducere în mecanica fluidelor calculatorie</t>
  </si>
  <si>
    <r>
      <t>Capitole speciale de analiz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 numeric</t>
    </r>
    <r>
      <rPr>
        <sz val="10"/>
        <color indexed="8"/>
        <rFont val="Calibri"/>
        <family val="2"/>
        <charset val="238"/>
      </rPr>
      <t>ă</t>
    </r>
  </si>
  <si>
    <t>Modele stocastice</t>
  </si>
  <si>
    <r>
      <t>Analiz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 wavelets </t>
    </r>
  </si>
  <si>
    <t>Sem. 2: Se alege  o disciplină din pachetul: MMX3221</t>
  </si>
  <si>
    <r>
      <t xml:space="preserve">Sem. 4: Se alege  o disciplină din pachetul: MMX3224 </t>
    </r>
    <r>
      <rPr>
        <sz val="10"/>
        <color indexed="8"/>
        <rFont val="Calibri"/>
        <family val="2"/>
        <charset val="238"/>
      </rPr>
      <t>ş</t>
    </r>
    <r>
      <rPr>
        <sz val="10"/>
        <color indexed="8"/>
        <rFont val="Times New Roman"/>
        <family val="1"/>
      </rPr>
      <t>i o disciplin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</rPr>
      <t xml:space="preserve"> din pachetul: MMX3225</t>
    </r>
  </si>
  <si>
    <r>
      <rPr>
        <b/>
        <sz val="10"/>
        <color indexed="8"/>
        <rFont val="Times New Roman"/>
        <family val="1"/>
      </rPr>
      <t xml:space="preserve">83 </t>
    </r>
    <r>
      <rPr>
        <sz val="10"/>
        <color indexed="8"/>
        <rFont val="Times New Roman"/>
        <family val="1"/>
      </rPr>
      <t>de credite la disciplinele obligatorii;</t>
    </r>
  </si>
  <si>
    <r>
      <rPr>
        <b/>
        <sz val="10"/>
        <color indexed="8"/>
        <rFont val="Times New Roman"/>
        <family val="1"/>
      </rPr>
      <t xml:space="preserve">37 </t>
    </r>
    <r>
      <rPr>
        <sz val="10"/>
        <color indexed="8"/>
        <rFont val="Times New Roman"/>
        <family val="1"/>
      </rPr>
      <t>de credite la disciplinele opţionale;</t>
    </r>
  </si>
  <si>
    <t xml:space="preserve">FACULTATEA DE MATEMATICĂ ŞI INFORMATICĂ </t>
  </si>
  <si>
    <r>
      <t xml:space="preserve">Sem. 3: Se alege  o disciplină din pachetul: MMX3222 </t>
    </r>
    <r>
      <rPr>
        <sz val="10"/>
        <color indexed="8"/>
        <rFont val="Calibri"/>
        <family val="2"/>
        <charset val="238"/>
      </rPr>
      <t>ş</t>
    </r>
    <r>
      <rPr>
        <sz val="10"/>
        <color indexed="8"/>
        <rFont val="Times New Roman"/>
        <family val="1"/>
      </rPr>
      <t>i o disciplin</t>
    </r>
    <r>
      <rPr>
        <sz val="10"/>
        <color indexed="8"/>
        <rFont val="Calibri"/>
        <family val="2"/>
        <charset val="238"/>
      </rPr>
      <t xml:space="preserve">ă </t>
    </r>
    <r>
      <rPr>
        <sz val="10"/>
        <color indexed="8"/>
        <rFont val="Times New Roman"/>
        <family val="1"/>
      </rPr>
      <t>din pachetul: MMX3223</t>
    </r>
  </si>
  <si>
    <t>MMR3041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</si>
  <si>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Planul de </t>
    </r>
    <r>
      <rPr>
        <sz val="10"/>
        <color indexed="8"/>
        <rFont val="Calibri"/>
        <family val="2"/>
        <charset val="238"/>
      </rPr>
      <t>învăţăm</t>
    </r>
    <r>
      <rPr>
        <sz val="10"/>
        <color indexed="8"/>
        <rFont val="Times New Roman"/>
        <family val="1"/>
        <charset val="238"/>
      </rPr>
      <t>ânt urmeaz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  <charset val="238"/>
      </rPr>
      <t xml:space="preserve"> </t>
    </r>
    <r>
      <rPr>
        <sz val="10"/>
        <color indexed="8"/>
        <rFont val="Calibri"/>
        <family val="2"/>
        <charset val="238"/>
      </rPr>
      <t>î</t>
    </r>
    <r>
      <rPr>
        <sz val="10"/>
        <color indexed="8"/>
        <rFont val="Times New Roman"/>
        <family val="1"/>
        <charset val="238"/>
      </rPr>
      <t>n propor</t>
    </r>
    <r>
      <rPr>
        <sz val="10"/>
        <color indexed="8"/>
        <rFont val="Calibri"/>
        <family val="2"/>
        <charset val="238"/>
      </rPr>
      <t>ţ</t>
    </r>
    <r>
      <rPr>
        <sz val="10"/>
        <color indexed="8"/>
        <rFont val="Times New Roman"/>
        <family val="1"/>
        <charset val="238"/>
      </rPr>
      <t>ie de 60 % planurile de învăţământ de la urm</t>
    </r>
    <r>
      <rPr>
        <sz val="10"/>
        <color indexed="8"/>
        <rFont val="Calibri"/>
        <family val="2"/>
        <charset val="238"/>
      </rPr>
      <t>ă</t>
    </r>
    <r>
      <rPr>
        <sz val="10"/>
        <color indexed="8"/>
        <rFont val="Times New Roman"/>
        <family val="1"/>
        <charset val="238"/>
      </rPr>
      <t>toarele universit</t>
    </r>
    <r>
      <rPr>
        <sz val="10"/>
        <color indexed="8"/>
        <rFont val="Calibri"/>
        <family val="2"/>
        <charset val="238"/>
      </rPr>
      <t>ăţ</t>
    </r>
    <r>
      <rPr>
        <sz val="10"/>
        <color indexed="8"/>
        <rFont val="Times New Roman"/>
        <family val="1"/>
        <charset val="238"/>
      </rPr>
      <t>i: Universitatea New York (Master of Science in Mathematics), Universitatea Cambridge (Master of Mathematics), Universitatea Tor Vergata Roma (Master in Pure and Applied Mathematics).</t>
    </r>
  </si>
  <si>
    <t>MME7002</t>
  </si>
  <si>
    <t>MME3402</t>
  </si>
  <si>
    <t>MME3403</t>
  </si>
  <si>
    <t>MME3404</t>
  </si>
  <si>
    <t>MME3405</t>
  </si>
  <si>
    <t>MME3406</t>
  </si>
  <si>
    <t>MME3407</t>
  </si>
  <si>
    <t>MME3408</t>
  </si>
</sst>
</file>

<file path=xl/styles.xml><?xml version="1.0" encoding="utf-8"?>
<styleSheet xmlns="http://schemas.openxmlformats.org/spreadsheetml/2006/main">
  <numFmts count="1">
    <numFmt numFmtId="164" formatCode="0;\-0;;@"/>
  </numFmts>
  <fonts count="14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</xf>
    <xf numFmtId="1" fontId="9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left" vertical="center"/>
      <protection locked="0"/>
    </xf>
    <xf numFmtId="1" fontId="1" fillId="4" borderId="6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/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2" fontId="1" fillId="4" borderId="9" xfId="0" applyNumberFormat="1" applyFont="1" applyFill="1" applyBorder="1" applyAlignment="1" applyProtection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center"/>
    </xf>
    <xf numFmtId="2" fontId="1" fillId="4" borderId="11" xfId="0" applyNumberFormat="1" applyFont="1" applyFill="1" applyBorder="1" applyAlignment="1" applyProtection="1">
      <alignment horizontal="center" vertical="center"/>
    </xf>
    <xf numFmtId="2" fontId="1" fillId="4" borderId="7" xfId="0" applyNumberFormat="1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7" fillId="0" borderId="2" xfId="0" applyNumberFormat="1" applyFont="1" applyBorder="1" applyAlignment="1" applyProtection="1">
      <alignment horizontal="center" vertical="center"/>
    </xf>
    <xf numFmtId="9" fontId="7" fillId="0" borderId="6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8" fillId="0" borderId="2" xfId="0" applyNumberFormat="1" applyFont="1" applyBorder="1" applyAlignment="1" applyProtection="1">
      <alignment horizontal="center"/>
    </xf>
    <xf numFmtId="9" fontId="8" fillId="0" borderId="6" xfId="0" applyNumberFormat="1" applyFont="1" applyBorder="1" applyAlignment="1" applyProtection="1">
      <alignment horizont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" fontId="13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01"/>
  <sheetViews>
    <sheetView tabSelected="1" zoomScaleNormal="100" workbookViewId="0">
      <selection sqref="A1:K1"/>
    </sheetView>
  </sheetViews>
  <sheetFormatPr defaultColWidth="9.1796875" defaultRowHeight="13"/>
  <cols>
    <col min="1" max="1" width="9.26953125" style="1" customWidth="1"/>
    <col min="2" max="2" width="5.453125" style="1" customWidth="1"/>
    <col min="3" max="3" width="5.7265625" style="1" customWidth="1"/>
    <col min="4" max="4" width="3.7265625" style="1" customWidth="1"/>
    <col min="5" max="5" width="3.81640625" style="1" customWidth="1"/>
    <col min="6" max="6" width="3.7265625" style="1" customWidth="1"/>
    <col min="7" max="7" width="7.81640625" style="1" customWidth="1"/>
    <col min="8" max="8" width="7.26953125" style="1" customWidth="1"/>
    <col min="9" max="9" width="5.81640625" style="1" customWidth="1"/>
    <col min="10" max="10" width="7.26953125" style="1" customWidth="1"/>
    <col min="11" max="11" width="5.7265625" style="1" customWidth="1"/>
    <col min="12" max="12" width="6.1796875" style="1" customWidth="1"/>
    <col min="13" max="13" width="6.1796875" style="47" customWidth="1"/>
    <col min="14" max="14" width="5.54296875" style="1" customWidth="1"/>
    <col min="15" max="19" width="6" style="1" customWidth="1"/>
    <col min="20" max="20" width="6.1796875" style="1" customWidth="1"/>
    <col min="21" max="16384" width="9.1796875" style="1"/>
  </cols>
  <sheetData>
    <row r="1" spans="1:20" ht="15.75" customHeight="1">
      <c r="A1" s="178" t="s">
        <v>94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M1" s="181" t="s">
        <v>19</v>
      </c>
      <c r="N1" s="181"/>
      <c r="O1" s="181"/>
      <c r="P1" s="181"/>
      <c r="Q1" s="181"/>
      <c r="R1" s="181"/>
      <c r="S1" s="181"/>
      <c r="T1" s="181"/>
    </row>
    <row r="2" spans="1:20" ht="6.75" customHeigh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M2" s="1"/>
    </row>
    <row r="3" spans="1:20" ht="39" customHeight="1">
      <c r="A3" s="179" t="s">
        <v>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M3" s="186"/>
      <c r="N3" s="187"/>
      <c r="O3" s="160" t="s">
        <v>33</v>
      </c>
      <c r="P3" s="161"/>
      <c r="Q3" s="162"/>
      <c r="R3" s="160" t="s">
        <v>34</v>
      </c>
      <c r="S3" s="161"/>
      <c r="T3" s="162"/>
    </row>
    <row r="4" spans="1:20" ht="17.25" customHeight="1">
      <c r="A4" s="183" t="s">
        <v>166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M4" s="188" t="s">
        <v>14</v>
      </c>
      <c r="N4" s="189"/>
      <c r="O4" s="163">
        <v>16</v>
      </c>
      <c r="P4" s="164"/>
      <c r="Q4" s="165"/>
      <c r="R4" s="163">
        <v>16</v>
      </c>
      <c r="S4" s="164"/>
      <c r="T4" s="165"/>
    </row>
    <row r="5" spans="1:20" ht="16.5" customHeight="1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M5" s="188" t="s">
        <v>15</v>
      </c>
      <c r="N5" s="189"/>
      <c r="O5" s="163">
        <v>16</v>
      </c>
      <c r="P5" s="164"/>
      <c r="Q5" s="165"/>
      <c r="R5" s="163">
        <v>19</v>
      </c>
      <c r="S5" s="164"/>
      <c r="T5" s="165"/>
    </row>
    <row r="6" spans="1:20" ht="15" customHeight="1">
      <c r="A6" s="196" t="s">
        <v>101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M6" s="198"/>
      <c r="N6" s="198"/>
      <c r="O6" s="197"/>
      <c r="P6" s="197"/>
      <c r="Q6" s="197"/>
      <c r="R6" s="197"/>
      <c r="S6" s="197"/>
      <c r="T6" s="197"/>
    </row>
    <row r="7" spans="1:20" ht="18" customHeight="1">
      <c r="A7" s="193" t="s">
        <v>102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M7" s="1"/>
    </row>
    <row r="8" spans="1:20" ht="18.75" customHeight="1">
      <c r="A8" s="177" t="s">
        <v>103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M8" s="193" t="s">
        <v>95</v>
      </c>
      <c r="N8" s="193"/>
      <c r="O8" s="193"/>
      <c r="P8" s="193"/>
      <c r="Q8" s="193"/>
      <c r="R8" s="193"/>
      <c r="S8" s="193"/>
      <c r="T8" s="193"/>
    </row>
    <row r="9" spans="1:20" ht="15" customHeight="1">
      <c r="A9" s="177" t="s">
        <v>104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M9" s="193"/>
      <c r="N9" s="193"/>
      <c r="O9" s="193"/>
      <c r="P9" s="193"/>
      <c r="Q9" s="193"/>
      <c r="R9" s="193"/>
      <c r="S9" s="193"/>
      <c r="T9" s="193"/>
    </row>
    <row r="10" spans="1:20" ht="16.5" customHeight="1">
      <c r="A10" s="177" t="s">
        <v>63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M10" s="193"/>
      <c r="N10" s="193"/>
      <c r="O10" s="193"/>
      <c r="P10" s="193"/>
      <c r="Q10" s="193"/>
      <c r="R10" s="193"/>
      <c r="S10" s="193"/>
      <c r="T10" s="193"/>
    </row>
    <row r="11" spans="1:20" ht="13" customHeight="1">
      <c r="A11" s="177" t="s">
        <v>17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M11" s="193"/>
      <c r="N11" s="193"/>
      <c r="O11" s="193"/>
      <c r="P11" s="193"/>
      <c r="Q11" s="193"/>
      <c r="R11" s="193"/>
      <c r="S11" s="193"/>
      <c r="T11" s="193"/>
    </row>
    <row r="12" spans="1:20" ht="10.5" customHeight="1">
      <c r="A12" s="177"/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M12" s="2"/>
      <c r="N12" s="2"/>
      <c r="O12" s="2"/>
      <c r="P12" s="2"/>
      <c r="Q12" s="2"/>
      <c r="R12" s="2"/>
    </row>
    <row r="13" spans="1:20">
      <c r="A13" s="176" t="s">
        <v>68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M13" s="199" t="s">
        <v>20</v>
      </c>
      <c r="N13" s="199"/>
      <c r="O13" s="199"/>
      <c r="P13" s="199"/>
      <c r="Q13" s="199"/>
      <c r="R13" s="199"/>
      <c r="S13" s="199"/>
      <c r="T13" s="199"/>
    </row>
    <row r="14" spans="1:20" ht="12.75" customHeight="1">
      <c r="A14" s="176" t="s">
        <v>64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M14" s="182" t="s">
        <v>162</v>
      </c>
      <c r="N14" s="182"/>
      <c r="O14" s="182"/>
      <c r="P14" s="182"/>
      <c r="Q14" s="182"/>
      <c r="R14" s="182"/>
      <c r="S14" s="182"/>
      <c r="T14" s="182"/>
    </row>
    <row r="15" spans="1:20" ht="24.75" customHeight="1">
      <c r="A15" s="177" t="s">
        <v>164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M15" s="182" t="s">
        <v>167</v>
      </c>
      <c r="N15" s="182"/>
      <c r="O15" s="182"/>
      <c r="P15" s="182"/>
      <c r="Q15" s="182"/>
      <c r="R15" s="182"/>
      <c r="S15" s="182"/>
      <c r="T15" s="182"/>
    </row>
    <row r="16" spans="1:20" ht="26.25" customHeight="1">
      <c r="A16" s="177" t="s">
        <v>165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M16" s="182" t="s">
        <v>163</v>
      </c>
      <c r="N16" s="182"/>
      <c r="O16" s="182"/>
      <c r="P16" s="182"/>
      <c r="Q16" s="182"/>
      <c r="R16" s="182"/>
      <c r="S16" s="182"/>
      <c r="T16" s="182"/>
    </row>
    <row r="17" spans="1:20" ht="12.75" customHeight="1">
      <c r="A17" s="177" t="s">
        <v>1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M17" s="180"/>
      <c r="N17" s="180"/>
      <c r="O17" s="180"/>
      <c r="P17" s="180"/>
      <c r="Q17" s="180"/>
      <c r="R17" s="180"/>
      <c r="S17" s="180"/>
      <c r="T17" s="180"/>
    </row>
    <row r="18" spans="1:20" ht="14.25" customHeight="1">
      <c r="A18" s="177" t="s">
        <v>69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M18" s="180"/>
      <c r="N18" s="180"/>
      <c r="O18" s="180"/>
      <c r="P18" s="180"/>
      <c r="Q18" s="180"/>
      <c r="R18" s="180"/>
      <c r="S18" s="180"/>
      <c r="T18" s="180"/>
    </row>
    <row r="19" spans="1:20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M19" s="180"/>
      <c r="N19" s="180"/>
      <c r="O19" s="180"/>
      <c r="P19" s="180"/>
      <c r="Q19" s="180"/>
      <c r="R19" s="180"/>
      <c r="S19" s="180"/>
      <c r="T19" s="180"/>
    </row>
    <row r="20" spans="1:20" ht="7.5" customHeight="1">
      <c r="A20" s="193" t="s">
        <v>84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M20" s="2"/>
      <c r="N20" s="2"/>
      <c r="O20" s="2"/>
      <c r="P20" s="2"/>
      <c r="Q20" s="2"/>
      <c r="R20" s="2"/>
    </row>
    <row r="21" spans="1:20" ht="15" customHeight="1">
      <c r="A21" s="193"/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M21" s="69" t="s">
        <v>70</v>
      </c>
      <c r="N21" s="69"/>
      <c r="O21" s="69"/>
      <c r="P21" s="69"/>
      <c r="Q21" s="69"/>
      <c r="R21" s="69"/>
      <c r="S21" s="69"/>
      <c r="T21" s="69"/>
    </row>
    <row r="22" spans="1:20" ht="15" customHeight="1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M22" s="69"/>
      <c r="N22" s="69"/>
      <c r="O22" s="69"/>
      <c r="P22" s="69"/>
      <c r="Q22" s="69"/>
      <c r="R22" s="69"/>
      <c r="S22" s="69"/>
      <c r="T22" s="69"/>
    </row>
    <row r="23" spans="1:20" ht="13.5" customHeight="1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M23" s="69"/>
      <c r="N23" s="69"/>
      <c r="O23" s="69"/>
      <c r="P23" s="69"/>
      <c r="Q23" s="69"/>
      <c r="R23" s="69"/>
      <c r="S23" s="69"/>
      <c r="T23" s="69"/>
    </row>
    <row r="24" spans="1:20" ht="6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M24" s="3"/>
      <c r="N24" s="3"/>
      <c r="O24" s="3"/>
      <c r="P24" s="3"/>
      <c r="Q24" s="3"/>
      <c r="R24" s="3"/>
    </row>
    <row r="25" spans="1:20">
      <c r="A25" s="142" t="s">
        <v>16</v>
      </c>
      <c r="B25" s="142"/>
      <c r="C25" s="142"/>
      <c r="D25" s="142"/>
      <c r="E25" s="142"/>
      <c r="F25" s="142"/>
      <c r="G25" s="142"/>
      <c r="M25" s="192" t="s">
        <v>169</v>
      </c>
      <c r="N25" s="192"/>
      <c r="O25" s="192"/>
      <c r="P25" s="192"/>
      <c r="Q25" s="192"/>
      <c r="R25" s="192"/>
      <c r="S25" s="192"/>
      <c r="T25" s="192"/>
    </row>
    <row r="26" spans="1:20" ht="26.25" customHeight="1">
      <c r="A26" s="4"/>
      <c r="B26" s="160" t="s">
        <v>2</v>
      </c>
      <c r="C26" s="162"/>
      <c r="D26" s="160" t="s">
        <v>3</v>
      </c>
      <c r="E26" s="161"/>
      <c r="F26" s="162"/>
      <c r="G26" s="158" t="s">
        <v>18</v>
      </c>
      <c r="H26" s="158" t="s">
        <v>10</v>
      </c>
      <c r="I26" s="160" t="s">
        <v>4</v>
      </c>
      <c r="J26" s="161"/>
      <c r="K26" s="162"/>
      <c r="M26" s="192"/>
      <c r="N26" s="192"/>
      <c r="O26" s="192"/>
      <c r="P26" s="192"/>
      <c r="Q26" s="192"/>
      <c r="R26" s="192"/>
      <c r="S26" s="192"/>
      <c r="T26" s="192"/>
    </row>
    <row r="27" spans="1:20" ht="14.25" customHeight="1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159"/>
      <c r="H27" s="159"/>
      <c r="I27" s="5" t="s">
        <v>11</v>
      </c>
      <c r="J27" s="5" t="s">
        <v>12</v>
      </c>
      <c r="K27" s="5" t="s">
        <v>13</v>
      </c>
      <c r="M27" s="192"/>
      <c r="N27" s="192"/>
      <c r="O27" s="192"/>
      <c r="P27" s="192"/>
      <c r="Q27" s="192"/>
      <c r="R27" s="192"/>
      <c r="S27" s="192"/>
      <c r="T27" s="192"/>
    </row>
    <row r="28" spans="1:20" ht="17.25" customHeight="1">
      <c r="A28" s="6" t="s">
        <v>14</v>
      </c>
      <c r="B28" s="7">
        <v>14</v>
      </c>
      <c r="C28" s="7">
        <v>14</v>
      </c>
      <c r="D28" s="23">
        <v>3</v>
      </c>
      <c r="E28" s="23">
        <v>3</v>
      </c>
      <c r="F28" s="23">
        <v>2</v>
      </c>
      <c r="G28" s="23">
        <v>0</v>
      </c>
      <c r="H28" s="36" t="s">
        <v>105</v>
      </c>
      <c r="I28" s="23">
        <v>3</v>
      </c>
      <c r="J28" s="23">
        <v>1</v>
      </c>
      <c r="K28" s="23">
        <v>12</v>
      </c>
      <c r="M28" s="192"/>
      <c r="N28" s="192"/>
      <c r="O28" s="192"/>
      <c r="P28" s="192"/>
      <c r="Q28" s="192"/>
      <c r="R28" s="192"/>
      <c r="S28" s="192"/>
      <c r="T28" s="192"/>
    </row>
    <row r="29" spans="1:20" ht="15" customHeight="1">
      <c r="A29" s="6" t="s">
        <v>15</v>
      </c>
      <c r="B29" s="7">
        <v>14</v>
      </c>
      <c r="C29" s="7">
        <v>12</v>
      </c>
      <c r="D29" s="23">
        <v>3</v>
      </c>
      <c r="E29" s="23">
        <v>3</v>
      </c>
      <c r="F29" s="23">
        <v>2</v>
      </c>
      <c r="G29" s="23">
        <v>2</v>
      </c>
      <c r="H29" s="23">
        <v>2</v>
      </c>
      <c r="I29" s="23">
        <v>3</v>
      </c>
      <c r="J29" s="23">
        <v>1</v>
      </c>
      <c r="K29" s="23">
        <v>10</v>
      </c>
      <c r="M29" s="192"/>
      <c r="N29" s="192"/>
      <c r="O29" s="192"/>
      <c r="P29" s="192"/>
      <c r="Q29" s="192"/>
      <c r="R29" s="192"/>
      <c r="S29" s="192"/>
      <c r="T29" s="192"/>
    </row>
    <row r="30" spans="1:20" ht="15.75" customHeight="1">
      <c r="A30" s="31"/>
      <c r="B30" s="29"/>
      <c r="C30" s="29"/>
      <c r="D30" s="29"/>
      <c r="E30" s="29"/>
      <c r="F30" s="29"/>
      <c r="G30" s="29"/>
      <c r="H30" s="29"/>
      <c r="I30" s="29"/>
      <c r="J30" s="29"/>
      <c r="K30" s="32"/>
      <c r="M30" s="192"/>
      <c r="N30" s="192"/>
      <c r="O30" s="192"/>
      <c r="P30" s="192"/>
      <c r="Q30" s="192"/>
      <c r="R30" s="192"/>
      <c r="S30" s="192"/>
      <c r="T30" s="192"/>
    </row>
    <row r="31" spans="1:20" ht="21" customHeight="1">
      <c r="A31" s="30"/>
      <c r="B31" s="30"/>
      <c r="C31" s="30"/>
      <c r="D31" s="30"/>
      <c r="E31" s="30"/>
      <c r="F31" s="30"/>
      <c r="G31" s="30"/>
      <c r="M31" s="192"/>
      <c r="N31" s="192"/>
      <c r="O31" s="192"/>
      <c r="P31" s="192"/>
      <c r="Q31" s="192"/>
      <c r="R31" s="192"/>
      <c r="S31" s="192"/>
      <c r="T31" s="192"/>
    </row>
    <row r="32" spans="1:20" ht="15" customHeight="1">
      <c r="B32" s="2"/>
      <c r="C32" s="2"/>
      <c r="D32" s="2"/>
      <c r="E32" s="2"/>
      <c r="F32" s="2"/>
      <c r="G32" s="2"/>
      <c r="M32" s="8"/>
      <c r="N32" s="8"/>
      <c r="O32" s="8"/>
      <c r="P32" s="8"/>
      <c r="Q32" s="8"/>
      <c r="R32" s="8"/>
      <c r="S32" s="8"/>
    </row>
    <row r="33" spans="1:20">
      <c r="B33" s="8"/>
      <c r="C33" s="8"/>
      <c r="D33" s="8"/>
      <c r="E33" s="8"/>
      <c r="F33" s="8"/>
      <c r="G33" s="8"/>
      <c r="M33" s="8"/>
      <c r="N33" s="8"/>
      <c r="O33" s="8"/>
      <c r="P33" s="8"/>
      <c r="Q33" s="8"/>
      <c r="R33" s="8"/>
      <c r="S33" s="8"/>
    </row>
    <row r="35" spans="1:20" ht="16.5" customHeight="1">
      <c r="A35" s="184" t="s">
        <v>21</v>
      </c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</row>
    <row r="36" spans="1:20" ht="8.25" hidden="1" customHeight="1">
      <c r="O36" s="9"/>
      <c r="P36" s="10" t="s">
        <v>35</v>
      </c>
      <c r="Q36" s="10" t="s">
        <v>36</v>
      </c>
      <c r="R36" s="10" t="s">
        <v>37</v>
      </c>
      <c r="S36" s="10" t="s">
        <v>38</v>
      </c>
      <c r="T36" s="10" t="s">
        <v>52</v>
      </c>
    </row>
    <row r="37" spans="1:20" ht="17.25" customHeight="1">
      <c r="A37" s="90" t="s">
        <v>41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</row>
    <row r="38" spans="1:20" ht="25.5" customHeight="1">
      <c r="A38" s="194" t="s">
        <v>26</v>
      </c>
      <c r="B38" s="168" t="s">
        <v>25</v>
      </c>
      <c r="C38" s="169"/>
      <c r="D38" s="169"/>
      <c r="E38" s="169"/>
      <c r="F38" s="169"/>
      <c r="G38" s="169"/>
      <c r="H38" s="169"/>
      <c r="I38" s="170"/>
      <c r="J38" s="158" t="s">
        <v>39</v>
      </c>
      <c r="K38" s="155" t="s">
        <v>23</v>
      </c>
      <c r="L38" s="156"/>
      <c r="M38" s="156"/>
      <c r="N38" s="157"/>
      <c r="O38" s="155" t="s">
        <v>40</v>
      </c>
      <c r="P38" s="190"/>
      <c r="Q38" s="191"/>
      <c r="R38" s="155" t="s">
        <v>22</v>
      </c>
      <c r="S38" s="156"/>
      <c r="T38" s="157"/>
    </row>
    <row r="39" spans="1:20" ht="13.5" customHeight="1">
      <c r="A39" s="195"/>
      <c r="B39" s="171"/>
      <c r="C39" s="166"/>
      <c r="D39" s="166"/>
      <c r="E39" s="166"/>
      <c r="F39" s="166"/>
      <c r="G39" s="166"/>
      <c r="H39" s="166"/>
      <c r="I39" s="172"/>
      <c r="J39" s="159"/>
      <c r="K39" s="5" t="s">
        <v>27</v>
      </c>
      <c r="L39" s="5" t="s">
        <v>28</v>
      </c>
      <c r="M39" s="46" t="s">
        <v>99</v>
      </c>
      <c r="N39" s="5" t="s">
        <v>100</v>
      </c>
      <c r="O39" s="5" t="s">
        <v>32</v>
      </c>
      <c r="P39" s="5" t="s">
        <v>7</v>
      </c>
      <c r="Q39" s="5" t="s">
        <v>29</v>
      </c>
      <c r="R39" s="5" t="s">
        <v>30</v>
      </c>
      <c r="S39" s="5" t="s">
        <v>27</v>
      </c>
      <c r="T39" s="5" t="s">
        <v>31</v>
      </c>
    </row>
    <row r="40" spans="1:20">
      <c r="A40" s="45" t="s">
        <v>106</v>
      </c>
      <c r="B40" s="129" t="s">
        <v>107</v>
      </c>
      <c r="C40" s="130"/>
      <c r="D40" s="130"/>
      <c r="E40" s="130"/>
      <c r="F40" s="130"/>
      <c r="G40" s="130"/>
      <c r="H40" s="130"/>
      <c r="I40" s="131"/>
      <c r="J40" s="11">
        <v>8</v>
      </c>
      <c r="K40" s="11">
        <v>2</v>
      </c>
      <c r="L40" s="11">
        <v>1</v>
      </c>
      <c r="M40" s="11">
        <v>0</v>
      </c>
      <c r="N40" s="11">
        <v>1</v>
      </c>
      <c r="O40" s="18">
        <f>K40+L40+M40+N40</f>
        <v>4</v>
      </c>
      <c r="P40" s="19">
        <f>Q40-O40</f>
        <v>10</v>
      </c>
      <c r="Q40" s="19">
        <f>ROUND(PRODUCT(J40,25)/14,0)</f>
        <v>14</v>
      </c>
      <c r="R40" s="22" t="s">
        <v>30</v>
      </c>
      <c r="S40" s="11"/>
      <c r="T40" s="23"/>
    </row>
    <row r="41" spans="1:20">
      <c r="A41" s="45" t="s">
        <v>108</v>
      </c>
      <c r="B41" s="129" t="s">
        <v>109</v>
      </c>
      <c r="C41" s="130"/>
      <c r="D41" s="130"/>
      <c r="E41" s="130"/>
      <c r="F41" s="130"/>
      <c r="G41" s="130"/>
      <c r="H41" s="130"/>
      <c r="I41" s="131"/>
      <c r="J41" s="11">
        <v>8</v>
      </c>
      <c r="K41" s="11">
        <v>2</v>
      </c>
      <c r="L41" s="11">
        <v>1</v>
      </c>
      <c r="M41" s="11">
        <v>0</v>
      </c>
      <c r="N41" s="11">
        <v>1</v>
      </c>
      <c r="O41" s="50">
        <f t="shared" ref="O41:O43" si="0">K41+L41+M41+N41</f>
        <v>4</v>
      </c>
      <c r="P41" s="19">
        <f t="shared" ref="P41:P43" si="1">Q41-O41</f>
        <v>10</v>
      </c>
      <c r="Q41" s="19">
        <f t="shared" ref="Q41:Q43" si="2">ROUND(PRODUCT(J41,25)/14,0)</f>
        <v>14</v>
      </c>
      <c r="R41" s="22" t="s">
        <v>30</v>
      </c>
      <c r="S41" s="11"/>
      <c r="T41" s="23"/>
    </row>
    <row r="42" spans="1:20">
      <c r="A42" s="45" t="s">
        <v>110</v>
      </c>
      <c r="B42" s="129" t="s">
        <v>111</v>
      </c>
      <c r="C42" s="130"/>
      <c r="D42" s="130"/>
      <c r="E42" s="130"/>
      <c r="F42" s="130"/>
      <c r="G42" s="130"/>
      <c r="H42" s="130"/>
      <c r="I42" s="131"/>
      <c r="J42" s="11">
        <v>8</v>
      </c>
      <c r="K42" s="11">
        <v>2</v>
      </c>
      <c r="L42" s="11">
        <v>1</v>
      </c>
      <c r="M42" s="11">
        <v>0</v>
      </c>
      <c r="N42" s="11">
        <v>1</v>
      </c>
      <c r="O42" s="50">
        <f t="shared" si="0"/>
        <v>4</v>
      </c>
      <c r="P42" s="19">
        <f t="shared" si="1"/>
        <v>10</v>
      </c>
      <c r="Q42" s="19">
        <f t="shared" si="2"/>
        <v>14</v>
      </c>
      <c r="R42" s="22" t="s">
        <v>30</v>
      </c>
      <c r="S42" s="11"/>
      <c r="T42" s="23"/>
    </row>
    <row r="43" spans="1:20">
      <c r="A43" s="45" t="s">
        <v>168</v>
      </c>
      <c r="B43" s="129" t="s">
        <v>112</v>
      </c>
      <c r="C43" s="130"/>
      <c r="D43" s="130"/>
      <c r="E43" s="130"/>
      <c r="F43" s="130"/>
      <c r="G43" s="130"/>
      <c r="H43" s="130"/>
      <c r="I43" s="131"/>
      <c r="J43" s="11">
        <v>6</v>
      </c>
      <c r="K43" s="11">
        <v>2</v>
      </c>
      <c r="L43" s="11">
        <v>1</v>
      </c>
      <c r="M43" s="11">
        <v>0</v>
      </c>
      <c r="N43" s="11">
        <v>1</v>
      </c>
      <c r="O43" s="50">
        <f t="shared" si="0"/>
        <v>4</v>
      </c>
      <c r="P43" s="19">
        <f t="shared" si="1"/>
        <v>7</v>
      </c>
      <c r="Q43" s="19">
        <f t="shared" si="2"/>
        <v>11</v>
      </c>
      <c r="R43" s="22"/>
      <c r="S43" s="11" t="s">
        <v>27</v>
      </c>
      <c r="T43" s="23"/>
    </row>
    <row r="44" spans="1:20">
      <c r="A44" s="20" t="s">
        <v>24</v>
      </c>
      <c r="B44" s="95"/>
      <c r="C44" s="96"/>
      <c r="D44" s="96"/>
      <c r="E44" s="96"/>
      <c r="F44" s="96"/>
      <c r="G44" s="96"/>
      <c r="H44" s="96"/>
      <c r="I44" s="97"/>
      <c r="J44" s="20">
        <f t="shared" ref="J44:Q44" si="3">SUM(J40:J43)</f>
        <v>30</v>
      </c>
      <c r="K44" s="20">
        <f t="shared" si="3"/>
        <v>8</v>
      </c>
      <c r="L44" s="20">
        <f t="shared" si="3"/>
        <v>4</v>
      </c>
      <c r="M44" s="48">
        <f t="shared" si="3"/>
        <v>0</v>
      </c>
      <c r="N44" s="20">
        <f t="shared" si="3"/>
        <v>4</v>
      </c>
      <c r="O44" s="20">
        <f t="shared" si="3"/>
        <v>16</v>
      </c>
      <c r="P44" s="20">
        <f t="shared" si="3"/>
        <v>37</v>
      </c>
      <c r="Q44" s="20">
        <f t="shared" si="3"/>
        <v>53</v>
      </c>
      <c r="R44" s="20">
        <f>COUNTIF(R40:R43,"E")</f>
        <v>3</v>
      </c>
      <c r="S44" s="20">
        <f>COUNTIF(S40:S43,"C")</f>
        <v>1</v>
      </c>
      <c r="T44" s="20">
        <f>COUNTIF(T40:T43,"VP")</f>
        <v>0</v>
      </c>
    </row>
    <row r="45" spans="1:20" ht="19.5" customHeight="1"/>
    <row r="46" spans="1:20" ht="16.5" customHeight="1">
      <c r="A46" s="90" t="s">
        <v>42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</row>
    <row r="47" spans="1:20" ht="26.25" customHeight="1">
      <c r="A47" s="194" t="s">
        <v>26</v>
      </c>
      <c r="B47" s="168" t="s">
        <v>25</v>
      </c>
      <c r="C47" s="169"/>
      <c r="D47" s="169"/>
      <c r="E47" s="169"/>
      <c r="F47" s="169"/>
      <c r="G47" s="169"/>
      <c r="H47" s="169"/>
      <c r="I47" s="170"/>
      <c r="J47" s="158" t="s">
        <v>39</v>
      </c>
      <c r="K47" s="155" t="s">
        <v>23</v>
      </c>
      <c r="L47" s="156"/>
      <c r="M47" s="156"/>
      <c r="N47" s="157"/>
      <c r="O47" s="155" t="s">
        <v>40</v>
      </c>
      <c r="P47" s="190"/>
      <c r="Q47" s="191"/>
      <c r="R47" s="155" t="s">
        <v>22</v>
      </c>
      <c r="S47" s="156"/>
      <c r="T47" s="157"/>
    </row>
    <row r="48" spans="1:20" ht="12.75" customHeight="1">
      <c r="A48" s="195"/>
      <c r="B48" s="171"/>
      <c r="C48" s="166"/>
      <c r="D48" s="166"/>
      <c r="E48" s="166"/>
      <c r="F48" s="166"/>
      <c r="G48" s="166"/>
      <c r="H48" s="166"/>
      <c r="I48" s="172"/>
      <c r="J48" s="159"/>
      <c r="K48" s="5" t="s">
        <v>27</v>
      </c>
      <c r="L48" s="5" t="s">
        <v>28</v>
      </c>
      <c r="M48" s="46" t="s">
        <v>99</v>
      </c>
      <c r="N48" s="5" t="s">
        <v>100</v>
      </c>
      <c r="O48" s="5" t="s">
        <v>32</v>
      </c>
      <c r="P48" s="5" t="s">
        <v>7</v>
      </c>
      <c r="Q48" s="5" t="s">
        <v>29</v>
      </c>
      <c r="R48" s="5" t="s">
        <v>30</v>
      </c>
      <c r="S48" s="5" t="s">
        <v>27</v>
      </c>
      <c r="T48" s="5" t="s">
        <v>31</v>
      </c>
    </row>
    <row r="49" spans="1:20">
      <c r="A49" s="45" t="s">
        <v>113</v>
      </c>
      <c r="B49" s="129" t="s">
        <v>114</v>
      </c>
      <c r="C49" s="130"/>
      <c r="D49" s="130"/>
      <c r="E49" s="130"/>
      <c r="F49" s="130"/>
      <c r="G49" s="130"/>
      <c r="H49" s="130"/>
      <c r="I49" s="131"/>
      <c r="J49" s="11">
        <v>8</v>
      </c>
      <c r="K49" s="11">
        <v>2</v>
      </c>
      <c r="L49" s="11">
        <v>1</v>
      </c>
      <c r="M49" s="11">
        <v>0</v>
      </c>
      <c r="N49" s="11">
        <v>1</v>
      </c>
      <c r="O49" s="50">
        <f t="shared" ref="O49:O52" si="4">K49+L49+M49+N49</f>
        <v>4</v>
      </c>
      <c r="P49" s="19">
        <f>Q49-O49</f>
        <v>10</v>
      </c>
      <c r="Q49" s="19">
        <f>ROUND(PRODUCT(J49,25)/14,0)</f>
        <v>14</v>
      </c>
      <c r="R49" s="22" t="s">
        <v>30</v>
      </c>
      <c r="S49" s="11"/>
      <c r="T49" s="23"/>
    </row>
    <row r="50" spans="1:20">
      <c r="A50" s="45" t="s">
        <v>115</v>
      </c>
      <c r="B50" s="129" t="s">
        <v>116</v>
      </c>
      <c r="C50" s="130"/>
      <c r="D50" s="130"/>
      <c r="E50" s="130"/>
      <c r="F50" s="130"/>
      <c r="G50" s="130"/>
      <c r="H50" s="130"/>
      <c r="I50" s="131"/>
      <c r="J50" s="11">
        <v>8</v>
      </c>
      <c r="K50" s="11">
        <v>2</v>
      </c>
      <c r="L50" s="11">
        <v>1</v>
      </c>
      <c r="M50" s="11">
        <v>0</v>
      </c>
      <c r="N50" s="11">
        <v>1</v>
      </c>
      <c r="O50" s="50">
        <f t="shared" si="4"/>
        <v>4</v>
      </c>
      <c r="P50" s="19">
        <f t="shared" ref="P50:P52" si="5">Q50-O50</f>
        <v>10</v>
      </c>
      <c r="Q50" s="19">
        <f t="shared" ref="Q50:Q52" si="6">ROUND(PRODUCT(J50,25)/14,0)</f>
        <v>14</v>
      </c>
      <c r="R50" s="22"/>
      <c r="S50" s="11" t="s">
        <v>27</v>
      </c>
      <c r="T50" s="23"/>
    </row>
    <row r="51" spans="1:20">
      <c r="A51" s="45" t="s">
        <v>117</v>
      </c>
      <c r="B51" s="129" t="s">
        <v>118</v>
      </c>
      <c r="C51" s="130"/>
      <c r="D51" s="130"/>
      <c r="E51" s="130"/>
      <c r="F51" s="130"/>
      <c r="G51" s="130"/>
      <c r="H51" s="130"/>
      <c r="I51" s="131"/>
      <c r="J51" s="11">
        <v>7</v>
      </c>
      <c r="K51" s="11">
        <v>2</v>
      </c>
      <c r="L51" s="11">
        <v>1</v>
      </c>
      <c r="M51" s="11">
        <v>0</v>
      </c>
      <c r="N51" s="11">
        <v>1</v>
      </c>
      <c r="O51" s="50">
        <f t="shared" si="4"/>
        <v>4</v>
      </c>
      <c r="P51" s="19">
        <f t="shared" si="5"/>
        <v>9</v>
      </c>
      <c r="Q51" s="19">
        <f t="shared" si="6"/>
        <v>13</v>
      </c>
      <c r="R51" s="22"/>
      <c r="S51" s="11"/>
      <c r="T51" s="23" t="s">
        <v>31</v>
      </c>
    </row>
    <row r="52" spans="1:20">
      <c r="A52" s="45" t="s">
        <v>120</v>
      </c>
      <c r="B52" s="129" t="s">
        <v>119</v>
      </c>
      <c r="C52" s="130"/>
      <c r="D52" s="130"/>
      <c r="E52" s="130"/>
      <c r="F52" s="130"/>
      <c r="G52" s="130"/>
      <c r="H52" s="130"/>
      <c r="I52" s="131"/>
      <c r="J52" s="11">
        <v>7</v>
      </c>
      <c r="K52" s="11">
        <v>2</v>
      </c>
      <c r="L52" s="11">
        <v>1</v>
      </c>
      <c r="M52" s="11">
        <v>0</v>
      </c>
      <c r="N52" s="11">
        <v>1</v>
      </c>
      <c r="O52" s="50">
        <f t="shared" si="4"/>
        <v>4</v>
      </c>
      <c r="P52" s="19">
        <f t="shared" si="5"/>
        <v>9</v>
      </c>
      <c r="Q52" s="19">
        <f t="shared" si="6"/>
        <v>13</v>
      </c>
      <c r="R52" s="22" t="s">
        <v>30</v>
      </c>
      <c r="S52" s="11"/>
      <c r="T52" s="23"/>
    </row>
    <row r="53" spans="1:20">
      <c r="A53" s="20" t="s">
        <v>24</v>
      </c>
      <c r="B53" s="95"/>
      <c r="C53" s="96"/>
      <c r="D53" s="96"/>
      <c r="E53" s="96"/>
      <c r="F53" s="96"/>
      <c r="G53" s="96"/>
      <c r="H53" s="96"/>
      <c r="I53" s="97"/>
      <c r="J53" s="20">
        <f t="shared" ref="J53:Q53" si="7">SUM(J49:J52)</f>
        <v>30</v>
      </c>
      <c r="K53" s="20">
        <f t="shared" si="7"/>
        <v>8</v>
      </c>
      <c r="L53" s="20">
        <f t="shared" si="7"/>
        <v>4</v>
      </c>
      <c r="M53" s="48">
        <f t="shared" si="7"/>
        <v>0</v>
      </c>
      <c r="N53" s="20">
        <f t="shared" si="7"/>
        <v>4</v>
      </c>
      <c r="O53" s="20">
        <f t="shared" si="7"/>
        <v>16</v>
      </c>
      <c r="P53" s="20">
        <f t="shared" si="7"/>
        <v>38</v>
      </c>
      <c r="Q53" s="20">
        <f t="shared" si="7"/>
        <v>54</v>
      </c>
      <c r="R53" s="20">
        <f>COUNTIF(R49:R52,"E")</f>
        <v>2</v>
      </c>
      <c r="S53" s="20">
        <f>COUNTIF(S49:S52,"C")</f>
        <v>1</v>
      </c>
      <c r="T53" s="20">
        <f>COUNTIF(T49:T52,"VP")</f>
        <v>1</v>
      </c>
    </row>
    <row r="54" spans="1:20" ht="11.25" customHeight="1"/>
    <row r="55" spans="1:20">
      <c r="B55" s="8"/>
      <c r="C55" s="8"/>
      <c r="D55" s="8"/>
      <c r="E55" s="8"/>
      <c r="F55" s="8"/>
      <c r="G55" s="8"/>
      <c r="N55" s="8"/>
      <c r="O55" s="8"/>
      <c r="P55" s="8"/>
      <c r="Q55" s="8"/>
      <c r="R55" s="8"/>
      <c r="S55" s="8"/>
      <c r="T55" s="8"/>
    </row>
    <row r="57" spans="1:20" ht="18" customHeight="1">
      <c r="A57" s="90" t="s">
        <v>43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</row>
    <row r="58" spans="1:20" ht="25.5" customHeight="1">
      <c r="A58" s="194" t="s">
        <v>26</v>
      </c>
      <c r="B58" s="168" t="s">
        <v>25</v>
      </c>
      <c r="C58" s="169"/>
      <c r="D58" s="169"/>
      <c r="E58" s="169"/>
      <c r="F58" s="169"/>
      <c r="G58" s="169"/>
      <c r="H58" s="169"/>
      <c r="I58" s="170"/>
      <c r="J58" s="158" t="s">
        <v>39</v>
      </c>
      <c r="K58" s="155" t="s">
        <v>23</v>
      </c>
      <c r="L58" s="156"/>
      <c r="M58" s="156"/>
      <c r="N58" s="157"/>
      <c r="O58" s="155" t="s">
        <v>40</v>
      </c>
      <c r="P58" s="190"/>
      <c r="Q58" s="191"/>
      <c r="R58" s="155" t="s">
        <v>22</v>
      </c>
      <c r="S58" s="156"/>
      <c r="T58" s="157"/>
    </row>
    <row r="59" spans="1:20" ht="16.5" customHeight="1">
      <c r="A59" s="195"/>
      <c r="B59" s="171"/>
      <c r="C59" s="166"/>
      <c r="D59" s="166"/>
      <c r="E59" s="166"/>
      <c r="F59" s="166"/>
      <c r="G59" s="166"/>
      <c r="H59" s="166"/>
      <c r="I59" s="172"/>
      <c r="J59" s="159"/>
      <c r="K59" s="5" t="s">
        <v>27</v>
      </c>
      <c r="L59" s="5" t="s">
        <v>28</v>
      </c>
      <c r="M59" s="46" t="s">
        <v>99</v>
      </c>
      <c r="N59" s="5" t="s">
        <v>100</v>
      </c>
      <c r="O59" s="5" t="s">
        <v>32</v>
      </c>
      <c r="P59" s="5" t="s">
        <v>7</v>
      </c>
      <c r="Q59" s="5" t="s">
        <v>29</v>
      </c>
      <c r="R59" s="5" t="s">
        <v>30</v>
      </c>
      <c r="S59" s="5" t="s">
        <v>27</v>
      </c>
      <c r="T59" s="5" t="s">
        <v>31</v>
      </c>
    </row>
    <row r="60" spans="1:20">
      <c r="A60" s="45" t="s">
        <v>121</v>
      </c>
      <c r="B60" s="153" t="s">
        <v>122</v>
      </c>
      <c r="C60" s="130"/>
      <c r="D60" s="130"/>
      <c r="E60" s="130"/>
      <c r="F60" s="130"/>
      <c r="G60" s="130"/>
      <c r="H60" s="130"/>
      <c r="I60" s="131"/>
      <c r="J60" s="11">
        <v>8</v>
      </c>
      <c r="K60" s="11">
        <v>2</v>
      </c>
      <c r="L60" s="11">
        <v>1</v>
      </c>
      <c r="M60" s="11">
        <v>0</v>
      </c>
      <c r="N60" s="11">
        <v>1</v>
      </c>
      <c r="O60" s="50">
        <f t="shared" ref="O60:O63" si="8">K60+L60+M60+N60</f>
        <v>4</v>
      </c>
      <c r="P60" s="19">
        <f>Q60-O60</f>
        <v>10</v>
      </c>
      <c r="Q60" s="19">
        <f>ROUND(PRODUCT(J60,25)/14,0)</f>
        <v>14</v>
      </c>
      <c r="R60" s="22" t="s">
        <v>30</v>
      </c>
      <c r="S60" s="11"/>
      <c r="T60" s="23"/>
    </row>
    <row r="61" spans="1:20">
      <c r="A61" s="45" t="s">
        <v>123</v>
      </c>
      <c r="B61" s="129" t="s">
        <v>124</v>
      </c>
      <c r="C61" s="130"/>
      <c r="D61" s="130"/>
      <c r="E61" s="130"/>
      <c r="F61" s="130"/>
      <c r="G61" s="130"/>
      <c r="H61" s="130"/>
      <c r="I61" s="131"/>
      <c r="J61" s="11">
        <v>8</v>
      </c>
      <c r="K61" s="11">
        <v>2</v>
      </c>
      <c r="L61" s="11">
        <v>1</v>
      </c>
      <c r="M61" s="11">
        <v>0</v>
      </c>
      <c r="N61" s="11">
        <v>1</v>
      </c>
      <c r="O61" s="50">
        <f t="shared" si="8"/>
        <v>4</v>
      </c>
      <c r="P61" s="19">
        <f t="shared" ref="P61:P63" si="9">Q61-O61</f>
        <v>10</v>
      </c>
      <c r="Q61" s="19">
        <f t="shared" ref="Q61:Q63" si="10">ROUND(PRODUCT(J61,25)/14,0)</f>
        <v>14</v>
      </c>
      <c r="R61" s="22" t="s">
        <v>30</v>
      </c>
      <c r="S61" s="11"/>
      <c r="T61" s="23"/>
    </row>
    <row r="62" spans="1:20">
      <c r="A62" s="45" t="s">
        <v>125</v>
      </c>
      <c r="B62" s="129" t="s">
        <v>126</v>
      </c>
      <c r="C62" s="130"/>
      <c r="D62" s="130"/>
      <c r="E62" s="130"/>
      <c r="F62" s="130"/>
      <c r="G62" s="130"/>
      <c r="H62" s="130"/>
      <c r="I62" s="131"/>
      <c r="J62" s="11">
        <v>7</v>
      </c>
      <c r="K62" s="11">
        <v>2</v>
      </c>
      <c r="L62" s="11">
        <v>1</v>
      </c>
      <c r="M62" s="11">
        <v>0</v>
      </c>
      <c r="N62" s="11">
        <v>1</v>
      </c>
      <c r="O62" s="50">
        <f t="shared" si="8"/>
        <v>4</v>
      </c>
      <c r="P62" s="19">
        <f t="shared" si="9"/>
        <v>9</v>
      </c>
      <c r="Q62" s="19">
        <f t="shared" si="10"/>
        <v>13</v>
      </c>
      <c r="R62" s="22"/>
      <c r="S62" s="11"/>
      <c r="T62" s="23" t="s">
        <v>31</v>
      </c>
    </row>
    <row r="63" spans="1:20">
      <c r="A63" s="45" t="s">
        <v>127</v>
      </c>
      <c r="B63" s="129" t="s">
        <v>128</v>
      </c>
      <c r="C63" s="130"/>
      <c r="D63" s="130"/>
      <c r="E63" s="130"/>
      <c r="F63" s="130"/>
      <c r="G63" s="130"/>
      <c r="H63" s="130"/>
      <c r="I63" s="131"/>
      <c r="J63" s="11">
        <v>7</v>
      </c>
      <c r="K63" s="11">
        <v>2</v>
      </c>
      <c r="L63" s="11">
        <v>1</v>
      </c>
      <c r="M63" s="11">
        <v>0</v>
      </c>
      <c r="N63" s="11">
        <v>1</v>
      </c>
      <c r="O63" s="50">
        <f t="shared" si="8"/>
        <v>4</v>
      </c>
      <c r="P63" s="19">
        <f t="shared" si="9"/>
        <v>9</v>
      </c>
      <c r="Q63" s="19">
        <f t="shared" si="10"/>
        <v>13</v>
      </c>
      <c r="R63" s="22"/>
      <c r="S63" s="11" t="s">
        <v>27</v>
      </c>
      <c r="T63" s="23"/>
    </row>
    <row r="64" spans="1:20">
      <c r="A64" s="20" t="s">
        <v>24</v>
      </c>
      <c r="B64" s="95"/>
      <c r="C64" s="96"/>
      <c r="D64" s="96"/>
      <c r="E64" s="96"/>
      <c r="F64" s="96"/>
      <c r="G64" s="96"/>
      <c r="H64" s="96"/>
      <c r="I64" s="97"/>
      <c r="J64" s="20">
        <f t="shared" ref="J64:Q64" si="11">SUM(J60:J63)</f>
        <v>30</v>
      </c>
      <c r="K64" s="20">
        <f t="shared" si="11"/>
        <v>8</v>
      </c>
      <c r="L64" s="20">
        <f t="shared" si="11"/>
        <v>4</v>
      </c>
      <c r="M64" s="48">
        <f t="shared" si="11"/>
        <v>0</v>
      </c>
      <c r="N64" s="20">
        <f t="shared" si="11"/>
        <v>4</v>
      </c>
      <c r="O64" s="20">
        <f t="shared" si="11"/>
        <v>16</v>
      </c>
      <c r="P64" s="20">
        <f t="shared" si="11"/>
        <v>38</v>
      </c>
      <c r="Q64" s="20">
        <f t="shared" si="11"/>
        <v>54</v>
      </c>
      <c r="R64" s="20">
        <f>COUNTIF(R60:R63,"E")</f>
        <v>2</v>
      </c>
      <c r="S64" s="20">
        <f>COUNTIF(S60:S63,"C")</f>
        <v>1</v>
      </c>
      <c r="T64" s="20">
        <f>COUNTIF(T60:T63,"VP")</f>
        <v>1</v>
      </c>
    </row>
    <row r="65" spans="1:20" s="54" customFormat="1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</row>
    <row r="66" spans="1:20" s="54" customForma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</row>
    <row r="67" spans="1:20" ht="21.75" customHeight="1"/>
    <row r="68" spans="1:20" ht="18.75" customHeight="1">
      <c r="A68" s="90" t="s">
        <v>44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</row>
    <row r="69" spans="1:20" ht="24.75" customHeight="1">
      <c r="A69" s="194" t="s">
        <v>26</v>
      </c>
      <c r="B69" s="168" t="s">
        <v>25</v>
      </c>
      <c r="C69" s="169"/>
      <c r="D69" s="169"/>
      <c r="E69" s="169"/>
      <c r="F69" s="169"/>
      <c r="G69" s="169"/>
      <c r="H69" s="169"/>
      <c r="I69" s="170"/>
      <c r="J69" s="158" t="s">
        <v>39</v>
      </c>
      <c r="K69" s="155" t="s">
        <v>23</v>
      </c>
      <c r="L69" s="156"/>
      <c r="M69" s="156"/>
      <c r="N69" s="157"/>
      <c r="O69" s="155" t="s">
        <v>40</v>
      </c>
      <c r="P69" s="190"/>
      <c r="Q69" s="191"/>
      <c r="R69" s="155" t="s">
        <v>22</v>
      </c>
      <c r="S69" s="156"/>
      <c r="T69" s="157"/>
    </row>
    <row r="70" spans="1:20">
      <c r="A70" s="195"/>
      <c r="B70" s="171"/>
      <c r="C70" s="166"/>
      <c r="D70" s="166"/>
      <c r="E70" s="166"/>
      <c r="F70" s="166"/>
      <c r="G70" s="166"/>
      <c r="H70" s="166"/>
      <c r="I70" s="172"/>
      <c r="J70" s="159"/>
      <c r="K70" s="5" t="s">
        <v>27</v>
      </c>
      <c r="L70" s="5" t="s">
        <v>28</v>
      </c>
      <c r="M70" s="46" t="s">
        <v>99</v>
      </c>
      <c r="N70" s="5" t="s">
        <v>100</v>
      </c>
      <c r="O70" s="5" t="s">
        <v>32</v>
      </c>
      <c r="P70" s="5" t="s">
        <v>7</v>
      </c>
      <c r="Q70" s="5" t="s">
        <v>29</v>
      </c>
      <c r="R70" s="5" t="s">
        <v>30</v>
      </c>
      <c r="S70" s="5" t="s">
        <v>27</v>
      </c>
      <c r="T70" s="5" t="s">
        <v>31</v>
      </c>
    </row>
    <row r="71" spans="1:20">
      <c r="A71" s="45" t="s">
        <v>129</v>
      </c>
      <c r="B71" s="129" t="s">
        <v>130</v>
      </c>
      <c r="C71" s="130"/>
      <c r="D71" s="130"/>
      <c r="E71" s="130"/>
      <c r="F71" s="130"/>
      <c r="G71" s="130"/>
      <c r="H71" s="130"/>
      <c r="I71" s="131"/>
      <c r="J71" s="11">
        <v>8</v>
      </c>
      <c r="K71" s="11">
        <v>2</v>
      </c>
      <c r="L71" s="11">
        <v>1</v>
      </c>
      <c r="M71" s="11">
        <v>0</v>
      </c>
      <c r="N71" s="11">
        <v>1</v>
      </c>
      <c r="O71" s="50">
        <f t="shared" ref="O71:O75" si="12">K71+L71+M71+N71</f>
        <v>4</v>
      </c>
      <c r="P71" s="19">
        <f>Q71-O71</f>
        <v>13</v>
      </c>
      <c r="Q71" s="19">
        <f>ROUND(PRODUCT(J71,25)/12,0)</f>
        <v>17</v>
      </c>
      <c r="R71" s="22" t="s">
        <v>30</v>
      </c>
      <c r="S71" s="11"/>
      <c r="T71" s="23"/>
    </row>
    <row r="72" spans="1:20">
      <c r="A72" s="45" t="s">
        <v>131</v>
      </c>
      <c r="B72" s="129" t="s">
        <v>132</v>
      </c>
      <c r="C72" s="130"/>
      <c r="D72" s="130"/>
      <c r="E72" s="130"/>
      <c r="F72" s="130"/>
      <c r="G72" s="130"/>
      <c r="H72" s="130"/>
      <c r="I72" s="131"/>
      <c r="J72" s="11">
        <v>8</v>
      </c>
      <c r="K72" s="11">
        <v>2</v>
      </c>
      <c r="L72" s="11">
        <v>1</v>
      </c>
      <c r="M72" s="11">
        <v>0</v>
      </c>
      <c r="N72" s="11">
        <v>1</v>
      </c>
      <c r="O72" s="50">
        <f t="shared" si="12"/>
        <v>4</v>
      </c>
      <c r="P72" s="19">
        <f t="shared" ref="P72:P75" si="13">Q72-O72</f>
        <v>13</v>
      </c>
      <c r="Q72" s="19">
        <f t="shared" ref="Q72:Q75" si="14">ROUND(PRODUCT(J72,25)/12,0)</f>
        <v>17</v>
      </c>
      <c r="R72" s="22" t="s">
        <v>30</v>
      </c>
      <c r="S72" s="11"/>
      <c r="T72" s="23"/>
    </row>
    <row r="73" spans="1:20">
      <c r="A73" s="45" t="s">
        <v>133</v>
      </c>
      <c r="B73" s="129" t="s">
        <v>134</v>
      </c>
      <c r="C73" s="130"/>
      <c r="D73" s="130"/>
      <c r="E73" s="130"/>
      <c r="F73" s="130"/>
      <c r="G73" s="130"/>
      <c r="H73" s="130"/>
      <c r="I73" s="131"/>
      <c r="J73" s="11">
        <v>6</v>
      </c>
      <c r="K73" s="11">
        <v>0</v>
      </c>
      <c r="L73" s="11">
        <v>0</v>
      </c>
      <c r="M73" s="11">
        <v>0</v>
      </c>
      <c r="N73" s="11">
        <v>4</v>
      </c>
      <c r="O73" s="50">
        <f t="shared" si="12"/>
        <v>4</v>
      </c>
      <c r="P73" s="19">
        <f t="shared" si="13"/>
        <v>9</v>
      </c>
      <c r="Q73" s="19">
        <f t="shared" si="14"/>
        <v>13</v>
      </c>
      <c r="R73" s="22"/>
      <c r="S73" s="11" t="s">
        <v>27</v>
      </c>
      <c r="T73" s="23"/>
    </row>
    <row r="74" spans="1:20">
      <c r="A74" s="45" t="s">
        <v>135</v>
      </c>
      <c r="B74" s="129" t="s">
        <v>136</v>
      </c>
      <c r="C74" s="130"/>
      <c r="D74" s="130"/>
      <c r="E74" s="130"/>
      <c r="F74" s="130"/>
      <c r="G74" s="130"/>
      <c r="H74" s="130"/>
      <c r="I74" s="131"/>
      <c r="J74" s="11">
        <v>6</v>
      </c>
      <c r="K74" s="11">
        <v>0</v>
      </c>
      <c r="L74" s="11">
        <v>0</v>
      </c>
      <c r="M74" s="11">
        <v>0</v>
      </c>
      <c r="N74" s="11">
        <v>4</v>
      </c>
      <c r="O74" s="50">
        <f t="shared" si="12"/>
        <v>4</v>
      </c>
      <c r="P74" s="19">
        <f t="shared" si="13"/>
        <v>9</v>
      </c>
      <c r="Q74" s="19">
        <f t="shared" si="14"/>
        <v>13</v>
      </c>
      <c r="R74" s="22"/>
      <c r="S74" s="11" t="s">
        <v>27</v>
      </c>
      <c r="T74" s="23"/>
    </row>
    <row r="75" spans="1:20">
      <c r="A75" s="45" t="s">
        <v>170</v>
      </c>
      <c r="B75" s="129" t="s">
        <v>137</v>
      </c>
      <c r="C75" s="130"/>
      <c r="D75" s="130"/>
      <c r="E75" s="130"/>
      <c r="F75" s="130"/>
      <c r="G75" s="130"/>
      <c r="H75" s="130"/>
      <c r="I75" s="131"/>
      <c r="J75" s="11">
        <v>2</v>
      </c>
      <c r="K75" s="11">
        <v>0</v>
      </c>
      <c r="L75" s="11">
        <v>0</v>
      </c>
      <c r="M75" s="11">
        <v>1</v>
      </c>
      <c r="N75" s="11">
        <v>2</v>
      </c>
      <c r="O75" s="50">
        <f t="shared" si="12"/>
        <v>3</v>
      </c>
      <c r="P75" s="19">
        <f t="shared" si="13"/>
        <v>1</v>
      </c>
      <c r="Q75" s="19">
        <f t="shared" si="14"/>
        <v>4</v>
      </c>
      <c r="R75" s="22" t="s">
        <v>30</v>
      </c>
      <c r="S75" s="11"/>
      <c r="T75" s="23"/>
    </row>
    <row r="76" spans="1:20">
      <c r="A76" s="20" t="s">
        <v>24</v>
      </c>
      <c r="B76" s="95"/>
      <c r="C76" s="96"/>
      <c r="D76" s="96"/>
      <c r="E76" s="96"/>
      <c r="F76" s="96"/>
      <c r="G76" s="96"/>
      <c r="H76" s="96"/>
      <c r="I76" s="97"/>
      <c r="J76" s="20">
        <f t="shared" ref="J76:Q76" si="15">SUM(J71:J75)</f>
        <v>30</v>
      </c>
      <c r="K76" s="20">
        <f t="shared" si="15"/>
        <v>4</v>
      </c>
      <c r="L76" s="20">
        <f t="shared" si="15"/>
        <v>2</v>
      </c>
      <c r="M76" s="48">
        <f t="shared" si="15"/>
        <v>1</v>
      </c>
      <c r="N76" s="20">
        <f t="shared" si="15"/>
        <v>12</v>
      </c>
      <c r="O76" s="20">
        <f t="shared" si="15"/>
        <v>19</v>
      </c>
      <c r="P76" s="20">
        <f t="shared" si="15"/>
        <v>45</v>
      </c>
      <c r="Q76" s="20">
        <f t="shared" si="15"/>
        <v>64</v>
      </c>
      <c r="R76" s="20">
        <f>COUNTIF(R71:R75,"E")</f>
        <v>3</v>
      </c>
      <c r="S76" s="20">
        <f>COUNTIF(S71:S75,"C")</f>
        <v>2</v>
      </c>
      <c r="T76" s="20">
        <f>COUNTIF(T71:T75,"VP")</f>
        <v>0</v>
      </c>
    </row>
    <row r="77" spans="1:20" ht="9" customHeight="1"/>
    <row r="78" spans="1:20" s="60" customFormat="1" ht="9" customHeight="1"/>
    <row r="79" spans="1:20" s="61" customFormat="1" ht="9" customHeight="1"/>
    <row r="80" spans="1:20">
      <c r="B80" s="2"/>
      <c r="C80" s="2"/>
      <c r="D80" s="2"/>
      <c r="E80" s="2"/>
      <c r="F80" s="2"/>
      <c r="G80" s="2"/>
      <c r="N80" s="8"/>
      <c r="O80" s="8"/>
      <c r="P80" s="8"/>
      <c r="Q80" s="8"/>
      <c r="R80" s="8"/>
      <c r="S80" s="8"/>
      <c r="T80" s="8"/>
    </row>
    <row r="81" spans="1:20" s="60" customFormat="1">
      <c r="B81" s="59"/>
      <c r="C81" s="59"/>
      <c r="D81" s="59"/>
      <c r="E81" s="59"/>
      <c r="F81" s="59"/>
      <c r="G81" s="59"/>
      <c r="N81" s="58"/>
      <c r="O81" s="58"/>
      <c r="P81" s="58"/>
      <c r="Q81" s="58"/>
      <c r="R81" s="58"/>
      <c r="S81" s="58"/>
      <c r="T81" s="58"/>
    </row>
    <row r="84" spans="1:20" ht="19.5" customHeight="1">
      <c r="A84" s="185" t="s">
        <v>45</v>
      </c>
      <c r="B84" s="185"/>
      <c r="C84" s="185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5"/>
      <c r="Q84" s="185"/>
      <c r="R84" s="185"/>
      <c r="S84" s="185"/>
      <c r="T84" s="185"/>
    </row>
    <row r="85" spans="1:20" ht="27.75" customHeight="1">
      <c r="A85" s="194" t="s">
        <v>26</v>
      </c>
      <c r="B85" s="168" t="s">
        <v>25</v>
      </c>
      <c r="C85" s="169"/>
      <c r="D85" s="169"/>
      <c r="E85" s="169"/>
      <c r="F85" s="169"/>
      <c r="G85" s="169"/>
      <c r="H85" s="169"/>
      <c r="I85" s="170"/>
      <c r="J85" s="158" t="s">
        <v>39</v>
      </c>
      <c r="K85" s="167" t="s">
        <v>23</v>
      </c>
      <c r="L85" s="167"/>
      <c r="M85" s="167"/>
      <c r="N85" s="167"/>
      <c r="O85" s="167" t="s">
        <v>40</v>
      </c>
      <c r="P85" s="200"/>
      <c r="Q85" s="200"/>
      <c r="R85" s="167" t="s">
        <v>22</v>
      </c>
      <c r="S85" s="167"/>
      <c r="T85" s="167"/>
    </row>
    <row r="86" spans="1:20" ht="12.75" customHeight="1">
      <c r="A86" s="195"/>
      <c r="B86" s="171"/>
      <c r="C86" s="166"/>
      <c r="D86" s="166"/>
      <c r="E86" s="166"/>
      <c r="F86" s="166"/>
      <c r="G86" s="166"/>
      <c r="H86" s="166"/>
      <c r="I86" s="172"/>
      <c r="J86" s="159"/>
      <c r="K86" s="5" t="s">
        <v>27</v>
      </c>
      <c r="L86" s="5" t="s">
        <v>28</v>
      </c>
      <c r="M86" s="46" t="s">
        <v>99</v>
      </c>
      <c r="N86" s="5" t="s">
        <v>100</v>
      </c>
      <c r="O86" s="5" t="s">
        <v>32</v>
      </c>
      <c r="P86" s="5" t="s">
        <v>7</v>
      </c>
      <c r="Q86" s="5" t="s">
        <v>29</v>
      </c>
      <c r="R86" s="5" t="s">
        <v>30</v>
      </c>
      <c r="S86" s="5" t="s">
        <v>27</v>
      </c>
      <c r="T86" s="5" t="s">
        <v>31</v>
      </c>
    </row>
    <row r="87" spans="1:20">
      <c r="A87" s="201" t="s">
        <v>138</v>
      </c>
      <c r="B87" s="202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</row>
    <row r="88" spans="1:20">
      <c r="A88" s="51" t="s">
        <v>140</v>
      </c>
      <c r="B88" s="149" t="s">
        <v>141</v>
      </c>
      <c r="C88" s="150"/>
      <c r="D88" s="150"/>
      <c r="E88" s="150"/>
      <c r="F88" s="150"/>
      <c r="G88" s="150"/>
      <c r="H88" s="150"/>
      <c r="I88" s="151"/>
      <c r="J88" s="24">
        <v>7</v>
      </c>
      <c r="K88" s="24">
        <v>2</v>
      </c>
      <c r="L88" s="24">
        <v>1</v>
      </c>
      <c r="M88" s="24">
        <v>0</v>
      </c>
      <c r="N88" s="24">
        <v>1</v>
      </c>
      <c r="O88" s="50">
        <f t="shared" ref="O88:O105" si="16">K88+L88+M88+N88</f>
        <v>4</v>
      </c>
      <c r="P88" s="19">
        <f>Q88-O88</f>
        <v>9</v>
      </c>
      <c r="Q88" s="19">
        <f>ROUND(PRODUCT(J88,25)/14,0)</f>
        <v>13</v>
      </c>
      <c r="R88" s="24" t="s">
        <v>30</v>
      </c>
      <c r="S88" s="24"/>
      <c r="T88" s="25"/>
    </row>
    <row r="89" spans="1:20">
      <c r="A89" s="51" t="s">
        <v>142</v>
      </c>
      <c r="B89" s="149" t="s">
        <v>143</v>
      </c>
      <c r="C89" s="150"/>
      <c r="D89" s="150"/>
      <c r="E89" s="150"/>
      <c r="F89" s="150"/>
      <c r="G89" s="150"/>
      <c r="H89" s="150"/>
      <c r="I89" s="151"/>
      <c r="J89" s="24">
        <v>7</v>
      </c>
      <c r="K89" s="24">
        <v>2</v>
      </c>
      <c r="L89" s="24">
        <v>1</v>
      </c>
      <c r="M89" s="24">
        <v>0</v>
      </c>
      <c r="N89" s="24">
        <v>1</v>
      </c>
      <c r="O89" s="50">
        <f t="shared" si="16"/>
        <v>4</v>
      </c>
      <c r="P89" s="19">
        <f t="shared" ref="P89:P96" si="17">Q89-O89</f>
        <v>9</v>
      </c>
      <c r="Q89" s="19">
        <f t="shared" ref="Q89:Q96" si="18">ROUND(PRODUCT(J89,25)/14,0)</f>
        <v>13</v>
      </c>
      <c r="R89" s="24" t="s">
        <v>30</v>
      </c>
      <c r="S89" s="24"/>
      <c r="T89" s="25"/>
    </row>
    <row r="90" spans="1:20">
      <c r="A90" s="51" t="s">
        <v>144</v>
      </c>
      <c r="B90" s="149" t="s">
        <v>145</v>
      </c>
      <c r="C90" s="150"/>
      <c r="D90" s="150"/>
      <c r="E90" s="150"/>
      <c r="F90" s="150"/>
      <c r="G90" s="150"/>
      <c r="H90" s="150"/>
      <c r="I90" s="151"/>
      <c r="J90" s="24">
        <v>7</v>
      </c>
      <c r="K90" s="24">
        <v>2</v>
      </c>
      <c r="L90" s="24">
        <v>1</v>
      </c>
      <c r="M90" s="24">
        <v>0</v>
      </c>
      <c r="N90" s="24">
        <v>1</v>
      </c>
      <c r="O90" s="50">
        <f t="shared" si="16"/>
        <v>4</v>
      </c>
      <c r="P90" s="19">
        <f t="shared" ref="P90" si="19">Q90-O90</f>
        <v>9</v>
      </c>
      <c r="Q90" s="19">
        <f t="shared" ref="Q90" si="20">ROUND(PRODUCT(J90,25)/14,0)</f>
        <v>13</v>
      </c>
      <c r="R90" s="24" t="s">
        <v>30</v>
      </c>
      <c r="S90" s="24"/>
      <c r="T90" s="25"/>
    </row>
    <row r="91" spans="1:20">
      <c r="A91" s="72" t="s">
        <v>139</v>
      </c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</row>
    <row r="92" spans="1:20" ht="16.5" customHeight="1">
      <c r="A92" s="62" t="s">
        <v>171</v>
      </c>
      <c r="B92" s="149" t="s">
        <v>154</v>
      </c>
      <c r="C92" s="150"/>
      <c r="D92" s="150"/>
      <c r="E92" s="150"/>
      <c r="F92" s="150"/>
      <c r="G92" s="150"/>
      <c r="H92" s="150"/>
      <c r="I92" s="151"/>
      <c r="J92" s="24">
        <v>7</v>
      </c>
      <c r="K92" s="24">
        <v>2</v>
      </c>
      <c r="L92" s="24">
        <v>1</v>
      </c>
      <c r="M92" s="24">
        <v>0</v>
      </c>
      <c r="N92" s="24">
        <v>1</v>
      </c>
      <c r="O92" s="50">
        <f t="shared" si="16"/>
        <v>4</v>
      </c>
      <c r="P92" s="19">
        <f t="shared" si="17"/>
        <v>9</v>
      </c>
      <c r="Q92" s="19">
        <f t="shared" si="18"/>
        <v>13</v>
      </c>
      <c r="R92" s="24"/>
      <c r="S92" s="24"/>
      <c r="T92" s="25" t="s">
        <v>31</v>
      </c>
    </row>
    <row r="93" spans="1:20">
      <c r="A93" s="62" t="s">
        <v>172</v>
      </c>
      <c r="B93" s="149" t="s">
        <v>148</v>
      </c>
      <c r="C93" s="150"/>
      <c r="D93" s="150"/>
      <c r="E93" s="150"/>
      <c r="F93" s="150"/>
      <c r="G93" s="150"/>
      <c r="H93" s="150"/>
      <c r="I93" s="151"/>
      <c r="J93" s="24">
        <v>7</v>
      </c>
      <c r="K93" s="24">
        <v>2</v>
      </c>
      <c r="L93" s="24">
        <v>1</v>
      </c>
      <c r="M93" s="24">
        <v>0</v>
      </c>
      <c r="N93" s="24">
        <v>1</v>
      </c>
      <c r="O93" s="50">
        <f t="shared" si="16"/>
        <v>4</v>
      </c>
      <c r="P93" s="19">
        <f t="shared" ref="P93:P94" si="21">Q93-O93</f>
        <v>9</v>
      </c>
      <c r="Q93" s="19">
        <f t="shared" ref="Q93:Q94" si="22">ROUND(PRODUCT(J93,25)/14,0)</f>
        <v>13</v>
      </c>
      <c r="R93" s="24"/>
      <c r="S93" s="24"/>
      <c r="T93" s="25" t="s">
        <v>31</v>
      </c>
    </row>
    <row r="94" spans="1:20">
      <c r="A94" s="62" t="s">
        <v>173</v>
      </c>
      <c r="B94" s="149" t="s">
        <v>149</v>
      </c>
      <c r="C94" s="150"/>
      <c r="D94" s="150"/>
      <c r="E94" s="150"/>
      <c r="F94" s="150"/>
      <c r="G94" s="150"/>
      <c r="H94" s="150"/>
      <c r="I94" s="151"/>
      <c r="J94" s="24">
        <v>7</v>
      </c>
      <c r="K94" s="24">
        <v>2</v>
      </c>
      <c r="L94" s="24">
        <v>1</v>
      </c>
      <c r="M94" s="24">
        <v>0</v>
      </c>
      <c r="N94" s="24">
        <v>1</v>
      </c>
      <c r="O94" s="50">
        <f t="shared" si="16"/>
        <v>4</v>
      </c>
      <c r="P94" s="19">
        <f t="shared" si="21"/>
        <v>9</v>
      </c>
      <c r="Q94" s="19">
        <f t="shared" si="22"/>
        <v>13</v>
      </c>
      <c r="R94" s="24"/>
      <c r="S94" s="24"/>
      <c r="T94" s="25" t="s">
        <v>31</v>
      </c>
    </row>
    <row r="95" spans="1:20">
      <c r="A95" s="72" t="s">
        <v>46</v>
      </c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</row>
    <row r="96" spans="1:20">
      <c r="A96" s="52" t="s">
        <v>150</v>
      </c>
      <c r="B96" s="149" t="s">
        <v>151</v>
      </c>
      <c r="C96" s="150"/>
      <c r="D96" s="150"/>
      <c r="E96" s="150"/>
      <c r="F96" s="150"/>
      <c r="G96" s="150"/>
      <c r="H96" s="150"/>
      <c r="I96" s="151"/>
      <c r="J96" s="24">
        <v>7</v>
      </c>
      <c r="K96" s="24">
        <v>2</v>
      </c>
      <c r="L96" s="24">
        <v>1</v>
      </c>
      <c r="M96" s="24">
        <v>0</v>
      </c>
      <c r="N96" s="24">
        <v>1</v>
      </c>
      <c r="O96" s="50">
        <f t="shared" si="16"/>
        <v>4</v>
      </c>
      <c r="P96" s="19">
        <f t="shared" si="17"/>
        <v>9</v>
      </c>
      <c r="Q96" s="19">
        <f t="shared" si="18"/>
        <v>13</v>
      </c>
      <c r="R96" s="24"/>
      <c r="S96" s="24" t="s">
        <v>27</v>
      </c>
      <c r="T96" s="25"/>
    </row>
    <row r="97" spans="1:20">
      <c r="A97" s="52" t="s">
        <v>153</v>
      </c>
      <c r="B97" s="149" t="s">
        <v>152</v>
      </c>
      <c r="C97" s="150"/>
      <c r="D97" s="150"/>
      <c r="E97" s="150"/>
      <c r="F97" s="150"/>
      <c r="G97" s="150"/>
      <c r="H97" s="150"/>
      <c r="I97" s="151"/>
      <c r="J97" s="24">
        <v>7</v>
      </c>
      <c r="K97" s="24">
        <v>2</v>
      </c>
      <c r="L97" s="24">
        <v>1</v>
      </c>
      <c r="M97" s="24">
        <v>0</v>
      </c>
      <c r="N97" s="24">
        <v>1</v>
      </c>
      <c r="O97" s="50">
        <f t="shared" si="16"/>
        <v>4</v>
      </c>
      <c r="P97" s="19">
        <f t="shared" ref="P97" si="23">Q97-O97</f>
        <v>9</v>
      </c>
      <c r="Q97" s="19">
        <f t="shared" ref="Q97" si="24">ROUND(PRODUCT(J97,25)/14,0)</f>
        <v>13</v>
      </c>
      <c r="R97" s="24"/>
      <c r="S97" s="24" t="s">
        <v>27</v>
      </c>
      <c r="T97" s="25"/>
    </row>
    <row r="98" spans="1:20">
      <c r="A98" s="72" t="s">
        <v>47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</row>
    <row r="99" spans="1:20">
      <c r="A99" s="55" t="s">
        <v>156</v>
      </c>
      <c r="B99" s="154" t="s">
        <v>157</v>
      </c>
      <c r="C99" s="154"/>
      <c r="D99" s="154"/>
      <c r="E99" s="154"/>
      <c r="F99" s="154"/>
      <c r="G99" s="154"/>
      <c r="H99" s="154"/>
      <c r="I99" s="154"/>
      <c r="J99" s="24">
        <v>8</v>
      </c>
      <c r="K99" s="24">
        <v>2</v>
      </c>
      <c r="L99" s="24">
        <v>1</v>
      </c>
      <c r="M99" s="24">
        <v>0</v>
      </c>
      <c r="N99" s="24">
        <v>1</v>
      </c>
      <c r="O99" s="50">
        <f t="shared" si="16"/>
        <v>4</v>
      </c>
      <c r="P99" s="19">
        <f t="shared" ref="P99:P105" si="25">Q99-O99</f>
        <v>13</v>
      </c>
      <c r="Q99" s="19">
        <f t="shared" ref="Q99:Q105" si="26">ROUND(PRODUCT(J99,25)/12,0)</f>
        <v>17</v>
      </c>
      <c r="R99" s="24" t="s">
        <v>30</v>
      </c>
      <c r="S99" s="24"/>
      <c r="T99" s="25"/>
    </row>
    <row r="100" spans="1:20">
      <c r="A100" s="62" t="s">
        <v>174</v>
      </c>
      <c r="B100" s="154" t="s">
        <v>158</v>
      </c>
      <c r="C100" s="154"/>
      <c r="D100" s="154"/>
      <c r="E100" s="154"/>
      <c r="F100" s="154"/>
      <c r="G100" s="154"/>
      <c r="H100" s="154"/>
      <c r="I100" s="154"/>
      <c r="J100" s="24">
        <v>8</v>
      </c>
      <c r="K100" s="24">
        <v>2</v>
      </c>
      <c r="L100" s="24">
        <v>1</v>
      </c>
      <c r="M100" s="24">
        <v>0</v>
      </c>
      <c r="N100" s="24">
        <v>1</v>
      </c>
      <c r="O100" s="50">
        <f t="shared" si="16"/>
        <v>4</v>
      </c>
      <c r="P100" s="19">
        <f t="shared" si="25"/>
        <v>13</v>
      </c>
      <c r="Q100" s="19">
        <f t="shared" si="26"/>
        <v>17</v>
      </c>
      <c r="R100" s="24" t="s">
        <v>30</v>
      </c>
      <c r="S100" s="24"/>
      <c r="T100" s="25"/>
    </row>
    <row r="101" spans="1:20" ht="25.5" customHeight="1">
      <c r="A101" s="57" t="s">
        <v>146</v>
      </c>
      <c r="B101" s="173" t="s">
        <v>147</v>
      </c>
      <c r="C101" s="174"/>
      <c r="D101" s="174"/>
      <c r="E101" s="174"/>
      <c r="F101" s="174"/>
      <c r="G101" s="174"/>
      <c r="H101" s="174"/>
      <c r="I101" s="175"/>
      <c r="J101" s="24">
        <v>8</v>
      </c>
      <c r="K101" s="24">
        <v>2</v>
      </c>
      <c r="L101" s="24">
        <v>1</v>
      </c>
      <c r="M101" s="24">
        <v>0</v>
      </c>
      <c r="N101" s="24">
        <v>1</v>
      </c>
      <c r="O101" s="50">
        <f t="shared" si="16"/>
        <v>4</v>
      </c>
      <c r="P101" s="19">
        <f t="shared" si="25"/>
        <v>13</v>
      </c>
      <c r="Q101" s="19">
        <f t="shared" si="26"/>
        <v>17</v>
      </c>
      <c r="R101" s="24" t="s">
        <v>30</v>
      </c>
      <c r="S101" s="24"/>
      <c r="T101" s="25"/>
    </row>
    <row r="102" spans="1:20">
      <c r="A102" s="72" t="s">
        <v>155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</row>
    <row r="103" spans="1:20">
      <c r="A103" s="62" t="s">
        <v>175</v>
      </c>
      <c r="B103" s="154" t="s">
        <v>159</v>
      </c>
      <c r="C103" s="154"/>
      <c r="D103" s="154"/>
      <c r="E103" s="154"/>
      <c r="F103" s="154"/>
      <c r="G103" s="154"/>
      <c r="H103" s="154"/>
      <c r="I103" s="154"/>
      <c r="J103" s="24">
        <v>8</v>
      </c>
      <c r="K103" s="24">
        <v>2</v>
      </c>
      <c r="L103" s="24">
        <v>1</v>
      </c>
      <c r="M103" s="24">
        <v>0</v>
      </c>
      <c r="N103" s="24">
        <v>1</v>
      </c>
      <c r="O103" s="50">
        <f t="shared" si="16"/>
        <v>4</v>
      </c>
      <c r="P103" s="19">
        <f t="shared" si="25"/>
        <v>13</v>
      </c>
      <c r="Q103" s="19">
        <f t="shared" si="26"/>
        <v>17</v>
      </c>
      <c r="R103" s="24" t="s">
        <v>30</v>
      </c>
      <c r="S103" s="24"/>
      <c r="T103" s="25"/>
    </row>
    <row r="104" spans="1:20" s="54" customFormat="1">
      <c r="A104" s="62" t="s">
        <v>176</v>
      </c>
      <c r="B104" s="154" t="s">
        <v>160</v>
      </c>
      <c r="C104" s="154"/>
      <c r="D104" s="154"/>
      <c r="E104" s="154"/>
      <c r="F104" s="154"/>
      <c r="G104" s="154"/>
      <c r="H104" s="154"/>
      <c r="I104" s="154"/>
      <c r="J104" s="24">
        <v>8</v>
      </c>
      <c r="K104" s="24">
        <v>2</v>
      </c>
      <c r="L104" s="24">
        <v>1</v>
      </c>
      <c r="M104" s="24">
        <v>0</v>
      </c>
      <c r="N104" s="24">
        <v>1</v>
      </c>
      <c r="O104" s="53">
        <f t="shared" ref="O104" si="27">K104+L104+M104+N104</f>
        <v>4</v>
      </c>
      <c r="P104" s="19">
        <f t="shared" ref="P104" si="28">Q104-O104</f>
        <v>13</v>
      </c>
      <c r="Q104" s="19">
        <f t="shared" ref="Q104" si="29">ROUND(PRODUCT(J104,25)/12,0)</f>
        <v>17</v>
      </c>
      <c r="R104" s="24" t="s">
        <v>30</v>
      </c>
      <c r="S104" s="24"/>
      <c r="T104" s="25"/>
    </row>
    <row r="105" spans="1:20">
      <c r="A105" s="62" t="s">
        <v>177</v>
      </c>
      <c r="B105" s="154" t="s">
        <v>161</v>
      </c>
      <c r="C105" s="154"/>
      <c r="D105" s="154"/>
      <c r="E105" s="154"/>
      <c r="F105" s="154"/>
      <c r="G105" s="154"/>
      <c r="H105" s="154"/>
      <c r="I105" s="154"/>
      <c r="J105" s="24">
        <v>8</v>
      </c>
      <c r="K105" s="24">
        <v>2</v>
      </c>
      <c r="L105" s="24">
        <v>1</v>
      </c>
      <c r="M105" s="24">
        <v>0</v>
      </c>
      <c r="N105" s="24">
        <v>1</v>
      </c>
      <c r="O105" s="50">
        <f t="shared" si="16"/>
        <v>4</v>
      </c>
      <c r="P105" s="19">
        <f t="shared" si="25"/>
        <v>13</v>
      </c>
      <c r="Q105" s="19">
        <f t="shared" si="26"/>
        <v>17</v>
      </c>
      <c r="R105" s="24" t="s">
        <v>30</v>
      </c>
      <c r="S105" s="24"/>
      <c r="T105" s="25"/>
    </row>
    <row r="106" spans="1:20" ht="24.75" customHeight="1">
      <c r="A106" s="135" t="s">
        <v>49</v>
      </c>
      <c r="B106" s="136"/>
      <c r="C106" s="136"/>
      <c r="D106" s="136"/>
      <c r="E106" s="136"/>
      <c r="F106" s="136"/>
      <c r="G106" s="136"/>
      <c r="H106" s="136"/>
      <c r="I106" s="137"/>
      <c r="J106" s="21">
        <f t="shared" ref="J106:Q106" si="30">SUM(J88,J92,J96,J99,J103)</f>
        <v>37</v>
      </c>
      <c r="K106" s="21">
        <f t="shared" si="30"/>
        <v>10</v>
      </c>
      <c r="L106" s="21">
        <f t="shared" si="30"/>
        <v>5</v>
      </c>
      <c r="M106" s="21">
        <f t="shared" si="30"/>
        <v>0</v>
      </c>
      <c r="N106" s="21">
        <f t="shared" si="30"/>
        <v>5</v>
      </c>
      <c r="O106" s="21">
        <f t="shared" si="30"/>
        <v>20</v>
      </c>
      <c r="P106" s="21">
        <f t="shared" si="30"/>
        <v>53</v>
      </c>
      <c r="Q106" s="21">
        <f t="shared" si="30"/>
        <v>73</v>
      </c>
      <c r="R106" s="21">
        <f>COUNTIF(R88,"E")+COUNTIF(R92,"E")+COUNTIF(R96,"E")+COUNTIF(R99,"E")+COUNTIF(R103,"E")</f>
        <v>3</v>
      </c>
      <c r="S106" s="21">
        <f>COUNTIF(S88,"C")+COUNTIF(S92,"C")+COUNTIF(S96,"C")+COUNTIF(S99,"C")+COUNTIF(S103,"C")</f>
        <v>1</v>
      </c>
      <c r="T106" s="21">
        <f>COUNTIF(T88,"VP")+COUNTIF(T92,"VP")+COUNTIF(T96,"VP")+COUNTIF(T99,"VP")+COUNTIF(T103,"VP")</f>
        <v>1</v>
      </c>
    </row>
    <row r="107" spans="1:20" ht="13.5" customHeight="1">
      <c r="A107" s="123" t="s">
        <v>50</v>
      </c>
      <c r="B107" s="124"/>
      <c r="C107" s="124"/>
      <c r="D107" s="124"/>
      <c r="E107" s="124"/>
      <c r="F107" s="124"/>
      <c r="G107" s="124"/>
      <c r="H107" s="124"/>
      <c r="I107" s="124"/>
      <c r="J107" s="125"/>
      <c r="K107" s="21">
        <f t="shared" ref="K107:Q107" si="31">SUM(K88,K92,K96)*14+SUM(K103,K99)*12</f>
        <v>132</v>
      </c>
      <c r="L107" s="21">
        <f t="shared" si="31"/>
        <v>66</v>
      </c>
      <c r="M107" s="21">
        <f t="shared" si="31"/>
        <v>0</v>
      </c>
      <c r="N107" s="21">
        <f t="shared" si="31"/>
        <v>66</v>
      </c>
      <c r="O107" s="21">
        <f t="shared" si="31"/>
        <v>264</v>
      </c>
      <c r="P107" s="21">
        <f t="shared" si="31"/>
        <v>690</v>
      </c>
      <c r="Q107" s="21">
        <f t="shared" si="31"/>
        <v>954</v>
      </c>
      <c r="R107" s="112"/>
      <c r="S107" s="113"/>
      <c r="T107" s="113"/>
    </row>
    <row r="108" spans="1:20">
      <c r="A108" s="126"/>
      <c r="B108" s="127"/>
      <c r="C108" s="127"/>
      <c r="D108" s="127"/>
      <c r="E108" s="127"/>
      <c r="F108" s="127"/>
      <c r="G108" s="127"/>
      <c r="H108" s="127"/>
      <c r="I108" s="127"/>
      <c r="J108" s="128"/>
      <c r="K108" s="116">
        <f>SUM(K107:N107)</f>
        <v>264</v>
      </c>
      <c r="L108" s="117"/>
      <c r="M108" s="117"/>
      <c r="N108" s="118"/>
      <c r="O108" s="119">
        <f>SUM(O107:P107)</f>
        <v>954</v>
      </c>
      <c r="P108" s="120"/>
      <c r="Q108" s="121"/>
      <c r="R108" s="114"/>
      <c r="S108" s="115"/>
      <c r="T108" s="115"/>
    </row>
    <row r="109" spans="1:20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3"/>
      <c r="L109" s="13"/>
      <c r="M109" s="13"/>
      <c r="N109" s="13"/>
      <c r="O109" s="14"/>
      <c r="P109" s="14"/>
      <c r="Q109" s="14"/>
      <c r="R109" s="15"/>
      <c r="S109" s="15"/>
      <c r="T109" s="15"/>
    </row>
    <row r="110" spans="1:20">
      <c r="B110" s="2"/>
      <c r="C110" s="2"/>
      <c r="D110" s="2"/>
      <c r="E110" s="2"/>
      <c r="F110" s="2"/>
      <c r="G110" s="2"/>
      <c r="N110" s="8"/>
      <c r="O110" s="8"/>
      <c r="P110" s="8"/>
      <c r="Q110" s="8"/>
      <c r="R110" s="8"/>
      <c r="S110" s="8"/>
      <c r="T110" s="8"/>
    </row>
    <row r="111" spans="1:20" ht="1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3"/>
      <c r="L111" s="13"/>
      <c r="M111" s="13"/>
      <c r="N111" s="13"/>
      <c r="O111" s="16"/>
      <c r="P111" s="16"/>
      <c r="Q111" s="16"/>
      <c r="R111" s="16"/>
      <c r="S111" s="16"/>
      <c r="T111" s="16"/>
    </row>
    <row r="112" spans="1:20" ht="1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3"/>
      <c r="L112" s="13"/>
      <c r="M112" s="13"/>
      <c r="N112" s="13"/>
      <c r="O112" s="16"/>
      <c r="P112" s="16"/>
      <c r="Q112" s="16"/>
      <c r="R112" s="16"/>
      <c r="S112" s="16"/>
      <c r="T112" s="16"/>
    </row>
    <row r="113" spans="1:20" ht="24" customHeight="1">
      <c r="A113" s="166" t="s">
        <v>51</v>
      </c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</row>
    <row r="114" spans="1:20" ht="16.5" customHeight="1">
      <c r="A114" s="95" t="s">
        <v>53</v>
      </c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</row>
    <row r="115" spans="1:20" ht="34.5" customHeight="1">
      <c r="A115" s="122" t="s">
        <v>26</v>
      </c>
      <c r="B115" s="122" t="s">
        <v>25</v>
      </c>
      <c r="C115" s="122"/>
      <c r="D115" s="122"/>
      <c r="E115" s="122"/>
      <c r="F115" s="122"/>
      <c r="G115" s="122"/>
      <c r="H115" s="122"/>
      <c r="I115" s="122"/>
      <c r="J115" s="94" t="s">
        <v>39</v>
      </c>
      <c r="K115" s="94" t="s">
        <v>23</v>
      </c>
      <c r="L115" s="94"/>
      <c r="M115" s="94"/>
      <c r="N115" s="94"/>
      <c r="O115" s="94" t="s">
        <v>40</v>
      </c>
      <c r="P115" s="94"/>
      <c r="Q115" s="94"/>
      <c r="R115" s="94" t="s">
        <v>22</v>
      </c>
      <c r="S115" s="94"/>
      <c r="T115" s="94"/>
    </row>
    <row r="116" spans="1:20">
      <c r="A116" s="122"/>
      <c r="B116" s="122"/>
      <c r="C116" s="122"/>
      <c r="D116" s="122"/>
      <c r="E116" s="122"/>
      <c r="F116" s="122"/>
      <c r="G116" s="122"/>
      <c r="H116" s="122"/>
      <c r="I116" s="122"/>
      <c r="J116" s="94"/>
      <c r="K116" s="27" t="s">
        <v>27</v>
      </c>
      <c r="L116" s="27" t="s">
        <v>28</v>
      </c>
      <c r="M116" s="49" t="s">
        <v>99</v>
      </c>
      <c r="N116" s="27" t="s">
        <v>100</v>
      </c>
      <c r="O116" s="27" t="s">
        <v>32</v>
      </c>
      <c r="P116" s="27" t="s">
        <v>7</v>
      </c>
      <c r="Q116" s="27" t="s">
        <v>29</v>
      </c>
      <c r="R116" s="27" t="s">
        <v>30</v>
      </c>
      <c r="S116" s="27" t="s">
        <v>27</v>
      </c>
      <c r="T116" s="27" t="s">
        <v>31</v>
      </c>
    </row>
    <row r="117" spans="1:20" ht="17.25" customHeight="1">
      <c r="A117" s="95" t="s">
        <v>65</v>
      </c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</row>
    <row r="118" spans="1:20">
      <c r="A118" s="28" t="str">
        <f t="shared" ref="A118:A125" si="32">IF(ISNA(INDEX($A$37:$T$110,MATCH($B118,$B$37:$B$110,0),1)),"",INDEX($A$37:$T$110,MATCH($B118,$B$37:$B$110,0),1))</f>
        <v>MME3111</v>
      </c>
      <c r="B118" s="129" t="s">
        <v>107</v>
      </c>
      <c r="C118" s="130"/>
      <c r="D118" s="130"/>
      <c r="E118" s="130"/>
      <c r="F118" s="130"/>
      <c r="G118" s="130"/>
      <c r="H118" s="130"/>
      <c r="I118" s="131"/>
      <c r="J118" s="19">
        <f t="shared" ref="J118:J125" si="33">IF(ISNA(INDEX($A$37:$T$110,MATCH($B118,$B$37:$B$110,0),10)),"",INDEX($A$37:$T$110,MATCH($B118,$B$37:$B$110,0),10))</f>
        <v>8</v>
      </c>
      <c r="K118" s="19">
        <f t="shared" ref="K118:K125" si="34">IF(ISNA(INDEX($A$37:$T$110,MATCH($B118,$B$37:$B$110,0),11)),"",INDEX($A$37:$T$110,MATCH($B118,$B$37:$B$110,0),11))</f>
        <v>2</v>
      </c>
      <c r="L118" s="19">
        <f t="shared" ref="L118:L125" si="35">IF(ISNA(INDEX($A$37:$T$110,MATCH($B118,$B$37:$B$110,0),12)),"",INDEX($A$37:$T$110,MATCH($B118,$B$37:$B$110,0),12))</f>
        <v>1</v>
      </c>
      <c r="M118" s="19">
        <f t="shared" ref="M118:M125" si="36">IF(ISNA(INDEX($A$37:$T$110,MATCH($B118,$B$37:$B$110,0),13)),"",INDEX($A$37:$T$110,MATCH($B118,$B$37:$B$110,0),13))</f>
        <v>0</v>
      </c>
      <c r="N118" s="19">
        <f t="shared" ref="N118:N125" si="37">IF(ISNA(INDEX($A$37:$T$110,MATCH($B118,$B$37:$B$110,0),14)),"",INDEX($A$37:$T$110,MATCH($B118,$B$37:$B$110,0),14))</f>
        <v>1</v>
      </c>
      <c r="O118" s="19">
        <f t="shared" ref="O118:O125" si="38">IF(ISNA(INDEX($A$37:$T$110,MATCH($B118,$B$37:$B$110,0),15)),"",INDEX($A$37:$T$110,MATCH($B118,$B$37:$B$110,0),15))</f>
        <v>4</v>
      </c>
      <c r="P118" s="19">
        <f t="shared" ref="P118:P125" si="39">IF(ISNA(INDEX($A$37:$T$110,MATCH($B118,$B$37:$B$110,0),16)),"",INDEX($A$37:$T$110,MATCH($B118,$B$37:$B$110,0),16))</f>
        <v>10</v>
      </c>
      <c r="Q118" s="19">
        <f t="shared" ref="Q118:Q125" si="40">IF(ISNA(INDEX($A$37:$T$110,MATCH($B118,$B$37:$B$110,0),17)),"",INDEX($A$37:$T$110,MATCH($B118,$B$37:$B$110,0),17))</f>
        <v>14</v>
      </c>
      <c r="R118" s="26" t="str">
        <f t="shared" ref="R118:R125" si="41">IF(ISNA(INDEX($A$37:$T$110,MATCH($B118,$B$37:$B$110,0),18)),"",INDEX($A$37:$T$110,MATCH($B118,$B$37:$B$110,0),18))</f>
        <v>E</v>
      </c>
      <c r="S118" s="26">
        <f t="shared" ref="S118:S125" si="42">IF(ISNA(INDEX($A$37:$T$110,MATCH($B118,$B$37:$B$110,0),19)),"",INDEX($A$37:$T$110,MATCH($B118,$B$37:$B$110,0),19))</f>
        <v>0</v>
      </c>
      <c r="T118" s="26">
        <f t="shared" ref="T118:T125" si="43">IF(ISNA(INDEX($A$37:$T$110,MATCH($B118,$B$37:$B$110,0),20)),"",INDEX($A$37:$T$110,MATCH($B118,$B$37:$B$110,0),20))</f>
        <v>0</v>
      </c>
    </row>
    <row r="119" spans="1:20">
      <c r="A119" s="28" t="str">
        <f t="shared" si="32"/>
        <v>MME3103</v>
      </c>
      <c r="B119" s="129" t="s">
        <v>109</v>
      </c>
      <c r="C119" s="130"/>
      <c r="D119" s="130"/>
      <c r="E119" s="130"/>
      <c r="F119" s="130"/>
      <c r="G119" s="130"/>
      <c r="H119" s="130"/>
      <c r="I119" s="131"/>
      <c r="J119" s="19">
        <f t="shared" si="33"/>
        <v>8</v>
      </c>
      <c r="K119" s="19">
        <f t="shared" si="34"/>
        <v>2</v>
      </c>
      <c r="L119" s="19">
        <f t="shared" si="35"/>
        <v>1</v>
      </c>
      <c r="M119" s="19">
        <f t="shared" si="36"/>
        <v>0</v>
      </c>
      <c r="N119" s="19">
        <f t="shared" si="37"/>
        <v>1</v>
      </c>
      <c r="O119" s="19">
        <f t="shared" si="38"/>
        <v>4</v>
      </c>
      <c r="P119" s="19">
        <f t="shared" si="39"/>
        <v>10</v>
      </c>
      <c r="Q119" s="19">
        <f t="shared" si="40"/>
        <v>14</v>
      </c>
      <c r="R119" s="26" t="str">
        <f t="shared" si="41"/>
        <v>E</v>
      </c>
      <c r="S119" s="26">
        <f t="shared" si="42"/>
        <v>0</v>
      </c>
      <c r="T119" s="26">
        <f t="shared" si="43"/>
        <v>0</v>
      </c>
    </row>
    <row r="120" spans="1:20">
      <c r="A120" s="28" t="str">
        <f t="shared" si="32"/>
        <v>MME3104</v>
      </c>
      <c r="B120" s="129" t="s">
        <v>111</v>
      </c>
      <c r="C120" s="130"/>
      <c r="D120" s="130"/>
      <c r="E120" s="130"/>
      <c r="F120" s="130"/>
      <c r="G120" s="130"/>
      <c r="H120" s="130"/>
      <c r="I120" s="131"/>
      <c r="J120" s="19">
        <f t="shared" si="33"/>
        <v>8</v>
      </c>
      <c r="K120" s="19">
        <f t="shared" si="34"/>
        <v>2</v>
      </c>
      <c r="L120" s="19">
        <f t="shared" si="35"/>
        <v>1</v>
      </c>
      <c r="M120" s="19">
        <f t="shared" si="36"/>
        <v>0</v>
      </c>
      <c r="N120" s="19">
        <f t="shared" si="37"/>
        <v>1</v>
      </c>
      <c r="O120" s="19">
        <f t="shared" si="38"/>
        <v>4</v>
      </c>
      <c r="P120" s="19">
        <f t="shared" si="39"/>
        <v>10</v>
      </c>
      <c r="Q120" s="19">
        <f t="shared" si="40"/>
        <v>14</v>
      </c>
      <c r="R120" s="26" t="str">
        <f t="shared" si="41"/>
        <v>E</v>
      </c>
      <c r="S120" s="26">
        <f t="shared" si="42"/>
        <v>0</v>
      </c>
      <c r="T120" s="26">
        <f t="shared" si="43"/>
        <v>0</v>
      </c>
    </row>
    <row r="121" spans="1:20">
      <c r="A121" s="28" t="str">
        <f t="shared" si="32"/>
        <v>MME3106</v>
      </c>
      <c r="B121" s="129" t="s">
        <v>114</v>
      </c>
      <c r="C121" s="130"/>
      <c r="D121" s="130"/>
      <c r="E121" s="130"/>
      <c r="F121" s="130"/>
      <c r="G121" s="130"/>
      <c r="H121" s="130"/>
      <c r="I121" s="131"/>
      <c r="J121" s="19">
        <f t="shared" si="33"/>
        <v>8</v>
      </c>
      <c r="K121" s="19">
        <f t="shared" si="34"/>
        <v>2</v>
      </c>
      <c r="L121" s="19">
        <f t="shared" si="35"/>
        <v>1</v>
      </c>
      <c r="M121" s="19">
        <f t="shared" si="36"/>
        <v>0</v>
      </c>
      <c r="N121" s="19">
        <f t="shared" si="37"/>
        <v>1</v>
      </c>
      <c r="O121" s="19">
        <f t="shared" si="38"/>
        <v>4</v>
      </c>
      <c r="P121" s="19">
        <f t="shared" si="39"/>
        <v>10</v>
      </c>
      <c r="Q121" s="19">
        <f t="shared" si="40"/>
        <v>14</v>
      </c>
      <c r="R121" s="26" t="str">
        <f t="shared" si="41"/>
        <v>E</v>
      </c>
      <c r="S121" s="26">
        <f t="shared" si="42"/>
        <v>0</v>
      </c>
      <c r="T121" s="26">
        <f t="shared" si="43"/>
        <v>0</v>
      </c>
    </row>
    <row r="122" spans="1:20">
      <c r="A122" s="28" t="str">
        <f t="shared" si="32"/>
        <v>MME3107</v>
      </c>
      <c r="B122" s="129" t="s">
        <v>116</v>
      </c>
      <c r="C122" s="130"/>
      <c r="D122" s="130"/>
      <c r="E122" s="130"/>
      <c r="F122" s="130"/>
      <c r="G122" s="130"/>
      <c r="H122" s="130"/>
      <c r="I122" s="131"/>
      <c r="J122" s="19">
        <f t="shared" si="33"/>
        <v>8</v>
      </c>
      <c r="K122" s="19">
        <f t="shared" si="34"/>
        <v>2</v>
      </c>
      <c r="L122" s="19">
        <f t="shared" si="35"/>
        <v>1</v>
      </c>
      <c r="M122" s="19">
        <f t="shared" si="36"/>
        <v>0</v>
      </c>
      <c r="N122" s="19">
        <f t="shared" si="37"/>
        <v>1</v>
      </c>
      <c r="O122" s="19">
        <f t="shared" si="38"/>
        <v>4</v>
      </c>
      <c r="P122" s="19">
        <f t="shared" si="39"/>
        <v>10</v>
      </c>
      <c r="Q122" s="19">
        <f t="shared" si="40"/>
        <v>14</v>
      </c>
      <c r="R122" s="26">
        <f t="shared" si="41"/>
        <v>0</v>
      </c>
      <c r="S122" s="26" t="str">
        <f t="shared" si="42"/>
        <v>C</v>
      </c>
      <c r="T122" s="26">
        <f t="shared" si="43"/>
        <v>0</v>
      </c>
    </row>
    <row r="123" spans="1:20">
      <c r="A123" s="28" t="str">
        <f t="shared" si="32"/>
        <v>MME3024</v>
      </c>
      <c r="B123" s="129" t="s">
        <v>118</v>
      </c>
      <c r="C123" s="130"/>
      <c r="D123" s="130"/>
      <c r="E123" s="130"/>
      <c r="F123" s="130"/>
      <c r="G123" s="130"/>
      <c r="H123" s="130"/>
      <c r="I123" s="131"/>
      <c r="J123" s="19">
        <f t="shared" si="33"/>
        <v>7</v>
      </c>
      <c r="K123" s="19">
        <f t="shared" si="34"/>
        <v>2</v>
      </c>
      <c r="L123" s="19">
        <f t="shared" si="35"/>
        <v>1</v>
      </c>
      <c r="M123" s="19">
        <f t="shared" si="36"/>
        <v>0</v>
      </c>
      <c r="N123" s="19">
        <f t="shared" si="37"/>
        <v>1</v>
      </c>
      <c r="O123" s="19">
        <f t="shared" si="38"/>
        <v>4</v>
      </c>
      <c r="P123" s="19">
        <f t="shared" si="39"/>
        <v>9</v>
      </c>
      <c r="Q123" s="19">
        <f t="shared" si="40"/>
        <v>13</v>
      </c>
      <c r="R123" s="26">
        <f t="shared" si="41"/>
        <v>0</v>
      </c>
      <c r="S123" s="26">
        <f t="shared" si="42"/>
        <v>0</v>
      </c>
      <c r="T123" s="26" t="str">
        <f t="shared" si="43"/>
        <v>VP</v>
      </c>
    </row>
    <row r="124" spans="1:20">
      <c r="A124" s="28" t="str">
        <f t="shared" si="32"/>
        <v>MME3110</v>
      </c>
      <c r="B124" s="153" t="s">
        <v>122</v>
      </c>
      <c r="C124" s="130"/>
      <c r="D124" s="130"/>
      <c r="E124" s="130"/>
      <c r="F124" s="130"/>
      <c r="G124" s="130"/>
      <c r="H124" s="130"/>
      <c r="I124" s="131"/>
      <c r="J124" s="19">
        <f t="shared" si="33"/>
        <v>8</v>
      </c>
      <c r="K124" s="19">
        <f t="shared" si="34"/>
        <v>2</v>
      </c>
      <c r="L124" s="19">
        <f t="shared" si="35"/>
        <v>1</v>
      </c>
      <c r="M124" s="19">
        <f t="shared" si="36"/>
        <v>0</v>
      </c>
      <c r="N124" s="19">
        <f t="shared" si="37"/>
        <v>1</v>
      </c>
      <c r="O124" s="19">
        <f t="shared" si="38"/>
        <v>4</v>
      </c>
      <c r="P124" s="19">
        <f t="shared" si="39"/>
        <v>10</v>
      </c>
      <c r="Q124" s="19">
        <f t="shared" si="40"/>
        <v>14</v>
      </c>
      <c r="R124" s="26" t="str">
        <f t="shared" si="41"/>
        <v>E</v>
      </c>
      <c r="S124" s="26">
        <f t="shared" si="42"/>
        <v>0</v>
      </c>
      <c r="T124" s="26">
        <f t="shared" si="43"/>
        <v>0</v>
      </c>
    </row>
    <row r="125" spans="1:20">
      <c r="A125" s="28" t="str">
        <f t="shared" si="32"/>
        <v>MME3112</v>
      </c>
      <c r="B125" s="129" t="s">
        <v>124</v>
      </c>
      <c r="C125" s="130"/>
      <c r="D125" s="130"/>
      <c r="E125" s="130"/>
      <c r="F125" s="130"/>
      <c r="G125" s="130"/>
      <c r="H125" s="130"/>
      <c r="I125" s="131"/>
      <c r="J125" s="19">
        <f t="shared" si="33"/>
        <v>8</v>
      </c>
      <c r="K125" s="19">
        <f t="shared" si="34"/>
        <v>2</v>
      </c>
      <c r="L125" s="19">
        <f t="shared" si="35"/>
        <v>1</v>
      </c>
      <c r="M125" s="19">
        <f t="shared" si="36"/>
        <v>0</v>
      </c>
      <c r="N125" s="19">
        <f t="shared" si="37"/>
        <v>1</v>
      </c>
      <c r="O125" s="19">
        <f t="shared" si="38"/>
        <v>4</v>
      </c>
      <c r="P125" s="19">
        <f t="shared" si="39"/>
        <v>10</v>
      </c>
      <c r="Q125" s="19">
        <f t="shared" si="40"/>
        <v>14</v>
      </c>
      <c r="R125" s="26" t="str">
        <f t="shared" si="41"/>
        <v>E</v>
      </c>
      <c r="S125" s="26">
        <f t="shared" si="42"/>
        <v>0</v>
      </c>
      <c r="T125" s="26">
        <f t="shared" si="43"/>
        <v>0</v>
      </c>
    </row>
    <row r="126" spans="1:20">
      <c r="A126" s="20" t="s">
        <v>24</v>
      </c>
      <c r="B126" s="132"/>
      <c r="C126" s="133"/>
      <c r="D126" s="133"/>
      <c r="E126" s="133"/>
      <c r="F126" s="133"/>
      <c r="G126" s="133"/>
      <c r="H126" s="133"/>
      <c r="I126" s="134"/>
      <c r="J126" s="21">
        <f>IF(ISNA(SUM(J118:J125)),"",SUM(J118:J125))</f>
        <v>63</v>
      </c>
      <c r="K126" s="21">
        <f t="shared" ref="K126:Q126" si="44">SUM(K118:K125)</f>
        <v>16</v>
      </c>
      <c r="L126" s="21">
        <f t="shared" si="44"/>
        <v>8</v>
      </c>
      <c r="M126" s="21">
        <f t="shared" si="44"/>
        <v>0</v>
      </c>
      <c r="N126" s="21">
        <f t="shared" si="44"/>
        <v>8</v>
      </c>
      <c r="O126" s="21">
        <f t="shared" si="44"/>
        <v>32</v>
      </c>
      <c r="P126" s="21">
        <f t="shared" si="44"/>
        <v>79</v>
      </c>
      <c r="Q126" s="21">
        <f t="shared" si="44"/>
        <v>111</v>
      </c>
      <c r="R126" s="20">
        <f>COUNTIF(R118:R125,"E")</f>
        <v>6</v>
      </c>
      <c r="S126" s="20">
        <f>COUNTIF(S118:S125,"C")</f>
        <v>1</v>
      </c>
      <c r="T126" s="20">
        <f>COUNTIF(T118:T125,"VP")</f>
        <v>1</v>
      </c>
    </row>
    <row r="127" spans="1:20" ht="17.25" customHeight="1">
      <c r="A127" s="95" t="s">
        <v>66</v>
      </c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</row>
    <row r="128" spans="1:20">
      <c r="A128" s="28" t="str">
        <f>IF(ISNA(INDEX($A$37:$T$110,MATCH($B128,$B$37:$B$110,0),1)),"",INDEX($A$37:$T$110,MATCH($B128,$B$37:$B$110,0),1))</f>
        <v/>
      </c>
      <c r="B128" s="148"/>
      <c r="C128" s="148"/>
      <c r="D128" s="148"/>
      <c r="E128" s="148"/>
      <c r="F128" s="148"/>
      <c r="G128" s="148"/>
      <c r="H128" s="148"/>
      <c r="I128" s="148"/>
      <c r="J128" s="19" t="str">
        <f>IF(ISNA(INDEX($A$37:$T$110,MATCH($B128,$B$37:$B$110,0),10)),"",INDEX($A$37:$T$110,MATCH($B128,$B$37:$B$110,0),10))</f>
        <v/>
      </c>
      <c r="K128" s="19" t="str">
        <f>IF(ISNA(INDEX($A$37:$T$110,MATCH($B128,$B$37:$B$110,0),11)),"",INDEX($A$37:$T$110,MATCH($B128,$B$37:$B$110,0),11))</f>
        <v/>
      </c>
      <c r="L128" s="19" t="str">
        <f>IF(ISNA(INDEX($A$37:$T$110,MATCH($B128,$B$37:$B$110,0),12)),"",INDEX($A$37:$T$110,MATCH($B128,$B$37:$B$110,0),12))</f>
        <v/>
      </c>
      <c r="M128" s="19" t="str">
        <f>IF(ISNA(INDEX($A$37:$T$110,MATCH($B128,$B$37:$B$110,0),13)),"",INDEX($A$37:$T$110,MATCH($B128,$B$37:$B$110,0),13))</f>
        <v/>
      </c>
      <c r="N128" s="19" t="str">
        <f>IF(ISNA(INDEX($A$37:$T$110,MATCH($B128,$B$37:$B$110,0),14)),"",INDEX($A$37:$T$110,MATCH($B128,$B$37:$B$110,0),14))</f>
        <v/>
      </c>
      <c r="O128" s="19" t="str">
        <f>IF(ISNA(INDEX($A$37:$T$110,MATCH($B128,$B$37:$B$110,0),15)),"",INDEX($A$37:$T$110,MATCH($B128,$B$37:$B$110,0),15))</f>
        <v/>
      </c>
      <c r="P128" s="19" t="str">
        <f>IF(ISNA(INDEX($A$37:$T$110,MATCH($B128,$B$37:$B$110,0),16)),"",INDEX($A$37:$T$110,MATCH($B128,$B$37:$B$110,0),16))</f>
        <v/>
      </c>
      <c r="Q128" s="19" t="str">
        <f>IF(ISNA(INDEX($A$37:$T$110,MATCH($B128,$B$37:$B$110,0),17)),"",INDEX($A$37:$T$110,MATCH($B128,$B$37:$B$110,0),17))</f>
        <v/>
      </c>
      <c r="R128" s="26" t="str">
        <f>IF(ISNA(INDEX($A$37:$T$110,MATCH($B128,$B$37:$B$110,0),18)),"",INDEX($A$37:$T$110,MATCH($B128,$B$37:$B$110,0),18))</f>
        <v/>
      </c>
      <c r="S128" s="26" t="str">
        <f>IF(ISNA(INDEX($A$37:$T$110,MATCH($B128,$B$37:$B$110,0),19)),"",INDEX($A$37:$T$110,MATCH($B128,$B$37:$B$110,0),19))</f>
        <v/>
      </c>
      <c r="T128" s="26" t="str">
        <f>IF(ISNA(INDEX($A$37:$T$110,MATCH($B128,$B$37:$B$110,0),20)),"",INDEX($A$37:$T$110,MATCH($B128,$B$37:$B$110,0),20))</f>
        <v/>
      </c>
    </row>
    <row r="129" spans="1:20">
      <c r="A129" s="20" t="s">
        <v>24</v>
      </c>
      <c r="B129" s="122"/>
      <c r="C129" s="122"/>
      <c r="D129" s="122"/>
      <c r="E129" s="122"/>
      <c r="F129" s="122"/>
      <c r="G129" s="122"/>
      <c r="H129" s="122"/>
      <c r="I129" s="122"/>
      <c r="J129" s="21">
        <f t="shared" ref="J129:Q129" si="45">SUM(J128:J128)</f>
        <v>0</v>
      </c>
      <c r="K129" s="21">
        <f t="shared" si="45"/>
        <v>0</v>
      </c>
      <c r="L129" s="21">
        <f t="shared" si="45"/>
        <v>0</v>
      </c>
      <c r="M129" s="21">
        <f t="shared" si="45"/>
        <v>0</v>
      </c>
      <c r="N129" s="21">
        <f t="shared" si="45"/>
        <v>0</v>
      </c>
      <c r="O129" s="21">
        <f t="shared" si="45"/>
        <v>0</v>
      </c>
      <c r="P129" s="21">
        <f t="shared" si="45"/>
        <v>0</v>
      </c>
      <c r="Q129" s="21">
        <f t="shared" si="45"/>
        <v>0</v>
      </c>
      <c r="R129" s="20">
        <f>COUNTIF(R128:R128,"E")</f>
        <v>0</v>
      </c>
      <c r="S129" s="20">
        <f>COUNTIF(S128:S128,"C")</f>
        <v>0</v>
      </c>
      <c r="T129" s="20">
        <f>COUNTIF(T128:T128,"VP")</f>
        <v>0</v>
      </c>
    </row>
    <row r="130" spans="1:20" ht="27" customHeight="1">
      <c r="A130" s="135" t="s">
        <v>49</v>
      </c>
      <c r="B130" s="136"/>
      <c r="C130" s="136"/>
      <c r="D130" s="136"/>
      <c r="E130" s="136"/>
      <c r="F130" s="136"/>
      <c r="G130" s="136"/>
      <c r="H130" s="136"/>
      <c r="I130" s="137"/>
      <c r="J130" s="21">
        <f t="shared" ref="J130:T130" si="46">SUM(J126,J129)</f>
        <v>63</v>
      </c>
      <c r="K130" s="21">
        <f t="shared" si="46"/>
        <v>16</v>
      </c>
      <c r="L130" s="21">
        <f t="shared" si="46"/>
        <v>8</v>
      </c>
      <c r="M130" s="21">
        <f t="shared" si="46"/>
        <v>0</v>
      </c>
      <c r="N130" s="21">
        <f t="shared" si="46"/>
        <v>8</v>
      </c>
      <c r="O130" s="21">
        <f t="shared" si="46"/>
        <v>32</v>
      </c>
      <c r="P130" s="21">
        <f t="shared" si="46"/>
        <v>79</v>
      </c>
      <c r="Q130" s="21">
        <f t="shared" si="46"/>
        <v>111</v>
      </c>
      <c r="R130" s="21">
        <f t="shared" si="46"/>
        <v>6</v>
      </c>
      <c r="S130" s="21">
        <f t="shared" si="46"/>
        <v>1</v>
      </c>
      <c r="T130" s="21">
        <f t="shared" si="46"/>
        <v>1</v>
      </c>
    </row>
    <row r="131" spans="1:20">
      <c r="A131" s="123" t="s">
        <v>50</v>
      </c>
      <c r="B131" s="124"/>
      <c r="C131" s="124"/>
      <c r="D131" s="124"/>
      <c r="E131" s="124"/>
      <c r="F131" s="124"/>
      <c r="G131" s="124"/>
      <c r="H131" s="124"/>
      <c r="I131" s="124"/>
      <c r="J131" s="125"/>
      <c r="K131" s="21">
        <f t="shared" ref="K131:Q131" si="47">K126*14+K129*12</f>
        <v>224</v>
      </c>
      <c r="L131" s="21">
        <f t="shared" si="47"/>
        <v>112</v>
      </c>
      <c r="M131" s="21">
        <f t="shared" si="47"/>
        <v>0</v>
      </c>
      <c r="N131" s="21">
        <f t="shared" si="47"/>
        <v>112</v>
      </c>
      <c r="O131" s="21">
        <f t="shared" si="47"/>
        <v>448</v>
      </c>
      <c r="P131" s="21">
        <f t="shared" si="47"/>
        <v>1106</v>
      </c>
      <c r="Q131" s="21">
        <f t="shared" si="47"/>
        <v>1554</v>
      </c>
      <c r="R131" s="112"/>
      <c r="S131" s="113"/>
      <c r="T131" s="113"/>
    </row>
    <row r="132" spans="1:20">
      <c r="A132" s="126"/>
      <c r="B132" s="127"/>
      <c r="C132" s="127"/>
      <c r="D132" s="127"/>
      <c r="E132" s="127"/>
      <c r="F132" s="127"/>
      <c r="G132" s="127"/>
      <c r="H132" s="127"/>
      <c r="I132" s="127"/>
      <c r="J132" s="128"/>
      <c r="K132" s="116">
        <f>SUM(K131:N131)</f>
        <v>448</v>
      </c>
      <c r="L132" s="117"/>
      <c r="M132" s="117"/>
      <c r="N132" s="118"/>
      <c r="O132" s="119">
        <f>SUM(O131:P131)</f>
        <v>1554</v>
      </c>
      <c r="P132" s="120"/>
      <c r="Q132" s="121"/>
      <c r="R132" s="114"/>
      <c r="S132" s="115"/>
      <c r="T132" s="115"/>
    </row>
    <row r="134" spans="1:20">
      <c r="B134" s="2"/>
      <c r="C134" s="2"/>
      <c r="D134" s="2"/>
      <c r="E134" s="2"/>
      <c r="F134" s="2"/>
      <c r="G134" s="2"/>
      <c r="N134" s="8"/>
      <c r="O134" s="8"/>
      <c r="P134" s="8"/>
      <c r="Q134" s="8"/>
      <c r="R134" s="8"/>
      <c r="S134" s="8"/>
      <c r="T134" s="8"/>
    </row>
    <row r="135" spans="1:20" ht="23.25" customHeight="1">
      <c r="A135" s="122" t="s">
        <v>71</v>
      </c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7"/>
      <c r="R135" s="147"/>
      <c r="S135" s="147"/>
      <c r="T135" s="147"/>
    </row>
    <row r="136" spans="1:20" ht="26.25" customHeight="1">
      <c r="A136" s="122" t="s">
        <v>26</v>
      </c>
      <c r="B136" s="122" t="s">
        <v>25</v>
      </c>
      <c r="C136" s="122"/>
      <c r="D136" s="122"/>
      <c r="E136" s="122"/>
      <c r="F136" s="122"/>
      <c r="G136" s="122"/>
      <c r="H136" s="122"/>
      <c r="I136" s="122"/>
      <c r="J136" s="94" t="s">
        <v>39</v>
      </c>
      <c r="K136" s="94" t="s">
        <v>23</v>
      </c>
      <c r="L136" s="94"/>
      <c r="M136" s="94"/>
      <c r="N136" s="94"/>
      <c r="O136" s="94" t="s">
        <v>40</v>
      </c>
      <c r="P136" s="94"/>
      <c r="Q136" s="94"/>
      <c r="R136" s="94" t="s">
        <v>22</v>
      </c>
      <c r="S136" s="94"/>
      <c r="T136" s="94"/>
    </row>
    <row r="137" spans="1:20">
      <c r="A137" s="122"/>
      <c r="B137" s="122"/>
      <c r="C137" s="122"/>
      <c r="D137" s="122"/>
      <c r="E137" s="122"/>
      <c r="F137" s="122"/>
      <c r="G137" s="122"/>
      <c r="H137" s="122"/>
      <c r="I137" s="122"/>
      <c r="J137" s="94"/>
      <c r="K137" s="27" t="s">
        <v>27</v>
      </c>
      <c r="L137" s="27" t="s">
        <v>28</v>
      </c>
      <c r="M137" s="49" t="s">
        <v>99</v>
      </c>
      <c r="N137" s="27" t="s">
        <v>100</v>
      </c>
      <c r="O137" s="27" t="s">
        <v>32</v>
      </c>
      <c r="P137" s="27" t="s">
        <v>7</v>
      </c>
      <c r="Q137" s="27" t="s">
        <v>29</v>
      </c>
      <c r="R137" s="27" t="s">
        <v>30</v>
      </c>
      <c r="S137" s="27" t="s">
        <v>27</v>
      </c>
      <c r="T137" s="27" t="s">
        <v>31</v>
      </c>
    </row>
    <row r="138" spans="1:20" ht="18.75" customHeight="1">
      <c r="A138" s="95" t="s">
        <v>65</v>
      </c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</row>
    <row r="139" spans="1:20">
      <c r="A139" s="28" t="str">
        <f>IF(ISNA(INDEX($A$37:$T$110,MATCH($B139,$B$37:$B$110,0),1)),"",INDEX($A$37:$T$110,MATCH($B139,$B$37:$B$110,0),1))</f>
        <v>MMX3221</v>
      </c>
      <c r="B139" s="129" t="s">
        <v>119</v>
      </c>
      <c r="C139" s="130"/>
      <c r="D139" s="130"/>
      <c r="E139" s="130"/>
      <c r="F139" s="130"/>
      <c r="G139" s="130"/>
      <c r="H139" s="130"/>
      <c r="I139" s="131"/>
      <c r="J139" s="19">
        <f>IF(ISNA(INDEX($A$37:$T$110,MATCH($B139,$B$37:$B$110,0),10)),"",INDEX($A$37:$T$110,MATCH($B139,$B$37:$B$110,0),10))</f>
        <v>7</v>
      </c>
      <c r="K139" s="19">
        <f>IF(ISNA(INDEX($A$37:$T$110,MATCH($B139,$B$37:$B$110,0),11)),"",INDEX($A$37:$T$110,MATCH($B139,$B$37:$B$110,0),11))</f>
        <v>2</v>
      </c>
      <c r="L139" s="19">
        <f>IF(ISNA(INDEX($A$37:$T$110,MATCH($B139,$B$37:$B$110,0),12)),"",INDEX($A$37:$T$110,MATCH($B139,$B$37:$B$110,0),12))</f>
        <v>1</v>
      </c>
      <c r="M139" s="19">
        <f>IF(ISNA(INDEX($A$37:$T$110,MATCH($B139,$B$37:$B$110,0),13)),"",INDEX($A$37:$T$110,MATCH($B139,$B$37:$B$110,0),13))</f>
        <v>0</v>
      </c>
      <c r="N139" s="19">
        <f>IF(ISNA(INDEX($A$37:$T$110,MATCH($B139,$B$37:$B$110,0),14)),"",INDEX($A$37:$T$110,MATCH($B139,$B$37:$B$110,0),14))</f>
        <v>1</v>
      </c>
      <c r="O139" s="19">
        <f>IF(ISNA(INDEX($A$37:$T$110,MATCH($B139,$B$37:$B$110,0),15)),"",INDEX($A$37:$T$110,MATCH($B139,$B$37:$B$110,0),15))</f>
        <v>4</v>
      </c>
      <c r="P139" s="19">
        <f>IF(ISNA(INDEX($A$37:$T$110,MATCH($B139,$B$37:$B$110,0),16)),"",INDEX($A$37:$T$110,MATCH($B139,$B$37:$B$110,0),16))</f>
        <v>9</v>
      </c>
      <c r="Q139" s="19">
        <f>IF(ISNA(INDEX($A$37:$T$110,MATCH($B139,$B$37:$B$110,0),17)),"",INDEX($A$37:$T$110,MATCH($B139,$B$37:$B$110,0),17))</f>
        <v>13</v>
      </c>
      <c r="R139" s="26" t="str">
        <f>IF(ISNA(INDEX($A$37:$T$110,MATCH($B139,$B$37:$B$110,0),18)),"",INDEX($A$37:$T$110,MATCH($B139,$B$37:$B$110,0),18))</f>
        <v>E</v>
      </c>
      <c r="S139" s="26">
        <f>IF(ISNA(INDEX($A$37:$T$110,MATCH($B139,$B$37:$B$110,0),19)),"",INDEX($A$37:$T$110,MATCH($B139,$B$37:$B$110,0),19))</f>
        <v>0</v>
      </c>
      <c r="T139" s="26">
        <f>IF(ISNA(INDEX($A$37:$T$110,MATCH($B139,$B$37:$B$110,0),20)),"",INDEX($A$37:$T$110,MATCH($B139,$B$37:$B$110,0),20))</f>
        <v>0</v>
      </c>
    </row>
    <row r="140" spans="1:20">
      <c r="A140" s="28" t="str">
        <f>IF(ISNA(INDEX($A$37:$T$110,MATCH($B140,$B$37:$B$110,0),1)),"",INDEX($A$37:$T$110,MATCH($B140,$B$37:$B$110,0),1))</f>
        <v>MMX3222</v>
      </c>
      <c r="B140" s="129" t="s">
        <v>126</v>
      </c>
      <c r="C140" s="130"/>
      <c r="D140" s="130"/>
      <c r="E140" s="130"/>
      <c r="F140" s="130"/>
      <c r="G140" s="130"/>
      <c r="H140" s="130"/>
      <c r="I140" s="131"/>
      <c r="J140" s="19">
        <f>IF(ISNA(INDEX($A$37:$T$110,MATCH($B140,$B$37:$B$110,0),10)),"",INDEX($A$37:$T$110,MATCH($B140,$B$37:$B$110,0),10))</f>
        <v>7</v>
      </c>
      <c r="K140" s="19">
        <f>IF(ISNA(INDEX($A$37:$T$110,MATCH($B140,$B$37:$B$110,0),11)),"",INDEX($A$37:$T$110,MATCH($B140,$B$37:$B$110,0),11))</f>
        <v>2</v>
      </c>
      <c r="L140" s="19">
        <f>IF(ISNA(INDEX($A$37:$T$110,MATCH($B140,$B$37:$B$110,0),12)),"",INDEX($A$37:$T$110,MATCH($B140,$B$37:$B$110,0),12))</f>
        <v>1</v>
      </c>
      <c r="M140" s="19">
        <f>IF(ISNA(INDEX($A$37:$T$110,MATCH($B140,$B$37:$B$110,0),13)),"",INDEX($A$37:$T$110,MATCH($B140,$B$37:$B$110,0),13))</f>
        <v>0</v>
      </c>
      <c r="N140" s="19">
        <f>IF(ISNA(INDEX($A$37:$T$110,MATCH($B140,$B$37:$B$110,0),14)),"",INDEX($A$37:$T$110,MATCH($B140,$B$37:$B$110,0),14))</f>
        <v>1</v>
      </c>
      <c r="O140" s="19">
        <f>IF(ISNA(INDEX($A$37:$T$110,MATCH($B140,$B$37:$B$110,0),15)),"",INDEX($A$37:$T$110,MATCH($B140,$B$37:$B$110,0),15))</f>
        <v>4</v>
      </c>
      <c r="P140" s="19">
        <f>IF(ISNA(INDEX($A$37:$T$110,MATCH($B140,$B$37:$B$110,0),16)),"",INDEX($A$37:$T$110,MATCH($B140,$B$37:$B$110,0),16))</f>
        <v>9</v>
      </c>
      <c r="Q140" s="19">
        <f>IF(ISNA(INDEX($A$37:$T$110,MATCH($B140,$B$37:$B$110,0),17)),"",INDEX($A$37:$T$110,MATCH($B140,$B$37:$B$110,0),17))</f>
        <v>13</v>
      </c>
      <c r="R140" s="26">
        <f>IF(ISNA(INDEX($A$37:$T$110,MATCH($B140,$B$37:$B$110,0),18)),"",INDEX($A$37:$T$110,MATCH($B140,$B$37:$B$110,0),18))</f>
        <v>0</v>
      </c>
      <c r="S140" s="26">
        <f>IF(ISNA(INDEX($A$37:$T$110,MATCH($B140,$B$37:$B$110,0),19)),"",INDEX($A$37:$T$110,MATCH($B140,$B$37:$B$110,0),19))</f>
        <v>0</v>
      </c>
      <c r="T140" s="26" t="str">
        <f>IF(ISNA(INDEX($A$37:$T$110,MATCH($B140,$B$37:$B$110,0),20)),"",INDEX($A$37:$T$110,MATCH($B140,$B$37:$B$110,0),20))</f>
        <v>VP</v>
      </c>
    </row>
    <row r="141" spans="1:20">
      <c r="A141" s="28" t="str">
        <f>IF(ISNA(INDEX($A$37:$T$110,MATCH($B141,$B$37:$B$110,0),1)),"",INDEX($A$37:$T$110,MATCH($B141,$B$37:$B$110,0),1))</f>
        <v>MMX3223</v>
      </c>
      <c r="B141" s="129" t="s">
        <v>128</v>
      </c>
      <c r="C141" s="130"/>
      <c r="D141" s="130"/>
      <c r="E141" s="130"/>
      <c r="F141" s="130"/>
      <c r="G141" s="130"/>
      <c r="H141" s="130"/>
      <c r="I141" s="131"/>
      <c r="J141" s="19">
        <f>IF(ISNA(INDEX($A$37:$T$110,MATCH($B141,$B$37:$B$110,0),10)),"",INDEX($A$37:$T$110,MATCH($B141,$B$37:$B$110,0),10))</f>
        <v>7</v>
      </c>
      <c r="K141" s="19">
        <f>IF(ISNA(INDEX($A$37:$T$110,MATCH($B141,$B$37:$B$110,0),11)),"",INDEX($A$37:$T$110,MATCH($B141,$B$37:$B$110,0),11))</f>
        <v>2</v>
      </c>
      <c r="L141" s="19">
        <f>IF(ISNA(INDEX($A$37:$T$110,MATCH($B141,$B$37:$B$110,0),12)),"",INDEX($A$37:$T$110,MATCH($B141,$B$37:$B$110,0),12))</f>
        <v>1</v>
      </c>
      <c r="M141" s="19">
        <f>IF(ISNA(INDEX($A$37:$T$110,MATCH($B141,$B$37:$B$110,0),13)),"",INDEX($A$37:$T$110,MATCH($B141,$B$37:$B$110,0),13))</f>
        <v>0</v>
      </c>
      <c r="N141" s="19">
        <f>IF(ISNA(INDEX($A$37:$T$110,MATCH($B141,$B$37:$B$110,0),14)),"",INDEX($A$37:$T$110,MATCH($B141,$B$37:$B$110,0),14))</f>
        <v>1</v>
      </c>
      <c r="O141" s="19">
        <f>IF(ISNA(INDEX($A$37:$T$110,MATCH($B141,$B$37:$B$110,0),15)),"",INDEX($A$37:$T$110,MATCH($B141,$B$37:$B$110,0),15))</f>
        <v>4</v>
      </c>
      <c r="P141" s="19">
        <f>IF(ISNA(INDEX($A$37:$T$110,MATCH($B141,$B$37:$B$110,0),16)),"",INDEX($A$37:$T$110,MATCH($B141,$B$37:$B$110,0),16))</f>
        <v>9</v>
      </c>
      <c r="Q141" s="19">
        <f>IF(ISNA(INDEX($A$37:$T$110,MATCH($B141,$B$37:$B$110,0),17)),"",INDEX($A$37:$T$110,MATCH($B141,$B$37:$B$110,0),17))</f>
        <v>13</v>
      </c>
      <c r="R141" s="26">
        <f>IF(ISNA(INDEX($A$37:$T$110,MATCH($B141,$B$37:$B$110,0),18)),"",INDEX($A$37:$T$110,MATCH($B141,$B$37:$B$110,0),18))</f>
        <v>0</v>
      </c>
      <c r="S141" s="26" t="str">
        <f>IF(ISNA(INDEX($A$37:$T$110,MATCH($B141,$B$37:$B$110,0),19)),"",INDEX($A$37:$T$110,MATCH($B141,$B$37:$B$110,0),19))</f>
        <v>C</v>
      </c>
      <c r="T141" s="26">
        <f>IF(ISNA(INDEX($A$37:$T$110,MATCH($B141,$B$37:$B$110,0),20)),"",INDEX($A$37:$T$110,MATCH($B141,$B$37:$B$110,0),20))</f>
        <v>0</v>
      </c>
    </row>
    <row r="142" spans="1:20">
      <c r="A142" s="20" t="s">
        <v>24</v>
      </c>
      <c r="B142" s="132"/>
      <c r="C142" s="133"/>
      <c r="D142" s="133"/>
      <c r="E142" s="133"/>
      <c r="F142" s="133"/>
      <c r="G142" s="133"/>
      <c r="H142" s="133"/>
      <c r="I142" s="134"/>
      <c r="J142" s="21">
        <f t="shared" ref="J142:Q142" si="48">SUM(J139:J141)</f>
        <v>21</v>
      </c>
      <c r="K142" s="21">
        <f t="shared" si="48"/>
        <v>6</v>
      </c>
      <c r="L142" s="21">
        <f t="shared" si="48"/>
        <v>3</v>
      </c>
      <c r="M142" s="21">
        <f t="shared" si="48"/>
        <v>0</v>
      </c>
      <c r="N142" s="21">
        <f t="shared" si="48"/>
        <v>3</v>
      </c>
      <c r="O142" s="21">
        <f t="shared" si="48"/>
        <v>12</v>
      </c>
      <c r="P142" s="21">
        <f t="shared" si="48"/>
        <v>27</v>
      </c>
      <c r="Q142" s="21">
        <f t="shared" si="48"/>
        <v>39</v>
      </c>
      <c r="R142" s="20">
        <f>COUNTIF(R139:R141,"E")</f>
        <v>1</v>
      </c>
      <c r="S142" s="20">
        <f>COUNTIF(S139:S141,"C")</f>
        <v>1</v>
      </c>
      <c r="T142" s="20">
        <f>COUNTIF(T139:T141,"VP")</f>
        <v>1</v>
      </c>
    </row>
    <row r="143" spans="1:20" ht="18" customHeight="1">
      <c r="A143" s="95" t="s">
        <v>67</v>
      </c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</row>
    <row r="144" spans="1:20">
      <c r="A144" s="28" t="str">
        <f>IF(ISNA(INDEX($A$37:$T$110,MATCH($B144,$B$37:$B$110,0),1)),"",INDEX($A$37:$T$110,MATCH($B144,$B$37:$B$110,0),1))</f>
        <v>MMX3224</v>
      </c>
      <c r="B144" s="129" t="s">
        <v>130</v>
      </c>
      <c r="C144" s="130"/>
      <c r="D144" s="130"/>
      <c r="E144" s="130"/>
      <c r="F144" s="130"/>
      <c r="G144" s="130"/>
      <c r="H144" s="130"/>
      <c r="I144" s="131"/>
      <c r="J144" s="19">
        <f>IF(ISNA(INDEX($A$37:$T$110,MATCH($B144,$B$37:$B$110,0),10)),"",INDEX($A$37:$T$110,MATCH($B144,$B$37:$B$110,0),10))</f>
        <v>8</v>
      </c>
      <c r="K144" s="19">
        <f>IF(ISNA(INDEX($A$37:$T$110,MATCH($B144,$B$37:$B$110,0),11)),"",INDEX($A$37:$T$110,MATCH($B144,$B$37:$B$110,0),11))</f>
        <v>2</v>
      </c>
      <c r="L144" s="19">
        <f>IF(ISNA(INDEX($A$37:$T$110,MATCH($B144,$B$37:$B$110,0),12)),"",INDEX($A$37:$T$110,MATCH($B144,$B$37:$B$110,0),12))</f>
        <v>1</v>
      </c>
      <c r="M144" s="19">
        <f>IF(ISNA(INDEX($A$37:$T$110,MATCH($B144,$B$37:$B$110,0),13)),"",INDEX($A$37:$T$110,MATCH($B144,$B$37:$B$110,0),13))</f>
        <v>0</v>
      </c>
      <c r="N144" s="19">
        <f>IF(ISNA(INDEX($A$37:$T$110,MATCH($B144,$B$37:$B$110,0),14)),"",INDEX($A$37:$T$110,MATCH($B144,$B$37:$B$110,0),14))</f>
        <v>1</v>
      </c>
      <c r="O144" s="19">
        <f>IF(ISNA(INDEX($A$37:$T$110,MATCH($B144,$B$37:$B$110,0),15)),"",INDEX($A$37:$T$110,MATCH($B144,$B$37:$B$110,0),15))</f>
        <v>4</v>
      </c>
      <c r="P144" s="19">
        <f>IF(ISNA(INDEX($A$37:$T$110,MATCH($B144,$B$37:$B$110,0),16)),"",INDEX($A$37:$T$110,MATCH($B144,$B$37:$B$110,0),16))</f>
        <v>13</v>
      </c>
      <c r="Q144" s="19">
        <f>IF(ISNA(INDEX($A$37:$T$110,MATCH($B144,$B$37:$B$110,0),17)),"",INDEX($A$37:$T$110,MATCH($B144,$B$37:$B$110,0),17))</f>
        <v>17</v>
      </c>
      <c r="R144" s="26" t="str">
        <f>IF(ISNA(INDEX($A$37:$T$110,MATCH($B144,$B$37:$B$110,0),18)),"",INDEX($A$37:$T$110,MATCH($B144,$B$37:$B$110,0),18))</f>
        <v>E</v>
      </c>
      <c r="S144" s="26">
        <f>IF(ISNA(INDEX($A$37:$T$110,MATCH($B144,$B$37:$B$110,0),19)),"",INDEX($A$37:$T$110,MATCH($B144,$B$37:$B$110,0),19))</f>
        <v>0</v>
      </c>
      <c r="T144" s="26">
        <f>IF(ISNA(INDEX($A$37:$T$110,MATCH($B144,$B$37:$B$110,0),20)),"",INDEX($A$37:$T$110,MATCH($B144,$B$37:$B$110,0),20))</f>
        <v>0</v>
      </c>
    </row>
    <row r="145" spans="1:20">
      <c r="A145" s="28" t="str">
        <f>IF(ISNA(INDEX($A$37:$T$110,MATCH($B145,$B$37:$B$110,0),1)),"",INDEX($A$37:$T$110,MATCH($B145,$B$37:$B$110,0),1))</f>
        <v>MMX3225</v>
      </c>
      <c r="B145" s="129" t="s">
        <v>132</v>
      </c>
      <c r="C145" s="130"/>
      <c r="D145" s="130"/>
      <c r="E145" s="130"/>
      <c r="F145" s="130"/>
      <c r="G145" s="130"/>
      <c r="H145" s="130"/>
      <c r="I145" s="131"/>
      <c r="J145" s="19">
        <f>IF(ISNA(INDEX($A$37:$T$110,MATCH($B145,$B$37:$B$110,0),10)),"",INDEX($A$37:$T$110,MATCH($B145,$B$37:$B$110,0),10))</f>
        <v>8</v>
      </c>
      <c r="K145" s="19">
        <f>IF(ISNA(INDEX($A$37:$T$110,MATCH($B145,$B$37:$B$110,0),11)),"",INDEX($A$37:$T$110,MATCH($B145,$B$37:$B$110,0),11))</f>
        <v>2</v>
      </c>
      <c r="L145" s="19">
        <f>IF(ISNA(INDEX($A$37:$T$110,MATCH($B145,$B$37:$B$110,0),12)),"",INDEX($A$37:$T$110,MATCH($B145,$B$37:$B$110,0),12))</f>
        <v>1</v>
      </c>
      <c r="M145" s="19">
        <f>IF(ISNA(INDEX($A$37:$T$110,MATCH($B145,$B$37:$B$110,0),13)),"",INDEX($A$37:$T$110,MATCH($B145,$B$37:$B$110,0),13))</f>
        <v>0</v>
      </c>
      <c r="N145" s="19">
        <f>IF(ISNA(INDEX($A$37:$T$110,MATCH($B145,$B$37:$B$110,0),14)),"",INDEX($A$37:$T$110,MATCH($B145,$B$37:$B$110,0),14))</f>
        <v>1</v>
      </c>
      <c r="O145" s="19">
        <f>IF(ISNA(INDEX($A$37:$T$110,MATCH($B145,$B$37:$B$110,0),15)),"",INDEX($A$37:$T$110,MATCH($B145,$B$37:$B$110,0),15))</f>
        <v>4</v>
      </c>
      <c r="P145" s="19">
        <f>IF(ISNA(INDEX($A$37:$T$110,MATCH($B145,$B$37:$B$110,0),16)),"",INDEX($A$37:$T$110,MATCH($B145,$B$37:$B$110,0),16))</f>
        <v>13</v>
      </c>
      <c r="Q145" s="19">
        <f>IF(ISNA(INDEX($A$37:$T$110,MATCH($B145,$B$37:$B$110,0),17)),"",INDEX($A$37:$T$110,MATCH($B145,$B$37:$B$110,0),17))</f>
        <v>17</v>
      </c>
      <c r="R145" s="26" t="str">
        <f>IF(ISNA(INDEX($A$37:$T$110,MATCH($B145,$B$37:$B$110,0),18)),"",INDEX($A$37:$T$110,MATCH($B145,$B$37:$B$110,0),18))</f>
        <v>E</v>
      </c>
      <c r="S145" s="26">
        <f>IF(ISNA(INDEX($A$37:$T$110,MATCH($B145,$B$37:$B$110,0),19)),"",INDEX($A$37:$T$110,MATCH($B145,$B$37:$B$110,0),19))</f>
        <v>0</v>
      </c>
      <c r="T145" s="26">
        <f>IF(ISNA(INDEX($A$37:$T$110,MATCH($B145,$B$37:$B$110,0),20)),"",INDEX($A$37:$T$110,MATCH($B145,$B$37:$B$110,0),20))</f>
        <v>0</v>
      </c>
    </row>
    <row r="146" spans="1:20">
      <c r="A146" s="28" t="str">
        <f>IF(ISNA(INDEX($A$37:$T$110,MATCH($B146,$B$37:$B$110,0),1)),"",INDEX($A$37:$T$110,MATCH($B146,$B$37:$B$110,0),1))</f>
        <v>MME3114</v>
      </c>
      <c r="B146" s="129" t="s">
        <v>136</v>
      </c>
      <c r="C146" s="130"/>
      <c r="D146" s="130"/>
      <c r="E146" s="130"/>
      <c r="F146" s="130"/>
      <c r="G146" s="130"/>
      <c r="H146" s="130"/>
      <c r="I146" s="131"/>
      <c r="J146" s="19">
        <f>IF(ISNA(INDEX($A$37:$T$110,MATCH($B146,$B$37:$B$110,0),10)),"",INDEX($A$37:$T$110,MATCH($B146,$B$37:$B$110,0),10))</f>
        <v>6</v>
      </c>
      <c r="K146" s="19">
        <f>IF(ISNA(INDEX($A$37:$T$110,MATCH($B146,$B$37:$B$110,0),11)),"",INDEX($A$37:$T$110,MATCH($B146,$B$37:$B$110,0),11))</f>
        <v>0</v>
      </c>
      <c r="L146" s="19">
        <f>IF(ISNA(INDEX($A$37:$T$110,MATCH($B146,$B$37:$B$110,0),12)),"",INDEX($A$37:$T$110,MATCH($B146,$B$37:$B$110,0),12))</f>
        <v>0</v>
      </c>
      <c r="M146" s="19">
        <f>IF(ISNA(INDEX($A$37:$T$110,MATCH($B146,$B$37:$B$110,0),13)),"",INDEX($A$37:$T$110,MATCH($B146,$B$37:$B$110,0),13))</f>
        <v>0</v>
      </c>
      <c r="N146" s="19">
        <f>IF(ISNA(INDEX($A$37:$T$110,MATCH($B146,$B$37:$B$110,0),14)),"",INDEX($A$37:$T$110,MATCH($B146,$B$37:$B$110,0),14))</f>
        <v>4</v>
      </c>
      <c r="O146" s="19">
        <f>IF(ISNA(INDEX($A$37:$T$110,MATCH($B146,$B$37:$B$110,0),15)),"",INDEX($A$37:$T$110,MATCH($B146,$B$37:$B$110,0),15))</f>
        <v>4</v>
      </c>
      <c r="P146" s="19">
        <f>IF(ISNA(INDEX($A$37:$T$110,MATCH($B146,$B$37:$B$110,0),16)),"",INDEX($A$37:$T$110,MATCH($B146,$B$37:$B$110,0),16))</f>
        <v>9</v>
      </c>
      <c r="Q146" s="19">
        <f>IF(ISNA(INDEX($A$37:$T$110,MATCH($B146,$B$37:$B$110,0),17)),"",INDEX($A$37:$T$110,MATCH($B146,$B$37:$B$110,0),17))</f>
        <v>13</v>
      </c>
      <c r="R146" s="26">
        <f>IF(ISNA(INDEX($A$37:$T$110,MATCH($B146,$B$37:$B$110,0),18)),"",INDEX($A$37:$T$110,MATCH($B146,$B$37:$B$110,0),18))</f>
        <v>0</v>
      </c>
      <c r="S146" s="26" t="str">
        <f>IF(ISNA(INDEX($A$37:$T$110,MATCH($B146,$B$37:$B$110,0),19)),"",INDEX($A$37:$T$110,MATCH($B146,$B$37:$B$110,0),19))</f>
        <v>C</v>
      </c>
      <c r="T146" s="26">
        <f>IF(ISNA(INDEX($A$37:$T$110,MATCH($B146,$B$37:$B$110,0),20)),"",INDEX($A$37:$T$110,MATCH($B146,$B$37:$B$110,0),20))</f>
        <v>0</v>
      </c>
    </row>
    <row r="147" spans="1:20">
      <c r="A147" s="20" t="s">
        <v>24</v>
      </c>
      <c r="B147" s="122"/>
      <c r="C147" s="122"/>
      <c r="D147" s="122"/>
      <c r="E147" s="122"/>
      <c r="F147" s="122"/>
      <c r="G147" s="122"/>
      <c r="H147" s="122"/>
      <c r="I147" s="122"/>
      <c r="J147" s="21">
        <f t="shared" ref="J147:Q147" si="49">SUM(J144:J146)</f>
        <v>22</v>
      </c>
      <c r="K147" s="21">
        <f t="shared" si="49"/>
        <v>4</v>
      </c>
      <c r="L147" s="21">
        <f t="shared" si="49"/>
        <v>2</v>
      </c>
      <c r="M147" s="21">
        <f t="shared" si="49"/>
        <v>0</v>
      </c>
      <c r="N147" s="21">
        <f t="shared" si="49"/>
        <v>6</v>
      </c>
      <c r="O147" s="21">
        <f t="shared" si="49"/>
        <v>12</v>
      </c>
      <c r="P147" s="21">
        <f t="shared" si="49"/>
        <v>35</v>
      </c>
      <c r="Q147" s="21">
        <f t="shared" si="49"/>
        <v>47</v>
      </c>
      <c r="R147" s="20">
        <f>COUNTIF(R144:R146,"E")</f>
        <v>2</v>
      </c>
      <c r="S147" s="20">
        <f>COUNTIF(S144:S146,"C")</f>
        <v>1</v>
      </c>
      <c r="T147" s="20">
        <f>COUNTIF(T144:T146,"VP")</f>
        <v>0</v>
      </c>
    </row>
    <row r="148" spans="1:20" ht="25.5" customHeight="1">
      <c r="A148" s="135" t="s">
        <v>49</v>
      </c>
      <c r="B148" s="136"/>
      <c r="C148" s="136"/>
      <c r="D148" s="136"/>
      <c r="E148" s="136"/>
      <c r="F148" s="136"/>
      <c r="G148" s="136"/>
      <c r="H148" s="136"/>
      <c r="I148" s="137"/>
      <c r="J148" s="21">
        <f t="shared" ref="J148:T148" si="50">SUM(J142,J147)</f>
        <v>43</v>
      </c>
      <c r="K148" s="21">
        <f t="shared" si="50"/>
        <v>10</v>
      </c>
      <c r="L148" s="21">
        <f t="shared" si="50"/>
        <v>5</v>
      </c>
      <c r="M148" s="21">
        <f t="shared" si="50"/>
        <v>0</v>
      </c>
      <c r="N148" s="21">
        <f t="shared" si="50"/>
        <v>9</v>
      </c>
      <c r="O148" s="21">
        <f t="shared" si="50"/>
        <v>24</v>
      </c>
      <c r="P148" s="21">
        <f t="shared" si="50"/>
        <v>62</v>
      </c>
      <c r="Q148" s="21">
        <f t="shared" si="50"/>
        <v>86</v>
      </c>
      <c r="R148" s="21">
        <f t="shared" si="50"/>
        <v>3</v>
      </c>
      <c r="S148" s="21">
        <f t="shared" si="50"/>
        <v>2</v>
      </c>
      <c r="T148" s="21">
        <f t="shared" si="50"/>
        <v>1</v>
      </c>
    </row>
    <row r="149" spans="1:20" ht="13.5" customHeight="1">
      <c r="A149" s="123" t="s">
        <v>50</v>
      </c>
      <c r="B149" s="124"/>
      <c r="C149" s="124"/>
      <c r="D149" s="124"/>
      <c r="E149" s="124"/>
      <c r="F149" s="124"/>
      <c r="G149" s="124"/>
      <c r="H149" s="124"/>
      <c r="I149" s="124"/>
      <c r="J149" s="125"/>
      <c r="K149" s="21">
        <f t="shared" ref="K149:Q149" si="51">K142*14+K147*12</f>
        <v>132</v>
      </c>
      <c r="L149" s="21">
        <f t="shared" si="51"/>
        <v>66</v>
      </c>
      <c r="M149" s="21">
        <f t="shared" si="51"/>
        <v>0</v>
      </c>
      <c r="N149" s="21">
        <f t="shared" si="51"/>
        <v>114</v>
      </c>
      <c r="O149" s="21">
        <f t="shared" si="51"/>
        <v>312</v>
      </c>
      <c r="P149" s="21">
        <f t="shared" si="51"/>
        <v>798</v>
      </c>
      <c r="Q149" s="21">
        <f t="shared" si="51"/>
        <v>1110</v>
      </c>
      <c r="R149" s="112"/>
      <c r="S149" s="113"/>
      <c r="T149" s="113"/>
    </row>
    <row r="150" spans="1:20" ht="16.5" customHeight="1">
      <c r="A150" s="126"/>
      <c r="B150" s="127"/>
      <c r="C150" s="127"/>
      <c r="D150" s="127"/>
      <c r="E150" s="127"/>
      <c r="F150" s="127"/>
      <c r="G150" s="127"/>
      <c r="H150" s="127"/>
      <c r="I150" s="127"/>
      <c r="J150" s="128"/>
      <c r="K150" s="116">
        <f>SUM(K149:N149)</f>
        <v>312</v>
      </c>
      <c r="L150" s="117"/>
      <c r="M150" s="117"/>
      <c r="N150" s="118"/>
      <c r="O150" s="119">
        <f>SUM(O149:P149)</f>
        <v>1110</v>
      </c>
      <c r="P150" s="120"/>
      <c r="Q150" s="121"/>
      <c r="R150" s="114"/>
      <c r="S150" s="115"/>
      <c r="T150" s="115"/>
    </row>
    <row r="151" spans="1:20" ht="12" customHeight="1"/>
    <row r="152" spans="1:20" ht="22.5" customHeight="1">
      <c r="A152" s="122" t="s">
        <v>72</v>
      </c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</row>
    <row r="153" spans="1:20" ht="25.5" customHeight="1">
      <c r="A153" s="122" t="s">
        <v>26</v>
      </c>
      <c r="B153" s="122" t="s">
        <v>25</v>
      </c>
      <c r="C153" s="122"/>
      <c r="D153" s="122"/>
      <c r="E153" s="122"/>
      <c r="F153" s="122"/>
      <c r="G153" s="122"/>
      <c r="H153" s="122"/>
      <c r="I153" s="122"/>
      <c r="J153" s="94" t="s">
        <v>39</v>
      </c>
      <c r="K153" s="94" t="s">
        <v>23</v>
      </c>
      <c r="L153" s="94"/>
      <c r="M153" s="94"/>
      <c r="N153" s="94"/>
      <c r="O153" s="94" t="s">
        <v>40</v>
      </c>
      <c r="P153" s="94"/>
      <c r="Q153" s="94"/>
      <c r="R153" s="94" t="s">
        <v>22</v>
      </c>
      <c r="S153" s="94"/>
      <c r="T153" s="94"/>
    </row>
    <row r="154" spans="1:20" ht="18" customHeight="1">
      <c r="A154" s="122"/>
      <c r="B154" s="122"/>
      <c r="C154" s="122"/>
      <c r="D154" s="122"/>
      <c r="E154" s="122"/>
      <c r="F154" s="122"/>
      <c r="G154" s="122"/>
      <c r="H154" s="122"/>
      <c r="I154" s="122"/>
      <c r="J154" s="94"/>
      <c r="K154" s="27" t="s">
        <v>27</v>
      </c>
      <c r="L154" s="27" t="s">
        <v>28</v>
      </c>
      <c r="M154" s="49" t="s">
        <v>99</v>
      </c>
      <c r="N154" s="27" t="s">
        <v>100</v>
      </c>
      <c r="O154" s="27" t="s">
        <v>32</v>
      </c>
      <c r="P154" s="27" t="s">
        <v>7</v>
      </c>
      <c r="Q154" s="27" t="s">
        <v>29</v>
      </c>
      <c r="R154" s="27" t="s">
        <v>30</v>
      </c>
      <c r="S154" s="27" t="s">
        <v>27</v>
      </c>
      <c r="T154" s="27" t="s">
        <v>31</v>
      </c>
    </row>
    <row r="155" spans="1:20" ht="19.5" customHeight="1">
      <c r="A155" s="95" t="s">
        <v>65</v>
      </c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</row>
    <row r="156" spans="1:20">
      <c r="A156" s="28" t="str">
        <f>IF(ISNA(INDEX($A$37:$T$110,MATCH($B156,$B$37:$B$110,0),1)),"",INDEX($A$37:$T$110,MATCH($B156,$B$37:$B$110,0),1))</f>
        <v>MMR3041</v>
      </c>
      <c r="B156" s="129" t="s">
        <v>112</v>
      </c>
      <c r="C156" s="130"/>
      <c r="D156" s="130"/>
      <c r="E156" s="130"/>
      <c r="F156" s="130"/>
      <c r="G156" s="130"/>
      <c r="H156" s="130"/>
      <c r="I156" s="131"/>
      <c r="J156" s="19">
        <f>IF(ISNA(INDEX($A$37:$T$110,MATCH($B156,$B$37:$B$110,0),10)),"",INDEX($A$37:$T$110,MATCH($B156,$B$37:$B$110,0),10))</f>
        <v>6</v>
      </c>
      <c r="K156" s="19">
        <f>IF(ISNA(INDEX($A$37:$T$110,MATCH($B156,$B$37:$B$110,0),11)),"",INDEX($A$37:$T$110,MATCH($B156,$B$37:$B$110,0),11))</f>
        <v>2</v>
      </c>
      <c r="L156" s="19">
        <f>IF(ISNA(INDEX($A$37:$T$110,MATCH($B156,$B$37:$B$110,0),12)),"",INDEX($A$37:$T$110,MATCH($B156,$B$37:$B$110,0),12))</f>
        <v>1</v>
      </c>
      <c r="M156" s="19">
        <f>IF(ISNA(INDEX($A$37:$T$110,MATCH($B156,$B$37:$B$110,0),13)),"",INDEX($A$37:$T$110,MATCH($B156,$B$37:$B$110,0),13))</f>
        <v>0</v>
      </c>
      <c r="N156" s="19">
        <f>IF(ISNA(INDEX($A$37:$T$110,MATCH($B156,$B$37:$B$110,0),14)),"",INDEX($A$37:$T$110,MATCH($B156,$B$37:$B$110,0),14))</f>
        <v>1</v>
      </c>
      <c r="O156" s="19">
        <f>IF(ISNA(INDEX($A$37:$T$110,MATCH($B156,$B$37:$B$110,0),15)),"",INDEX($A$37:$T$110,MATCH($B156,$B$37:$B$110,0),15))</f>
        <v>4</v>
      </c>
      <c r="P156" s="19">
        <f>IF(ISNA(INDEX($A$37:$T$110,MATCH($B156,$B$37:$B$110,0),16)),"",INDEX($A$37:$T$110,MATCH($B156,$B$37:$B$110,0),16))</f>
        <v>7</v>
      </c>
      <c r="Q156" s="19">
        <f>IF(ISNA(INDEX($A$37:$T$110,MATCH($B156,$B$37:$B$110,0),17)),"",INDEX($A$37:$T$110,MATCH($B156,$B$37:$B$110,0),17))</f>
        <v>11</v>
      </c>
      <c r="R156" s="26">
        <f>IF(ISNA(INDEX($A$37:$T$110,MATCH($B156,$B$37:$B$110,0),18)),"",INDEX($A$37:$T$110,MATCH($B156,$B$37:$B$110,0),18))</f>
        <v>0</v>
      </c>
      <c r="S156" s="26" t="str">
        <f>IF(ISNA(INDEX($A$37:$T$110,MATCH($B156,$B$37:$B$110,0),19)),"",INDEX($A$37:$T$110,MATCH($B156,$B$37:$B$110,0),19))</f>
        <v>C</v>
      </c>
      <c r="T156" s="26">
        <f>IF(ISNA(INDEX($A$37:$T$110,MATCH($B156,$B$37:$B$110,0),20)),"",INDEX($A$37:$T$110,MATCH($B156,$B$37:$B$110,0),20))</f>
        <v>0</v>
      </c>
    </row>
    <row r="157" spans="1:20">
      <c r="A157" s="20" t="s">
        <v>24</v>
      </c>
      <c r="B157" s="132"/>
      <c r="C157" s="133"/>
      <c r="D157" s="133"/>
      <c r="E157" s="133"/>
      <c r="F157" s="133"/>
      <c r="G157" s="133"/>
      <c r="H157" s="133"/>
      <c r="I157" s="134"/>
      <c r="J157" s="21">
        <f t="shared" ref="J157:Q157" si="52">SUM(J156:J156)</f>
        <v>6</v>
      </c>
      <c r="K157" s="21">
        <f t="shared" si="52"/>
        <v>2</v>
      </c>
      <c r="L157" s="21">
        <f t="shared" si="52"/>
        <v>1</v>
      </c>
      <c r="M157" s="21">
        <f t="shared" si="52"/>
        <v>0</v>
      </c>
      <c r="N157" s="21">
        <f t="shared" si="52"/>
        <v>1</v>
      </c>
      <c r="O157" s="21">
        <f t="shared" si="52"/>
        <v>4</v>
      </c>
      <c r="P157" s="21">
        <f t="shared" si="52"/>
        <v>7</v>
      </c>
      <c r="Q157" s="21">
        <f t="shared" si="52"/>
        <v>11</v>
      </c>
      <c r="R157" s="20">
        <f>COUNTIF(R156:R156,"E")</f>
        <v>0</v>
      </c>
      <c r="S157" s="20">
        <f>COUNTIF(S156:S156,"C")</f>
        <v>1</v>
      </c>
      <c r="T157" s="20">
        <f>COUNTIF(T156:T156,"VP")</f>
        <v>0</v>
      </c>
    </row>
    <row r="158" spans="1:20" ht="19.5" customHeight="1">
      <c r="A158" s="95" t="s">
        <v>67</v>
      </c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</row>
    <row r="159" spans="1:20">
      <c r="A159" s="28" t="str">
        <f>IF(ISNA(INDEX($A$37:$T$110,MATCH($B159,$B$37:$B$110,0),1)),"",INDEX($A$37:$T$110,MATCH($B159,$B$37:$B$110,0),1))</f>
        <v>MME3113</v>
      </c>
      <c r="B159" s="129" t="s">
        <v>134</v>
      </c>
      <c r="C159" s="130"/>
      <c r="D159" s="130"/>
      <c r="E159" s="130"/>
      <c r="F159" s="130"/>
      <c r="G159" s="130"/>
      <c r="H159" s="130"/>
      <c r="I159" s="131"/>
      <c r="J159" s="19">
        <f>IF(ISNA(INDEX($A$37:$T$110,MATCH($B159,$B$37:$B$110,0),10)),"",INDEX($A$37:$T$110,MATCH($B159,$B$37:$B$110,0),10))</f>
        <v>6</v>
      </c>
      <c r="K159" s="19">
        <f>IF(ISNA(INDEX($A$37:$T$110,MATCH($B159,$B$37:$B$110,0),11)),"",INDEX($A$37:$T$110,MATCH($B159,$B$37:$B$110,0),11))</f>
        <v>0</v>
      </c>
      <c r="L159" s="19">
        <f>IF(ISNA(INDEX($A$37:$T$110,MATCH($B159,$B$37:$B$110,0),12)),"",INDEX($A$37:$T$110,MATCH($B159,$B$37:$B$110,0),12))</f>
        <v>0</v>
      </c>
      <c r="M159" s="19">
        <f>IF(ISNA(INDEX($A$37:$T$110,MATCH($B159,$B$37:$B$110,0),13)),"",INDEX($A$37:$T$110,MATCH($B159,$B$37:$B$110,0),13))</f>
        <v>0</v>
      </c>
      <c r="N159" s="19">
        <f>IF(ISNA(INDEX($A$37:$T$110,MATCH($B159,$B$37:$B$110,0),14)),"",INDEX($A$37:$T$110,MATCH($B159,$B$37:$B$110,0),14))</f>
        <v>4</v>
      </c>
      <c r="O159" s="19">
        <f>IF(ISNA(INDEX($A$37:$T$110,MATCH($B159,$B$37:$B$110,0),15)),"",INDEX($A$37:$T$110,MATCH($B159,$B$37:$B$110,0),15))</f>
        <v>4</v>
      </c>
      <c r="P159" s="19">
        <f>IF(ISNA(INDEX($A$37:$T$110,MATCH($B159,$B$37:$B$110,0),16)),"",INDEX($A$37:$T$110,MATCH($B159,$B$37:$B$110,0),16))</f>
        <v>9</v>
      </c>
      <c r="Q159" s="19">
        <f>IF(ISNA(INDEX($A$37:$T$110,MATCH($B159,$B$37:$B$110,0),17)),"",INDEX($A$37:$T$110,MATCH($B159,$B$37:$B$110,0),17))</f>
        <v>13</v>
      </c>
      <c r="R159" s="26">
        <f>IF(ISNA(INDEX($A$37:$T$110,MATCH($B159,$B$37:$B$110,0),18)),"",INDEX($A$37:$T$110,MATCH($B159,$B$37:$B$110,0),18))</f>
        <v>0</v>
      </c>
      <c r="S159" s="26" t="str">
        <f>IF(ISNA(INDEX($A$37:$T$110,MATCH($B159,$B$37:$B$110,0),19)),"",INDEX($A$37:$T$110,MATCH($B159,$B$37:$B$110,0),19))</f>
        <v>C</v>
      </c>
      <c r="T159" s="26">
        <f>IF(ISNA(INDEX($A$37:$T$110,MATCH($B159,$B$37:$B$110,0),20)),"",INDEX($A$37:$T$110,MATCH($B159,$B$37:$B$110,0),20))</f>
        <v>0</v>
      </c>
    </row>
    <row r="160" spans="1:20">
      <c r="A160" s="28" t="str">
        <f>IF(ISNA(INDEX($A$37:$T$110,MATCH($B160,$B$37:$B$110,0),1)),"",INDEX($A$37:$T$110,MATCH($B160,$B$37:$B$110,0),1))</f>
        <v>MME7002</v>
      </c>
      <c r="B160" s="129" t="s">
        <v>137</v>
      </c>
      <c r="C160" s="130"/>
      <c r="D160" s="130"/>
      <c r="E160" s="130"/>
      <c r="F160" s="130"/>
      <c r="G160" s="130"/>
      <c r="H160" s="130"/>
      <c r="I160" s="131"/>
      <c r="J160" s="19">
        <f>IF(ISNA(INDEX($A$37:$T$110,MATCH($B160,$B$37:$B$110,0),10)),"",INDEX($A$37:$T$110,MATCH($B160,$B$37:$B$110,0),10))</f>
        <v>2</v>
      </c>
      <c r="K160" s="19">
        <f>IF(ISNA(INDEX($A$37:$T$110,MATCH($B160,$B$37:$B$110,0),11)),"",INDEX($A$37:$T$110,MATCH($B160,$B$37:$B$110,0),11))</f>
        <v>0</v>
      </c>
      <c r="L160" s="19">
        <f>IF(ISNA(INDEX($A$37:$T$110,MATCH($B160,$B$37:$B$110,0),12)),"",INDEX($A$37:$T$110,MATCH($B160,$B$37:$B$110,0),12))</f>
        <v>0</v>
      </c>
      <c r="M160" s="19">
        <f>IF(ISNA(INDEX($A$37:$T$110,MATCH($B160,$B$37:$B$110,0),13)),"",INDEX($A$37:$T$110,MATCH($B160,$B$37:$B$110,0),13))</f>
        <v>1</v>
      </c>
      <c r="N160" s="19">
        <f>IF(ISNA(INDEX($A$37:$T$110,MATCH($B160,$B$37:$B$110,0),14)),"",INDEX($A$37:$T$110,MATCH($B160,$B$37:$B$110,0),14))</f>
        <v>2</v>
      </c>
      <c r="O160" s="19">
        <f>IF(ISNA(INDEX($A$37:$T$110,MATCH($B160,$B$37:$B$110,0),15)),"",INDEX($A$37:$T$110,MATCH($B160,$B$37:$B$110,0),15))</f>
        <v>3</v>
      </c>
      <c r="P160" s="19">
        <f>IF(ISNA(INDEX($A$37:$T$110,MATCH($B160,$B$37:$B$110,0),16)),"",INDEX($A$37:$T$110,MATCH($B160,$B$37:$B$110,0),16))</f>
        <v>1</v>
      </c>
      <c r="Q160" s="19">
        <f>IF(ISNA(INDEX($A$37:$T$110,MATCH($B160,$B$37:$B$110,0),17)),"",INDEX($A$37:$T$110,MATCH($B160,$B$37:$B$110,0),17))</f>
        <v>4</v>
      </c>
      <c r="R160" s="26" t="str">
        <f>IF(ISNA(INDEX($A$37:$T$110,MATCH($B160,$B$37:$B$110,0),18)),"",INDEX($A$37:$T$110,MATCH($B160,$B$37:$B$110,0),18))</f>
        <v>E</v>
      </c>
      <c r="S160" s="26">
        <f>IF(ISNA(INDEX($A$37:$T$110,MATCH($B160,$B$37:$B$110,0),19)),"",INDEX($A$37:$T$110,MATCH($B160,$B$37:$B$110,0),19))</f>
        <v>0</v>
      </c>
      <c r="T160" s="26">
        <f>IF(ISNA(INDEX($A$37:$T$110,MATCH($B160,$B$37:$B$110,0),20)),"",INDEX($A$37:$T$110,MATCH($B160,$B$37:$B$110,0),20))</f>
        <v>0</v>
      </c>
    </row>
    <row r="161" spans="1:25">
      <c r="A161" s="20" t="s">
        <v>24</v>
      </c>
      <c r="B161" s="122"/>
      <c r="C161" s="122"/>
      <c r="D161" s="122"/>
      <c r="E161" s="122"/>
      <c r="F161" s="122"/>
      <c r="G161" s="122"/>
      <c r="H161" s="122"/>
      <c r="I161" s="122"/>
      <c r="J161" s="21">
        <f t="shared" ref="J161:Q161" si="53">SUM(J159:J160)</f>
        <v>8</v>
      </c>
      <c r="K161" s="21">
        <f t="shared" si="53"/>
        <v>0</v>
      </c>
      <c r="L161" s="21">
        <f t="shared" si="53"/>
        <v>0</v>
      </c>
      <c r="M161" s="21">
        <f t="shared" si="53"/>
        <v>1</v>
      </c>
      <c r="N161" s="21">
        <f t="shared" si="53"/>
        <v>6</v>
      </c>
      <c r="O161" s="21">
        <f t="shared" si="53"/>
        <v>7</v>
      </c>
      <c r="P161" s="21">
        <f t="shared" si="53"/>
        <v>10</v>
      </c>
      <c r="Q161" s="21">
        <f t="shared" si="53"/>
        <v>17</v>
      </c>
      <c r="R161" s="20">
        <f>COUNTIF(R159:R160,"E")</f>
        <v>1</v>
      </c>
      <c r="S161" s="20">
        <f>COUNTIF(S159:S160,"C")</f>
        <v>1</v>
      </c>
      <c r="T161" s="20">
        <f>COUNTIF(T159:T160,"VP")</f>
        <v>0</v>
      </c>
    </row>
    <row r="162" spans="1:25" ht="27.75" customHeight="1">
      <c r="A162" s="135" t="s">
        <v>49</v>
      </c>
      <c r="B162" s="136"/>
      <c r="C162" s="136"/>
      <c r="D162" s="136"/>
      <c r="E162" s="136"/>
      <c r="F162" s="136"/>
      <c r="G162" s="136"/>
      <c r="H162" s="136"/>
      <c r="I162" s="137"/>
      <c r="J162" s="21">
        <f t="shared" ref="J162:T162" si="54">SUM(J157,J161)</f>
        <v>14</v>
      </c>
      <c r="K162" s="21">
        <f t="shared" si="54"/>
        <v>2</v>
      </c>
      <c r="L162" s="21">
        <f t="shared" si="54"/>
        <v>1</v>
      </c>
      <c r="M162" s="21">
        <f t="shared" si="54"/>
        <v>1</v>
      </c>
      <c r="N162" s="21">
        <f t="shared" si="54"/>
        <v>7</v>
      </c>
      <c r="O162" s="21">
        <f t="shared" si="54"/>
        <v>11</v>
      </c>
      <c r="P162" s="21">
        <f t="shared" si="54"/>
        <v>17</v>
      </c>
      <c r="Q162" s="21">
        <f t="shared" si="54"/>
        <v>28</v>
      </c>
      <c r="R162" s="21">
        <f t="shared" si="54"/>
        <v>1</v>
      </c>
      <c r="S162" s="21">
        <f t="shared" si="54"/>
        <v>2</v>
      </c>
      <c r="T162" s="21">
        <f t="shared" si="54"/>
        <v>0</v>
      </c>
    </row>
    <row r="163" spans="1:25" ht="17.25" customHeight="1">
      <c r="A163" s="123" t="s">
        <v>50</v>
      </c>
      <c r="B163" s="124"/>
      <c r="C163" s="124"/>
      <c r="D163" s="124"/>
      <c r="E163" s="124"/>
      <c r="F163" s="124"/>
      <c r="G163" s="124"/>
      <c r="H163" s="124"/>
      <c r="I163" s="124"/>
      <c r="J163" s="125"/>
      <c r="K163" s="21">
        <f t="shared" ref="K163:Q163" si="55">K157*14+K161*12</f>
        <v>28</v>
      </c>
      <c r="L163" s="21">
        <f t="shared" si="55"/>
        <v>14</v>
      </c>
      <c r="M163" s="21">
        <f t="shared" si="55"/>
        <v>12</v>
      </c>
      <c r="N163" s="21">
        <f t="shared" si="55"/>
        <v>86</v>
      </c>
      <c r="O163" s="21">
        <f t="shared" si="55"/>
        <v>140</v>
      </c>
      <c r="P163" s="21">
        <f t="shared" si="55"/>
        <v>218</v>
      </c>
      <c r="Q163" s="21">
        <f t="shared" si="55"/>
        <v>358</v>
      </c>
      <c r="R163" s="112"/>
      <c r="S163" s="113"/>
      <c r="T163" s="113"/>
    </row>
    <row r="164" spans="1:25">
      <c r="A164" s="126"/>
      <c r="B164" s="127"/>
      <c r="C164" s="127"/>
      <c r="D164" s="127"/>
      <c r="E164" s="127"/>
      <c r="F164" s="127"/>
      <c r="G164" s="127"/>
      <c r="H164" s="127"/>
      <c r="I164" s="127"/>
      <c r="J164" s="128"/>
      <c r="K164" s="116">
        <f>SUM(K163:N163)</f>
        <v>140</v>
      </c>
      <c r="L164" s="117"/>
      <c r="M164" s="117"/>
      <c r="N164" s="118"/>
      <c r="O164" s="119">
        <f>SUM(O163:P163)</f>
        <v>358</v>
      </c>
      <c r="P164" s="120"/>
      <c r="Q164" s="121"/>
      <c r="R164" s="114"/>
      <c r="S164" s="115"/>
      <c r="T164" s="115"/>
    </row>
    <row r="165" spans="1:25" ht="8.25" customHeight="1"/>
    <row r="167" spans="1:25">
      <c r="A167" s="142" t="s">
        <v>62</v>
      </c>
      <c r="B167" s="142"/>
    </row>
    <row r="168" spans="1:25">
      <c r="A168" s="143" t="s">
        <v>26</v>
      </c>
      <c r="B168" s="138" t="s">
        <v>54</v>
      </c>
      <c r="C168" s="145"/>
      <c r="D168" s="145"/>
      <c r="E168" s="145"/>
      <c r="F168" s="145"/>
      <c r="G168" s="139"/>
      <c r="H168" s="138" t="s">
        <v>57</v>
      </c>
      <c r="I168" s="139"/>
      <c r="J168" s="91" t="s">
        <v>58</v>
      </c>
      <c r="K168" s="92"/>
      <c r="L168" s="92"/>
      <c r="M168" s="92"/>
      <c r="N168" s="92"/>
      <c r="O168" s="92"/>
      <c r="P168" s="93"/>
      <c r="Q168" s="138" t="s">
        <v>48</v>
      </c>
      <c r="R168" s="139"/>
      <c r="S168" s="91" t="s">
        <v>59</v>
      </c>
      <c r="T168" s="92"/>
    </row>
    <row r="169" spans="1:25">
      <c r="A169" s="144"/>
      <c r="B169" s="140"/>
      <c r="C169" s="146"/>
      <c r="D169" s="146"/>
      <c r="E169" s="146"/>
      <c r="F169" s="146"/>
      <c r="G169" s="141"/>
      <c r="H169" s="140"/>
      <c r="I169" s="141"/>
      <c r="J169" s="91" t="s">
        <v>32</v>
      </c>
      <c r="K169" s="93"/>
      <c r="L169" s="91" t="s">
        <v>7</v>
      </c>
      <c r="M169" s="92"/>
      <c r="N169" s="93"/>
      <c r="O169" s="91" t="s">
        <v>29</v>
      </c>
      <c r="P169" s="93"/>
      <c r="Q169" s="140"/>
      <c r="R169" s="141"/>
      <c r="S169" s="33" t="s">
        <v>60</v>
      </c>
      <c r="T169" s="33" t="s">
        <v>61</v>
      </c>
    </row>
    <row r="170" spans="1:25">
      <c r="A170" s="33">
        <v>1</v>
      </c>
      <c r="B170" s="91" t="s">
        <v>55</v>
      </c>
      <c r="C170" s="92"/>
      <c r="D170" s="92"/>
      <c r="E170" s="92"/>
      <c r="F170" s="92"/>
      <c r="G170" s="93"/>
      <c r="H170" s="100">
        <f>J170</f>
        <v>636</v>
      </c>
      <c r="I170" s="100"/>
      <c r="J170" s="101">
        <f>SUM((O44+O53+O64)*14+(O76*12)-J171)</f>
        <v>636</v>
      </c>
      <c r="K170" s="102"/>
      <c r="L170" s="101">
        <f>SUM((P44+P53+P64)*14+(P76*12)-L171)</f>
        <v>1432</v>
      </c>
      <c r="M170" s="103"/>
      <c r="N170" s="102"/>
      <c r="O170" s="104">
        <f>SUM(J170:N170)</f>
        <v>2068</v>
      </c>
      <c r="P170" s="105"/>
      <c r="Q170" s="106">
        <f>H170/H172</f>
        <v>0.70666666666666667</v>
      </c>
      <c r="R170" s="107"/>
      <c r="S170" s="34">
        <f>J44+J53-S171</f>
        <v>53</v>
      </c>
      <c r="T170" s="34">
        <f>J64+J76-T171</f>
        <v>30</v>
      </c>
    </row>
    <row r="171" spans="1:25">
      <c r="A171" s="33">
        <v>2</v>
      </c>
      <c r="B171" s="91" t="s">
        <v>56</v>
      </c>
      <c r="C171" s="92"/>
      <c r="D171" s="92"/>
      <c r="E171" s="92"/>
      <c r="F171" s="92"/>
      <c r="G171" s="93"/>
      <c r="H171" s="100">
        <f>J171</f>
        <v>264</v>
      </c>
      <c r="I171" s="100"/>
      <c r="J171" s="108">
        <f>O107</f>
        <v>264</v>
      </c>
      <c r="K171" s="109"/>
      <c r="L171" s="108">
        <f>P107</f>
        <v>690</v>
      </c>
      <c r="M171" s="110"/>
      <c r="N171" s="109"/>
      <c r="O171" s="111">
        <f>SUM(J171:N171)</f>
        <v>954</v>
      </c>
      <c r="P171" s="105"/>
      <c r="Q171" s="106">
        <f>H171/H172</f>
        <v>0.29333333333333333</v>
      </c>
      <c r="R171" s="107"/>
      <c r="S171" s="17">
        <v>7</v>
      </c>
      <c r="T171" s="17">
        <v>30</v>
      </c>
    </row>
    <row r="172" spans="1:25">
      <c r="A172" s="91" t="s">
        <v>24</v>
      </c>
      <c r="B172" s="92"/>
      <c r="C172" s="92"/>
      <c r="D172" s="92"/>
      <c r="E172" s="92"/>
      <c r="F172" s="92"/>
      <c r="G172" s="93"/>
      <c r="H172" s="94">
        <f>SUM(H170:I171)</f>
        <v>900</v>
      </c>
      <c r="I172" s="94"/>
      <c r="J172" s="94">
        <f>SUM(J170:K171)</f>
        <v>900</v>
      </c>
      <c r="K172" s="94"/>
      <c r="L172" s="95">
        <f>SUM(L170:N171)</f>
        <v>2122</v>
      </c>
      <c r="M172" s="96"/>
      <c r="N172" s="97"/>
      <c r="O172" s="95">
        <f>SUM(O170:P171)</f>
        <v>3022</v>
      </c>
      <c r="P172" s="97"/>
      <c r="Q172" s="98">
        <f>SUM(Q170:R171)</f>
        <v>1</v>
      </c>
      <c r="R172" s="99"/>
      <c r="S172" s="35">
        <f>SUM(S170:S171)</f>
        <v>60</v>
      </c>
      <c r="T172" s="35">
        <f>SUM(T170:T171)</f>
        <v>60</v>
      </c>
    </row>
    <row r="174" spans="1:25">
      <c r="A174" s="178" t="s">
        <v>85</v>
      </c>
      <c r="B174" s="178"/>
      <c r="C174" s="178"/>
      <c r="D174" s="178"/>
      <c r="E174" s="178"/>
      <c r="F174" s="178"/>
      <c r="G174" s="178"/>
      <c r="H174" s="178"/>
      <c r="I174" s="178"/>
      <c r="J174" s="178"/>
      <c r="K174" s="178"/>
      <c r="L174" s="178"/>
      <c r="M174" s="178"/>
      <c r="N174" s="178"/>
      <c r="O174" s="178"/>
      <c r="P174" s="178"/>
      <c r="Q174" s="178"/>
      <c r="R174" s="178"/>
      <c r="S174" s="178"/>
      <c r="T174" s="178"/>
    </row>
    <row r="175" spans="1: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N175" s="40"/>
      <c r="O175" s="40"/>
      <c r="P175" s="40"/>
      <c r="Q175" s="40"/>
      <c r="R175" s="40"/>
      <c r="S175" s="40"/>
      <c r="T175" s="40"/>
    </row>
    <row r="176" spans="1:25" ht="12.75" customHeight="1">
      <c r="A176" s="90" t="s">
        <v>79</v>
      </c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68"/>
      <c r="V176" s="68"/>
      <c r="W176" s="68"/>
      <c r="X176" s="68"/>
      <c r="Y176" s="68"/>
    </row>
    <row r="177" spans="1:25" ht="27.75" customHeight="1">
      <c r="A177" s="90" t="s">
        <v>26</v>
      </c>
      <c r="B177" s="90" t="s">
        <v>25</v>
      </c>
      <c r="C177" s="90"/>
      <c r="D177" s="90"/>
      <c r="E177" s="90"/>
      <c r="F177" s="90"/>
      <c r="G177" s="90"/>
      <c r="H177" s="90"/>
      <c r="I177" s="90"/>
      <c r="J177" s="167" t="s">
        <v>39</v>
      </c>
      <c r="K177" s="167" t="s">
        <v>23</v>
      </c>
      <c r="L177" s="167"/>
      <c r="M177" s="167"/>
      <c r="N177" s="167"/>
      <c r="O177" s="167" t="s">
        <v>40</v>
      </c>
      <c r="P177" s="200"/>
      <c r="Q177" s="200"/>
      <c r="R177" s="167" t="s">
        <v>22</v>
      </c>
      <c r="S177" s="167"/>
      <c r="T177" s="167"/>
      <c r="U177" s="68"/>
      <c r="V177" s="68"/>
      <c r="W177" s="68"/>
      <c r="X177" s="68"/>
      <c r="Y177" s="68"/>
    </row>
    <row r="178" spans="1:25">
      <c r="A178" s="90"/>
      <c r="B178" s="90"/>
      <c r="C178" s="90"/>
      <c r="D178" s="90"/>
      <c r="E178" s="90"/>
      <c r="F178" s="90"/>
      <c r="G178" s="90"/>
      <c r="H178" s="90"/>
      <c r="I178" s="90"/>
      <c r="J178" s="167"/>
      <c r="K178" s="44" t="s">
        <v>27</v>
      </c>
      <c r="L178" s="44" t="s">
        <v>28</v>
      </c>
      <c r="M178" s="46" t="s">
        <v>99</v>
      </c>
      <c r="N178" s="44" t="s">
        <v>100</v>
      </c>
      <c r="O178" s="44" t="s">
        <v>32</v>
      </c>
      <c r="P178" s="44" t="s">
        <v>7</v>
      </c>
      <c r="Q178" s="44" t="s">
        <v>29</v>
      </c>
      <c r="R178" s="44" t="s">
        <v>30</v>
      </c>
      <c r="S178" s="44" t="s">
        <v>27</v>
      </c>
      <c r="T178" s="44" t="s">
        <v>31</v>
      </c>
      <c r="U178" s="69"/>
      <c r="V178" s="69"/>
      <c r="W178" s="69"/>
      <c r="X178" s="69"/>
      <c r="Y178" s="69"/>
    </row>
    <row r="179" spans="1:25">
      <c r="A179" s="203" t="s">
        <v>80</v>
      </c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69"/>
      <c r="V179" s="69"/>
      <c r="W179" s="69"/>
      <c r="X179" s="69"/>
      <c r="Y179" s="69"/>
    </row>
    <row r="180" spans="1:25" s="40" customFormat="1">
      <c r="A180" s="41" t="s">
        <v>73</v>
      </c>
      <c r="B180" s="63" t="s">
        <v>86</v>
      </c>
      <c r="C180" s="63"/>
      <c r="D180" s="63"/>
      <c r="E180" s="63"/>
      <c r="F180" s="63"/>
      <c r="G180" s="63"/>
      <c r="H180" s="63"/>
      <c r="I180" s="63"/>
      <c r="J180" s="37">
        <v>5</v>
      </c>
      <c r="K180" s="37">
        <v>2</v>
      </c>
      <c r="L180" s="37">
        <v>1</v>
      </c>
      <c r="M180" s="37">
        <v>0</v>
      </c>
      <c r="N180" s="37">
        <v>0</v>
      </c>
      <c r="O180" s="38">
        <f>K180+L180+M180+N180</f>
        <v>3</v>
      </c>
      <c r="P180" s="38">
        <f>Q180-O180</f>
        <v>6</v>
      </c>
      <c r="Q180" s="38">
        <f>ROUND(PRODUCT(J180,25)/14,0)</f>
        <v>9</v>
      </c>
      <c r="R180" s="37" t="s">
        <v>30</v>
      </c>
      <c r="S180" s="37"/>
      <c r="T180" s="39"/>
      <c r="U180" s="69"/>
      <c r="V180" s="69"/>
      <c r="W180" s="69"/>
      <c r="X180" s="69"/>
      <c r="Y180" s="69"/>
    </row>
    <row r="181" spans="1:25">
      <c r="A181" s="41" t="s">
        <v>74</v>
      </c>
      <c r="B181" s="63" t="s">
        <v>87</v>
      </c>
      <c r="C181" s="63"/>
      <c r="D181" s="63"/>
      <c r="E181" s="63"/>
      <c r="F181" s="63"/>
      <c r="G181" s="63"/>
      <c r="H181" s="63"/>
      <c r="I181" s="63"/>
      <c r="J181" s="37">
        <v>5</v>
      </c>
      <c r="K181" s="37">
        <v>2</v>
      </c>
      <c r="L181" s="37">
        <v>1</v>
      </c>
      <c r="M181" s="37">
        <v>0</v>
      </c>
      <c r="N181" s="37">
        <v>0</v>
      </c>
      <c r="O181" s="38">
        <f>K181+L181+M181+N181</f>
        <v>3</v>
      </c>
      <c r="P181" s="38">
        <f>Q181-O181</f>
        <v>6</v>
      </c>
      <c r="Q181" s="38">
        <f>ROUND(PRODUCT(J181,25)/14,0)</f>
        <v>9</v>
      </c>
      <c r="R181" s="37" t="s">
        <v>30</v>
      </c>
      <c r="S181" s="37"/>
      <c r="T181" s="39"/>
      <c r="U181" s="69"/>
      <c r="V181" s="69"/>
      <c r="W181" s="69"/>
      <c r="X181" s="69"/>
      <c r="Y181" s="69"/>
    </row>
    <row r="182" spans="1:25">
      <c r="A182" s="70" t="s">
        <v>81</v>
      </c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69"/>
      <c r="V182" s="69"/>
      <c r="W182" s="69"/>
      <c r="X182" s="69"/>
      <c r="Y182" s="69"/>
    </row>
    <row r="183" spans="1:25" ht="36" customHeight="1">
      <c r="A183" s="41" t="s">
        <v>75</v>
      </c>
      <c r="B183" s="64" t="s">
        <v>96</v>
      </c>
      <c r="C183" s="65"/>
      <c r="D183" s="65"/>
      <c r="E183" s="65"/>
      <c r="F183" s="65"/>
      <c r="G183" s="65"/>
      <c r="H183" s="65"/>
      <c r="I183" s="66"/>
      <c r="J183" s="37">
        <v>5</v>
      </c>
      <c r="K183" s="37">
        <v>2</v>
      </c>
      <c r="L183" s="37">
        <v>1</v>
      </c>
      <c r="M183" s="37">
        <v>0</v>
      </c>
      <c r="N183" s="37">
        <v>0</v>
      </c>
      <c r="O183" s="38">
        <f>K183+L183+M183+N183</f>
        <v>3</v>
      </c>
      <c r="P183" s="38">
        <f>Q183-O183</f>
        <v>6</v>
      </c>
      <c r="Q183" s="38">
        <f>ROUND(PRODUCT(J183,25)/14,0)</f>
        <v>9</v>
      </c>
      <c r="R183" s="37" t="s">
        <v>30</v>
      </c>
      <c r="S183" s="37"/>
      <c r="T183" s="39"/>
      <c r="U183" s="69"/>
      <c r="V183" s="69"/>
      <c r="W183" s="69"/>
      <c r="X183" s="69"/>
      <c r="Y183" s="69"/>
    </row>
    <row r="184" spans="1:25" s="40" customFormat="1" ht="15" customHeight="1">
      <c r="A184" s="41" t="s">
        <v>76</v>
      </c>
      <c r="B184" s="64" t="s">
        <v>97</v>
      </c>
      <c r="C184" s="65"/>
      <c r="D184" s="65"/>
      <c r="E184" s="65"/>
      <c r="F184" s="65"/>
      <c r="G184" s="65"/>
      <c r="H184" s="65"/>
      <c r="I184" s="66"/>
      <c r="J184" s="37">
        <v>5</v>
      </c>
      <c r="K184" s="37">
        <v>1</v>
      </c>
      <c r="L184" s="37">
        <v>2</v>
      </c>
      <c r="M184" s="37">
        <v>0</v>
      </c>
      <c r="N184" s="37">
        <v>0</v>
      </c>
      <c r="O184" s="38">
        <f>K184+L184+M184+N184</f>
        <v>3</v>
      </c>
      <c r="P184" s="38">
        <f>Q184-O184</f>
        <v>6</v>
      </c>
      <c r="Q184" s="38">
        <f>ROUND(PRODUCT(J184,25)/14,0)</f>
        <v>9</v>
      </c>
      <c r="R184" s="37" t="s">
        <v>30</v>
      </c>
      <c r="S184" s="37"/>
      <c r="T184" s="39"/>
      <c r="U184" s="69"/>
      <c r="V184" s="69"/>
      <c r="W184" s="69"/>
      <c r="X184" s="69"/>
      <c r="Y184" s="69"/>
    </row>
    <row r="185" spans="1:25">
      <c r="A185" s="70" t="s">
        <v>82</v>
      </c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69"/>
      <c r="V185" s="69"/>
      <c r="W185" s="69"/>
      <c r="X185" s="69"/>
      <c r="Y185" s="69"/>
    </row>
    <row r="186" spans="1:25" s="40" customFormat="1" ht="29.25" customHeight="1">
      <c r="A186" s="41" t="s">
        <v>89</v>
      </c>
      <c r="B186" s="64" t="s">
        <v>88</v>
      </c>
      <c r="C186" s="65"/>
      <c r="D186" s="65"/>
      <c r="E186" s="65"/>
      <c r="F186" s="65"/>
      <c r="G186" s="65"/>
      <c r="H186" s="65"/>
      <c r="I186" s="66"/>
      <c r="J186" s="37">
        <v>5</v>
      </c>
      <c r="K186" s="37">
        <v>0</v>
      </c>
      <c r="L186" s="37">
        <v>0</v>
      </c>
      <c r="M186" s="37">
        <v>3</v>
      </c>
      <c r="N186" s="37">
        <v>0</v>
      </c>
      <c r="O186" s="38">
        <f>K186+L186+M186+N186</f>
        <v>3</v>
      </c>
      <c r="P186" s="38">
        <f>Q186-O186</f>
        <v>6</v>
      </c>
      <c r="Q186" s="38">
        <f>ROUND(PRODUCT(J186,25)/14,0)</f>
        <v>9</v>
      </c>
      <c r="R186" s="37"/>
      <c r="S186" s="37" t="s">
        <v>27</v>
      </c>
      <c r="T186" s="39"/>
      <c r="U186" s="69"/>
      <c r="V186" s="69"/>
      <c r="W186" s="69"/>
      <c r="X186" s="69"/>
      <c r="Y186" s="69"/>
    </row>
    <row r="187" spans="1:25" ht="18" customHeight="1">
      <c r="A187" s="41" t="s">
        <v>90</v>
      </c>
      <c r="B187" s="64" t="s">
        <v>98</v>
      </c>
      <c r="C187" s="65"/>
      <c r="D187" s="65"/>
      <c r="E187" s="65"/>
      <c r="F187" s="65"/>
      <c r="G187" s="65"/>
      <c r="H187" s="65"/>
      <c r="I187" s="66"/>
      <c r="J187" s="37">
        <v>5</v>
      </c>
      <c r="K187" s="37">
        <v>1</v>
      </c>
      <c r="L187" s="37">
        <v>2</v>
      </c>
      <c r="M187" s="37">
        <v>0</v>
      </c>
      <c r="N187" s="37">
        <v>0</v>
      </c>
      <c r="O187" s="38">
        <f>K187+L187+M187+N187</f>
        <v>3</v>
      </c>
      <c r="P187" s="38">
        <f>Q187-O187</f>
        <v>6</v>
      </c>
      <c r="Q187" s="38">
        <f>ROUND(PRODUCT(J187,25)/14,0)</f>
        <v>9</v>
      </c>
      <c r="R187" s="37" t="s">
        <v>30</v>
      </c>
      <c r="S187" s="37"/>
      <c r="T187" s="39"/>
      <c r="U187" s="69"/>
      <c r="V187" s="69"/>
      <c r="W187" s="69"/>
      <c r="X187" s="69"/>
      <c r="Y187" s="69"/>
    </row>
    <row r="188" spans="1:25">
      <c r="A188" s="72" t="s">
        <v>83</v>
      </c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69"/>
      <c r="V188" s="69"/>
      <c r="W188" s="69"/>
      <c r="X188" s="69"/>
      <c r="Y188" s="69"/>
    </row>
    <row r="189" spans="1:25" ht="18.75" customHeight="1">
      <c r="A189" s="41"/>
      <c r="B189" s="64" t="s">
        <v>77</v>
      </c>
      <c r="C189" s="65"/>
      <c r="D189" s="65"/>
      <c r="E189" s="65"/>
      <c r="F189" s="65"/>
      <c r="G189" s="65"/>
      <c r="H189" s="65"/>
      <c r="I189" s="66"/>
      <c r="J189" s="37">
        <v>5</v>
      </c>
      <c r="K189" s="37"/>
      <c r="L189" s="37"/>
      <c r="M189" s="37"/>
      <c r="N189" s="37"/>
      <c r="O189" s="38"/>
      <c r="P189" s="38"/>
      <c r="Q189" s="38"/>
      <c r="R189" s="37"/>
      <c r="S189" s="37"/>
      <c r="T189" s="39"/>
      <c r="U189" s="69"/>
      <c r="V189" s="69"/>
      <c r="W189" s="69"/>
      <c r="X189" s="69"/>
      <c r="Y189" s="69"/>
    </row>
    <row r="190" spans="1:25" ht="20.25" customHeight="1">
      <c r="A190" s="74" t="s">
        <v>78</v>
      </c>
      <c r="B190" s="75"/>
      <c r="C190" s="75"/>
      <c r="D190" s="75"/>
      <c r="E190" s="75"/>
      <c r="F190" s="75"/>
      <c r="G190" s="75"/>
      <c r="H190" s="75"/>
      <c r="I190" s="76"/>
      <c r="J190" s="42">
        <f>SUM(J180:J181,J183:J184,J186:J187,J189)</f>
        <v>35</v>
      </c>
      <c r="K190" s="42">
        <f t="shared" ref="K190:Q190" si="56">SUM(K180:K181,K183:K184,K186:K187,K189)</f>
        <v>8</v>
      </c>
      <c r="L190" s="42">
        <f t="shared" si="56"/>
        <v>7</v>
      </c>
      <c r="M190" s="42">
        <f t="shared" ref="M190" si="57">SUM(M180:M181,M183:M184,M186:M187,M189)</f>
        <v>3</v>
      </c>
      <c r="N190" s="42">
        <f t="shared" si="56"/>
        <v>0</v>
      </c>
      <c r="O190" s="42">
        <f t="shared" si="56"/>
        <v>18</v>
      </c>
      <c r="P190" s="42">
        <f t="shared" si="56"/>
        <v>36</v>
      </c>
      <c r="Q190" s="42">
        <f t="shared" si="56"/>
        <v>54</v>
      </c>
      <c r="R190" s="43">
        <f>COUNTIF(R180:R181,"E")+COUNTIF(R183:R184,"E")+COUNTIF(R186:R187,"E")+COUNTIF(R189,"E")</f>
        <v>5</v>
      </c>
      <c r="S190" s="43">
        <f>COUNTIF(S180:S181,"C")+COUNTIF(S183:S184,"C")+COUNTIF(S186:S187,"C")+COUNTIF(S189,"C")</f>
        <v>1</v>
      </c>
      <c r="T190" s="43">
        <f>COUNTIF(T180:T181,"VP")+COUNTIF(T183:T184,"VP")+COUNTIF(T186:T187,"VP")+COUNTIF(T189,"VP")</f>
        <v>0</v>
      </c>
      <c r="U190" s="69"/>
      <c r="V190" s="69"/>
      <c r="W190" s="69"/>
      <c r="X190" s="69"/>
      <c r="Y190" s="69"/>
    </row>
    <row r="191" spans="1:25" ht="20.25" customHeight="1">
      <c r="A191" s="77" t="s">
        <v>50</v>
      </c>
      <c r="B191" s="78"/>
      <c r="C191" s="78"/>
      <c r="D191" s="78"/>
      <c r="E191" s="78"/>
      <c r="F191" s="78"/>
      <c r="G191" s="78"/>
      <c r="H191" s="78"/>
      <c r="I191" s="78"/>
      <c r="J191" s="79"/>
      <c r="K191" s="42">
        <f>SUM(K180:K181,K183:K184,K186:K187)*14</f>
        <v>112</v>
      </c>
      <c r="L191" s="42">
        <f t="shared" ref="L191:Q191" si="58">SUM(L180:L181,L183:L184,L186:L187)*14</f>
        <v>98</v>
      </c>
      <c r="M191" s="42">
        <f t="shared" ref="M191" si="59">SUM(M180:M181,M183:M184,M186:M187)*14</f>
        <v>42</v>
      </c>
      <c r="N191" s="42">
        <f t="shared" si="58"/>
        <v>0</v>
      </c>
      <c r="O191" s="42">
        <f t="shared" si="58"/>
        <v>252</v>
      </c>
      <c r="P191" s="42">
        <f t="shared" si="58"/>
        <v>504</v>
      </c>
      <c r="Q191" s="42">
        <f t="shared" si="58"/>
        <v>756</v>
      </c>
      <c r="R191" s="83"/>
      <c r="S191" s="84"/>
      <c r="T191" s="84"/>
      <c r="U191" s="69"/>
      <c r="V191" s="69"/>
      <c r="W191" s="69"/>
      <c r="X191" s="69"/>
      <c r="Y191" s="69"/>
    </row>
    <row r="192" spans="1:25" ht="20.25" customHeight="1">
      <c r="A192" s="80"/>
      <c r="B192" s="81"/>
      <c r="C192" s="81"/>
      <c r="D192" s="81"/>
      <c r="E192" s="81"/>
      <c r="F192" s="81"/>
      <c r="G192" s="81"/>
      <c r="H192" s="81"/>
      <c r="I192" s="81"/>
      <c r="J192" s="82"/>
      <c r="K192" s="87">
        <f>SUM(K191:N191)</f>
        <v>252</v>
      </c>
      <c r="L192" s="88"/>
      <c r="M192" s="88"/>
      <c r="N192" s="89"/>
      <c r="O192" s="87">
        <f>SUM(O191:P191)</f>
        <v>756</v>
      </c>
      <c r="P192" s="88"/>
      <c r="Q192" s="89"/>
      <c r="R192" s="85"/>
      <c r="S192" s="86"/>
      <c r="T192" s="86"/>
      <c r="U192" s="69"/>
      <c r="V192" s="69"/>
      <c r="W192" s="69"/>
      <c r="X192" s="69"/>
      <c r="Y192" s="69"/>
    </row>
    <row r="193" spans="1:25">
      <c r="U193" s="69"/>
      <c r="V193" s="69"/>
      <c r="W193" s="69"/>
      <c r="X193" s="69"/>
      <c r="Y193" s="69"/>
    </row>
    <row r="194" spans="1:25">
      <c r="A194" s="67" t="s">
        <v>91</v>
      </c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9"/>
      <c r="V194" s="69"/>
      <c r="W194" s="69"/>
      <c r="X194" s="69"/>
      <c r="Y194" s="69"/>
    </row>
    <row r="195" spans="1:25">
      <c r="A195" s="67" t="s">
        <v>92</v>
      </c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9"/>
      <c r="V195" s="69"/>
      <c r="W195" s="69"/>
      <c r="X195" s="69"/>
      <c r="Y195" s="69"/>
    </row>
    <row r="196" spans="1:25">
      <c r="A196" s="67" t="s">
        <v>93</v>
      </c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9"/>
      <c r="V196" s="69"/>
      <c r="W196" s="69"/>
      <c r="X196" s="69"/>
      <c r="Y196" s="69"/>
    </row>
    <row r="197" spans="1:25">
      <c r="U197" s="69"/>
      <c r="V197" s="69"/>
      <c r="W197" s="69"/>
      <c r="X197" s="69"/>
      <c r="Y197" s="69"/>
    </row>
    <row r="198" spans="1:25">
      <c r="U198" s="69"/>
      <c r="V198" s="69"/>
      <c r="W198" s="69"/>
      <c r="X198" s="69"/>
      <c r="Y198" s="69"/>
    </row>
    <row r="199" spans="1:25">
      <c r="U199" s="69"/>
      <c r="V199" s="69"/>
      <c r="W199" s="69"/>
      <c r="X199" s="69"/>
      <c r="Y199" s="69"/>
    </row>
    <row r="200" spans="1:25">
      <c r="U200" s="69"/>
      <c r="V200" s="69"/>
      <c r="W200" s="69"/>
      <c r="X200" s="69"/>
      <c r="Y200" s="69"/>
    </row>
    <row r="201" spans="1:25">
      <c r="U201" s="69"/>
      <c r="V201" s="69"/>
      <c r="W201" s="69"/>
      <c r="X201" s="69"/>
      <c r="Y201" s="69"/>
    </row>
  </sheetData>
  <sheetProtection formatCells="0" formatRows="0" insertRows="0"/>
  <mergeCells count="253">
    <mergeCell ref="A87:T87"/>
    <mergeCell ref="R115:T115"/>
    <mergeCell ref="B119:I119"/>
    <mergeCell ref="B120:I120"/>
    <mergeCell ref="B121:I121"/>
    <mergeCell ref="A174:T174"/>
    <mergeCell ref="A177:A178"/>
    <mergeCell ref="B177:I178"/>
    <mergeCell ref="J177:J178"/>
    <mergeCell ref="K177:N177"/>
    <mergeCell ref="O177:Q177"/>
    <mergeCell ref="R177:T177"/>
    <mergeCell ref="J85:J86"/>
    <mergeCell ref="K85:N85"/>
    <mergeCell ref="O85:Q85"/>
    <mergeCell ref="A85:A86"/>
    <mergeCell ref="B76:I76"/>
    <mergeCell ref="A68:T68"/>
    <mergeCell ref="B61:I61"/>
    <mergeCell ref="B71:I71"/>
    <mergeCell ref="B72:I72"/>
    <mergeCell ref="A84:T84"/>
    <mergeCell ref="B64:I64"/>
    <mergeCell ref="B69:I70"/>
    <mergeCell ref="B62:I62"/>
    <mergeCell ref="B63:I63"/>
    <mergeCell ref="M17:T17"/>
    <mergeCell ref="M18:T18"/>
    <mergeCell ref="M13:T13"/>
    <mergeCell ref="M16:T16"/>
    <mergeCell ref="J69:J70"/>
    <mergeCell ref="K69:N69"/>
    <mergeCell ref="O69:Q69"/>
    <mergeCell ref="R69:T69"/>
    <mergeCell ref="A69:A70"/>
    <mergeCell ref="B42:I42"/>
    <mergeCell ref="B40:I40"/>
    <mergeCell ref="B41:I41"/>
    <mergeCell ref="M15:T15"/>
    <mergeCell ref="O58:Q58"/>
    <mergeCell ref="B73:I73"/>
    <mergeCell ref="B74:I74"/>
    <mergeCell ref="B75:I75"/>
    <mergeCell ref="A58:A59"/>
    <mergeCell ref="B58:I59"/>
    <mergeCell ref="A2:K2"/>
    <mergeCell ref="A6:K6"/>
    <mergeCell ref="O5:Q5"/>
    <mergeCell ref="O6:Q6"/>
    <mergeCell ref="O3:Q3"/>
    <mergeCell ref="O4:Q4"/>
    <mergeCell ref="M4:N4"/>
    <mergeCell ref="A10:K10"/>
    <mergeCell ref="M6:N6"/>
    <mergeCell ref="A7:K7"/>
    <mergeCell ref="A8:K8"/>
    <mergeCell ref="A9:K9"/>
    <mergeCell ref="M8:T11"/>
    <mergeCell ref="R6:T6"/>
    <mergeCell ref="R5:T5"/>
    <mergeCell ref="B49:I49"/>
    <mergeCell ref="B50:I50"/>
    <mergeCell ref="B43:I43"/>
    <mergeCell ref="B47:I48"/>
    <mergeCell ref="B60:I60"/>
    <mergeCell ref="B53:I53"/>
    <mergeCell ref="B51:I51"/>
    <mergeCell ref="B52:I52"/>
    <mergeCell ref="A57:T57"/>
    <mergeCell ref="J58:J59"/>
    <mergeCell ref="K58:N58"/>
    <mergeCell ref="A47:A48"/>
    <mergeCell ref="R58:T58"/>
    <mergeCell ref="M25:T31"/>
    <mergeCell ref="A20:K23"/>
    <mergeCell ref="M21:T23"/>
    <mergeCell ref="I26:K26"/>
    <mergeCell ref="B26:C26"/>
    <mergeCell ref="H26:H27"/>
    <mergeCell ref="A25:G25"/>
    <mergeCell ref="G26:G27"/>
    <mergeCell ref="B44:I44"/>
    <mergeCell ref="A38:A39"/>
    <mergeCell ref="J38:J39"/>
    <mergeCell ref="B38:I39"/>
    <mergeCell ref="A14:K14"/>
    <mergeCell ref="A16:K16"/>
    <mergeCell ref="A11:K11"/>
    <mergeCell ref="A12:K12"/>
    <mergeCell ref="A1:K1"/>
    <mergeCell ref="A3:K3"/>
    <mergeCell ref="K47:N47"/>
    <mergeCell ref="M19:T19"/>
    <mergeCell ref="M1:T1"/>
    <mergeCell ref="M14:T14"/>
    <mergeCell ref="A4:K5"/>
    <mergeCell ref="A35:T35"/>
    <mergeCell ref="A19:K19"/>
    <mergeCell ref="A17:K17"/>
    <mergeCell ref="M3:N3"/>
    <mergeCell ref="M5:N5"/>
    <mergeCell ref="D26:F26"/>
    <mergeCell ref="A18:K18"/>
    <mergeCell ref="O47:Q47"/>
    <mergeCell ref="R47:T47"/>
    <mergeCell ref="O38:Q38"/>
    <mergeCell ref="K38:N38"/>
    <mergeCell ref="A15:K15"/>
    <mergeCell ref="A37:T37"/>
    <mergeCell ref="R38:T38"/>
    <mergeCell ref="A46:T46"/>
    <mergeCell ref="J47:J48"/>
    <mergeCell ref="R3:T3"/>
    <mergeCell ref="R4:T4"/>
    <mergeCell ref="A113:T113"/>
    <mergeCell ref="B123:I123"/>
    <mergeCell ref="B88:I88"/>
    <mergeCell ref="B100:I100"/>
    <mergeCell ref="R85:T85"/>
    <mergeCell ref="K108:N108"/>
    <mergeCell ref="O108:Q108"/>
    <mergeCell ref="R107:T108"/>
    <mergeCell ref="A106:I106"/>
    <mergeCell ref="A107:J108"/>
    <mergeCell ref="B89:I89"/>
    <mergeCell ref="B85:I86"/>
    <mergeCell ref="B101:I101"/>
    <mergeCell ref="A91:T91"/>
    <mergeCell ref="B99:I99"/>
    <mergeCell ref="B94:I94"/>
    <mergeCell ref="B90:I90"/>
    <mergeCell ref="B93:I93"/>
    <mergeCell ref="A13:K13"/>
    <mergeCell ref="B125:I125"/>
    <mergeCell ref="A127:T127"/>
    <mergeCell ref="A138:T138"/>
    <mergeCell ref="B97:I97"/>
    <mergeCell ref="B96:I96"/>
    <mergeCell ref="A95:T95"/>
    <mergeCell ref="B92:I92"/>
    <mergeCell ref="B124:I124"/>
    <mergeCell ref="A102:T102"/>
    <mergeCell ref="B104:I104"/>
    <mergeCell ref="B118:I118"/>
    <mergeCell ref="A117:T117"/>
    <mergeCell ref="B122:I122"/>
    <mergeCell ref="A114:T114"/>
    <mergeCell ref="K115:N115"/>
    <mergeCell ref="O115:Q115"/>
    <mergeCell ref="A115:A116"/>
    <mergeCell ref="B115:I116"/>
    <mergeCell ref="J115:J116"/>
    <mergeCell ref="A98:T98"/>
    <mergeCell ref="B103:I103"/>
    <mergeCell ref="B105:I105"/>
    <mergeCell ref="B139:I139"/>
    <mergeCell ref="B140:I140"/>
    <mergeCell ref="B142:I142"/>
    <mergeCell ref="B126:I126"/>
    <mergeCell ref="A131:J132"/>
    <mergeCell ref="R131:T132"/>
    <mergeCell ref="O132:Q132"/>
    <mergeCell ref="K132:N132"/>
    <mergeCell ref="A130:I130"/>
    <mergeCell ref="B129:I129"/>
    <mergeCell ref="B128:I128"/>
    <mergeCell ref="B141:I141"/>
    <mergeCell ref="A136:A137"/>
    <mergeCell ref="A135:T135"/>
    <mergeCell ref="J136:J137"/>
    <mergeCell ref="K136:N136"/>
    <mergeCell ref="O136:Q136"/>
    <mergeCell ref="B136:I137"/>
    <mergeCell ref="R136:T136"/>
    <mergeCell ref="A143:T143"/>
    <mergeCell ref="A152:T152"/>
    <mergeCell ref="A149:J150"/>
    <mergeCell ref="R149:T150"/>
    <mergeCell ref="O153:Q153"/>
    <mergeCell ref="A155:T155"/>
    <mergeCell ref="B156:I156"/>
    <mergeCell ref="B146:I146"/>
    <mergeCell ref="B147:I147"/>
    <mergeCell ref="B144:I144"/>
    <mergeCell ref="A148:I148"/>
    <mergeCell ref="K150:N150"/>
    <mergeCell ref="O150:Q150"/>
    <mergeCell ref="B145:I145"/>
    <mergeCell ref="J168:P168"/>
    <mergeCell ref="Q168:R169"/>
    <mergeCell ref="S168:T168"/>
    <mergeCell ref="J169:K169"/>
    <mergeCell ref="L169:N169"/>
    <mergeCell ref="O169:P169"/>
    <mergeCell ref="A167:B167"/>
    <mergeCell ref="A168:A169"/>
    <mergeCell ref="B168:G169"/>
    <mergeCell ref="H168:I169"/>
    <mergeCell ref="R163:T164"/>
    <mergeCell ref="K164:N164"/>
    <mergeCell ref="O164:Q164"/>
    <mergeCell ref="R153:T153"/>
    <mergeCell ref="A153:A154"/>
    <mergeCell ref="B153:I154"/>
    <mergeCell ref="J153:J154"/>
    <mergeCell ref="K153:N153"/>
    <mergeCell ref="A163:J164"/>
    <mergeCell ref="B159:I159"/>
    <mergeCell ref="B160:I160"/>
    <mergeCell ref="B157:I157"/>
    <mergeCell ref="A158:T158"/>
    <mergeCell ref="B161:I161"/>
    <mergeCell ref="A162:I162"/>
    <mergeCell ref="A172:G172"/>
    <mergeCell ref="H172:I172"/>
    <mergeCell ref="J172:K172"/>
    <mergeCell ref="L172:N172"/>
    <mergeCell ref="O172:P172"/>
    <mergeCell ref="Q172:R172"/>
    <mergeCell ref="B170:G170"/>
    <mergeCell ref="H170:I170"/>
    <mergeCell ref="J170:K170"/>
    <mergeCell ref="L170:N170"/>
    <mergeCell ref="O170:P170"/>
    <mergeCell ref="Q170:R170"/>
    <mergeCell ref="B171:G171"/>
    <mergeCell ref="H171:I171"/>
    <mergeCell ref="J171:K171"/>
    <mergeCell ref="L171:N171"/>
    <mergeCell ref="O171:P171"/>
    <mergeCell ref="Q171:R171"/>
    <mergeCell ref="B180:I180"/>
    <mergeCell ref="B186:I186"/>
    <mergeCell ref="A194:T194"/>
    <mergeCell ref="A195:T195"/>
    <mergeCell ref="A196:T196"/>
    <mergeCell ref="U176:Y177"/>
    <mergeCell ref="U178:Y201"/>
    <mergeCell ref="A182:T182"/>
    <mergeCell ref="B183:I183"/>
    <mergeCell ref="A185:T185"/>
    <mergeCell ref="B187:I187"/>
    <mergeCell ref="A188:T188"/>
    <mergeCell ref="B189:I189"/>
    <mergeCell ref="A190:I190"/>
    <mergeCell ref="A191:J192"/>
    <mergeCell ref="R191:T192"/>
    <mergeCell ref="K192:N192"/>
    <mergeCell ref="O192:Q192"/>
    <mergeCell ref="B184:I184"/>
    <mergeCell ref="A176:T176"/>
    <mergeCell ref="B181:I181"/>
    <mergeCell ref="A179:T179"/>
  </mergeCells>
  <phoneticPr fontId="5" type="noConversion"/>
  <dataValidations count="4">
    <dataValidation type="list" allowBlank="1" showInputMessage="1" showErrorMessage="1" sqref="S183:S184 S189 S180:S181 S186:S187 S99:S101 S103:S105 S92:S94 S71:S75 S49:S52 S40:S43 S60:S63 S88:S90 S96:S97">
      <formula1>$S$39</formula1>
    </dataValidation>
    <dataValidation type="list" allowBlank="1" showInputMessage="1" showErrorMessage="1" sqref="R183:R184 R189 R180:R181 R186:R187 R99:R101 R103:R105 R92:R94 R71:R75 R49:R52 R40:R43 R60:R63 R88:R90 R96:R97">
      <formula1>$R$39</formula1>
    </dataValidation>
    <dataValidation type="list" allowBlank="1" showInputMessage="1" showErrorMessage="1" sqref="T183:T184 T189 T180:T181 T186:T187 T99:T101 T103:T105 T92:T94 T71:T75 T49:T52 T40:T43 T60:T63 T88:T90 T96:T97">
      <formula1>$T$39</formula1>
    </dataValidation>
    <dataValidation type="list" allowBlank="1" showInputMessage="1" showErrorMessage="1" sqref="B128:I128">
      <formula1>$B$38:$B$110</formula1>
    </dataValidation>
  </dataValidations>
  <pageMargins left="0.7" right="0.7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Prof.univ.dr. Adrian Olimpiu PETRUȘEL&amp;RDIRECTOR DE DEPARTAMENT,
Prof.univ.dr. Octavian AGRATINI</oddFooter>
  </headerFooter>
  <ignoredErrors>
    <ignoredError sqref="R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honeticPr fontId="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2017-04-11T19:05:30Z</dcterms:created>
  <dcterms:modified xsi:type="dcterms:W3CDTF">2017-04-11T19:22:58Z</dcterms:modified>
</cp:coreProperties>
</file>