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19420" windowHeight="852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72" i="1"/>
  <c r="Q151"/>
  <c r="O151"/>
  <c r="P151"/>
  <c r="Q129"/>
  <c r="O129"/>
  <c r="P129"/>
  <c r="Q128"/>
  <c r="O128"/>
  <c r="P128"/>
  <c r="Q127"/>
  <c r="O127"/>
  <c r="P127"/>
  <c r="Q88"/>
  <c r="Q85"/>
  <c r="Q84"/>
  <c r="Q83"/>
  <c r="Q54"/>
  <c r="Q66"/>
  <c r="Q65"/>
  <c r="O66"/>
  <c r="P66"/>
  <c r="N57"/>
  <c r="O98"/>
  <c r="Q98"/>
  <c r="P98"/>
  <c r="O92"/>
  <c r="Q92"/>
  <c r="P92"/>
  <c r="Q132"/>
  <c r="O132"/>
  <c r="P132"/>
  <c r="Q97"/>
  <c r="O97"/>
  <c r="P97"/>
  <c r="Q96"/>
  <c r="O96"/>
  <c r="P96"/>
  <c r="Q95"/>
  <c r="O95"/>
  <c r="P95"/>
  <c r="Q94"/>
  <c r="O94"/>
  <c r="P94"/>
  <c r="Q91"/>
  <c r="O91"/>
  <c r="P91"/>
  <c r="Q90"/>
  <c r="O90"/>
  <c r="P90"/>
  <c r="Q89"/>
  <c r="O89"/>
  <c r="P89"/>
  <c r="O88"/>
  <c r="P88"/>
  <c r="O85"/>
  <c r="P85"/>
  <c r="O84"/>
  <c r="P84"/>
  <c r="O83"/>
  <c r="P83"/>
  <c r="Q82"/>
  <c r="O82"/>
  <c r="P82"/>
  <c r="Q81"/>
  <c r="O81"/>
  <c r="P81"/>
  <c r="O86"/>
  <c r="Q86"/>
  <c r="P86"/>
  <c r="Q131"/>
  <c r="O131"/>
  <c r="P131"/>
  <c r="Q130"/>
  <c r="O130"/>
  <c r="P130"/>
  <c r="Q112"/>
  <c r="O112"/>
  <c r="P112"/>
  <c r="Q150"/>
  <c r="O150"/>
  <c r="P150"/>
  <c r="Q111"/>
  <c r="O111"/>
  <c r="P111"/>
  <c r="Q110"/>
  <c r="O110"/>
  <c r="P110"/>
  <c r="Q109"/>
  <c r="O109"/>
  <c r="P109"/>
  <c r="Q108"/>
  <c r="O108"/>
  <c r="P108"/>
  <c r="Q138"/>
  <c r="O138"/>
  <c r="P138"/>
  <c r="Q137"/>
  <c r="O137"/>
  <c r="P137"/>
  <c r="Q136"/>
  <c r="O136"/>
  <c r="P136"/>
  <c r="Q74"/>
  <c r="O74"/>
  <c r="P74"/>
  <c r="Q73"/>
  <c r="O73"/>
  <c r="P73"/>
  <c r="O72"/>
  <c r="P72"/>
  <c r="O65"/>
  <c r="P65"/>
  <c r="Q64"/>
  <c r="O64"/>
  <c r="P64"/>
  <c r="Q63"/>
  <c r="O63"/>
  <c r="P63"/>
  <c r="Q56"/>
  <c r="O56"/>
  <c r="P56"/>
  <c r="Q55"/>
  <c r="O55"/>
  <c r="P55"/>
  <c r="O54"/>
  <c r="P54"/>
  <c r="Q53"/>
  <c r="O53"/>
  <c r="P53"/>
  <c r="Q47"/>
  <c r="O47"/>
  <c r="P47"/>
  <c r="Q46"/>
  <c r="O46"/>
  <c r="P46"/>
  <c r="Q45"/>
  <c r="O45"/>
  <c r="P45"/>
  <c r="Q44"/>
  <c r="O44"/>
  <c r="P44"/>
  <c r="Q43"/>
  <c r="O43"/>
  <c r="P43"/>
  <c r="J48"/>
  <c r="J57"/>
  <c r="S164"/>
  <c r="S166"/>
  <c r="J67"/>
  <c r="J75"/>
  <c r="T164"/>
  <c r="T166"/>
  <c r="U165"/>
  <c r="U164"/>
  <c r="U166"/>
  <c r="O100"/>
  <c r="J165"/>
  <c r="P100"/>
  <c r="L165"/>
  <c r="O165"/>
  <c r="Q100"/>
  <c r="M185"/>
  <c r="M184"/>
  <c r="O181"/>
  <c r="O180"/>
  <c r="O178"/>
  <c r="O177"/>
  <c r="O175"/>
  <c r="O174"/>
  <c r="T154"/>
  <c r="S154"/>
  <c r="R154"/>
  <c r="Q154"/>
  <c r="P154"/>
  <c r="O154"/>
  <c r="N154"/>
  <c r="M154"/>
  <c r="L154"/>
  <c r="K154"/>
  <c r="J154"/>
  <c r="T152"/>
  <c r="S152"/>
  <c r="R152"/>
  <c r="Q152"/>
  <c r="P152"/>
  <c r="O152"/>
  <c r="N152"/>
  <c r="M152"/>
  <c r="L152"/>
  <c r="K152"/>
  <c r="J152"/>
  <c r="T139"/>
  <c r="S139"/>
  <c r="R139"/>
  <c r="Q139"/>
  <c r="P139"/>
  <c r="O139"/>
  <c r="N139"/>
  <c r="M139"/>
  <c r="L139"/>
  <c r="K139"/>
  <c r="J139"/>
  <c r="T133"/>
  <c r="S133"/>
  <c r="R133"/>
  <c r="Q133"/>
  <c r="P133"/>
  <c r="O133"/>
  <c r="N133"/>
  <c r="M133"/>
  <c r="L133"/>
  <c r="K133"/>
  <c r="J133"/>
  <c r="T116"/>
  <c r="S116"/>
  <c r="R116"/>
  <c r="Q116"/>
  <c r="P116"/>
  <c r="O116"/>
  <c r="N116"/>
  <c r="M116"/>
  <c r="L116"/>
  <c r="K116"/>
  <c r="J116"/>
  <c r="T113"/>
  <c r="S113"/>
  <c r="R113"/>
  <c r="Q113"/>
  <c r="P113"/>
  <c r="O113"/>
  <c r="N113"/>
  <c r="M113"/>
  <c r="L113"/>
  <c r="K113"/>
  <c r="J113"/>
  <c r="M114"/>
  <c r="M100"/>
  <c r="M99"/>
  <c r="M75"/>
  <c r="M67"/>
  <c r="M57"/>
  <c r="M48"/>
  <c r="M140"/>
  <c r="M117"/>
  <c r="M134"/>
  <c r="M142"/>
  <c r="M153"/>
  <c r="M155"/>
  <c r="M156"/>
  <c r="M119"/>
  <c r="M118"/>
  <c r="M141"/>
  <c r="M157"/>
  <c r="U75"/>
  <c r="J99"/>
  <c r="U67"/>
  <c r="U57"/>
  <c r="U48"/>
  <c r="N185"/>
  <c r="L185"/>
  <c r="K185"/>
  <c r="T184"/>
  <c r="S184"/>
  <c r="R184"/>
  <c r="N184"/>
  <c r="L184"/>
  <c r="K184"/>
  <c r="J184"/>
  <c r="Q180"/>
  <c r="Q174"/>
  <c r="Q178"/>
  <c r="Q181"/>
  <c r="Q177"/>
  <c r="Q175"/>
  <c r="P178"/>
  <c r="O184"/>
  <c r="Q184"/>
  <c r="O185"/>
  <c r="Q185"/>
  <c r="K186"/>
  <c r="P180"/>
  <c r="P174"/>
  <c r="P181"/>
  <c r="P175"/>
  <c r="P177"/>
  <c r="P185"/>
  <c r="O186"/>
  <c r="P184"/>
  <c r="N100"/>
  <c r="L100"/>
  <c r="K100"/>
  <c r="T99"/>
  <c r="S99"/>
  <c r="R99"/>
  <c r="N99"/>
  <c r="L99"/>
  <c r="K99"/>
  <c r="A154"/>
  <c r="A152"/>
  <c r="A139"/>
  <c r="A133"/>
  <c r="A116"/>
  <c r="A113"/>
  <c r="T155"/>
  <c r="S155"/>
  <c r="R155"/>
  <c r="N155"/>
  <c r="L155"/>
  <c r="K155"/>
  <c r="J155"/>
  <c r="T153"/>
  <c r="S153"/>
  <c r="N153"/>
  <c r="L153"/>
  <c r="K153"/>
  <c r="J153"/>
  <c r="T140"/>
  <c r="S140"/>
  <c r="R140"/>
  <c r="N140"/>
  <c r="L140"/>
  <c r="K140"/>
  <c r="J140"/>
  <c r="T134"/>
  <c r="S134"/>
  <c r="N134"/>
  <c r="L134"/>
  <c r="K134"/>
  <c r="J134"/>
  <c r="T117"/>
  <c r="S117"/>
  <c r="R117"/>
  <c r="N117"/>
  <c r="L117"/>
  <c r="K117"/>
  <c r="J117"/>
  <c r="T75"/>
  <c r="S75"/>
  <c r="R75"/>
  <c r="N75"/>
  <c r="L75"/>
  <c r="K75"/>
  <c r="T67"/>
  <c r="S67"/>
  <c r="R67"/>
  <c r="N67"/>
  <c r="L67"/>
  <c r="K67"/>
  <c r="T57"/>
  <c r="S57"/>
  <c r="R57"/>
  <c r="L57"/>
  <c r="K57"/>
  <c r="K48"/>
  <c r="T48"/>
  <c r="S48"/>
  <c r="R48"/>
  <c r="N48"/>
  <c r="L48"/>
  <c r="R153"/>
  <c r="R156"/>
  <c r="R134"/>
  <c r="R141"/>
  <c r="O67"/>
  <c r="O99"/>
  <c r="Q99"/>
  <c r="J156"/>
  <c r="Q67"/>
  <c r="N156"/>
  <c r="K156"/>
  <c r="S156"/>
  <c r="L141"/>
  <c r="K157"/>
  <c r="N142"/>
  <c r="S141"/>
  <c r="N157"/>
  <c r="O140"/>
  <c r="O134"/>
  <c r="O155"/>
  <c r="O117"/>
  <c r="Q57"/>
  <c r="Q140"/>
  <c r="Q155"/>
  <c r="Q117"/>
  <c r="O48"/>
  <c r="J141"/>
  <c r="L142"/>
  <c r="T141"/>
  <c r="N114"/>
  <c r="N118"/>
  <c r="K114"/>
  <c r="K118"/>
  <c r="S114"/>
  <c r="S118"/>
  <c r="L114"/>
  <c r="L118"/>
  <c r="R114"/>
  <c r="R118"/>
  <c r="T114"/>
  <c r="T118"/>
  <c r="J114"/>
  <c r="J118"/>
  <c r="T156"/>
  <c r="O75"/>
  <c r="Q48"/>
  <c r="O57"/>
  <c r="K101"/>
  <c r="Q75"/>
  <c r="N141"/>
  <c r="K142"/>
  <c r="K141"/>
  <c r="L156"/>
  <c r="L157"/>
  <c r="Q134"/>
  <c r="Q153"/>
  <c r="J164"/>
  <c r="O153"/>
  <c r="O156"/>
  <c r="H165"/>
  <c r="P99"/>
  <c r="K158"/>
  <c r="K143"/>
  <c r="Q114"/>
  <c r="Q119"/>
  <c r="K119"/>
  <c r="P155"/>
  <c r="P153"/>
  <c r="P140"/>
  <c r="P134"/>
  <c r="P117"/>
  <c r="O141"/>
  <c r="O142"/>
  <c r="O114"/>
  <c r="O118"/>
  <c r="N119"/>
  <c r="L119"/>
  <c r="P57"/>
  <c r="P48"/>
  <c r="P75"/>
  <c r="P67"/>
  <c r="Q157"/>
  <c r="Q156"/>
  <c r="Q141"/>
  <c r="Q142"/>
  <c r="O101"/>
  <c r="L164"/>
  <c r="L166"/>
  <c r="O157"/>
  <c r="Q118"/>
  <c r="H164"/>
  <c r="J166"/>
  <c r="K120"/>
  <c r="P114"/>
  <c r="P119"/>
  <c r="P142"/>
  <c r="O143"/>
  <c r="P157"/>
  <c r="P141"/>
  <c r="P156"/>
  <c r="O119"/>
  <c r="O158"/>
  <c r="O120"/>
  <c r="O164"/>
  <c r="O166"/>
  <c r="H166"/>
  <c r="Q165"/>
  <c r="P118"/>
  <c r="Q164"/>
  <c r="Q166"/>
</calcChain>
</file>

<file path=xl/sharedStrings.xml><?xml version="1.0" encoding="utf-8"?>
<sst xmlns="http://schemas.openxmlformats.org/spreadsheetml/2006/main" count="478" uniqueCount="178">
  <si>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</si>
  <si>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</si>
  <si>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</si>
  <si>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</si>
  <si>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</si>
  <si>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</si>
  <si>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</si>
  <si>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</si>
  <si>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</si>
  <si>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</si>
  <si>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</si>
  <si>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</si>
  <si>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</si>
  <si>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</si>
  <si>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</si>
  <si>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</si>
  <si>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</si>
  <si>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</si>
  <si>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</si>
  <si>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</si>
  <si>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</si>
  <si>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</si>
  <si>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</si>
  <si>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</si>
  <si>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</si>
  <si>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</si>
  <si>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</si>
  <si>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</si>
  <si>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</si>
  <si>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</si>
  <si>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</si>
  <si>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</si>
  <si>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</si>
  <si>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</si>
  <si>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</si>
  <si>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</si>
  <si>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</si>
  <si>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</si>
  <si>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</si>
  <si>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</si>
  <si>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</si>
  <si>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</si>
  <si>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</si>
  <si>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</si>
  <si>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</si>
  <si>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</si>
  <si>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</si>
  <si>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CURS OPȚIONAL 3 (An II, Semestrul 3)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</si>
  <si>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</si>
  <si>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</si>
  <si>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</si>
  <si>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</si>
  <si>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</si>
  <si>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</si>
  <si>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</si>
  <si>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</si>
  <si>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</si>
  <si>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</si>
  <si>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</si>
  <si>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</si>
  <si>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</si>
  <si>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</si>
  <si>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</si>
  <si>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</si>
  <si>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</si>
  <si>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</si>
  <si>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</si>
  <si>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</si>
  <si>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</si>
  <si>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</si>
  <si>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În contul a cel mult 3 discipline opţionale generale, studentul are dreptul să aleagă 3 discipline de la alte specializări ale facultăţilor din Universitatea „Babeş-Bolyai”.</t>
  </si>
  <si>
    <t xml:space="preserve">Titlul absolventului: MASTER'S DEGREE </t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</si>
  <si>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</si>
  <si>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</si>
  <si>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</si>
  <si>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</si>
  <si>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</si>
  <si>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</si>
  <si>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</si>
  <si>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</si>
  <si>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</si>
  <si>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</si>
  <si>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</si>
  <si>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</si>
  <si>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</si>
  <si>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</si>
  <si>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</si>
  <si>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</si>
  <si>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</si>
  <si>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</si>
  <si>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</si>
  <si>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</si>
  <si>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</si>
  <si>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</si>
  <si>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</si>
  <si>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</si>
  <si>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</si>
  <si>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2017-2018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</si>
  <si>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</si>
  <si>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</si>
  <si>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</si>
  <si>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</si>
  <si>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L</t>
  </si>
  <si>
    <t>P</t>
  </si>
  <si>
    <t>Domeniul: Inormatica</t>
  </si>
  <si>
    <t>Specializarea/Programul de studiu: Calcul de inalta performanta si analiza volumelor mari de date</t>
  </si>
  <si>
    <t>Limba de predare: engleza</t>
  </si>
  <si>
    <t>(*)</t>
  </si>
  <si>
    <t>Sem. 2: Se alege  o disciplină din pachetul: MMX5101</t>
  </si>
  <si>
    <t>MME8028</t>
  </si>
  <si>
    <t>Paradigme de programare</t>
  </si>
  <si>
    <t>MME8061</t>
  </si>
  <si>
    <t>Sisteme de operare pentru arhitecturi paralele si distribuite</t>
  </si>
  <si>
    <t>MME8062</t>
  </si>
  <si>
    <t>Modelarea formala a proceselor concurente</t>
  </si>
  <si>
    <t>MME8048</t>
  </si>
  <si>
    <t>Metode avansate de analiza datelor</t>
  </si>
  <si>
    <t>MME9001</t>
  </si>
  <si>
    <t>Metodologia cercetării ştiinţifice de informatică</t>
  </si>
  <si>
    <t>MME8031</t>
  </si>
  <si>
    <t>Modele în programarea paralelă</t>
  </si>
  <si>
    <t>MME8066</t>
  </si>
  <si>
    <t>Grid, Cluster şi Cloud Computing</t>
  </si>
  <si>
    <t>MME8059</t>
  </si>
  <si>
    <t xml:space="preserve">Vizualizarea stiintifica a datelor </t>
  </si>
  <si>
    <t>MMX5101</t>
  </si>
  <si>
    <t>Curs opţional 1</t>
  </si>
  <si>
    <t>MME8064</t>
  </si>
  <si>
    <t>Programare pe arhitecturi GPU si distribuite</t>
  </si>
  <si>
    <t>MMX5102</t>
  </si>
  <si>
    <t>Curs opţional 2</t>
  </si>
  <si>
    <t>MMX5103</t>
  </si>
  <si>
    <t>Curs opţional 3</t>
  </si>
  <si>
    <t>MME9011</t>
  </si>
  <si>
    <t>Proiect de cercetare în calcul de inalta performanta si analiza volumelor mari de date</t>
  </si>
  <si>
    <t>MME9012</t>
  </si>
  <si>
    <t>MME3042</t>
  </si>
  <si>
    <t>Elaborarea lucrării de disertaţie</t>
  </si>
  <si>
    <t>Practică în specialitate</t>
  </si>
  <si>
    <t>MME3052</t>
  </si>
  <si>
    <t>Descoperirea cunoştinţelor în reţele de mare întindere</t>
  </si>
  <si>
    <t>MME3007</t>
  </si>
  <si>
    <t>Modele de optimizare</t>
  </si>
  <si>
    <t>FMR2203</t>
  </si>
  <si>
    <t>Calculul proprietatilor moleculare</t>
  </si>
  <si>
    <t>MME8152</t>
  </si>
  <si>
    <t>Sisteme multiagent</t>
  </si>
  <si>
    <t>MMR8087</t>
  </si>
  <si>
    <t>Fluxuri de date</t>
  </si>
  <si>
    <t>MME8050</t>
  </si>
  <si>
    <t>Sisteme workflow</t>
  </si>
  <si>
    <t>BMR1103</t>
  </si>
  <si>
    <t>Bioinformatica</t>
  </si>
  <si>
    <t>MME8088</t>
  </si>
  <si>
    <t>Metode statistice computationale</t>
  </si>
  <si>
    <t>MME3030</t>
  </si>
  <si>
    <t>Modelare matematica</t>
  </si>
  <si>
    <t>MME8065</t>
  </si>
  <si>
    <t>Resource-aware computing</t>
  </si>
  <si>
    <t>MME8042</t>
  </si>
  <si>
    <t>Instruire automata</t>
  </si>
  <si>
    <t>MMR8063</t>
  </si>
  <si>
    <t>Aritmetica modulara si criptografie</t>
  </si>
  <si>
    <t>Data mining</t>
  </si>
  <si>
    <t>Sem. 3:Se alege  o disciplină din pachetul: MMX5102</t>
  </si>
  <si>
    <t>Sem. 3:Se alege  o disciplină din pachetul MMX5103</t>
  </si>
  <si>
    <t>(*) Disciplina "Practică în specialitate" este planificată a se desfășura în semestrul 4 și are 20 credite.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</si>
  <si>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ETH Zurich, Univ. Orleans, Univ. Tehnica Viena, Planul reflectă recomandările Association of Computing Machinery şi IEEE Computer Society………………………...........................................……….. 
……………...........................................…………………….. 
………………………………...........................................…..
……………............................................……………………..                                                                                                ……………............................................…………………….. </t>
    </r>
  </si>
  <si>
    <t xml:space="preserve"> </t>
  </si>
  <si>
    <t>Procesare Big Data si Aplicatii</t>
  </si>
  <si>
    <t>MMR8056</t>
  </si>
  <si>
    <t>Procesare si Aplicatii Big Data</t>
  </si>
  <si>
    <r>
      <rPr>
        <b/>
        <sz val="10"/>
        <rFont val="Times New Roman"/>
        <family val="1"/>
      </rPr>
      <t xml:space="preserve">   </t>
    </r>
    <r>
      <rPr>
        <sz val="10"/>
        <rFont val="Times New Roman"/>
        <family val="1"/>
      </rPr>
      <t xml:space="preserve"> 21 de credite la disciplinele opţionale;</t>
    </r>
  </si>
  <si>
    <r>
      <rPr>
        <b/>
        <sz val="10"/>
        <color indexed="8"/>
        <rFont val="Times New Roman"/>
        <family val="1"/>
      </rPr>
      <t xml:space="preserve">   99 </t>
    </r>
    <r>
      <rPr>
        <sz val="10"/>
        <color indexed="8"/>
        <rFont val="Times New Roman"/>
        <family val="1"/>
      </rPr>
      <t>de credite la disciplinele obligatorii;</t>
    </r>
  </si>
  <si>
    <t>FACULTATEA DE MATEMATICA SI INFORMATICA</t>
  </si>
  <si>
    <t>CURS OPȚIONAL 1 (An I, Semestrul 2)</t>
  </si>
  <si>
    <t>CURS OPȚIONAL 2 (An II, Semestrul 3)</t>
  </si>
  <si>
    <t>MME8158</t>
  </si>
</sst>
</file>

<file path=xl/styles.xml><?xml version="1.0" encoding="utf-8"?>
<styleSheet xmlns="http://schemas.openxmlformats.org/spreadsheetml/2006/main">
  <numFmts count="2">
    <numFmt numFmtId="164" formatCode="_-* #,##0.00\ _R_O_N_-;\-* #,##0.00\ _R_O_N_-;_-* &quot;-&quot;??\ _R_O_N_-;_-@_-"/>
    <numFmt numFmtId="165" formatCode="0;\-0;;@"/>
  </numFmts>
  <fonts count="18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" fontId="9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9" fontId="8" fillId="0" borderId="1" xfId="0" applyNumberFormat="1" applyFont="1" applyBorder="1" applyAlignment="1" applyProtection="1">
      <alignment horizontal="center" vertical="center"/>
    </xf>
    <xf numFmtId="9" fontId="7" fillId="0" borderId="1" xfId="0" applyNumberFormat="1" applyFont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Alignment="1" applyProtection="1">
      <alignment horizontal="left" vertical="center"/>
      <protection locked="0"/>
    </xf>
    <xf numFmtId="1" fontId="16" fillId="3" borderId="1" xfId="0" applyNumberFormat="1" applyFont="1" applyFill="1" applyBorder="1" applyAlignment="1" applyProtection="1">
      <alignment horizontal="left" vertical="center"/>
      <protection locked="0"/>
    </xf>
    <xf numFmtId="2" fontId="17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6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64" fontId="1" fillId="3" borderId="1" xfId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0" fillId="0" borderId="7" xfId="0" applyBorder="1" applyAlignment="1"/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wrapText="1"/>
    </xf>
    <xf numFmtId="0" fontId="1" fillId="0" borderId="14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10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/>
    <xf numFmtId="0" fontId="2" fillId="0" borderId="0" xfId="0" applyFont="1" applyFill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12" fillId="0" borderId="0" xfId="0" applyFont="1" applyFill="1" applyAlignment="1" applyProtection="1">
      <protection locked="0"/>
    </xf>
    <xf numFmtId="0" fontId="0" fillId="0" borderId="0" xfId="0" applyFill="1" applyAlignment="1"/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</cellXfs>
  <cellStyles count="4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95"/>
  <sheetViews>
    <sheetView tabSelected="1" topLeftCell="A119" zoomScaleNormal="100" zoomScalePageLayoutView="90" workbookViewId="0">
      <selection activeCell="A130" sqref="A130"/>
    </sheetView>
  </sheetViews>
  <sheetFormatPr defaultColWidth="8.7265625" defaultRowHeight="13"/>
  <cols>
    <col min="1" max="1" width="9.26953125" style="1" customWidth="1"/>
    <col min="2" max="2" width="5.453125" style="1" customWidth="1"/>
    <col min="3" max="3" width="5.7265625" style="1" customWidth="1"/>
    <col min="4" max="6" width="3.7265625" style="1" customWidth="1"/>
    <col min="7" max="7" width="7.7265625" style="1" customWidth="1"/>
    <col min="8" max="8" width="7.26953125" style="1" customWidth="1"/>
    <col min="9" max="9" width="5.7265625" style="1" customWidth="1"/>
    <col min="10" max="10" width="7.26953125" style="1" customWidth="1"/>
    <col min="11" max="11" width="5.7265625" style="1" customWidth="1"/>
    <col min="12" max="12" width="6.1796875" style="1" customWidth="1"/>
    <col min="13" max="13" width="6.1796875" style="53" customWidth="1"/>
    <col min="14" max="14" width="5.453125" style="1" customWidth="1"/>
    <col min="15" max="19" width="6" style="1" customWidth="1"/>
    <col min="20" max="20" width="36.81640625" style="1" customWidth="1"/>
    <col min="21" max="21" width="31" style="1" customWidth="1"/>
    <col min="22" max="26" width="8.7265625" style="1"/>
    <col min="27" max="27" width="11" style="1" customWidth="1"/>
    <col min="28" max="16384" width="8.7265625" style="1"/>
  </cols>
  <sheetData>
    <row r="1" spans="1:27" ht="15.75" customHeight="1">
      <c r="A1" s="184" t="s">
        <v>97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M1" s="190" t="s">
        <v>19</v>
      </c>
      <c r="N1" s="190"/>
      <c r="O1" s="190"/>
      <c r="P1" s="190"/>
      <c r="Q1" s="190"/>
      <c r="R1" s="190"/>
      <c r="S1" s="190"/>
      <c r="T1" s="190"/>
    </row>
    <row r="2" spans="1:27" ht="6.7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M2" s="1"/>
    </row>
    <row r="3" spans="1:27" ht="39" customHeight="1">
      <c r="A3" s="185" t="s">
        <v>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M3" s="197"/>
      <c r="N3" s="198"/>
      <c r="O3" s="201" t="s">
        <v>34</v>
      </c>
      <c r="P3" s="202"/>
      <c r="Q3" s="203"/>
      <c r="R3" s="201" t="s">
        <v>35</v>
      </c>
      <c r="S3" s="202"/>
      <c r="T3" s="203"/>
      <c r="U3" s="228"/>
      <c r="V3" s="229"/>
      <c r="W3" s="229"/>
      <c r="X3" s="72"/>
      <c r="Y3" s="72"/>
      <c r="Z3" s="72"/>
      <c r="AA3" s="72"/>
    </row>
    <row r="4" spans="1:27" ht="17.25" customHeight="1">
      <c r="A4" s="192" t="s">
        <v>174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M4" s="199" t="s">
        <v>14</v>
      </c>
      <c r="N4" s="200"/>
      <c r="O4" s="211">
        <v>20</v>
      </c>
      <c r="P4" s="212"/>
      <c r="Q4" s="213"/>
      <c r="R4" s="211">
        <v>16</v>
      </c>
      <c r="S4" s="212"/>
      <c r="T4" s="213"/>
      <c r="U4" s="228"/>
      <c r="V4" s="229"/>
      <c r="W4" s="229"/>
      <c r="X4" s="72"/>
      <c r="Y4" s="72"/>
      <c r="Z4" s="72"/>
      <c r="AA4" s="72"/>
    </row>
    <row r="5" spans="1:27" ht="16.5" customHeight="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M5" s="199" t="s">
        <v>15</v>
      </c>
      <c r="N5" s="200"/>
      <c r="O5" s="211">
        <v>16</v>
      </c>
      <c r="P5" s="212"/>
      <c r="Q5" s="213"/>
      <c r="R5" s="211">
        <v>24</v>
      </c>
      <c r="S5" s="212"/>
      <c r="T5" s="213"/>
      <c r="U5" s="228"/>
      <c r="V5" s="229"/>
      <c r="W5" s="229"/>
      <c r="X5" s="72"/>
      <c r="Y5" s="72"/>
      <c r="Z5" s="72"/>
      <c r="AA5" s="72"/>
    </row>
    <row r="6" spans="1:27" ht="15" customHeight="1">
      <c r="A6" s="210" t="s">
        <v>104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M6" s="215"/>
      <c r="N6" s="215"/>
      <c r="O6" s="214"/>
      <c r="P6" s="214"/>
      <c r="Q6" s="214"/>
      <c r="R6" s="214"/>
      <c r="S6" s="214"/>
      <c r="T6" s="214"/>
      <c r="U6" s="228"/>
      <c r="V6" s="229"/>
      <c r="W6" s="229"/>
      <c r="X6" s="72"/>
      <c r="Y6" s="72"/>
      <c r="Z6" s="72"/>
      <c r="AA6" s="72"/>
    </row>
    <row r="7" spans="1:27" ht="30" customHeight="1">
      <c r="A7" s="216" t="s">
        <v>105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M7" s="1"/>
      <c r="U7" s="72"/>
      <c r="V7" s="72"/>
      <c r="W7" s="72"/>
      <c r="X7" s="72"/>
      <c r="Y7" s="72"/>
      <c r="Z7" s="72"/>
      <c r="AA7" s="72"/>
    </row>
    <row r="8" spans="1:27" ht="18.75" customHeight="1">
      <c r="A8" s="196" t="s">
        <v>106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M8" s="216" t="s">
        <v>98</v>
      </c>
      <c r="N8" s="216"/>
      <c r="O8" s="216"/>
      <c r="P8" s="216"/>
      <c r="Q8" s="216"/>
      <c r="R8" s="216"/>
      <c r="S8" s="216"/>
      <c r="T8" s="216"/>
      <c r="U8" s="72"/>
      <c r="V8" s="72"/>
      <c r="W8" s="72"/>
      <c r="X8" s="72"/>
      <c r="Y8" s="72"/>
      <c r="Z8" s="72"/>
      <c r="AA8" s="72"/>
    </row>
    <row r="9" spans="1:27" ht="15" customHeight="1">
      <c r="A9" s="196" t="s">
        <v>71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M9" s="216"/>
      <c r="N9" s="216"/>
      <c r="O9" s="216"/>
      <c r="P9" s="216"/>
      <c r="Q9" s="216"/>
      <c r="R9" s="216"/>
      <c r="S9" s="216"/>
      <c r="T9" s="216"/>
      <c r="U9" s="230"/>
      <c r="V9" s="231"/>
      <c r="W9" s="232"/>
      <c r="X9" s="232"/>
      <c r="Y9" s="232"/>
      <c r="Z9" s="72"/>
      <c r="AA9" s="72"/>
    </row>
    <row r="10" spans="1:27" ht="16.5" customHeight="1">
      <c r="A10" s="196" t="s">
        <v>63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M10" s="216"/>
      <c r="N10" s="216"/>
      <c r="O10" s="216"/>
      <c r="P10" s="216"/>
      <c r="Q10" s="216"/>
      <c r="R10" s="216"/>
      <c r="S10" s="216"/>
      <c r="T10" s="216"/>
      <c r="U10" s="231"/>
      <c r="V10" s="231"/>
      <c r="W10" s="232"/>
      <c r="X10" s="232"/>
      <c r="Y10" s="232"/>
      <c r="Z10" s="72"/>
      <c r="AA10" s="72"/>
    </row>
    <row r="11" spans="1:27">
      <c r="A11" s="196" t="s">
        <v>17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M11" s="216"/>
      <c r="N11" s="216"/>
      <c r="O11" s="216"/>
      <c r="P11" s="216"/>
      <c r="Q11" s="216"/>
      <c r="R11" s="216"/>
      <c r="S11" s="216"/>
      <c r="T11" s="216"/>
      <c r="U11" s="231"/>
      <c r="V11" s="231"/>
      <c r="W11" s="232"/>
      <c r="X11" s="232"/>
      <c r="Y11" s="232"/>
      <c r="Z11" s="72"/>
      <c r="AA11" s="72"/>
    </row>
    <row r="12" spans="1:27" ht="10.5" customHeight="1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M12" s="2"/>
      <c r="N12" s="2"/>
      <c r="O12" s="2"/>
      <c r="P12" s="2"/>
      <c r="Q12" s="2"/>
      <c r="R12" s="2"/>
      <c r="U12" s="231"/>
      <c r="V12" s="231"/>
      <c r="W12" s="232"/>
      <c r="X12" s="232"/>
      <c r="Y12" s="232"/>
      <c r="Z12" s="72"/>
      <c r="AA12" s="72"/>
    </row>
    <row r="13" spans="1:27">
      <c r="A13" s="217" t="s">
        <v>68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M13" s="219" t="s">
        <v>20</v>
      </c>
      <c r="N13" s="219"/>
      <c r="O13" s="219"/>
      <c r="P13" s="219"/>
      <c r="Q13" s="219"/>
      <c r="R13" s="219"/>
      <c r="S13" s="219"/>
      <c r="T13" s="219"/>
      <c r="U13" s="72"/>
      <c r="V13" s="72"/>
      <c r="W13" s="72"/>
      <c r="X13" s="72"/>
      <c r="Y13" s="72"/>
      <c r="Z13" s="72"/>
      <c r="AA13" s="72"/>
    </row>
    <row r="14" spans="1:27" ht="12.75" customHeight="1">
      <c r="A14" s="217" t="s">
        <v>64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M14" s="191"/>
      <c r="N14" s="191"/>
      <c r="O14" s="191"/>
      <c r="P14" s="191"/>
      <c r="Q14" s="191"/>
      <c r="R14" s="191"/>
      <c r="S14" s="191"/>
      <c r="T14" s="191"/>
      <c r="U14" s="72"/>
      <c r="V14" s="72"/>
      <c r="W14" s="72"/>
      <c r="X14" s="72"/>
      <c r="Y14" s="72"/>
      <c r="Z14" s="72"/>
      <c r="AA14" s="72"/>
    </row>
    <row r="15" spans="1:27" ht="12.75" customHeight="1">
      <c r="A15" s="196" t="s">
        <v>173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M15" s="191" t="s">
        <v>108</v>
      </c>
      <c r="N15" s="191"/>
      <c r="O15" s="191"/>
      <c r="P15" s="191"/>
      <c r="Q15" s="191"/>
      <c r="R15" s="191"/>
      <c r="S15" s="191"/>
      <c r="T15" s="191"/>
      <c r="U15" s="233"/>
      <c r="V15" s="233"/>
      <c r="W15" s="233"/>
      <c r="X15" s="233"/>
      <c r="Y15" s="233"/>
      <c r="Z15" s="72"/>
      <c r="AA15" s="72"/>
    </row>
    <row r="16" spans="1:27" ht="12.75" customHeight="1">
      <c r="A16" s="218" t="s">
        <v>172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M16" s="191" t="s">
        <v>164</v>
      </c>
      <c r="N16" s="191"/>
      <c r="O16" s="191"/>
      <c r="P16" s="191"/>
      <c r="Q16" s="191"/>
      <c r="R16" s="191"/>
      <c r="S16" s="191"/>
      <c r="T16" s="191"/>
      <c r="U16" s="233"/>
      <c r="V16" s="233"/>
      <c r="W16" s="233"/>
      <c r="X16" s="233"/>
      <c r="Y16" s="233"/>
      <c r="Z16" s="236"/>
      <c r="AA16" s="237"/>
    </row>
    <row r="17" spans="1:27" ht="12.75" customHeight="1">
      <c r="A17" s="196" t="s">
        <v>1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M17" s="189" t="s">
        <v>165</v>
      </c>
      <c r="N17" s="189"/>
      <c r="O17" s="189"/>
      <c r="P17" s="189"/>
      <c r="Q17" s="189"/>
      <c r="R17" s="189"/>
      <c r="S17" s="189"/>
      <c r="T17" s="189"/>
      <c r="U17" s="233"/>
      <c r="V17" s="233"/>
      <c r="W17" s="233"/>
      <c r="X17" s="233"/>
      <c r="Y17" s="233"/>
      <c r="Z17" s="72"/>
      <c r="AA17" s="72"/>
    </row>
    <row r="18" spans="1:27" ht="14.25" customHeight="1">
      <c r="A18" s="196" t="s">
        <v>69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M18" s="189"/>
      <c r="N18" s="189"/>
      <c r="O18" s="189"/>
      <c r="P18" s="189"/>
      <c r="Q18" s="189"/>
      <c r="R18" s="189"/>
      <c r="S18" s="189"/>
      <c r="T18" s="189"/>
      <c r="U18" s="72"/>
      <c r="V18" s="72"/>
      <c r="W18" s="72"/>
      <c r="X18" s="72"/>
      <c r="Y18" s="72"/>
      <c r="Z18" s="72"/>
      <c r="AA18" s="72"/>
    </row>
    <row r="19" spans="1:27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M19" s="189"/>
      <c r="N19" s="189"/>
      <c r="O19" s="189"/>
      <c r="P19" s="189"/>
      <c r="Q19" s="189"/>
      <c r="R19" s="189"/>
      <c r="S19" s="189"/>
      <c r="T19" s="189"/>
      <c r="U19" s="72"/>
      <c r="V19" s="72"/>
      <c r="W19" s="72"/>
      <c r="X19" s="72"/>
      <c r="Y19" s="72"/>
      <c r="Z19" s="72"/>
      <c r="AA19" s="72"/>
    </row>
    <row r="20" spans="1:27" ht="7.5" customHeight="1">
      <c r="A20" s="216" t="s">
        <v>85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M20" s="2"/>
      <c r="N20" s="2"/>
      <c r="O20" s="2"/>
      <c r="P20" s="2"/>
      <c r="Q20" s="2"/>
      <c r="R20" s="2"/>
      <c r="U20" s="234"/>
      <c r="V20" s="235"/>
      <c r="W20" s="235"/>
      <c r="X20" s="235"/>
      <c r="Y20" s="235"/>
      <c r="Z20" s="235"/>
      <c r="AA20" s="72"/>
    </row>
    <row r="21" spans="1:27" ht="15" customHeight="1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M21" s="107" t="s">
        <v>70</v>
      </c>
      <c r="N21" s="107"/>
      <c r="O21" s="107"/>
      <c r="P21" s="107"/>
      <c r="Q21" s="107"/>
      <c r="R21" s="107"/>
      <c r="S21" s="107"/>
      <c r="T21" s="107"/>
      <c r="U21" s="235"/>
      <c r="V21" s="235"/>
      <c r="W21" s="235"/>
      <c r="X21" s="235"/>
      <c r="Y21" s="235"/>
      <c r="Z21" s="235"/>
      <c r="AA21" s="72"/>
    </row>
    <row r="22" spans="1:27" ht="15" customHeight="1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M22" s="107"/>
      <c r="N22" s="107"/>
      <c r="O22" s="107"/>
      <c r="P22" s="107"/>
      <c r="Q22" s="107"/>
      <c r="R22" s="107"/>
      <c r="S22" s="107"/>
      <c r="T22" s="107"/>
      <c r="U22" s="235"/>
      <c r="V22" s="235"/>
      <c r="W22" s="235"/>
      <c r="X22" s="235"/>
      <c r="Y22" s="235"/>
      <c r="Z22" s="235"/>
      <c r="AA22" s="72"/>
    </row>
    <row r="23" spans="1:27" ht="30" customHeight="1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M23" s="107"/>
      <c r="N23" s="107"/>
      <c r="O23" s="107"/>
      <c r="P23" s="107"/>
      <c r="Q23" s="107"/>
      <c r="R23" s="107"/>
      <c r="S23" s="107"/>
      <c r="T23" s="107"/>
      <c r="U23" s="235"/>
      <c r="V23" s="235"/>
      <c r="W23" s="235"/>
      <c r="X23" s="235"/>
      <c r="Y23" s="235"/>
      <c r="Z23" s="235"/>
      <c r="AA23" s="72"/>
    </row>
    <row r="24" spans="1:27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  <c r="U24" s="72"/>
      <c r="V24" s="72"/>
      <c r="W24" s="72"/>
      <c r="X24" s="72"/>
      <c r="Y24" s="72"/>
      <c r="Z24" s="72"/>
      <c r="AA24" s="72"/>
    </row>
    <row r="25" spans="1:27" ht="14.5">
      <c r="A25" s="221" t="s">
        <v>16</v>
      </c>
      <c r="B25" s="221"/>
      <c r="C25" s="221"/>
      <c r="D25" s="221"/>
      <c r="E25" s="221"/>
      <c r="F25" s="221"/>
      <c r="G25" s="221"/>
      <c r="H25" s="222"/>
      <c r="I25" s="222"/>
      <c r="J25" s="222"/>
      <c r="K25" s="222"/>
      <c r="M25" s="220" t="s">
        <v>167</v>
      </c>
      <c r="N25" s="220"/>
      <c r="O25" s="220"/>
      <c r="P25" s="220"/>
      <c r="Q25" s="220"/>
      <c r="R25" s="220"/>
      <c r="S25" s="220"/>
      <c r="T25" s="220"/>
      <c r="U25" s="72"/>
      <c r="V25" s="72"/>
      <c r="W25" s="72"/>
      <c r="X25" s="72"/>
      <c r="Y25" s="72"/>
      <c r="Z25" s="72"/>
      <c r="AA25" s="72"/>
    </row>
    <row r="26" spans="1:27" ht="26.25" customHeight="1">
      <c r="A26" s="4"/>
      <c r="B26" s="201" t="s">
        <v>2</v>
      </c>
      <c r="C26" s="203"/>
      <c r="D26" s="201" t="s">
        <v>3</v>
      </c>
      <c r="E26" s="202"/>
      <c r="F26" s="203"/>
      <c r="G26" s="182" t="s">
        <v>18</v>
      </c>
      <c r="H26" s="182" t="s">
        <v>10</v>
      </c>
      <c r="I26" s="201" t="s">
        <v>4</v>
      </c>
      <c r="J26" s="202"/>
      <c r="K26" s="203"/>
      <c r="M26" s="220"/>
      <c r="N26" s="220"/>
      <c r="O26" s="220"/>
      <c r="P26" s="220"/>
      <c r="Q26" s="220"/>
      <c r="R26" s="220"/>
      <c r="S26" s="220"/>
      <c r="T26" s="220"/>
      <c r="U26" s="72"/>
      <c r="V26" s="72"/>
      <c r="W26" s="72"/>
      <c r="X26" s="72"/>
      <c r="Y26" s="72"/>
      <c r="Z26" s="72"/>
      <c r="AA26" s="72"/>
    </row>
    <row r="27" spans="1:27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83"/>
      <c r="H27" s="183"/>
      <c r="I27" s="5" t="s">
        <v>11</v>
      </c>
      <c r="J27" s="5" t="s">
        <v>12</v>
      </c>
      <c r="K27" s="5" t="s">
        <v>13</v>
      </c>
      <c r="M27" s="220"/>
      <c r="N27" s="220"/>
      <c r="O27" s="220"/>
      <c r="P27" s="220"/>
      <c r="Q27" s="220"/>
      <c r="R27" s="220"/>
      <c r="S27" s="220"/>
      <c r="T27" s="220"/>
      <c r="U27" s="72"/>
      <c r="V27" s="72"/>
      <c r="W27" s="72"/>
      <c r="X27" s="72"/>
      <c r="Y27" s="72"/>
      <c r="Z27" s="72"/>
      <c r="AA27" s="72"/>
    </row>
    <row r="28" spans="1:27" ht="17.25" customHeight="1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39"/>
      <c r="I28" s="24">
        <v>3</v>
      </c>
      <c r="J28" s="24">
        <v>1</v>
      </c>
      <c r="K28" s="24">
        <v>12</v>
      </c>
      <c r="M28" s="220"/>
      <c r="N28" s="220"/>
      <c r="O28" s="220"/>
      <c r="P28" s="220"/>
      <c r="Q28" s="220"/>
      <c r="R28" s="220"/>
      <c r="S28" s="220"/>
      <c r="T28" s="220"/>
      <c r="U28" s="73"/>
      <c r="V28" s="72"/>
      <c r="W28" s="72"/>
      <c r="X28" s="72"/>
      <c r="Y28" s="72"/>
      <c r="Z28" s="72"/>
      <c r="AA28" s="72"/>
    </row>
    <row r="29" spans="1:27" ht="15" customHeight="1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107</v>
      </c>
      <c r="I29" s="24">
        <v>3</v>
      </c>
      <c r="J29" s="24">
        <v>1</v>
      </c>
      <c r="K29" s="24">
        <v>12</v>
      </c>
      <c r="M29" s="220"/>
      <c r="N29" s="220"/>
      <c r="O29" s="220"/>
      <c r="P29" s="220"/>
      <c r="Q29" s="220"/>
      <c r="R29" s="220"/>
      <c r="S29" s="220"/>
      <c r="T29" s="220"/>
      <c r="U29" s="73"/>
      <c r="V29" s="72"/>
      <c r="W29" s="72"/>
      <c r="X29" s="72"/>
      <c r="Y29" s="72"/>
      <c r="Z29" s="72"/>
      <c r="AA29" s="72"/>
    </row>
    <row r="30" spans="1:27" ht="15.75" customHeight="1">
      <c r="A30" s="34"/>
      <c r="B30" s="32"/>
      <c r="C30" s="32"/>
      <c r="D30" s="32"/>
      <c r="E30" s="32"/>
      <c r="F30" s="32"/>
      <c r="G30" s="32"/>
      <c r="H30" s="32"/>
      <c r="I30" s="32"/>
      <c r="J30" s="32"/>
      <c r="K30" s="35"/>
      <c r="M30" s="220"/>
      <c r="N30" s="220"/>
      <c r="O30" s="220"/>
      <c r="P30" s="220"/>
      <c r="Q30" s="220"/>
      <c r="R30" s="220"/>
      <c r="S30" s="220"/>
      <c r="T30" s="220"/>
    </row>
    <row r="31" spans="1:27" ht="21" customHeight="1">
      <c r="A31" s="33" t="s">
        <v>166</v>
      </c>
      <c r="B31" s="33"/>
      <c r="C31" s="33"/>
      <c r="D31" s="33"/>
      <c r="E31" s="33"/>
      <c r="F31" s="33"/>
      <c r="G31" s="33"/>
      <c r="M31" s="220"/>
      <c r="N31" s="220"/>
      <c r="O31" s="220"/>
      <c r="P31" s="220"/>
      <c r="Q31" s="220"/>
      <c r="R31" s="220"/>
      <c r="S31" s="220"/>
      <c r="T31" s="220"/>
    </row>
    <row r="32" spans="1:27" ht="15" customHeight="1">
      <c r="A32" s="1" t="s">
        <v>168</v>
      </c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3" s="69" customFormat="1" ht="15" customHeight="1">
      <c r="B33" s="71"/>
      <c r="C33" s="71"/>
      <c r="D33" s="71"/>
      <c r="E33" s="71"/>
      <c r="F33" s="71"/>
      <c r="G33" s="71"/>
      <c r="M33" s="70"/>
      <c r="N33" s="70"/>
      <c r="O33" s="70"/>
      <c r="P33" s="70"/>
      <c r="Q33" s="70"/>
      <c r="R33" s="70"/>
      <c r="S33" s="70"/>
    </row>
    <row r="34" spans="1:23" s="69" customFormat="1" ht="15" customHeight="1">
      <c r="B34" s="71"/>
      <c r="C34" s="71"/>
      <c r="D34" s="71"/>
      <c r="E34" s="71"/>
      <c r="F34" s="71"/>
      <c r="G34" s="71"/>
      <c r="M34" s="70"/>
      <c r="N34" s="70"/>
      <c r="O34" s="70"/>
      <c r="P34" s="70"/>
      <c r="Q34" s="70"/>
      <c r="R34" s="70"/>
      <c r="S34" s="70"/>
    </row>
    <row r="35" spans="1:23" s="69" customFormat="1" ht="15" customHeight="1">
      <c r="B35" s="71"/>
      <c r="C35" s="71"/>
      <c r="D35" s="71"/>
      <c r="E35" s="71"/>
      <c r="F35" s="71"/>
      <c r="G35" s="71"/>
      <c r="M35" s="70"/>
      <c r="N35" s="70"/>
      <c r="O35" s="70"/>
      <c r="P35" s="70"/>
      <c r="Q35" s="70"/>
      <c r="R35" s="70"/>
      <c r="S35" s="70"/>
    </row>
    <row r="36" spans="1:23" s="69" customFormat="1" ht="15" customHeight="1">
      <c r="B36" s="71"/>
      <c r="C36" s="71"/>
      <c r="D36" s="71"/>
      <c r="E36" s="71"/>
      <c r="F36" s="71"/>
      <c r="G36" s="71"/>
      <c r="M36" s="70"/>
      <c r="N36" s="70"/>
      <c r="O36" s="70"/>
      <c r="P36" s="70"/>
      <c r="Q36" s="70"/>
      <c r="R36" s="70"/>
      <c r="S36" s="70"/>
    </row>
    <row r="37" spans="1:23">
      <c r="B37" s="8"/>
      <c r="C37" s="8"/>
      <c r="D37" s="8"/>
      <c r="E37" s="8"/>
      <c r="F37" s="8"/>
      <c r="G37" s="8"/>
      <c r="M37" s="8"/>
      <c r="N37" s="8"/>
      <c r="O37" s="8"/>
      <c r="P37" s="8"/>
      <c r="Q37" s="8"/>
      <c r="R37" s="8"/>
      <c r="S37" s="8"/>
    </row>
    <row r="38" spans="1:23" ht="16.5" customHeight="1">
      <c r="A38" s="193" t="s">
        <v>21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</row>
    <row r="39" spans="1:23" ht="8.25" hidden="1" customHeight="1">
      <c r="O39" s="9"/>
      <c r="P39" s="10" t="s">
        <v>36</v>
      </c>
      <c r="Q39" s="10" t="s">
        <v>37</v>
      </c>
      <c r="R39" s="10" t="s">
        <v>38</v>
      </c>
      <c r="S39" s="10" t="s">
        <v>39</v>
      </c>
      <c r="T39" s="10" t="s">
        <v>52</v>
      </c>
      <c r="U39" s="10"/>
    </row>
    <row r="40" spans="1:23" ht="17.25" customHeight="1">
      <c r="A40" s="132" t="s">
        <v>42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</row>
    <row r="41" spans="1:23" ht="25.5" customHeight="1">
      <c r="A41" s="207" t="s">
        <v>27</v>
      </c>
      <c r="B41" s="175" t="s">
        <v>26</v>
      </c>
      <c r="C41" s="176"/>
      <c r="D41" s="176"/>
      <c r="E41" s="176"/>
      <c r="F41" s="176"/>
      <c r="G41" s="176"/>
      <c r="H41" s="176"/>
      <c r="I41" s="177"/>
      <c r="J41" s="182" t="s">
        <v>40</v>
      </c>
      <c r="K41" s="186" t="s">
        <v>24</v>
      </c>
      <c r="L41" s="187"/>
      <c r="M41" s="187"/>
      <c r="N41" s="188"/>
      <c r="O41" s="186" t="s">
        <v>41</v>
      </c>
      <c r="P41" s="204"/>
      <c r="Q41" s="205"/>
      <c r="R41" s="186" t="s">
        <v>23</v>
      </c>
      <c r="S41" s="187"/>
      <c r="T41" s="188"/>
      <c r="U41" s="206" t="s">
        <v>22</v>
      </c>
    </row>
    <row r="42" spans="1:23" ht="13.5" customHeight="1">
      <c r="A42" s="208"/>
      <c r="B42" s="178"/>
      <c r="C42" s="173"/>
      <c r="D42" s="173"/>
      <c r="E42" s="173"/>
      <c r="F42" s="173"/>
      <c r="G42" s="173"/>
      <c r="H42" s="173"/>
      <c r="I42" s="179"/>
      <c r="J42" s="183"/>
      <c r="K42" s="5" t="s">
        <v>28</v>
      </c>
      <c r="L42" s="5" t="s">
        <v>29</v>
      </c>
      <c r="M42" s="52" t="s">
        <v>102</v>
      </c>
      <c r="N42" s="5" t="s">
        <v>103</v>
      </c>
      <c r="O42" s="5" t="s">
        <v>33</v>
      </c>
      <c r="P42" s="5" t="s">
        <v>7</v>
      </c>
      <c r="Q42" s="5" t="s">
        <v>30</v>
      </c>
      <c r="R42" s="5" t="s">
        <v>31</v>
      </c>
      <c r="S42" s="5" t="s">
        <v>28</v>
      </c>
      <c r="T42" s="5" t="s">
        <v>32</v>
      </c>
      <c r="U42" s="183"/>
    </row>
    <row r="43" spans="1:23">
      <c r="A43" s="62" t="s">
        <v>109</v>
      </c>
      <c r="B43" s="171" t="s">
        <v>110</v>
      </c>
      <c r="C43" s="171"/>
      <c r="D43" s="171"/>
      <c r="E43" s="171"/>
      <c r="F43" s="171"/>
      <c r="G43" s="171"/>
      <c r="H43" s="171"/>
      <c r="I43" s="171"/>
      <c r="J43" s="63">
        <v>6</v>
      </c>
      <c r="K43" s="63">
        <v>2</v>
      </c>
      <c r="L43" s="63">
        <v>1</v>
      </c>
      <c r="M43" s="63">
        <v>0</v>
      </c>
      <c r="N43" s="63">
        <v>1</v>
      </c>
      <c r="O43" s="57">
        <f>K43+L43+M43+N43</f>
        <v>4</v>
      </c>
      <c r="P43" s="18">
        <f>Q43-O43</f>
        <v>7</v>
      </c>
      <c r="Q43" s="18">
        <f>ROUND(PRODUCT(J43,25)/14,0)</f>
        <v>11</v>
      </c>
      <c r="R43" s="23" t="s">
        <v>31</v>
      </c>
      <c r="S43" s="11"/>
      <c r="T43" s="24"/>
      <c r="U43" s="11" t="s">
        <v>36</v>
      </c>
    </row>
    <row r="44" spans="1:23">
      <c r="A44" s="62" t="s">
        <v>111</v>
      </c>
      <c r="B44" s="171" t="s">
        <v>112</v>
      </c>
      <c r="C44" s="171"/>
      <c r="D44" s="171"/>
      <c r="E44" s="171"/>
      <c r="F44" s="171"/>
      <c r="G44" s="171"/>
      <c r="H44" s="171"/>
      <c r="I44" s="171"/>
      <c r="J44" s="63">
        <v>6</v>
      </c>
      <c r="K44" s="63">
        <v>2</v>
      </c>
      <c r="L44" s="63">
        <v>1</v>
      </c>
      <c r="M44" s="63">
        <v>0</v>
      </c>
      <c r="N44" s="63">
        <v>1</v>
      </c>
      <c r="O44" s="57">
        <f>K44+L44+M44+N44</f>
        <v>4</v>
      </c>
      <c r="P44" s="18">
        <f>Q44-O44</f>
        <v>7</v>
      </c>
      <c r="Q44" s="18">
        <f>ROUND(PRODUCT(J44,25)/14,0)</f>
        <v>11</v>
      </c>
      <c r="R44" s="23" t="s">
        <v>31</v>
      </c>
      <c r="S44" s="11"/>
      <c r="T44" s="24"/>
      <c r="U44" s="11" t="s">
        <v>36</v>
      </c>
    </row>
    <row r="45" spans="1:23">
      <c r="A45" s="62" t="s">
        <v>113</v>
      </c>
      <c r="B45" s="171" t="s">
        <v>114</v>
      </c>
      <c r="C45" s="171"/>
      <c r="D45" s="171"/>
      <c r="E45" s="171"/>
      <c r="F45" s="171"/>
      <c r="G45" s="171"/>
      <c r="H45" s="171"/>
      <c r="I45" s="171"/>
      <c r="J45" s="63">
        <v>7</v>
      </c>
      <c r="K45" s="63">
        <v>2</v>
      </c>
      <c r="L45" s="63">
        <v>1</v>
      </c>
      <c r="M45" s="63">
        <v>0</v>
      </c>
      <c r="N45" s="63">
        <v>1</v>
      </c>
      <c r="O45" s="57">
        <f>K45+L45+M45+N45</f>
        <v>4</v>
      </c>
      <c r="P45" s="18">
        <f>Q45-O45</f>
        <v>9</v>
      </c>
      <c r="Q45" s="18">
        <f>ROUND(PRODUCT(J45,25)/14,0)</f>
        <v>13</v>
      </c>
      <c r="R45" s="23" t="s">
        <v>31</v>
      </c>
      <c r="S45" s="11"/>
      <c r="T45" s="24"/>
      <c r="U45" s="11" t="s">
        <v>36</v>
      </c>
    </row>
    <row r="46" spans="1:23">
      <c r="A46" s="62" t="s">
        <v>115</v>
      </c>
      <c r="B46" s="171" t="s">
        <v>116</v>
      </c>
      <c r="C46" s="171"/>
      <c r="D46" s="171"/>
      <c r="E46" s="171"/>
      <c r="F46" s="171"/>
      <c r="G46" s="171"/>
      <c r="H46" s="171"/>
      <c r="I46" s="171"/>
      <c r="J46" s="25">
        <v>7</v>
      </c>
      <c r="K46" s="63">
        <v>2</v>
      </c>
      <c r="L46" s="63">
        <v>1</v>
      </c>
      <c r="M46" s="63">
        <v>0</v>
      </c>
      <c r="N46" s="63">
        <v>1</v>
      </c>
      <c r="O46" s="18">
        <f>K46+L46+M46+N46</f>
        <v>4</v>
      </c>
      <c r="P46" s="18">
        <f>Q46-O46</f>
        <v>9</v>
      </c>
      <c r="Q46" s="18">
        <f>ROUND(PRODUCT(J46,25)/14,0)</f>
        <v>13</v>
      </c>
      <c r="R46" s="23" t="s">
        <v>31</v>
      </c>
      <c r="S46" s="11"/>
      <c r="T46" s="24"/>
      <c r="U46" s="11" t="s">
        <v>36</v>
      </c>
    </row>
    <row r="47" spans="1:23">
      <c r="A47" s="62" t="s">
        <v>117</v>
      </c>
      <c r="B47" s="171" t="s">
        <v>118</v>
      </c>
      <c r="C47" s="171"/>
      <c r="D47" s="171"/>
      <c r="E47" s="171"/>
      <c r="F47" s="171"/>
      <c r="G47" s="171"/>
      <c r="H47" s="171"/>
      <c r="I47" s="171"/>
      <c r="J47" s="63">
        <v>4</v>
      </c>
      <c r="K47" s="63">
        <v>1</v>
      </c>
      <c r="L47" s="63">
        <v>1</v>
      </c>
      <c r="M47" s="63">
        <v>0</v>
      </c>
      <c r="N47" s="63">
        <v>1</v>
      </c>
      <c r="O47" s="57">
        <f>K47+L47+M47+N47</f>
        <v>3</v>
      </c>
      <c r="P47" s="18">
        <f>Q47-O47</f>
        <v>4</v>
      </c>
      <c r="Q47" s="18">
        <f>ROUND(PRODUCT(J47,25)/14,0)</f>
        <v>7</v>
      </c>
      <c r="R47" s="23"/>
      <c r="S47" s="11" t="s">
        <v>28</v>
      </c>
      <c r="T47" s="24"/>
      <c r="U47" s="11" t="s">
        <v>39</v>
      </c>
    </row>
    <row r="48" spans="1:23">
      <c r="A48" s="20" t="s">
        <v>25</v>
      </c>
      <c r="B48" s="91"/>
      <c r="C48" s="92"/>
      <c r="D48" s="92"/>
      <c r="E48" s="92"/>
      <c r="F48" s="92"/>
      <c r="G48" s="92"/>
      <c r="H48" s="92"/>
      <c r="I48" s="93"/>
      <c r="J48" s="20">
        <f t="shared" ref="J48:Q48" si="0">SUM(J43:J47)</f>
        <v>30</v>
      </c>
      <c r="K48" s="20">
        <f t="shared" si="0"/>
        <v>9</v>
      </c>
      <c r="L48" s="20">
        <f t="shared" si="0"/>
        <v>5</v>
      </c>
      <c r="M48" s="54">
        <f t="shared" si="0"/>
        <v>0</v>
      </c>
      <c r="N48" s="20">
        <f t="shared" si="0"/>
        <v>5</v>
      </c>
      <c r="O48" s="20">
        <f t="shared" si="0"/>
        <v>19</v>
      </c>
      <c r="P48" s="20">
        <f t="shared" si="0"/>
        <v>36</v>
      </c>
      <c r="Q48" s="20">
        <f t="shared" si="0"/>
        <v>55</v>
      </c>
      <c r="R48" s="20">
        <f>COUNTIF(R43:R47,"E")</f>
        <v>4</v>
      </c>
      <c r="S48" s="20">
        <f>COUNTIF(S43:S47,"C")</f>
        <v>1</v>
      </c>
      <c r="T48" s="20">
        <f>COUNTIF(T43:T47,"VP")</f>
        <v>0</v>
      </c>
      <c r="U48" s="51">
        <f>COUNTA(U43:U47)</f>
        <v>5</v>
      </c>
      <c r="V48" s="226"/>
      <c r="W48" s="226"/>
    </row>
    <row r="49" spans="1:34" ht="19.5" customHeight="1"/>
    <row r="50" spans="1:34" ht="16.5" customHeight="1">
      <c r="A50" s="132" t="s">
        <v>43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</row>
    <row r="51" spans="1:34" ht="26.25" customHeight="1">
      <c r="A51" s="207" t="s">
        <v>27</v>
      </c>
      <c r="B51" s="175" t="s">
        <v>26</v>
      </c>
      <c r="C51" s="176"/>
      <c r="D51" s="176"/>
      <c r="E51" s="176"/>
      <c r="F51" s="176"/>
      <c r="G51" s="176"/>
      <c r="H51" s="176"/>
      <c r="I51" s="177"/>
      <c r="J51" s="182" t="s">
        <v>40</v>
      </c>
      <c r="K51" s="186" t="s">
        <v>24</v>
      </c>
      <c r="L51" s="187"/>
      <c r="M51" s="187"/>
      <c r="N51" s="188"/>
      <c r="O51" s="186" t="s">
        <v>41</v>
      </c>
      <c r="P51" s="204"/>
      <c r="Q51" s="205"/>
      <c r="R51" s="186" t="s">
        <v>23</v>
      </c>
      <c r="S51" s="187"/>
      <c r="T51" s="188"/>
      <c r="U51" s="206" t="s">
        <v>22</v>
      </c>
    </row>
    <row r="52" spans="1:34" ht="12.75" customHeight="1">
      <c r="A52" s="208"/>
      <c r="B52" s="178"/>
      <c r="C52" s="173"/>
      <c r="D52" s="173"/>
      <c r="E52" s="173"/>
      <c r="F52" s="173"/>
      <c r="G52" s="173"/>
      <c r="H52" s="173"/>
      <c r="I52" s="179"/>
      <c r="J52" s="183"/>
      <c r="K52" s="5" t="s">
        <v>28</v>
      </c>
      <c r="L52" s="5" t="s">
        <v>29</v>
      </c>
      <c r="M52" s="52" t="s">
        <v>102</v>
      </c>
      <c r="N52" s="5" t="s">
        <v>103</v>
      </c>
      <c r="O52" s="5" t="s">
        <v>33</v>
      </c>
      <c r="P52" s="5" t="s">
        <v>7</v>
      </c>
      <c r="Q52" s="5" t="s">
        <v>30</v>
      </c>
      <c r="R52" s="5" t="s">
        <v>31</v>
      </c>
      <c r="S52" s="5" t="s">
        <v>28</v>
      </c>
      <c r="T52" s="5" t="s">
        <v>32</v>
      </c>
      <c r="U52" s="183"/>
    </row>
    <row r="53" spans="1:34" s="58" customFormat="1">
      <c r="A53" s="62" t="s">
        <v>119</v>
      </c>
      <c r="B53" s="171" t="s">
        <v>120</v>
      </c>
      <c r="C53" s="171"/>
      <c r="D53" s="171"/>
      <c r="E53" s="171"/>
      <c r="F53" s="171"/>
      <c r="G53" s="171"/>
      <c r="H53" s="171"/>
      <c r="I53" s="171"/>
      <c r="J53" s="63">
        <v>8</v>
      </c>
      <c r="K53" s="63">
        <v>2</v>
      </c>
      <c r="L53" s="63">
        <v>1</v>
      </c>
      <c r="M53" s="63">
        <v>0</v>
      </c>
      <c r="N53" s="63">
        <v>1</v>
      </c>
      <c r="O53" s="57">
        <f>K53+L53+M53+N53</f>
        <v>4</v>
      </c>
      <c r="P53" s="18">
        <f>Q53-O53</f>
        <v>10</v>
      </c>
      <c r="Q53" s="18">
        <f>ROUND(PRODUCT(J53,25)/14,0)</f>
        <v>14</v>
      </c>
      <c r="R53" s="23" t="s">
        <v>31</v>
      </c>
      <c r="S53" s="11"/>
      <c r="T53" s="24"/>
      <c r="U53" s="11" t="s">
        <v>36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58" customFormat="1">
      <c r="A54" s="62" t="s">
        <v>121</v>
      </c>
      <c r="B54" s="171" t="s">
        <v>122</v>
      </c>
      <c r="C54" s="171"/>
      <c r="D54" s="171"/>
      <c r="E54" s="171"/>
      <c r="F54" s="171"/>
      <c r="G54" s="171"/>
      <c r="H54" s="171"/>
      <c r="I54" s="171"/>
      <c r="J54" s="63">
        <v>8</v>
      </c>
      <c r="K54" s="63">
        <v>2</v>
      </c>
      <c r="L54" s="63">
        <v>1</v>
      </c>
      <c r="M54" s="63">
        <v>0</v>
      </c>
      <c r="N54" s="63">
        <v>1</v>
      </c>
      <c r="O54" s="57">
        <f>K54+L54+M54+N54</f>
        <v>4</v>
      </c>
      <c r="P54" s="18">
        <f>Q54-O54</f>
        <v>10</v>
      </c>
      <c r="Q54" s="18">
        <f>ROUND(PRODUCT(J54,25)/14,0)</f>
        <v>14</v>
      </c>
      <c r="R54" s="23" t="s">
        <v>31</v>
      </c>
      <c r="S54" s="11"/>
      <c r="T54" s="24"/>
      <c r="U54" s="11" t="s">
        <v>38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58" customFormat="1">
      <c r="A55" s="62" t="s">
        <v>123</v>
      </c>
      <c r="B55" s="171" t="s">
        <v>124</v>
      </c>
      <c r="C55" s="171"/>
      <c r="D55" s="171"/>
      <c r="E55" s="171"/>
      <c r="F55" s="171"/>
      <c r="G55" s="171"/>
      <c r="H55" s="171"/>
      <c r="I55" s="171"/>
      <c r="J55" s="63">
        <v>7</v>
      </c>
      <c r="K55" s="63">
        <v>2</v>
      </c>
      <c r="L55" s="63">
        <v>1</v>
      </c>
      <c r="M55" s="63">
        <v>0</v>
      </c>
      <c r="N55" s="63">
        <v>1</v>
      </c>
      <c r="O55" s="57">
        <f>K55+L55+M55+N55</f>
        <v>4</v>
      </c>
      <c r="P55" s="18">
        <f>Q55-O55</f>
        <v>9</v>
      </c>
      <c r="Q55" s="18">
        <f>ROUND(PRODUCT(J55,25)/14,0)</f>
        <v>13</v>
      </c>
      <c r="R55" s="23" t="s">
        <v>31</v>
      </c>
      <c r="S55" s="11"/>
      <c r="T55" s="24"/>
      <c r="U55" s="11" t="s">
        <v>38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58" customFormat="1">
      <c r="A56" s="62" t="s">
        <v>125</v>
      </c>
      <c r="B56" s="74" t="s">
        <v>126</v>
      </c>
      <c r="C56" s="75"/>
      <c r="D56" s="75"/>
      <c r="E56" s="75"/>
      <c r="F56" s="75"/>
      <c r="G56" s="75"/>
      <c r="H56" s="75"/>
      <c r="I56" s="76"/>
      <c r="J56" s="63">
        <v>7</v>
      </c>
      <c r="K56" s="63">
        <v>2</v>
      </c>
      <c r="L56" s="63">
        <v>1</v>
      </c>
      <c r="M56" s="63">
        <v>0</v>
      </c>
      <c r="N56" s="63">
        <v>1</v>
      </c>
      <c r="O56" s="57">
        <f>K56+L56+M56+N56</f>
        <v>4</v>
      </c>
      <c r="P56" s="18">
        <f>Q56-O56</f>
        <v>9</v>
      </c>
      <c r="Q56" s="18">
        <f>ROUND(PRODUCT(J56,25)/14,0)</f>
        <v>13</v>
      </c>
      <c r="R56" s="23" t="s">
        <v>31</v>
      </c>
      <c r="S56" s="11"/>
      <c r="T56" s="24"/>
      <c r="U56" s="11" t="s">
        <v>38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0" t="s">
        <v>25</v>
      </c>
      <c r="B57" s="91"/>
      <c r="C57" s="92"/>
      <c r="D57" s="92"/>
      <c r="E57" s="92"/>
      <c r="F57" s="92"/>
      <c r="G57" s="92"/>
      <c r="H57" s="92"/>
      <c r="I57" s="93"/>
      <c r="J57" s="20">
        <f t="shared" ref="J57:Q57" si="1">SUM(J53:J56)</f>
        <v>30</v>
      </c>
      <c r="K57" s="20">
        <f t="shared" si="1"/>
        <v>8</v>
      </c>
      <c r="L57" s="20">
        <f t="shared" si="1"/>
        <v>4</v>
      </c>
      <c r="M57" s="54">
        <f t="shared" si="1"/>
        <v>0</v>
      </c>
      <c r="N57" s="20">
        <f t="shared" si="1"/>
        <v>4</v>
      </c>
      <c r="O57" s="20">
        <f t="shared" si="1"/>
        <v>16</v>
      </c>
      <c r="P57" s="20">
        <f t="shared" si="1"/>
        <v>38</v>
      </c>
      <c r="Q57" s="20">
        <f t="shared" si="1"/>
        <v>54</v>
      </c>
      <c r="R57" s="20">
        <f>COUNTIF(R53:R56,"E")</f>
        <v>4</v>
      </c>
      <c r="S57" s="20">
        <f>COUNTIF(S53:S56,"C")</f>
        <v>0</v>
      </c>
      <c r="T57" s="20">
        <f>COUNTIF(T53:T56,"VP")</f>
        <v>0</v>
      </c>
      <c r="U57" s="51">
        <f>COUNTA(U53:U56)</f>
        <v>4</v>
      </c>
      <c r="V57" s="226"/>
      <c r="W57" s="226"/>
    </row>
    <row r="58" spans="1:34" ht="11.25" customHeight="1"/>
    <row r="60" spans="1:34" ht="18" customHeight="1">
      <c r="A60" s="132" t="s">
        <v>44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</row>
    <row r="61" spans="1:34" ht="25.5" customHeight="1">
      <c r="A61" s="207" t="s">
        <v>27</v>
      </c>
      <c r="B61" s="175" t="s">
        <v>26</v>
      </c>
      <c r="C61" s="176"/>
      <c r="D61" s="176"/>
      <c r="E61" s="176"/>
      <c r="F61" s="176"/>
      <c r="G61" s="176"/>
      <c r="H61" s="176"/>
      <c r="I61" s="177"/>
      <c r="J61" s="182" t="s">
        <v>40</v>
      </c>
      <c r="K61" s="186" t="s">
        <v>24</v>
      </c>
      <c r="L61" s="187"/>
      <c r="M61" s="187"/>
      <c r="N61" s="188"/>
      <c r="O61" s="186" t="s">
        <v>41</v>
      </c>
      <c r="P61" s="204"/>
      <c r="Q61" s="205"/>
      <c r="R61" s="186" t="s">
        <v>23</v>
      </c>
      <c r="S61" s="187"/>
      <c r="T61" s="188"/>
      <c r="U61" s="206" t="s">
        <v>22</v>
      </c>
    </row>
    <row r="62" spans="1:34" ht="16.5" customHeight="1">
      <c r="A62" s="208"/>
      <c r="B62" s="178"/>
      <c r="C62" s="173"/>
      <c r="D62" s="173"/>
      <c r="E62" s="173"/>
      <c r="F62" s="173"/>
      <c r="G62" s="173"/>
      <c r="H62" s="173"/>
      <c r="I62" s="179"/>
      <c r="J62" s="183"/>
      <c r="K62" s="5" t="s">
        <v>28</v>
      </c>
      <c r="L62" s="5" t="s">
        <v>29</v>
      </c>
      <c r="M62" s="52" t="s">
        <v>102</v>
      </c>
      <c r="N62" s="5" t="s">
        <v>103</v>
      </c>
      <c r="O62" s="5" t="s">
        <v>33</v>
      </c>
      <c r="P62" s="5" t="s">
        <v>7</v>
      </c>
      <c r="Q62" s="5" t="s">
        <v>30</v>
      </c>
      <c r="R62" s="5" t="s">
        <v>31</v>
      </c>
      <c r="S62" s="5" t="s">
        <v>28</v>
      </c>
      <c r="T62" s="5" t="s">
        <v>32</v>
      </c>
      <c r="U62" s="183"/>
    </row>
    <row r="63" spans="1:34" s="58" customFormat="1">
      <c r="A63" s="62" t="s">
        <v>177</v>
      </c>
      <c r="B63" s="171" t="s">
        <v>171</v>
      </c>
      <c r="C63" s="171"/>
      <c r="D63" s="171"/>
      <c r="E63" s="171"/>
      <c r="F63" s="171"/>
      <c r="G63" s="171"/>
      <c r="H63" s="171"/>
      <c r="I63" s="171"/>
      <c r="J63" s="63">
        <v>8</v>
      </c>
      <c r="K63" s="63">
        <v>2</v>
      </c>
      <c r="L63" s="63">
        <v>1</v>
      </c>
      <c r="M63" s="63">
        <v>0</v>
      </c>
      <c r="N63" s="63">
        <v>1</v>
      </c>
      <c r="O63" s="57">
        <f>K63+L63+M63+N63</f>
        <v>4</v>
      </c>
      <c r="P63" s="18">
        <f>Q63-O63</f>
        <v>10</v>
      </c>
      <c r="Q63" s="18">
        <f>ROUND(PRODUCT(J63,25)/14,0)</f>
        <v>14</v>
      </c>
      <c r="R63" s="23" t="s">
        <v>31</v>
      </c>
      <c r="S63" s="11"/>
      <c r="T63" s="24"/>
      <c r="U63" s="11" t="s">
        <v>38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58" customFormat="1">
      <c r="A64" s="62" t="s">
        <v>127</v>
      </c>
      <c r="B64" s="74" t="s">
        <v>128</v>
      </c>
      <c r="C64" s="75"/>
      <c r="D64" s="75"/>
      <c r="E64" s="75"/>
      <c r="F64" s="75"/>
      <c r="G64" s="75"/>
      <c r="H64" s="75"/>
      <c r="I64" s="76"/>
      <c r="J64" s="63">
        <v>8</v>
      </c>
      <c r="K64" s="63">
        <v>2</v>
      </c>
      <c r="L64" s="63">
        <v>1</v>
      </c>
      <c r="M64" s="63">
        <v>0</v>
      </c>
      <c r="N64" s="63">
        <v>1</v>
      </c>
      <c r="O64" s="57">
        <f>K64+L64+M64+N64</f>
        <v>4</v>
      </c>
      <c r="P64" s="18">
        <f>Q64-O64</f>
        <v>10</v>
      </c>
      <c r="Q64" s="18">
        <f>ROUND(PRODUCT(J64,25)/14,0)</f>
        <v>14</v>
      </c>
      <c r="R64" s="23" t="s">
        <v>31</v>
      </c>
      <c r="S64" s="11"/>
      <c r="T64" s="24"/>
      <c r="U64" s="11" t="s">
        <v>38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58" customFormat="1">
      <c r="A65" s="62" t="s">
        <v>129</v>
      </c>
      <c r="B65" s="171" t="s">
        <v>130</v>
      </c>
      <c r="C65" s="171"/>
      <c r="D65" s="171"/>
      <c r="E65" s="171"/>
      <c r="F65" s="171"/>
      <c r="G65" s="171"/>
      <c r="H65" s="171"/>
      <c r="I65" s="171"/>
      <c r="J65" s="63">
        <v>7</v>
      </c>
      <c r="K65" s="63">
        <v>2</v>
      </c>
      <c r="L65" s="63">
        <v>1</v>
      </c>
      <c r="M65" s="63">
        <v>0</v>
      </c>
      <c r="N65" s="63">
        <v>1</v>
      </c>
      <c r="O65" s="57">
        <f>K65+L65+M65+N65</f>
        <v>4</v>
      </c>
      <c r="P65" s="18">
        <f>Q65-O65</f>
        <v>9</v>
      </c>
      <c r="Q65" s="18">
        <f>ROUND(PRODUCT(J65,25)/14,0)</f>
        <v>13</v>
      </c>
      <c r="R65" s="23" t="s">
        <v>31</v>
      </c>
      <c r="S65" s="11"/>
      <c r="T65" s="24"/>
      <c r="U65" s="11" t="s">
        <v>39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3.15" customHeight="1">
      <c r="A66" s="62" t="s">
        <v>131</v>
      </c>
      <c r="B66" s="171" t="s">
        <v>132</v>
      </c>
      <c r="C66" s="171"/>
      <c r="D66" s="171"/>
      <c r="E66" s="171"/>
      <c r="F66" s="171"/>
      <c r="G66" s="171"/>
      <c r="H66" s="171"/>
      <c r="I66" s="171"/>
      <c r="J66" s="63">
        <v>7</v>
      </c>
      <c r="K66" s="63">
        <v>2</v>
      </c>
      <c r="L66" s="63">
        <v>1</v>
      </c>
      <c r="M66" s="63">
        <v>0</v>
      </c>
      <c r="N66" s="63">
        <v>1</v>
      </c>
      <c r="O66" s="57">
        <f>K66+L66+M66+N66</f>
        <v>4</v>
      </c>
      <c r="P66" s="18">
        <f>Q66-O66</f>
        <v>9</v>
      </c>
      <c r="Q66" s="18">
        <f>ROUND(PRODUCT(J66,25)/14,0)</f>
        <v>13</v>
      </c>
      <c r="R66" s="23" t="s">
        <v>31</v>
      </c>
      <c r="S66" s="11"/>
      <c r="T66" s="24"/>
      <c r="U66" s="11" t="s">
        <v>39</v>
      </c>
    </row>
    <row r="67" spans="1:34">
      <c r="A67" s="20" t="s">
        <v>25</v>
      </c>
      <c r="B67" s="91"/>
      <c r="C67" s="92"/>
      <c r="D67" s="92"/>
      <c r="E67" s="92"/>
      <c r="F67" s="92"/>
      <c r="G67" s="92"/>
      <c r="H67" s="92"/>
      <c r="I67" s="93"/>
      <c r="J67" s="20">
        <f t="shared" ref="J67:Q67" si="2">SUM(J63:J66)</f>
        <v>30</v>
      </c>
      <c r="K67" s="20">
        <f t="shared" si="2"/>
        <v>8</v>
      </c>
      <c r="L67" s="20">
        <f t="shared" si="2"/>
        <v>4</v>
      </c>
      <c r="M67" s="54">
        <f t="shared" si="2"/>
        <v>0</v>
      </c>
      <c r="N67" s="20">
        <f t="shared" si="2"/>
        <v>4</v>
      </c>
      <c r="O67" s="20">
        <f t="shared" si="2"/>
        <v>16</v>
      </c>
      <c r="P67" s="20">
        <f t="shared" si="2"/>
        <v>38</v>
      </c>
      <c r="Q67" s="20">
        <f t="shared" si="2"/>
        <v>54</v>
      </c>
      <c r="R67" s="20">
        <f>COUNTIF(R63:R66,"E")</f>
        <v>4</v>
      </c>
      <c r="S67" s="20">
        <f>COUNTIF(S63:S66,"C")</f>
        <v>0</v>
      </c>
      <c r="T67" s="20">
        <f>COUNTIF(T63:T66,"VP")</f>
        <v>0</v>
      </c>
      <c r="U67" s="51">
        <f>COUNTA(U63:U66)</f>
        <v>4</v>
      </c>
      <c r="V67" s="226"/>
      <c r="W67" s="226"/>
    </row>
    <row r="68" spans="1:34" ht="21.75" customHeight="1"/>
    <row r="69" spans="1:34" ht="18.75" customHeight="1">
      <c r="A69" s="132" t="s">
        <v>45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</row>
    <row r="70" spans="1:34" ht="24.75" customHeight="1">
      <c r="A70" s="207" t="s">
        <v>27</v>
      </c>
      <c r="B70" s="175" t="s">
        <v>26</v>
      </c>
      <c r="C70" s="176"/>
      <c r="D70" s="176"/>
      <c r="E70" s="176"/>
      <c r="F70" s="176"/>
      <c r="G70" s="176"/>
      <c r="H70" s="176"/>
      <c r="I70" s="177"/>
      <c r="J70" s="182" t="s">
        <v>40</v>
      </c>
      <c r="K70" s="186" t="s">
        <v>24</v>
      </c>
      <c r="L70" s="187"/>
      <c r="M70" s="187"/>
      <c r="N70" s="188"/>
      <c r="O70" s="186" t="s">
        <v>41</v>
      </c>
      <c r="P70" s="204"/>
      <c r="Q70" s="205"/>
      <c r="R70" s="186" t="s">
        <v>23</v>
      </c>
      <c r="S70" s="187"/>
      <c r="T70" s="188"/>
      <c r="U70" s="206" t="s">
        <v>22</v>
      </c>
    </row>
    <row r="71" spans="1:34">
      <c r="A71" s="208"/>
      <c r="B71" s="178"/>
      <c r="C71" s="173"/>
      <c r="D71" s="173"/>
      <c r="E71" s="173"/>
      <c r="F71" s="173"/>
      <c r="G71" s="173"/>
      <c r="H71" s="173"/>
      <c r="I71" s="179"/>
      <c r="J71" s="183"/>
      <c r="K71" s="5" t="s">
        <v>28</v>
      </c>
      <c r="L71" s="5" t="s">
        <v>29</v>
      </c>
      <c r="M71" s="52" t="s">
        <v>102</v>
      </c>
      <c r="N71" s="5" t="s">
        <v>103</v>
      </c>
      <c r="O71" s="5" t="s">
        <v>33</v>
      </c>
      <c r="P71" s="5" t="s">
        <v>7</v>
      </c>
      <c r="Q71" s="5" t="s">
        <v>30</v>
      </c>
      <c r="R71" s="5" t="s">
        <v>31</v>
      </c>
      <c r="S71" s="5" t="s">
        <v>28</v>
      </c>
      <c r="T71" s="5" t="s">
        <v>32</v>
      </c>
      <c r="U71" s="183"/>
    </row>
    <row r="72" spans="1:34" s="58" customFormat="1">
      <c r="A72" s="50" t="s">
        <v>135</v>
      </c>
      <c r="B72" s="74" t="s">
        <v>138</v>
      </c>
      <c r="C72" s="75"/>
      <c r="D72" s="75"/>
      <c r="E72" s="75"/>
      <c r="F72" s="75"/>
      <c r="G72" s="75"/>
      <c r="H72" s="75"/>
      <c r="I72" s="76"/>
      <c r="J72" s="11">
        <v>20</v>
      </c>
      <c r="K72" s="11">
        <v>0</v>
      </c>
      <c r="L72" s="11">
        <v>0</v>
      </c>
      <c r="M72" s="11">
        <v>0</v>
      </c>
      <c r="N72" s="11">
        <v>16</v>
      </c>
      <c r="O72" s="57">
        <f>K72+L72+M72+N72</f>
        <v>16</v>
      </c>
      <c r="P72" s="18">
        <f>Q72-O72</f>
        <v>26</v>
      </c>
      <c r="Q72" s="18">
        <f>ROUND(PRODUCT(J72,25)/12,0)</f>
        <v>42</v>
      </c>
      <c r="R72" s="23"/>
      <c r="S72" s="11" t="s">
        <v>28</v>
      </c>
      <c r="T72" s="24"/>
      <c r="U72" s="11" t="s">
        <v>38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58" customFormat="1" ht="29.25" customHeight="1">
      <c r="A73" s="50" t="s">
        <v>133</v>
      </c>
      <c r="B73" s="223" t="s">
        <v>134</v>
      </c>
      <c r="C73" s="224"/>
      <c r="D73" s="224"/>
      <c r="E73" s="224"/>
      <c r="F73" s="224"/>
      <c r="G73" s="224"/>
      <c r="H73" s="224"/>
      <c r="I73" s="225"/>
      <c r="J73" s="11">
        <v>6</v>
      </c>
      <c r="K73" s="11">
        <v>0</v>
      </c>
      <c r="L73" s="11">
        <v>0</v>
      </c>
      <c r="M73" s="11">
        <v>1</v>
      </c>
      <c r="N73" s="11">
        <v>2</v>
      </c>
      <c r="O73" s="57">
        <f>K73+L73+M73+N73</f>
        <v>3</v>
      </c>
      <c r="P73" s="18">
        <f t="shared" ref="P73:P74" si="3">Q73-O73</f>
        <v>10</v>
      </c>
      <c r="Q73" s="18">
        <f>ROUND(PRODUCT(J73,25)/12,0)</f>
        <v>13</v>
      </c>
      <c r="R73" s="23"/>
      <c r="S73" s="11" t="s">
        <v>28</v>
      </c>
      <c r="T73" s="24"/>
      <c r="U73" s="11" t="s">
        <v>38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58" customFormat="1">
      <c r="A74" s="50" t="s">
        <v>136</v>
      </c>
      <c r="B74" s="74" t="s">
        <v>137</v>
      </c>
      <c r="C74" s="75"/>
      <c r="D74" s="75"/>
      <c r="E74" s="75"/>
      <c r="F74" s="75"/>
      <c r="G74" s="75"/>
      <c r="H74" s="75"/>
      <c r="I74" s="76"/>
      <c r="J74" s="11">
        <v>4</v>
      </c>
      <c r="K74" s="11">
        <v>0</v>
      </c>
      <c r="L74" s="11">
        <v>0</v>
      </c>
      <c r="M74" s="11">
        <v>0</v>
      </c>
      <c r="N74" s="11">
        <v>5</v>
      </c>
      <c r="O74" s="57">
        <f>K74+L74+M74+N74</f>
        <v>5</v>
      </c>
      <c r="P74" s="18">
        <f t="shared" si="3"/>
        <v>3</v>
      </c>
      <c r="Q74" s="18">
        <f>ROUND(PRODUCT(J74,25)/12,0)</f>
        <v>8</v>
      </c>
      <c r="R74" s="23"/>
      <c r="S74" s="11"/>
      <c r="T74" s="24" t="s">
        <v>32</v>
      </c>
      <c r="U74" s="11" t="s">
        <v>38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20" t="s">
        <v>25</v>
      </c>
      <c r="B75" s="91"/>
      <c r="C75" s="92"/>
      <c r="D75" s="92"/>
      <c r="E75" s="92"/>
      <c r="F75" s="92"/>
      <c r="G75" s="92"/>
      <c r="H75" s="92"/>
      <c r="I75" s="93"/>
      <c r="J75" s="20">
        <f t="shared" ref="J75:Q75" si="4">SUM(J72:J74)</f>
        <v>30</v>
      </c>
      <c r="K75" s="20">
        <f t="shared" si="4"/>
        <v>0</v>
      </c>
      <c r="L75" s="20">
        <f t="shared" si="4"/>
        <v>0</v>
      </c>
      <c r="M75" s="54">
        <f t="shared" si="4"/>
        <v>1</v>
      </c>
      <c r="N75" s="20">
        <f t="shared" si="4"/>
        <v>23</v>
      </c>
      <c r="O75" s="20">
        <f t="shared" si="4"/>
        <v>24</v>
      </c>
      <c r="P75" s="20">
        <f t="shared" si="4"/>
        <v>39</v>
      </c>
      <c r="Q75" s="20">
        <f t="shared" si="4"/>
        <v>63</v>
      </c>
      <c r="R75" s="20">
        <f>COUNTIF(R72:R74,"E")</f>
        <v>0</v>
      </c>
      <c r="S75" s="20">
        <f>COUNTIF(S72:S74,"C")</f>
        <v>2</v>
      </c>
      <c r="T75" s="20">
        <f>COUNTIF(T72:T74,"VP")</f>
        <v>1</v>
      </c>
      <c r="U75" s="51">
        <f>COUNTA(U72:U74)</f>
        <v>3</v>
      </c>
      <c r="V75" s="226"/>
      <c r="W75" s="226"/>
    </row>
    <row r="76" spans="1:34" ht="9" customHeight="1"/>
    <row r="77" spans="1:34" ht="19.5" customHeight="1">
      <c r="A77" s="194" t="s">
        <v>46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</row>
    <row r="78" spans="1:34" ht="27.75" customHeight="1">
      <c r="A78" s="207" t="s">
        <v>27</v>
      </c>
      <c r="B78" s="175" t="s">
        <v>26</v>
      </c>
      <c r="C78" s="176"/>
      <c r="D78" s="176"/>
      <c r="E78" s="176"/>
      <c r="F78" s="176"/>
      <c r="G78" s="176"/>
      <c r="H78" s="176"/>
      <c r="I78" s="177"/>
      <c r="J78" s="182" t="s">
        <v>40</v>
      </c>
      <c r="K78" s="174" t="s">
        <v>24</v>
      </c>
      <c r="L78" s="174"/>
      <c r="M78" s="174"/>
      <c r="N78" s="174"/>
      <c r="O78" s="174" t="s">
        <v>41</v>
      </c>
      <c r="P78" s="209"/>
      <c r="Q78" s="209"/>
      <c r="R78" s="174" t="s">
        <v>23</v>
      </c>
      <c r="S78" s="174"/>
      <c r="T78" s="174"/>
      <c r="U78" s="174" t="s">
        <v>22</v>
      </c>
    </row>
    <row r="79" spans="1:34" ht="12.75" customHeight="1">
      <c r="A79" s="208"/>
      <c r="B79" s="178"/>
      <c r="C79" s="173"/>
      <c r="D79" s="173"/>
      <c r="E79" s="173"/>
      <c r="F79" s="173"/>
      <c r="G79" s="173"/>
      <c r="H79" s="173"/>
      <c r="I79" s="179"/>
      <c r="J79" s="183"/>
      <c r="K79" s="5" t="s">
        <v>28</v>
      </c>
      <c r="L79" s="5" t="s">
        <v>29</v>
      </c>
      <c r="M79" s="52" t="s">
        <v>102</v>
      </c>
      <c r="N79" s="5" t="s">
        <v>103</v>
      </c>
      <c r="O79" s="5" t="s">
        <v>33</v>
      </c>
      <c r="P79" s="5" t="s">
        <v>7</v>
      </c>
      <c r="Q79" s="5" t="s">
        <v>30</v>
      </c>
      <c r="R79" s="5" t="s">
        <v>31</v>
      </c>
      <c r="S79" s="5" t="s">
        <v>28</v>
      </c>
      <c r="T79" s="5" t="s">
        <v>32</v>
      </c>
      <c r="U79" s="174"/>
    </row>
    <row r="80" spans="1:34">
      <c r="A80" s="238" t="s">
        <v>175</v>
      </c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40"/>
    </row>
    <row r="81" spans="1:21">
      <c r="A81" s="62" t="s">
        <v>139</v>
      </c>
      <c r="B81" s="74" t="s">
        <v>140</v>
      </c>
      <c r="C81" s="75"/>
      <c r="D81" s="75"/>
      <c r="E81" s="75"/>
      <c r="F81" s="75"/>
      <c r="G81" s="75"/>
      <c r="H81" s="75"/>
      <c r="I81" s="76"/>
      <c r="J81" s="63">
        <v>7</v>
      </c>
      <c r="K81" s="63">
        <v>2</v>
      </c>
      <c r="L81" s="63">
        <v>1</v>
      </c>
      <c r="M81" s="63">
        <v>0</v>
      </c>
      <c r="N81" s="63">
        <v>1</v>
      </c>
      <c r="O81" s="57">
        <f>K81+L81+M81+N81</f>
        <v>4</v>
      </c>
      <c r="P81" s="18">
        <f>Q81-O81</f>
        <v>9</v>
      </c>
      <c r="Q81" s="18">
        <f t="shared" ref="Q81:Q86" si="5">ROUND(PRODUCT(J81,25)/14,0)</f>
        <v>13</v>
      </c>
      <c r="R81" s="25" t="s">
        <v>31</v>
      </c>
      <c r="S81" s="25"/>
      <c r="T81" s="26"/>
      <c r="U81" s="11" t="s">
        <v>38</v>
      </c>
    </row>
    <row r="82" spans="1:21">
      <c r="A82" s="62" t="s">
        <v>141</v>
      </c>
      <c r="B82" s="77" t="s">
        <v>142</v>
      </c>
      <c r="C82" s="77"/>
      <c r="D82" s="77"/>
      <c r="E82" s="77"/>
      <c r="F82" s="77"/>
      <c r="G82" s="77"/>
      <c r="H82" s="77"/>
      <c r="I82" s="77"/>
      <c r="J82" s="25">
        <v>7</v>
      </c>
      <c r="K82" s="63">
        <v>2</v>
      </c>
      <c r="L82" s="63">
        <v>1</v>
      </c>
      <c r="M82" s="63">
        <v>0</v>
      </c>
      <c r="N82" s="63">
        <v>1</v>
      </c>
      <c r="O82" s="18">
        <f>K82+L82+M82+N82</f>
        <v>4</v>
      </c>
      <c r="P82" s="18">
        <f>Q82-O82</f>
        <v>9</v>
      </c>
      <c r="Q82" s="18">
        <f t="shared" si="5"/>
        <v>13</v>
      </c>
      <c r="R82" s="25" t="s">
        <v>31</v>
      </c>
      <c r="S82" s="25"/>
      <c r="T82" s="26"/>
      <c r="U82" s="11" t="s">
        <v>38</v>
      </c>
    </row>
    <row r="83" spans="1:21">
      <c r="A83" s="62" t="s">
        <v>143</v>
      </c>
      <c r="B83" s="77" t="s">
        <v>144</v>
      </c>
      <c r="C83" s="77"/>
      <c r="D83" s="77"/>
      <c r="E83" s="77"/>
      <c r="F83" s="77"/>
      <c r="G83" s="77"/>
      <c r="H83" s="77"/>
      <c r="I83" s="77"/>
      <c r="J83" s="25">
        <v>7</v>
      </c>
      <c r="K83" s="63">
        <v>2</v>
      </c>
      <c r="L83" s="63">
        <v>1</v>
      </c>
      <c r="M83" s="63">
        <v>0</v>
      </c>
      <c r="N83" s="63">
        <v>1</v>
      </c>
      <c r="O83" s="18">
        <f>K83+L83+M83+N83</f>
        <v>4</v>
      </c>
      <c r="P83" s="18">
        <f>Q83-O83</f>
        <v>9</v>
      </c>
      <c r="Q83" s="18">
        <f t="shared" si="5"/>
        <v>13</v>
      </c>
      <c r="R83" s="25" t="s">
        <v>31</v>
      </c>
      <c r="S83" s="25"/>
      <c r="T83" s="26"/>
      <c r="U83" s="11" t="s">
        <v>38</v>
      </c>
    </row>
    <row r="84" spans="1:21">
      <c r="A84" s="64" t="s">
        <v>145</v>
      </c>
      <c r="B84" s="78" t="s">
        <v>146</v>
      </c>
      <c r="C84" s="78"/>
      <c r="D84" s="78"/>
      <c r="E84" s="78"/>
      <c r="F84" s="78"/>
      <c r="G84" s="78"/>
      <c r="H84" s="78"/>
      <c r="I84" s="78"/>
      <c r="J84" s="25">
        <v>7</v>
      </c>
      <c r="K84" s="63">
        <v>2</v>
      </c>
      <c r="L84" s="63">
        <v>1</v>
      </c>
      <c r="M84" s="63">
        <v>0</v>
      </c>
      <c r="N84" s="63">
        <v>1</v>
      </c>
      <c r="O84" s="18">
        <f>K84+L84+M84+N84</f>
        <v>4</v>
      </c>
      <c r="P84" s="18">
        <f t="shared" ref="P84:P85" si="6">Q84-O84</f>
        <v>9</v>
      </c>
      <c r="Q84" s="18">
        <f t="shared" si="5"/>
        <v>13</v>
      </c>
      <c r="R84" s="25" t="s">
        <v>31</v>
      </c>
      <c r="S84" s="25"/>
      <c r="T84" s="26"/>
      <c r="U84" s="11" t="s">
        <v>38</v>
      </c>
    </row>
    <row r="85" spans="1:21">
      <c r="A85" s="65" t="s">
        <v>147</v>
      </c>
      <c r="B85" s="78" t="s">
        <v>148</v>
      </c>
      <c r="C85" s="78"/>
      <c r="D85" s="78"/>
      <c r="E85" s="78"/>
      <c r="F85" s="78"/>
      <c r="G85" s="78"/>
      <c r="H85" s="78"/>
      <c r="I85" s="78"/>
      <c r="J85" s="25">
        <v>7</v>
      </c>
      <c r="K85" s="63">
        <v>2</v>
      </c>
      <c r="L85" s="63">
        <v>1</v>
      </c>
      <c r="M85" s="63">
        <v>0</v>
      </c>
      <c r="N85" s="63">
        <v>1</v>
      </c>
      <c r="O85" s="18">
        <f>K85+L85+M85+N85</f>
        <v>4</v>
      </c>
      <c r="P85" s="18">
        <f t="shared" si="6"/>
        <v>9</v>
      </c>
      <c r="Q85" s="18">
        <f t="shared" si="5"/>
        <v>13</v>
      </c>
      <c r="R85" s="25" t="s">
        <v>31</v>
      </c>
      <c r="S85" s="25"/>
      <c r="T85" s="26"/>
      <c r="U85" s="11" t="s">
        <v>38</v>
      </c>
    </row>
    <row r="86" spans="1:21" hidden="1">
      <c r="A86" s="30"/>
      <c r="B86" s="79"/>
      <c r="C86" s="80"/>
      <c r="D86" s="80"/>
      <c r="E86" s="80"/>
      <c r="F86" s="80"/>
      <c r="G86" s="80"/>
      <c r="H86" s="80"/>
      <c r="I86" s="81"/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56">
        <f t="shared" ref="O86:O98" si="7">K86+L86+M86+N86</f>
        <v>0</v>
      </c>
      <c r="P86" s="18">
        <f>Q86-O86</f>
        <v>0</v>
      </c>
      <c r="Q86" s="18">
        <f t="shared" si="5"/>
        <v>0</v>
      </c>
      <c r="R86" s="25"/>
      <c r="S86" s="25"/>
      <c r="T86" s="26"/>
      <c r="U86" s="11"/>
    </row>
    <row r="87" spans="1:21">
      <c r="A87" s="111" t="s">
        <v>176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1"/>
    </row>
    <row r="88" spans="1:21">
      <c r="A88" s="62" t="s">
        <v>149</v>
      </c>
      <c r="B88" s="74" t="s">
        <v>150</v>
      </c>
      <c r="C88" s="75"/>
      <c r="D88" s="75"/>
      <c r="E88" s="75"/>
      <c r="F88" s="75"/>
      <c r="G88" s="75"/>
      <c r="H88" s="75"/>
      <c r="I88" s="76"/>
      <c r="J88" s="63">
        <v>7</v>
      </c>
      <c r="K88" s="63">
        <v>2</v>
      </c>
      <c r="L88" s="63">
        <v>1</v>
      </c>
      <c r="M88" s="63">
        <v>0</v>
      </c>
      <c r="N88" s="63">
        <v>1</v>
      </c>
      <c r="O88" s="57">
        <f>K88+L88+M88+N88</f>
        <v>4</v>
      </c>
      <c r="P88" s="18">
        <f>Q88-O88</f>
        <v>9</v>
      </c>
      <c r="Q88" s="18">
        <f>ROUND(PRODUCT(J88,25)/14,0)</f>
        <v>13</v>
      </c>
      <c r="R88" s="25" t="s">
        <v>31</v>
      </c>
      <c r="S88" s="25"/>
      <c r="T88" s="26"/>
      <c r="U88" s="11" t="s">
        <v>39</v>
      </c>
    </row>
    <row r="89" spans="1:21">
      <c r="A89" s="62" t="s">
        <v>151</v>
      </c>
      <c r="B89" s="77" t="s">
        <v>152</v>
      </c>
      <c r="C89" s="77"/>
      <c r="D89" s="77"/>
      <c r="E89" s="77"/>
      <c r="F89" s="77"/>
      <c r="G89" s="77"/>
      <c r="H89" s="77"/>
      <c r="I89" s="77"/>
      <c r="J89" s="25">
        <v>7</v>
      </c>
      <c r="K89" s="63">
        <v>2</v>
      </c>
      <c r="L89" s="63">
        <v>1</v>
      </c>
      <c r="M89" s="63">
        <v>0</v>
      </c>
      <c r="N89" s="63">
        <v>1</v>
      </c>
      <c r="O89" s="18">
        <f>K89+L89+M89+N89</f>
        <v>4</v>
      </c>
      <c r="P89" s="18">
        <f>Q89-O89</f>
        <v>9</v>
      </c>
      <c r="Q89" s="18">
        <f>ROUND(PRODUCT(J89,25)/14,0)</f>
        <v>13</v>
      </c>
      <c r="R89" s="25" t="s">
        <v>31</v>
      </c>
      <c r="S89" s="25"/>
      <c r="T89" s="26"/>
      <c r="U89" s="11" t="s">
        <v>39</v>
      </c>
    </row>
    <row r="90" spans="1:21">
      <c r="A90" s="66" t="s">
        <v>153</v>
      </c>
      <c r="B90" s="171" t="s">
        <v>154</v>
      </c>
      <c r="C90" s="171"/>
      <c r="D90" s="171"/>
      <c r="E90" s="171"/>
      <c r="F90" s="171"/>
      <c r="G90" s="171"/>
      <c r="H90" s="171"/>
      <c r="I90" s="171"/>
      <c r="J90" s="63">
        <v>7</v>
      </c>
      <c r="K90" s="63">
        <v>2</v>
      </c>
      <c r="L90" s="63">
        <v>1</v>
      </c>
      <c r="M90" s="63">
        <v>0</v>
      </c>
      <c r="N90" s="63">
        <v>1</v>
      </c>
      <c r="O90" s="57">
        <f>K90+L90+M90+N90</f>
        <v>4</v>
      </c>
      <c r="P90" s="18">
        <f>Q90-O90</f>
        <v>9</v>
      </c>
      <c r="Q90" s="18">
        <f>ROUND(PRODUCT(J90,25)/14,0)</f>
        <v>13</v>
      </c>
      <c r="R90" s="25" t="s">
        <v>31</v>
      </c>
      <c r="S90" s="25"/>
      <c r="T90" s="26"/>
      <c r="U90" s="11" t="s">
        <v>39</v>
      </c>
    </row>
    <row r="91" spans="1:21">
      <c r="A91" s="67" t="s">
        <v>155</v>
      </c>
      <c r="B91" s="171" t="s">
        <v>156</v>
      </c>
      <c r="C91" s="171"/>
      <c r="D91" s="171"/>
      <c r="E91" s="171"/>
      <c r="F91" s="171"/>
      <c r="G91" s="171"/>
      <c r="H91" s="171"/>
      <c r="I91" s="171"/>
      <c r="J91" s="63">
        <v>7</v>
      </c>
      <c r="K91" s="63">
        <v>2</v>
      </c>
      <c r="L91" s="63">
        <v>1</v>
      </c>
      <c r="M91" s="63">
        <v>0</v>
      </c>
      <c r="N91" s="63">
        <v>1</v>
      </c>
      <c r="O91" s="57">
        <f>K91+L91+M91+N91</f>
        <v>4</v>
      </c>
      <c r="P91" s="18">
        <f>Q91-O91</f>
        <v>9</v>
      </c>
      <c r="Q91" s="18">
        <f>ROUND(PRODUCT(J91,25)/14,0)</f>
        <v>13</v>
      </c>
      <c r="R91" s="25" t="s">
        <v>31</v>
      </c>
      <c r="S91" s="25"/>
      <c r="T91" s="26"/>
      <c r="U91" s="11" t="s">
        <v>39</v>
      </c>
    </row>
    <row r="92" spans="1:21" hidden="1">
      <c r="A92" s="30"/>
      <c r="B92" s="79"/>
      <c r="C92" s="80"/>
      <c r="D92" s="80"/>
      <c r="E92" s="80"/>
      <c r="F92" s="80"/>
      <c r="G92" s="80"/>
      <c r="H92" s="80"/>
      <c r="I92" s="81"/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56">
        <f t="shared" si="7"/>
        <v>0</v>
      </c>
      <c r="P92" s="18">
        <f t="shared" ref="P92" si="8">Q92-O92</f>
        <v>0</v>
      </c>
      <c r="Q92" s="18">
        <f t="shared" ref="Q92" si="9">ROUND(PRODUCT(J92,25)/14,0)</f>
        <v>0</v>
      </c>
      <c r="R92" s="25"/>
      <c r="S92" s="25"/>
      <c r="T92" s="26"/>
      <c r="U92" s="11"/>
    </row>
    <row r="93" spans="1:21">
      <c r="A93" s="111" t="s">
        <v>47</v>
      </c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1"/>
    </row>
    <row r="94" spans="1:21">
      <c r="A94" s="62" t="s">
        <v>157</v>
      </c>
      <c r="B94" s="171" t="s">
        <v>158</v>
      </c>
      <c r="C94" s="171"/>
      <c r="D94" s="171"/>
      <c r="E94" s="171"/>
      <c r="F94" s="171"/>
      <c r="G94" s="171"/>
      <c r="H94" s="171"/>
      <c r="I94" s="171"/>
      <c r="J94" s="63">
        <v>7</v>
      </c>
      <c r="K94" s="63">
        <v>2</v>
      </c>
      <c r="L94" s="63">
        <v>1</v>
      </c>
      <c r="M94" s="63">
        <v>0</v>
      </c>
      <c r="N94" s="63">
        <v>1</v>
      </c>
      <c r="O94" s="57">
        <f>K94+L94+M94+N94</f>
        <v>4</v>
      </c>
      <c r="P94" s="18">
        <f>Q94-O94</f>
        <v>9</v>
      </c>
      <c r="Q94" s="18">
        <f>ROUND(PRODUCT(J94,25)/14,0)</f>
        <v>13</v>
      </c>
      <c r="R94" s="25" t="s">
        <v>31</v>
      </c>
      <c r="S94" s="25"/>
      <c r="T94" s="26"/>
      <c r="U94" s="11" t="s">
        <v>38</v>
      </c>
    </row>
    <row r="95" spans="1:21">
      <c r="A95" s="67" t="s">
        <v>159</v>
      </c>
      <c r="B95" s="79" t="s">
        <v>160</v>
      </c>
      <c r="C95" s="80"/>
      <c r="D95" s="80"/>
      <c r="E95" s="80"/>
      <c r="F95" s="80"/>
      <c r="G95" s="80"/>
      <c r="H95" s="80"/>
      <c r="I95" s="81"/>
      <c r="J95" s="25">
        <v>7</v>
      </c>
      <c r="K95" s="25">
        <v>2</v>
      </c>
      <c r="L95" s="25">
        <v>1</v>
      </c>
      <c r="M95" s="25">
        <v>0</v>
      </c>
      <c r="N95" s="25">
        <v>1</v>
      </c>
      <c r="O95" s="57">
        <f t="shared" ref="O95" si="10">K95+L95+M95+N95</f>
        <v>4</v>
      </c>
      <c r="P95" s="18">
        <f t="shared" ref="P95" si="11">Q95-O95</f>
        <v>9</v>
      </c>
      <c r="Q95" s="18">
        <f t="shared" ref="Q95" si="12">ROUND(PRODUCT(J95,25)/14,0)</f>
        <v>13</v>
      </c>
      <c r="R95" s="25" t="s">
        <v>31</v>
      </c>
      <c r="S95" s="25"/>
      <c r="T95" s="26"/>
      <c r="U95" s="11" t="s">
        <v>38</v>
      </c>
    </row>
    <row r="96" spans="1:21">
      <c r="A96" s="62" t="s">
        <v>161</v>
      </c>
      <c r="B96" s="77" t="s">
        <v>162</v>
      </c>
      <c r="C96" s="77"/>
      <c r="D96" s="77"/>
      <c r="E96" s="77"/>
      <c r="F96" s="77"/>
      <c r="G96" s="77"/>
      <c r="H96" s="77"/>
      <c r="I96" s="77"/>
      <c r="J96" s="25">
        <v>7</v>
      </c>
      <c r="K96" s="63">
        <v>2</v>
      </c>
      <c r="L96" s="63">
        <v>1</v>
      </c>
      <c r="M96" s="63">
        <v>0</v>
      </c>
      <c r="N96" s="63">
        <v>1</v>
      </c>
      <c r="O96" s="18">
        <f>K96+L96+M96+N96</f>
        <v>4</v>
      </c>
      <c r="P96" s="18">
        <f>Q96-O96</f>
        <v>9</v>
      </c>
      <c r="Q96" s="18">
        <f>ROUND(PRODUCT(J96,25)/14,0)</f>
        <v>13</v>
      </c>
      <c r="R96" s="25" t="s">
        <v>31</v>
      </c>
      <c r="S96" s="25"/>
      <c r="T96" s="26"/>
      <c r="U96" s="11" t="s">
        <v>38</v>
      </c>
    </row>
    <row r="97" spans="1:21">
      <c r="A97" s="66" t="s">
        <v>170</v>
      </c>
      <c r="B97" s="171" t="s">
        <v>163</v>
      </c>
      <c r="C97" s="171"/>
      <c r="D97" s="171"/>
      <c r="E97" s="171"/>
      <c r="F97" s="171"/>
      <c r="G97" s="171"/>
      <c r="H97" s="171"/>
      <c r="I97" s="171"/>
      <c r="J97" s="63">
        <v>7</v>
      </c>
      <c r="K97" s="63">
        <v>2</v>
      </c>
      <c r="L97" s="63">
        <v>1</v>
      </c>
      <c r="M97" s="63">
        <v>0</v>
      </c>
      <c r="N97" s="63">
        <v>1</v>
      </c>
      <c r="O97" s="57">
        <f>K97+L97+M97+N97</f>
        <v>4</v>
      </c>
      <c r="P97" s="18">
        <f>Q97-O97</f>
        <v>9</v>
      </c>
      <c r="Q97" s="18">
        <f>ROUND(PRODUCT(J97,25)/14,0)</f>
        <v>13</v>
      </c>
      <c r="R97" s="25" t="s">
        <v>31</v>
      </c>
      <c r="S97" s="25"/>
      <c r="T97" s="26"/>
      <c r="U97" s="11" t="s">
        <v>38</v>
      </c>
    </row>
    <row r="98" spans="1:21" hidden="1">
      <c r="A98" s="30"/>
      <c r="B98" s="79"/>
      <c r="C98" s="80"/>
      <c r="D98" s="80"/>
      <c r="E98" s="80"/>
      <c r="F98" s="80"/>
      <c r="G98" s="80"/>
      <c r="H98" s="80"/>
      <c r="I98" s="81"/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56">
        <f t="shared" si="7"/>
        <v>0</v>
      </c>
      <c r="P98" s="18">
        <f t="shared" ref="P98" si="13">Q98-O98</f>
        <v>0</v>
      </c>
      <c r="Q98" s="18">
        <f t="shared" ref="Q98" si="14">ROUND(PRODUCT(J98,25)/12,0)</f>
        <v>0</v>
      </c>
      <c r="R98" s="25"/>
      <c r="S98" s="25"/>
      <c r="T98" s="26"/>
      <c r="U98" s="11"/>
    </row>
    <row r="99" spans="1:21" ht="24.75" customHeight="1">
      <c r="A99" s="161" t="s">
        <v>49</v>
      </c>
      <c r="B99" s="162"/>
      <c r="C99" s="162"/>
      <c r="D99" s="162"/>
      <c r="E99" s="162"/>
      <c r="F99" s="162"/>
      <c r="G99" s="162"/>
      <c r="H99" s="162"/>
      <c r="I99" s="163"/>
      <c r="J99" s="22">
        <f t="shared" ref="J99:Q99" si="15">SUM(J81,J88,J94,J98)</f>
        <v>21</v>
      </c>
      <c r="K99" s="22">
        <f t="shared" si="15"/>
        <v>6</v>
      </c>
      <c r="L99" s="22">
        <f t="shared" si="15"/>
        <v>3</v>
      </c>
      <c r="M99" s="22">
        <f t="shared" si="15"/>
        <v>0</v>
      </c>
      <c r="N99" s="22">
        <f t="shared" si="15"/>
        <v>3</v>
      </c>
      <c r="O99" s="22">
        <f t="shared" si="15"/>
        <v>12</v>
      </c>
      <c r="P99" s="22">
        <f t="shared" si="15"/>
        <v>27</v>
      </c>
      <c r="Q99" s="22">
        <f t="shared" si="15"/>
        <v>39</v>
      </c>
      <c r="R99" s="22">
        <f>COUNTIF(R81,"E")+COUNTIF(R88,"E")+COUNTIF(R94,"E")+COUNTIF(R98,"E")</f>
        <v>3</v>
      </c>
      <c r="S99" s="22">
        <f>COUNTIF(S81,"C")+COUNTIF(S88,"C")+COUNTIF(S94,"C")+COUNTIF(S98,"C")</f>
        <v>0</v>
      </c>
      <c r="T99" s="22">
        <f>COUNTIF(T81,"VP")+COUNTIF(T88,"VP")+COUNTIF(T94,"VP")+COUNTIF(T98,"VP")</f>
        <v>0</v>
      </c>
      <c r="U99" s="27"/>
    </row>
    <row r="100" spans="1:21" ht="13.5" customHeight="1">
      <c r="A100" s="164" t="s">
        <v>50</v>
      </c>
      <c r="B100" s="165"/>
      <c r="C100" s="165"/>
      <c r="D100" s="165"/>
      <c r="E100" s="165"/>
      <c r="F100" s="165"/>
      <c r="G100" s="165"/>
      <c r="H100" s="165"/>
      <c r="I100" s="165"/>
      <c r="J100" s="166"/>
      <c r="K100" s="22">
        <f t="shared" ref="K100:Q100" si="16">SUM(K81,K88,K94)*14+K98*12</f>
        <v>84</v>
      </c>
      <c r="L100" s="22">
        <f t="shared" si="16"/>
        <v>42</v>
      </c>
      <c r="M100" s="22">
        <f t="shared" si="16"/>
        <v>0</v>
      </c>
      <c r="N100" s="22">
        <f t="shared" si="16"/>
        <v>42</v>
      </c>
      <c r="O100" s="22">
        <f t="shared" si="16"/>
        <v>168</v>
      </c>
      <c r="P100" s="22">
        <f t="shared" si="16"/>
        <v>378</v>
      </c>
      <c r="Q100" s="22">
        <f t="shared" si="16"/>
        <v>546</v>
      </c>
      <c r="R100" s="144"/>
      <c r="S100" s="145"/>
      <c r="T100" s="145"/>
      <c r="U100" s="146"/>
    </row>
    <row r="101" spans="1:21">
      <c r="A101" s="167"/>
      <c r="B101" s="168"/>
      <c r="C101" s="168"/>
      <c r="D101" s="168"/>
      <c r="E101" s="168"/>
      <c r="F101" s="168"/>
      <c r="G101" s="168"/>
      <c r="H101" s="168"/>
      <c r="I101" s="168"/>
      <c r="J101" s="169"/>
      <c r="K101" s="150">
        <f>SUM(K100:N100)</f>
        <v>168</v>
      </c>
      <c r="L101" s="151"/>
      <c r="M101" s="151"/>
      <c r="N101" s="152"/>
      <c r="O101" s="153">
        <f>SUM(O100:P100)</f>
        <v>546</v>
      </c>
      <c r="P101" s="154"/>
      <c r="Q101" s="155"/>
      <c r="R101" s="147"/>
      <c r="S101" s="148"/>
      <c r="T101" s="148"/>
      <c r="U101" s="149"/>
    </row>
    <row r="102" spans="1:2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4"/>
      <c r="P102" s="14"/>
      <c r="Q102" s="14"/>
      <c r="R102" s="15"/>
      <c r="S102" s="15"/>
      <c r="T102" s="15"/>
      <c r="U102" s="15"/>
    </row>
    <row r="103" spans="1:21" ht="24" customHeight="1">
      <c r="A103" s="173" t="s">
        <v>51</v>
      </c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</row>
    <row r="104" spans="1:21" ht="16.5" customHeight="1">
      <c r="A104" s="91" t="s">
        <v>53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3"/>
    </row>
    <row r="105" spans="1:21" ht="34.5" customHeight="1">
      <c r="A105" s="160" t="s">
        <v>27</v>
      </c>
      <c r="B105" s="160" t="s">
        <v>26</v>
      </c>
      <c r="C105" s="160"/>
      <c r="D105" s="160"/>
      <c r="E105" s="160"/>
      <c r="F105" s="160"/>
      <c r="G105" s="160"/>
      <c r="H105" s="160"/>
      <c r="I105" s="160"/>
      <c r="J105" s="90" t="s">
        <v>40</v>
      </c>
      <c r="K105" s="90" t="s">
        <v>24</v>
      </c>
      <c r="L105" s="90"/>
      <c r="M105" s="90"/>
      <c r="N105" s="90"/>
      <c r="O105" s="90" t="s">
        <v>41</v>
      </c>
      <c r="P105" s="90"/>
      <c r="Q105" s="90"/>
      <c r="R105" s="90" t="s">
        <v>23</v>
      </c>
      <c r="S105" s="90"/>
      <c r="T105" s="90"/>
      <c r="U105" s="90" t="s">
        <v>22</v>
      </c>
    </row>
    <row r="106" spans="1:21">
      <c r="A106" s="160"/>
      <c r="B106" s="160"/>
      <c r="C106" s="160"/>
      <c r="D106" s="160"/>
      <c r="E106" s="160"/>
      <c r="F106" s="160"/>
      <c r="G106" s="160"/>
      <c r="H106" s="160"/>
      <c r="I106" s="160"/>
      <c r="J106" s="90"/>
      <c r="K106" s="29" t="s">
        <v>28</v>
      </c>
      <c r="L106" s="29" t="s">
        <v>29</v>
      </c>
      <c r="M106" s="55" t="s">
        <v>102</v>
      </c>
      <c r="N106" s="29" t="s">
        <v>103</v>
      </c>
      <c r="O106" s="29" t="s">
        <v>33</v>
      </c>
      <c r="P106" s="29" t="s">
        <v>7</v>
      </c>
      <c r="Q106" s="29" t="s">
        <v>30</v>
      </c>
      <c r="R106" s="29" t="s">
        <v>31</v>
      </c>
      <c r="S106" s="29" t="s">
        <v>28</v>
      </c>
      <c r="T106" s="29" t="s">
        <v>32</v>
      </c>
      <c r="U106" s="90"/>
    </row>
    <row r="107" spans="1:21" ht="17.25" customHeight="1">
      <c r="A107" s="91" t="s">
        <v>65</v>
      </c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3"/>
    </row>
    <row r="108" spans="1:21">
      <c r="A108" s="62" t="s">
        <v>109</v>
      </c>
      <c r="B108" s="171" t="s">
        <v>110</v>
      </c>
      <c r="C108" s="171"/>
      <c r="D108" s="171"/>
      <c r="E108" s="171"/>
      <c r="F108" s="171"/>
      <c r="G108" s="171"/>
      <c r="H108" s="171"/>
      <c r="I108" s="171"/>
      <c r="J108" s="63">
        <v>6</v>
      </c>
      <c r="K108" s="63">
        <v>2</v>
      </c>
      <c r="L108" s="63">
        <v>1</v>
      </c>
      <c r="M108" s="63">
        <v>0</v>
      </c>
      <c r="N108" s="63">
        <v>1</v>
      </c>
      <c r="O108" s="57">
        <f>K108+L108+M108+N108</f>
        <v>4</v>
      </c>
      <c r="P108" s="18">
        <f>Q108-O108</f>
        <v>7</v>
      </c>
      <c r="Q108" s="18">
        <f>ROUND(PRODUCT(J108,25)/14,0)</f>
        <v>11</v>
      </c>
      <c r="R108" s="23" t="s">
        <v>31</v>
      </c>
      <c r="S108" s="11"/>
      <c r="T108" s="24"/>
      <c r="U108" s="11" t="s">
        <v>36</v>
      </c>
    </row>
    <row r="109" spans="1:21">
      <c r="A109" s="62" t="s">
        <v>111</v>
      </c>
      <c r="B109" s="171" t="s">
        <v>112</v>
      </c>
      <c r="C109" s="171"/>
      <c r="D109" s="171"/>
      <c r="E109" s="171"/>
      <c r="F109" s="171"/>
      <c r="G109" s="171"/>
      <c r="H109" s="171"/>
      <c r="I109" s="171"/>
      <c r="J109" s="63">
        <v>6</v>
      </c>
      <c r="K109" s="63">
        <v>2</v>
      </c>
      <c r="L109" s="63">
        <v>1</v>
      </c>
      <c r="M109" s="63">
        <v>0</v>
      </c>
      <c r="N109" s="63">
        <v>1</v>
      </c>
      <c r="O109" s="57">
        <f>K109+L109+M109+N109</f>
        <v>4</v>
      </c>
      <c r="P109" s="18">
        <f>Q109-O109</f>
        <v>7</v>
      </c>
      <c r="Q109" s="18">
        <f>ROUND(PRODUCT(J109,25)/14,0)</f>
        <v>11</v>
      </c>
      <c r="R109" s="23" t="s">
        <v>31</v>
      </c>
      <c r="S109" s="11"/>
      <c r="T109" s="24"/>
      <c r="U109" s="11" t="s">
        <v>36</v>
      </c>
    </row>
    <row r="110" spans="1:21">
      <c r="A110" s="62" t="s">
        <v>113</v>
      </c>
      <c r="B110" s="171" t="s">
        <v>114</v>
      </c>
      <c r="C110" s="171"/>
      <c r="D110" s="171"/>
      <c r="E110" s="171"/>
      <c r="F110" s="171"/>
      <c r="G110" s="171"/>
      <c r="H110" s="171"/>
      <c r="I110" s="171"/>
      <c r="J110" s="63">
        <v>7</v>
      </c>
      <c r="K110" s="63">
        <v>2</v>
      </c>
      <c r="L110" s="63">
        <v>1</v>
      </c>
      <c r="M110" s="63">
        <v>0</v>
      </c>
      <c r="N110" s="63">
        <v>1</v>
      </c>
      <c r="O110" s="57">
        <f>K110+L110+M110+N110</f>
        <v>4</v>
      </c>
      <c r="P110" s="18">
        <f>Q110-O110</f>
        <v>9</v>
      </c>
      <c r="Q110" s="18">
        <f>ROUND(PRODUCT(J110,25)/14,0)</f>
        <v>13</v>
      </c>
      <c r="R110" s="23" t="s">
        <v>31</v>
      </c>
      <c r="S110" s="11"/>
      <c r="T110" s="24"/>
      <c r="U110" s="11" t="s">
        <v>36</v>
      </c>
    </row>
    <row r="111" spans="1:21">
      <c r="A111" s="62" t="s">
        <v>115</v>
      </c>
      <c r="B111" s="171" t="s">
        <v>116</v>
      </c>
      <c r="C111" s="171"/>
      <c r="D111" s="171"/>
      <c r="E111" s="171"/>
      <c r="F111" s="171"/>
      <c r="G111" s="171"/>
      <c r="H111" s="171"/>
      <c r="I111" s="171"/>
      <c r="J111" s="25">
        <v>7</v>
      </c>
      <c r="K111" s="63">
        <v>2</v>
      </c>
      <c r="L111" s="63">
        <v>1</v>
      </c>
      <c r="M111" s="63">
        <v>0</v>
      </c>
      <c r="N111" s="63">
        <v>1</v>
      </c>
      <c r="O111" s="18">
        <f>K111+L111+M111+N111</f>
        <v>4</v>
      </c>
      <c r="P111" s="18">
        <f>Q111-O111</f>
        <v>9</v>
      </c>
      <c r="Q111" s="18">
        <f>ROUND(PRODUCT(J111,25)/14,0)</f>
        <v>13</v>
      </c>
      <c r="R111" s="23" t="s">
        <v>31</v>
      </c>
      <c r="S111" s="11"/>
      <c r="T111" s="24"/>
      <c r="U111" s="11" t="s">
        <v>36</v>
      </c>
    </row>
    <row r="112" spans="1:21">
      <c r="A112" s="62" t="s">
        <v>119</v>
      </c>
      <c r="B112" s="171" t="s">
        <v>120</v>
      </c>
      <c r="C112" s="171"/>
      <c r="D112" s="171"/>
      <c r="E112" s="171"/>
      <c r="F112" s="171"/>
      <c r="G112" s="171"/>
      <c r="H112" s="171"/>
      <c r="I112" s="171"/>
      <c r="J112" s="63">
        <v>8</v>
      </c>
      <c r="K112" s="63">
        <v>2</v>
      </c>
      <c r="L112" s="63">
        <v>1</v>
      </c>
      <c r="M112" s="63">
        <v>0</v>
      </c>
      <c r="N112" s="63">
        <v>1</v>
      </c>
      <c r="O112" s="57">
        <f>K112+L112+M112+N112</f>
        <v>4</v>
      </c>
      <c r="P112" s="18">
        <f>Q112-O112</f>
        <v>10</v>
      </c>
      <c r="Q112" s="18">
        <f>ROUND(PRODUCT(J112,25)/14,0)</f>
        <v>14</v>
      </c>
      <c r="R112" s="23" t="s">
        <v>31</v>
      </c>
      <c r="S112" s="11"/>
      <c r="T112" s="24"/>
      <c r="U112" s="11" t="s">
        <v>36</v>
      </c>
    </row>
    <row r="113" spans="1:21">
      <c r="A113" s="31" t="str">
        <f>IF(ISNA(INDEX($A$40:$U$102,MATCH($B113,$B$40:$B$102,0),1)),"",INDEX($A$40:$U$102,MATCH($B113,$B$40:$B$102,0),1))</f>
        <v/>
      </c>
      <c r="B113" s="156"/>
      <c r="C113" s="156"/>
      <c r="D113" s="156"/>
      <c r="E113" s="156"/>
      <c r="F113" s="156"/>
      <c r="G113" s="156"/>
      <c r="H113" s="156"/>
      <c r="I113" s="156"/>
      <c r="J113" s="18" t="str">
        <f>IF(ISNA(INDEX($A$40:$U$102,MATCH($B113,$B$40:$B$102,0),10)),"",INDEX($A$40:$U$102,MATCH($B113,$B$40:$B$102,0),10))</f>
        <v/>
      </c>
      <c r="K113" s="18" t="str">
        <f>IF(ISNA(INDEX($A$40:$U$102,MATCH($B113,$B$40:$B$102,0),11)),"",INDEX($A$40:$U$102,MATCH($B113,$B$40:$B$102,0),11))</f>
        <v/>
      </c>
      <c r="L113" s="18" t="str">
        <f>IF(ISNA(INDEX($A$40:$U$102,MATCH($B113,$B$40:$B$102,0),12)),"",INDEX($A$40:$U$102,MATCH($B113,$B$40:$B$102,0),12))</f>
        <v/>
      </c>
      <c r="M113" s="18" t="str">
        <f>IF(ISNA(INDEX($A$40:$U$102,MATCH($B113,$B$40:$B$102,0),13)),"",INDEX($A$40:$U$102,MATCH($B113,$B$40:$B$102,0),13))</f>
        <v/>
      </c>
      <c r="N113" s="18" t="str">
        <f>IF(ISNA(INDEX($A$40:$U$102,MATCH($B113,$B$40:$B$102,0),14)),"",INDEX($A$40:$U$102,MATCH($B113,$B$40:$B$102,0),14))</f>
        <v/>
      </c>
      <c r="O113" s="18" t="str">
        <f>IF(ISNA(INDEX($A$40:$U$102,MATCH($B113,$B$40:$B$102,0),15)),"",INDEX($A$40:$U$102,MATCH($B113,$B$40:$B$102,0),15))</f>
        <v/>
      </c>
      <c r="P113" s="18" t="str">
        <f>IF(ISNA(INDEX($A$40:$U$102,MATCH($B113,$B$40:$B$102,0),16)),"",INDEX($A$40:$U$102,MATCH($B113,$B$40:$B$102,0),16))</f>
        <v/>
      </c>
      <c r="Q113" s="18" t="str">
        <f>IF(ISNA(INDEX($A$40:$U$102,MATCH($B113,$B$40:$B$102,0),17)),"",INDEX($A$40:$U$102,MATCH($B113,$B$40:$B$102,0),17))</f>
        <v/>
      </c>
      <c r="R113" s="28" t="str">
        <f>IF(ISNA(INDEX($A$40:$U$102,MATCH($B113,$B$40:$B$102,0),18)),"",INDEX($A$40:$U$102,MATCH($B113,$B$40:$B$102,0),18))</f>
        <v/>
      </c>
      <c r="S113" s="28" t="str">
        <f>IF(ISNA(INDEX($A$40:$U$102,MATCH($B113,$B$40:$B$102,0),19)),"",INDEX($A$40:$U$102,MATCH($B113,$B$40:$B$102,0),19))</f>
        <v/>
      </c>
      <c r="T113" s="28" t="str">
        <f>IF(ISNA(INDEX($A$40:$U$102,MATCH($B113,$B$40:$B$102,0),20)),"",INDEX($A$40:$U$102,MATCH($B113,$B$40:$B$102,0),20))</f>
        <v/>
      </c>
      <c r="U113" s="19"/>
    </row>
    <row r="114" spans="1:21">
      <c r="A114" s="20" t="s">
        <v>25</v>
      </c>
      <c r="B114" s="157"/>
      <c r="C114" s="158"/>
      <c r="D114" s="158"/>
      <c r="E114" s="158"/>
      <c r="F114" s="158"/>
      <c r="G114" s="158"/>
      <c r="H114" s="158"/>
      <c r="I114" s="159"/>
      <c r="J114" s="22">
        <f>IF(ISNA(SUM(J108:J113)),"",SUM(J108:J113))</f>
        <v>34</v>
      </c>
      <c r="K114" s="22">
        <f t="shared" ref="K114:Q114" si="17">SUM(K108:K113)</f>
        <v>10</v>
      </c>
      <c r="L114" s="22">
        <f t="shared" si="17"/>
        <v>5</v>
      </c>
      <c r="M114" s="22">
        <f t="shared" si="17"/>
        <v>0</v>
      </c>
      <c r="N114" s="22">
        <f t="shared" si="17"/>
        <v>5</v>
      </c>
      <c r="O114" s="22">
        <f t="shared" si="17"/>
        <v>20</v>
      </c>
      <c r="P114" s="22">
        <f t="shared" si="17"/>
        <v>42</v>
      </c>
      <c r="Q114" s="22">
        <f t="shared" si="17"/>
        <v>62</v>
      </c>
      <c r="R114" s="20">
        <f>COUNTIF(R108:R113,"E")</f>
        <v>5</v>
      </c>
      <c r="S114" s="20">
        <f>COUNTIF(S108:S113,"C")</f>
        <v>0</v>
      </c>
      <c r="T114" s="20">
        <f>COUNTIF(T108:T113,"VP")</f>
        <v>0</v>
      </c>
      <c r="U114" s="19"/>
    </row>
    <row r="115" spans="1:21" ht="17.25" customHeight="1">
      <c r="A115" s="91" t="s">
        <v>66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3"/>
    </row>
    <row r="116" spans="1:21">
      <c r="A116" s="31" t="str">
        <f>IF(ISNA(INDEX($A$40:$U$102,MATCH($B116,$B$40:$B$102,0),1)),"",INDEX($A$40:$U$102,MATCH($B116,$B$40:$B$102,0),1))</f>
        <v/>
      </c>
      <c r="B116" s="156"/>
      <c r="C116" s="156"/>
      <c r="D116" s="156"/>
      <c r="E116" s="156"/>
      <c r="F116" s="156"/>
      <c r="G116" s="156"/>
      <c r="H116" s="156"/>
      <c r="I116" s="156"/>
      <c r="J116" s="18" t="str">
        <f>IF(ISNA(INDEX($A$40:$U$102,MATCH($B116,$B$40:$B$102,0),10)),"",INDEX($A$40:$U$102,MATCH($B116,$B$40:$B$102,0),10))</f>
        <v/>
      </c>
      <c r="K116" s="18" t="str">
        <f>IF(ISNA(INDEX($A$40:$U$102,MATCH($B116,$B$40:$B$102,0),11)),"",INDEX($A$40:$U$102,MATCH($B116,$B$40:$B$102,0),11))</f>
        <v/>
      </c>
      <c r="L116" s="18" t="str">
        <f>IF(ISNA(INDEX($A$40:$U$102,MATCH($B116,$B$40:$B$102,0),12)),"",INDEX($A$40:$U$102,MATCH($B116,$B$40:$B$102,0),12))</f>
        <v/>
      </c>
      <c r="M116" s="18" t="str">
        <f>IF(ISNA(INDEX($A$40:$U$102,MATCH($B116,$B$40:$B$102,0),13)),"",INDEX($A$40:$U$102,MATCH($B116,$B$40:$B$102,0),13))</f>
        <v/>
      </c>
      <c r="N116" s="18" t="str">
        <f>IF(ISNA(INDEX($A$40:$U$102,MATCH($B116,$B$40:$B$102,0),14)),"",INDEX($A$40:$U$102,MATCH($B116,$B$40:$B$102,0),14))</f>
        <v/>
      </c>
      <c r="O116" s="18" t="str">
        <f>IF(ISNA(INDEX($A$40:$U$102,MATCH($B116,$B$40:$B$102,0),15)),"",INDEX($A$40:$U$102,MATCH($B116,$B$40:$B$102,0),15))</f>
        <v/>
      </c>
      <c r="P116" s="18" t="str">
        <f>IF(ISNA(INDEX($A$40:$U$102,MATCH($B116,$B$40:$B$102,0),16)),"",INDEX($A$40:$U$102,MATCH($B116,$B$40:$B$102,0),16))</f>
        <v/>
      </c>
      <c r="Q116" s="18" t="str">
        <f>IF(ISNA(INDEX($A$40:$U$102,MATCH($B116,$B$40:$B$102,0),17)),"",INDEX($A$40:$U$102,MATCH($B116,$B$40:$B$102,0),17))</f>
        <v/>
      </c>
      <c r="R116" s="28" t="str">
        <f>IF(ISNA(INDEX($A$40:$U$102,MATCH($B116,$B$40:$B$102,0),18)),"",INDEX($A$40:$U$102,MATCH($B116,$B$40:$B$102,0),18))</f>
        <v/>
      </c>
      <c r="S116" s="28" t="str">
        <f>IF(ISNA(INDEX($A$40:$U$102,MATCH($B116,$B$40:$B$102,0),19)),"",INDEX($A$40:$U$102,MATCH($B116,$B$40:$B$102,0),19))</f>
        <v/>
      </c>
      <c r="T116" s="28" t="str">
        <f>IF(ISNA(INDEX($A$40:$U$102,MATCH($B116,$B$40:$B$102,0),20)),"",INDEX($A$40:$U$102,MATCH($B116,$B$40:$B$102,0),20))</f>
        <v/>
      </c>
      <c r="U116" s="19" t="s">
        <v>36</v>
      </c>
    </row>
    <row r="117" spans="1:21">
      <c r="A117" s="20" t="s">
        <v>25</v>
      </c>
      <c r="B117" s="160"/>
      <c r="C117" s="160"/>
      <c r="D117" s="160"/>
      <c r="E117" s="160"/>
      <c r="F117" s="160"/>
      <c r="G117" s="160"/>
      <c r="H117" s="160"/>
      <c r="I117" s="160"/>
      <c r="J117" s="22">
        <f t="shared" ref="J117:Q117" si="18">SUM(J116:J116)</f>
        <v>0</v>
      </c>
      <c r="K117" s="22">
        <f t="shared" si="18"/>
        <v>0</v>
      </c>
      <c r="L117" s="22">
        <f t="shared" si="18"/>
        <v>0</v>
      </c>
      <c r="M117" s="22">
        <f t="shared" si="18"/>
        <v>0</v>
      </c>
      <c r="N117" s="22">
        <f t="shared" si="18"/>
        <v>0</v>
      </c>
      <c r="O117" s="22">
        <f t="shared" si="18"/>
        <v>0</v>
      </c>
      <c r="P117" s="22">
        <f t="shared" si="18"/>
        <v>0</v>
      </c>
      <c r="Q117" s="22">
        <f t="shared" si="18"/>
        <v>0</v>
      </c>
      <c r="R117" s="20">
        <f>COUNTIF(R116:R116,"E")</f>
        <v>0</v>
      </c>
      <c r="S117" s="20">
        <f>COUNTIF(S116:S116,"C")</f>
        <v>0</v>
      </c>
      <c r="T117" s="20">
        <f>COUNTIF(T116:T116,"VP")</f>
        <v>0</v>
      </c>
      <c r="U117" s="21"/>
    </row>
    <row r="118" spans="1:21" ht="27" customHeight="1">
      <c r="A118" s="161" t="s">
        <v>49</v>
      </c>
      <c r="B118" s="162"/>
      <c r="C118" s="162"/>
      <c r="D118" s="162"/>
      <c r="E118" s="162"/>
      <c r="F118" s="162"/>
      <c r="G118" s="162"/>
      <c r="H118" s="162"/>
      <c r="I118" s="163"/>
      <c r="J118" s="22">
        <f t="shared" ref="J118:T118" si="19">SUM(J114,J117)</f>
        <v>34</v>
      </c>
      <c r="K118" s="22">
        <f t="shared" si="19"/>
        <v>10</v>
      </c>
      <c r="L118" s="22">
        <f t="shared" si="19"/>
        <v>5</v>
      </c>
      <c r="M118" s="22">
        <f t="shared" si="19"/>
        <v>0</v>
      </c>
      <c r="N118" s="22">
        <f t="shared" si="19"/>
        <v>5</v>
      </c>
      <c r="O118" s="22">
        <f t="shared" si="19"/>
        <v>20</v>
      </c>
      <c r="P118" s="22">
        <f t="shared" si="19"/>
        <v>42</v>
      </c>
      <c r="Q118" s="22">
        <f t="shared" si="19"/>
        <v>62</v>
      </c>
      <c r="R118" s="22">
        <f t="shared" si="19"/>
        <v>5</v>
      </c>
      <c r="S118" s="22">
        <f t="shared" si="19"/>
        <v>0</v>
      </c>
      <c r="T118" s="22">
        <f t="shared" si="19"/>
        <v>0</v>
      </c>
      <c r="U118" s="27"/>
    </row>
    <row r="119" spans="1:21">
      <c r="A119" s="164" t="s">
        <v>50</v>
      </c>
      <c r="B119" s="165"/>
      <c r="C119" s="165"/>
      <c r="D119" s="165"/>
      <c r="E119" s="165"/>
      <c r="F119" s="165"/>
      <c r="G119" s="165"/>
      <c r="H119" s="165"/>
      <c r="I119" s="165"/>
      <c r="J119" s="166"/>
      <c r="K119" s="22">
        <f t="shared" ref="K119:Q119" si="20">K114*14+K117*12</f>
        <v>140</v>
      </c>
      <c r="L119" s="22">
        <f t="shared" si="20"/>
        <v>70</v>
      </c>
      <c r="M119" s="22">
        <f t="shared" si="20"/>
        <v>0</v>
      </c>
      <c r="N119" s="22">
        <f t="shared" si="20"/>
        <v>70</v>
      </c>
      <c r="O119" s="22">
        <f t="shared" si="20"/>
        <v>280</v>
      </c>
      <c r="P119" s="22">
        <f t="shared" si="20"/>
        <v>588</v>
      </c>
      <c r="Q119" s="22">
        <f t="shared" si="20"/>
        <v>868</v>
      </c>
      <c r="R119" s="144"/>
      <c r="S119" s="145"/>
      <c r="T119" s="145"/>
      <c r="U119" s="146"/>
    </row>
    <row r="120" spans="1:21">
      <c r="A120" s="167"/>
      <c r="B120" s="168"/>
      <c r="C120" s="168"/>
      <c r="D120" s="168"/>
      <c r="E120" s="168"/>
      <c r="F120" s="168"/>
      <c r="G120" s="168"/>
      <c r="H120" s="168"/>
      <c r="I120" s="168"/>
      <c r="J120" s="169"/>
      <c r="K120" s="150">
        <f>SUM(K119:N119)</f>
        <v>280</v>
      </c>
      <c r="L120" s="151"/>
      <c r="M120" s="151"/>
      <c r="N120" s="152"/>
      <c r="O120" s="153">
        <f>SUM(O119:P119)</f>
        <v>868</v>
      </c>
      <c r="P120" s="154"/>
      <c r="Q120" s="155"/>
      <c r="R120" s="147"/>
      <c r="S120" s="148"/>
      <c r="T120" s="148"/>
      <c r="U120" s="149"/>
    </row>
    <row r="122" spans="1:21" ht="12.75" customHeight="1"/>
    <row r="123" spans="1:21" ht="23.25" customHeight="1">
      <c r="A123" s="160" t="s">
        <v>72</v>
      </c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</row>
    <row r="124" spans="1:21" ht="26.25" customHeight="1">
      <c r="A124" s="160" t="s">
        <v>27</v>
      </c>
      <c r="B124" s="160" t="s">
        <v>26</v>
      </c>
      <c r="C124" s="160"/>
      <c r="D124" s="160"/>
      <c r="E124" s="160"/>
      <c r="F124" s="160"/>
      <c r="G124" s="160"/>
      <c r="H124" s="160"/>
      <c r="I124" s="160"/>
      <c r="J124" s="90" t="s">
        <v>40</v>
      </c>
      <c r="K124" s="90" t="s">
        <v>24</v>
      </c>
      <c r="L124" s="90"/>
      <c r="M124" s="90"/>
      <c r="N124" s="90"/>
      <c r="O124" s="90" t="s">
        <v>41</v>
      </c>
      <c r="P124" s="90"/>
      <c r="Q124" s="90"/>
      <c r="R124" s="90" t="s">
        <v>23</v>
      </c>
      <c r="S124" s="90"/>
      <c r="T124" s="90"/>
      <c r="U124" s="90" t="s">
        <v>22</v>
      </c>
    </row>
    <row r="125" spans="1:21">
      <c r="A125" s="160"/>
      <c r="B125" s="160"/>
      <c r="C125" s="160"/>
      <c r="D125" s="160"/>
      <c r="E125" s="160"/>
      <c r="F125" s="160"/>
      <c r="G125" s="160"/>
      <c r="H125" s="160"/>
      <c r="I125" s="160"/>
      <c r="J125" s="90"/>
      <c r="K125" s="29" t="s">
        <v>28</v>
      </c>
      <c r="L125" s="29" t="s">
        <v>29</v>
      </c>
      <c r="M125" s="55" t="s">
        <v>102</v>
      </c>
      <c r="N125" s="29" t="s">
        <v>103</v>
      </c>
      <c r="O125" s="29" t="s">
        <v>33</v>
      </c>
      <c r="P125" s="29" t="s">
        <v>7</v>
      </c>
      <c r="Q125" s="29" t="s">
        <v>30</v>
      </c>
      <c r="R125" s="29" t="s">
        <v>31</v>
      </c>
      <c r="S125" s="29" t="s">
        <v>28</v>
      </c>
      <c r="T125" s="29" t="s">
        <v>32</v>
      </c>
      <c r="U125" s="90"/>
    </row>
    <row r="126" spans="1:21" ht="18.75" customHeight="1">
      <c r="A126" s="91" t="s">
        <v>65</v>
      </c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3"/>
    </row>
    <row r="127" spans="1:21">
      <c r="A127" s="62" t="s">
        <v>121</v>
      </c>
      <c r="B127" s="171" t="s">
        <v>122</v>
      </c>
      <c r="C127" s="171"/>
      <c r="D127" s="171"/>
      <c r="E127" s="171"/>
      <c r="F127" s="171"/>
      <c r="G127" s="171"/>
      <c r="H127" s="171"/>
      <c r="I127" s="171"/>
      <c r="J127" s="63">
        <v>8</v>
      </c>
      <c r="K127" s="63">
        <v>2</v>
      </c>
      <c r="L127" s="63">
        <v>1</v>
      </c>
      <c r="M127" s="63">
        <v>0</v>
      </c>
      <c r="N127" s="63">
        <v>1</v>
      </c>
      <c r="O127" s="57">
        <f t="shared" ref="O127:O132" si="21">K127+L127+M127+N127</f>
        <v>4</v>
      </c>
      <c r="P127" s="18">
        <f t="shared" ref="P127:P132" si="22">Q127-O127</f>
        <v>10</v>
      </c>
      <c r="Q127" s="18">
        <f>ROUND(PRODUCT(J127,25)/14,0)</f>
        <v>14</v>
      </c>
      <c r="R127" s="23" t="s">
        <v>31</v>
      </c>
      <c r="S127" s="11"/>
      <c r="T127" s="24"/>
      <c r="U127" s="11" t="s">
        <v>38</v>
      </c>
    </row>
    <row r="128" spans="1:21">
      <c r="A128" s="62" t="s">
        <v>123</v>
      </c>
      <c r="B128" s="171" t="s">
        <v>124</v>
      </c>
      <c r="C128" s="171"/>
      <c r="D128" s="171"/>
      <c r="E128" s="171"/>
      <c r="F128" s="171"/>
      <c r="G128" s="171"/>
      <c r="H128" s="171"/>
      <c r="I128" s="171"/>
      <c r="J128" s="63">
        <v>7</v>
      </c>
      <c r="K128" s="63">
        <v>2</v>
      </c>
      <c r="L128" s="63">
        <v>1</v>
      </c>
      <c r="M128" s="63">
        <v>0</v>
      </c>
      <c r="N128" s="63">
        <v>1</v>
      </c>
      <c r="O128" s="57">
        <f t="shared" si="21"/>
        <v>4</v>
      </c>
      <c r="P128" s="18">
        <f t="shared" si="22"/>
        <v>9</v>
      </c>
      <c r="Q128" s="18">
        <f>ROUND(PRODUCT(J128,25)/14,0)</f>
        <v>13</v>
      </c>
      <c r="R128" s="23" t="s">
        <v>31</v>
      </c>
      <c r="S128" s="11"/>
      <c r="T128" s="24"/>
      <c r="U128" s="11" t="s">
        <v>38</v>
      </c>
    </row>
    <row r="129" spans="1:21">
      <c r="A129" s="62" t="s">
        <v>125</v>
      </c>
      <c r="B129" s="74" t="s">
        <v>126</v>
      </c>
      <c r="C129" s="75"/>
      <c r="D129" s="75"/>
      <c r="E129" s="75"/>
      <c r="F129" s="75"/>
      <c r="G129" s="75"/>
      <c r="H129" s="75"/>
      <c r="I129" s="76"/>
      <c r="J129" s="63">
        <v>7</v>
      </c>
      <c r="K129" s="63">
        <v>2</v>
      </c>
      <c r="L129" s="63">
        <v>1</v>
      </c>
      <c r="M129" s="63">
        <v>0</v>
      </c>
      <c r="N129" s="63">
        <v>1</v>
      </c>
      <c r="O129" s="57">
        <f t="shared" si="21"/>
        <v>4</v>
      </c>
      <c r="P129" s="18">
        <f t="shared" si="22"/>
        <v>9</v>
      </c>
      <c r="Q129" s="18">
        <f>ROUND(PRODUCT(J129,25)/14,0)</f>
        <v>13</v>
      </c>
      <c r="R129" s="23" t="s">
        <v>31</v>
      </c>
      <c r="S129" s="11"/>
      <c r="T129" s="24"/>
      <c r="U129" s="11" t="s">
        <v>38</v>
      </c>
    </row>
    <row r="130" spans="1:21">
      <c r="A130" s="62" t="s">
        <v>177</v>
      </c>
      <c r="B130" s="172" t="s">
        <v>169</v>
      </c>
      <c r="C130" s="172"/>
      <c r="D130" s="172"/>
      <c r="E130" s="172"/>
      <c r="F130" s="172"/>
      <c r="G130" s="172"/>
      <c r="H130" s="172"/>
      <c r="I130" s="172"/>
      <c r="J130" s="63">
        <v>8</v>
      </c>
      <c r="K130" s="63">
        <v>2</v>
      </c>
      <c r="L130" s="63">
        <v>1</v>
      </c>
      <c r="M130" s="63">
        <v>0</v>
      </c>
      <c r="N130" s="63">
        <v>1</v>
      </c>
      <c r="O130" s="57">
        <f t="shared" si="21"/>
        <v>4</v>
      </c>
      <c r="P130" s="18">
        <f t="shared" si="22"/>
        <v>10</v>
      </c>
      <c r="Q130" s="18">
        <f>ROUND(PRODUCT(J130,25)/14,0)</f>
        <v>14</v>
      </c>
      <c r="R130" s="23" t="s">
        <v>31</v>
      </c>
      <c r="S130" s="11"/>
      <c r="T130" s="24"/>
      <c r="U130" s="11" t="s">
        <v>38</v>
      </c>
    </row>
    <row r="131" spans="1:21">
      <c r="A131" s="62" t="s">
        <v>127</v>
      </c>
      <c r="B131" s="74" t="s">
        <v>128</v>
      </c>
      <c r="C131" s="75"/>
      <c r="D131" s="75"/>
      <c r="E131" s="75"/>
      <c r="F131" s="75"/>
      <c r="G131" s="75"/>
      <c r="H131" s="75"/>
      <c r="I131" s="76"/>
      <c r="J131" s="63">
        <v>8</v>
      </c>
      <c r="K131" s="63">
        <v>2</v>
      </c>
      <c r="L131" s="63">
        <v>1</v>
      </c>
      <c r="M131" s="63">
        <v>0</v>
      </c>
      <c r="N131" s="63">
        <v>1</v>
      </c>
      <c r="O131" s="57">
        <f t="shared" si="21"/>
        <v>4</v>
      </c>
      <c r="P131" s="18">
        <f t="shared" si="22"/>
        <v>10</v>
      </c>
      <c r="Q131" s="18">
        <f>ROUND(PRODUCT(J131,25)/14,0)</f>
        <v>14</v>
      </c>
      <c r="R131" s="23" t="s">
        <v>31</v>
      </c>
      <c r="S131" s="11"/>
      <c r="T131" s="24"/>
      <c r="U131" s="11" t="s">
        <v>38</v>
      </c>
    </row>
    <row r="132" spans="1:21">
      <c r="A132" s="62" t="s">
        <v>131</v>
      </c>
      <c r="B132" s="171" t="s">
        <v>132</v>
      </c>
      <c r="C132" s="171"/>
      <c r="D132" s="171"/>
      <c r="E132" s="171"/>
      <c r="F132" s="171"/>
      <c r="G132" s="171"/>
      <c r="H132" s="171"/>
      <c r="I132" s="171"/>
      <c r="J132" s="63">
        <v>7</v>
      </c>
      <c r="K132" s="63">
        <v>2</v>
      </c>
      <c r="L132" s="63">
        <v>1</v>
      </c>
      <c r="M132" s="63">
        <v>0</v>
      </c>
      <c r="N132" s="63">
        <v>1</v>
      </c>
      <c r="O132" s="57">
        <f t="shared" si="21"/>
        <v>4</v>
      </c>
      <c r="P132" s="18">
        <f t="shared" si="22"/>
        <v>11</v>
      </c>
      <c r="Q132" s="18">
        <f>ROUND(PRODUCT(J132,25)/12,0)</f>
        <v>15</v>
      </c>
      <c r="R132" s="68" t="s">
        <v>31</v>
      </c>
      <c r="S132" s="11"/>
      <c r="T132" s="24"/>
      <c r="U132" s="11" t="s">
        <v>38</v>
      </c>
    </row>
    <row r="133" spans="1:21">
      <c r="A133" s="31" t="str">
        <f>IF(ISNA(INDEX($A$40:$U$102,MATCH($B133,$B$40:$B$102,0),1)),"",INDEX($A$40:$U$102,MATCH($B133,$B$40:$B$102,0),1))</f>
        <v/>
      </c>
      <c r="B133" s="156"/>
      <c r="C133" s="156"/>
      <c r="D133" s="156"/>
      <c r="E133" s="156"/>
      <c r="F133" s="156"/>
      <c r="G133" s="156"/>
      <c r="H133" s="156"/>
      <c r="I133" s="156"/>
      <c r="J133" s="18" t="str">
        <f>IF(ISNA(INDEX($A$40:$U$102,MATCH($B133,$B$40:$B$102,0),10)),"",INDEX($A$40:$U$102,MATCH($B133,$B$40:$B$102,0),10))</f>
        <v/>
      </c>
      <c r="K133" s="18" t="str">
        <f>IF(ISNA(INDEX($A$40:$U$102,MATCH($B133,$B$40:$B$102,0),11)),"",INDEX($A$40:$U$102,MATCH($B133,$B$40:$B$102,0),11))</f>
        <v/>
      </c>
      <c r="L133" s="18" t="str">
        <f>IF(ISNA(INDEX($A$40:$U$102,MATCH($B133,$B$40:$B$102,0),12)),"",INDEX($A$40:$U$102,MATCH($B133,$B$40:$B$102,0),12))</f>
        <v/>
      </c>
      <c r="M133" s="18" t="str">
        <f>IF(ISNA(INDEX($A$40:$U$102,MATCH($B133,$B$40:$B$102,0),13)),"",INDEX($A$40:$U$102,MATCH($B133,$B$40:$B$102,0),13))</f>
        <v/>
      </c>
      <c r="N133" s="18" t="str">
        <f>IF(ISNA(INDEX($A$40:$U$102,MATCH($B133,$B$40:$B$102,0),14)),"",INDEX($A$40:$U$102,MATCH($B133,$B$40:$B$102,0),14))</f>
        <v/>
      </c>
      <c r="O133" s="18" t="str">
        <f>IF(ISNA(INDEX($A$40:$U$102,MATCH($B133,$B$40:$B$102,0),15)),"",INDEX($A$40:$U$102,MATCH($B133,$B$40:$B$102,0),15))</f>
        <v/>
      </c>
      <c r="P133" s="18" t="str">
        <f>IF(ISNA(INDEX($A$40:$U$102,MATCH($B133,$B$40:$B$102,0),16)),"",INDEX($A$40:$U$102,MATCH($B133,$B$40:$B$102,0),16))</f>
        <v/>
      </c>
      <c r="Q133" s="18" t="str">
        <f>IF(ISNA(INDEX($A$40:$U$102,MATCH($B133,$B$40:$B$102,0),17)),"",INDEX($A$40:$U$102,MATCH($B133,$B$40:$B$102,0),17))</f>
        <v/>
      </c>
      <c r="R133" s="28" t="str">
        <f>IF(ISNA(INDEX($A$40:$U$102,MATCH($B133,$B$40:$B$102,0),18)),"",INDEX($A$40:$U$102,MATCH($B133,$B$40:$B$102,0),18))</f>
        <v/>
      </c>
      <c r="S133" s="28" t="str">
        <f>IF(ISNA(INDEX($A$40:$U$102,MATCH($B133,$B$40:$B$102,0),19)),"",INDEX($A$40:$U$102,MATCH($B133,$B$40:$B$102,0),19))</f>
        <v/>
      </c>
      <c r="T133" s="28" t="str">
        <f>IF(ISNA(INDEX($A$40:$U$102,MATCH($B133,$B$40:$B$102,0),20)),"",INDEX($A$40:$U$102,MATCH($B133,$B$40:$B$102,0),20))</f>
        <v/>
      </c>
      <c r="U133" s="17" t="s">
        <v>38</v>
      </c>
    </row>
    <row r="134" spans="1:21">
      <c r="A134" s="20" t="s">
        <v>25</v>
      </c>
      <c r="B134" s="157"/>
      <c r="C134" s="158"/>
      <c r="D134" s="158"/>
      <c r="E134" s="158"/>
      <c r="F134" s="158"/>
      <c r="G134" s="158"/>
      <c r="H134" s="158"/>
      <c r="I134" s="159"/>
      <c r="J134" s="22">
        <f t="shared" ref="J134:Q134" si="23">SUM(J127:J133)</f>
        <v>45</v>
      </c>
      <c r="K134" s="22">
        <f t="shared" si="23"/>
        <v>12</v>
      </c>
      <c r="L134" s="22">
        <f t="shared" si="23"/>
        <v>6</v>
      </c>
      <c r="M134" s="22">
        <f t="shared" si="23"/>
        <v>0</v>
      </c>
      <c r="N134" s="22">
        <f t="shared" si="23"/>
        <v>6</v>
      </c>
      <c r="O134" s="22">
        <f t="shared" si="23"/>
        <v>24</v>
      </c>
      <c r="P134" s="22">
        <f t="shared" si="23"/>
        <v>59</v>
      </c>
      <c r="Q134" s="22">
        <f t="shared" si="23"/>
        <v>83</v>
      </c>
      <c r="R134" s="20">
        <f>COUNTIF(R127:R133,"E")</f>
        <v>6</v>
      </c>
      <c r="S134" s="20">
        <f>COUNTIF(S127:S133,"C")</f>
        <v>0</v>
      </c>
      <c r="T134" s="20">
        <f>COUNTIF(T127:T133,"VP")</f>
        <v>0</v>
      </c>
      <c r="U134" s="17"/>
    </row>
    <row r="135" spans="1:21" ht="18" customHeight="1">
      <c r="A135" s="91" t="s">
        <v>67</v>
      </c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3"/>
    </row>
    <row r="136" spans="1:21">
      <c r="A136" s="50" t="s">
        <v>135</v>
      </c>
      <c r="B136" s="74" t="s">
        <v>138</v>
      </c>
      <c r="C136" s="75"/>
      <c r="D136" s="75"/>
      <c r="E136" s="75"/>
      <c r="F136" s="75"/>
      <c r="G136" s="75"/>
      <c r="H136" s="75"/>
      <c r="I136" s="76"/>
      <c r="J136" s="11">
        <v>20</v>
      </c>
      <c r="K136" s="11">
        <v>0</v>
      </c>
      <c r="L136" s="11">
        <v>0</v>
      </c>
      <c r="M136" s="11">
        <v>0</v>
      </c>
      <c r="N136" s="11">
        <v>16</v>
      </c>
      <c r="O136" s="57">
        <f>K136+L136+M136+N136</f>
        <v>16</v>
      </c>
      <c r="P136" s="18">
        <f>Q136-O136</f>
        <v>20</v>
      </c>
      <c r="Q136" s="18">
        <f>ROUND(PRODUCT(J136,25)/14,0)</f>
        <v>36</v>
      </c>
      <c r="R136" s="23"/>
      <c r="S136" s="11" t="s">
        <v>28</v>
      </c>
      <c r="T136" s="24"/>
      <c r="U136" s="11" t="s">
        <v>38</v>
      </c>
    </row>
    <row r="137" spans="1:21">
      <c r="A137" s="50" t="s">
        <v>133</v>
      </c>
      <c r="B137" s="171" t="s">
        <v>134</v>
      </c>
      <c r="C137" s="171"/>
      <c r="D137" s="171"/>
      <c r="E137" s="171"/>
      <c r="F137" s="171"/>
      <c r="G137" s="171"/>
      <c r="H137" s="171"/>
      <c r="I137" s="171"/>
      <c r="J137" s="11">
        <v>6</v>
      </c>
      <c r="K137" s="11">
        <v>0</v>
      </c>
      <c r="L137" s="11">
        <v>0</v>
      </c>
      <c r="M137" s="11">
        <v>1</v>
      </c>
      <c r="N137" s="11">
        <v>2</v>
      </c>
      <c r="O137" s="57">
        <f>K137+L137+M137+N137</f>
        <v>3</v>
      </c>
      <c r="P137" s="18">
        <f t="shared" ref="P137:P138" si="24">Q137-O137</f>
        <v>10</v>
      </c>
      <c r="Q137" s="18">
        <f>ROUND(PRODUCT(J137,25)/12,0)</f>
        <v>13</v>
      </c>
      <c r="R137" s="23"/>
      <c r="S137" s="11" t="s">
        <v>28</v>
      </c>
      <c r="T137" s="24"/>
      <c r="U137" s="11" t="s">
        <v>38</v>
      </c>
    </row>
    <row r="138" spans="1:21">
      <c r="A138" s="50" t="s">
        <v>136</v>
      </c>
      <c r="B138" s="74" t="s">
        <v>137</v>
      </c>
      <c r="C138" s="75"/>
      <c r="D138" s="75"/>
      <c r="E138" s="75"/>
      <c r="F138" s="75"/>
      <c r="G138" s="75"/>
      <c r="H138" s="75"/>
      <c r="I138" s="76"/>
      <c r="J138" s="11">
        <v>4</v>
      </c>
      <c r="K138" s="11">
        <v>0</v>
      </c>
      <c r="L138" s="11">
        <v>0</v>
      </c>
      <c r="M138" s="11">
        <v>0</v>
      </c>
      <c r="N138" s="11">
        <v>5</v>
      </c>
      <c r="O138" s="57">
        <f>K138+L138+M138+N138</f>
        <v>5</v>
      </c>
      <c r="P138" s="18">
        <f t="shared" si="24"/>
        <v>3</v>
      </c>
      <c r="Q138" s="18">
        <f>ROUND(PRODUCT(J138,25)/12,0)</f>
        <v>8</v>
      </c>
      <c r="R138" s="23"/>
      <c r="S138" s="11"/>
      <c r="T138" s="24" t="s">
        <v>32</v>
      </c>
      <c r="U138" s="11" t="s">
        <v>38</v>
      </c>
    </row>
    <row r="139" spans="1:21">
      <c r="A139" s="31" t="str">
        <f>IF(ISNA(INDEX($A$40:$U$102,MATCH($B139,$B$40:$B$102,0),1)),"",INDEX($A$40:$U$102,MATCH($B139,$B$40:$B$102,0),1))</f>
        <v/>
      </c>
      <c r="B139" s="156"/>
      <c r="C139" s="156"/>
      <c r="D139" s="156"/>
      <c r="E139" s="156"/>
      <c r="F139" s="156"/>
      <c r="G139" s="156"/>
      <c r="H139" s="156"/>
      <c r="I139" s="156"/>
      <c r="J139" s="18" t="str">
        <f>IF(ISNA(INDEX($A$40:$U$102,MATCH($B139,$B$40:$B$102,0),10)),"",INDEX($A$40:$U$102,MATCH($B139,$B$40:$B$102,0),10))</f>
        <v/>
      </c>
      <c r="K139" s="18" t="str">
        <f>IF(ISNA(INDEX($A$40:$U$102,MATCH($B139,$B$40:$B$102,0),11)),"",INDEX($A$40:$U$102,MATCH($B139,$B$40:$B$102,0),11))</f>
        <v/>
      </c>
      <c r="L139" s="18" t="str">
        <f>IF(ISNA(INDEX($A$40:$U$102,MATCH($B139,$B$40:$B$102,0),12)),"",INDEX($A$40:$U$102,MATCH($B139,$B$40:$B$102,0),12))</f>
        <v/>
      </c>
      <c r="M139" s="18" t="str">
        <f>IF(ISNA(INDEX($A$40:$U$102,MATCH($B139,$B$40:$B$102,0),13)),"",INDEX($A$40:$U$102,MATCH($B139,$B$40:$B$102,0),13))</f>
        <v/>
      </c>
      <c r="N139" s="18" t="str">
        <f>IF(ISNA(INDEX($A$40:$U$102,MATCH($B139,$B$40:$B$102,0),14)),"",INDEX($A$40:$U$102,MATCH($B139,$B$40:$B$102,0),14))</f>
        <v/>
      </c>
      <c r="O139" s="18" t="str">
        <f>IF(ISNA(INDEX($A$40:$U$102,MATCH($B139,$B$40:$B$102,0),15)),"",INDEX($A$40:$U$102,MATCH($B139,$B$40:$B$102,0),15))</f>
        <v/>
      </c>
      <c r="P139" s="18" t="str">
        <f>IF(ISNA(INDEX($A$40:$U$102,MATCH($B139,$B$40:$B$102,0),16)),"",INDEX($A$40:$U$102,MATCH($B139,$B$40:$B$102,0),16))</f>
        <v/>
      </c>
      <c r="Q139" s="18" t="str">
        <f>IF(ISNA(INDEX($A$40:$U$102,MATCH($B139,$B$40:$B$102,0),17)),"",INDEX($A$40:$U$102,MATCH($B139,$B$40:$B$102,0),17))</f>
        <v/>
      </c>
      <c r="R139" s="28" t="str">
        <f>IF(ISNA(INDEX($A$40:$U$102,MATCH($B139,$B$40:$B$102,0),18)),"",INDEX($A$40:$U$102,MATCH($B139,$B$40:$B$102,0),18))</f>
        <v/>
      </c>
      <c r="S139" s="28" t="str">
        <f>IF(ISNA(INDEX($A$40:$U$102,MATCH($B139,$B$40:$B$102,0),19)),"",INDEX($A$40:$U$102,MATCH($B139,$B$40:$B$102,0),19))</f>
        <v/>
      </c>
      <c r="T139" s="28" t="str">
        <f>IF(ISNA(INDEX($A$40:$U$102,MATCH($B139,$B$40:$B$102,0),20)),"",INDEX($A$40:$U$102,MATCH($B139,$B$40:$B$102,0),20))</f>
        <v/>
      </c>
      <c r="U139" s="17" t="s">
        <v>38</v>
      </c>
    </row>
    <row r="140" spans="1:21">
      <c r="A140" s="20" t="s">
        <v>25</v>
      </c>
      <c r="B140" s="160"/>
      <c r="C140" s="160"/>
      <c r="D140" s="160"/>
      <c r="E140" s="160"/>
      <c r="F140" s="160"/>
      <c r="G140" s="160"/>
      <c r="H140" s="160"/>
      <c r="I140" s="160"/>
      <c r="J140" s="22">
        <f t="shared" ref="J140:Q140" si="25">SUM(J136:J139)</f>
        <v>30</v>
      </c>
      <c r="K140" s="22">
        <f t="shared" si="25"/>
        <v>0</v>
      </c>
      <c r="L140" s="22">
        <f t="shared" si="25"/>
        <v>0</v>
      </c>
      <c r="M140" s="22">
        <f t="shared" ref="M140" si="26">SUM(M136:M139)</f>
        <v>1</v>
      </c>
      <c r="N140" s="22">
        <f t="shared" si="25"/>
        <v>23</v>
      </c>
      <c r="O140" s="22">
        <f t="shared" si="25"/>
        <v>24</v>
      </c>
      <c r="P140" s="22">
        <f t="shared" si="25"/>
        <v>33</v>
      </c>
      <c r="Q140" s="22">
        <f t="shared" si="25"/>
        <v>57</v>
      </c>
      <c r="R140" s="20">
        <f>COUNTIF(R136:R139,"E")</f>
        <v>0</v>
      </c>
      <c r="S140" s="20">
        <f>COUNTIF(S136:S139,"C")</f>
        <v>2</v>
      </c>
      <c r="T140" s="20">
        <f>COUNTIF(T136:T139,"VP")</f>
        <v>1</v>
      </c>
      <c r="U140" s="21"/>
    </row>
    <row r="141" spans="1:21" ht="25.5" customHeight="1">
      <c r="A141" s="161" t="s">
        <v>49</v>
      </c>
      <c r="B141" s="162"/>
      <c r="C141" s="162"/>
      <c r="D141" s="162"/>
      <c r="E141" s="162"/>
      <c r="F141" s="162"/>
      <c r="G141" s="162"/>
      <c r="H141" s="162"/>
      <c r="I141" s="163"/>
      <c r="J141" s="22">
        <f t="shared" ref="J141:T141" si="27">SUM(J134,J140)</f>
        <v>75</v>
      </c>
      <c r="K141" s="22">
        <f t="shared" si="27"/>
        <v>12</v>
      </c>
      <c r="L141" s="22">
        <f t="shared" si="27"/>
        <v>6</v>
      </c>
      <c r="M141" s="22">
        <f t="shared" ref="M141" si="28">SUM(M134,M140)</f>
        <v>1</v>
      </c>
      <c r="N141" s="22">
        <f t="shared" si="27"/>
        <v>29</v>
      </c>
      <c r="O141" s="22">
        <f t="shared" si="27"/>
        <v>48</v>
      </c>
      <c r="P141" s="22">
        <f t="shared" si="27"/>
        <v>92</v>
      </c>
      <c r="Q141" s="22">
        <f t="shared" si="27"/>
        <v>140</v>
      </c>
      <c r="R141" s="22">
        <f t="shared" si="27"/>
        <v>6</v>
      </c>
      <c r="S141" s="22">
        <f t="shared" si="27"/>
        <v>2</v>
      </c>
      <c r="T141" s="22">
        <f t="shared" si="27"/>
        <v>1</v>
      </c>
      <c r="U141" s="27"/>
    </row>
    <row r="142" spans="1:21" ht="13.5" customHeight="1">
      <c r="A142" s="164" t="s">
        <v>50</v>
      </c>
      <c r="B142" s="165"/>
      <c r="C142" s="165"/>
      <c r="D142" s="165"/>
      <c r="E142" s="165"/>
      <c r="F142" s="165"/>
      <c r="G142" s="165"/>
      <c r="H142" s="165"/>
      <c r="I142" s="165"/>
      <c r="J142" s="166"/>
      <c r="K142" s="22">
        <f t="shared" ref="K142:Q142" si="29">K134*14+K140*12</f>
        <v>168</v>
      </c>
      <c r="L142" s="22">
        <f t="shared" si="29"/>
        <v>84</v>
      </c>
      <c r="M142" s="22">
        <f t="shared" ref="M142" si="30">M134*14+M140*12</f>
        <v>12</v>
      </c>
      <c r="N142" s="22">
        <f t="shared" si="29"/>
        <v>360</v>
      </c>
      <c r="O142" s="22">
        <f t="shared" si="29"/>
        <v>624</v>
      </c>
      <c r="P142" s="22">
        <f t="shared" si="29"/>
        <v>1222</v>
      </c>
      <c r="Q142" s="22">
        <f t="shared" si="29"/>
        <v>1846</v>
      </c>
      <c r="R142" s="144"/>
      <c r="S142" s="145"/>
      <c r="T142" s="145"/>
      <c r="U142" s="146"/>
    </row>
    <row r="143" spans="1:21" ht="16.5" customHeight="1">
      <c r="A143" s="167"/>
      <c r="B143" s="168"/>
      <c r="C143" s="168"/>
      <c r="D143" s="168"/>
      <c r="E143" s="168"/>
      <c r="F143" s="168"/>
      <c r="G143" s="168"/>
      <c r="H143" s="168"/>
      <c r="I143" s="168"/>
      <c r="J143" s="169"/>
      <c r="K143" s="150">
        <f>SUM(K142:N142)</f>
        <v>624</v>
      </c>
      <c r="L143" s="151"/>
      <c r="M143" s="151"/>
      <c r="N143" s="152"/>
      <c r="O143" s="153">
        <f>SUM(O142:P142)</f>
        <v>1846</v>
      </c>
      <c r="P143" s="154"/>
      <c r="Q143" s="155"/>
      <c r="R143" s="147"/>
      <c r="S143" s="148"/>
      <c r="T143" s="148"/>
      <c r="U143" s="149"/>
    </row>
    <row r="144" spans="1:21" ht="8.25" customHeight="1"/>
    <row r="145" spans="1:21" ht="12" customHeight="1"/>
    <row r="146" spans="1:21" ht="22.5" customHeight="1">
      <c r="A146" s="160" t="s">
        <v>73</v>
      </c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</row>
    <row r="147" spans="1:21" ht="25.5" customHeight="1">
      <c r="A147" s="160" t="s">
        <v>27</v>
      </c>
      <c r="B147" s="160" t="s">
        <v>26</v>
      </c>
      <c r="C147" s="160"/>
      <c r="D147" s="160"/>
      <c r="E147" s="160"/>
      <c r="F147" s="160"/>
      <c r="G147" s="160"/>
      <c r="H147" s="160"/>
      <c r="I147" s="160"/>
      <c r="J147" s="90" t="s">
        <v>40</v>
      </c>
      <c r="K147" s="90" t="s">
        <v>24</v>
      </c>
      <c r="L147" s="90"/>
      <c r="M147" s="90"/>
      <c r="N147" s="90"/>
      <c r="O147" s="90" t="s">
        <v>41</v>
      </c>
      <c r="P147" s="90"/>
      <c r="Q147" s="90"/>
      <c r="R147" s="90" t="s">
        <v>23</v>
      </c>
      <c r="S147" s="90"/>
      <c r="T147" s="90"/>
      <c r="U147" s="90" t="s">
        <v>22</v>
      </c>
    </row>
    <row r="148" spans="1:21" ht="18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90"/>
      <c r="K148" s="29" t="s">
        <v>28</v>
      </c>
      <c r="L148" s="29" t="s">
        <v>29</v>
      </c>
      <c r="M148" s="55" t="s">
        <v>102</v>
      </c>
      <c r="N148" s="29" t="s">
        <v>103</v>
      </c>
      <c r="O148" s="29" t="s">
        <v>33</v>
      </c>
      <c r="P148" s="29" t="s">
        <v>7</v>
      </c>
      <c r="Q148" s="29" t="s">
        <v>30</v>
      </c>
      <c r="R148" s="29" t="s">
        <v>31</v>
      </c>
      <c r="S148" s="29" t="s">
        <v>28</v>
      </c>
      <c r="T148" s="29" t="s">
        <v>32</v>
      </c>
      <c r="U148" s="90"/>
    </row>
    <row r="149" spans="1:21" ht="19.5" customHeight="1">
      <c r="A149" s="91" t="s">
        <v>65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3"/>
    </row>
    <row r="150" spans="1:21">
      <c r="A150" s="62" t="s">
        <v>117</v>
      </c>
      <c r="B150" s="171" t="s">
        <v>118</v>
      </c>
      <c r="C150" s="171"/>
      <c r="D150" s="171"/>
      <c r="E150" s="171"/>
      <c r="F150" s="171"/>
      <c r="G150" s="171"/>
      <c r="H150" s="171"/>
      <c r="I150" s="171"/>
      <c r="J150" s="63">
        <v>4</v>
      </c>
      <c r="K150" s="63">
        <v>1</v>
      </c>
      <c r="L150" s="63">
        <v>1</v>
      </c>
      <c r="M150" s="63">
        <v>0</v>
      </c>
      <c r="N150" s="63">
        <v>1</v>
      </c>
      <c r="O150" s="57">
        <f>K150+L150+M150+N150</f>
        <v>3</v>
      </c>
      <c r="P150" s="18">
        <f>Q150-O150</f>
        <v>4</v>
      </c>
      <c r="Q150" s="18">
        <f>ROUND(PRODUCT(J150,25)/14,0)</f>
        <v>7</v>
      </c>
      <c r="R150" s="23"/>
      <c r="S150" s="11" t="s">
        <v>28</v>
      </c>
      <c r="T150" s="24"/>
      <c r="U150" s="11" t="s">
        <v>39</v>
      </c>
    </row>
    <row r="151" spans="1:21">
      <c r="A151" s="62" t="s">
        <v>129</v>
      </c>
      <c r="B151" s="171" t="s">
        <v>130</v>
      </c>
      <c r="C151" s="171"/>
      <c r="D151" s="171"/>
      <c r="E151" s="171"/>
      <c r="F151" s="171"/>
      <c r="G151" s="171"/>
      <c r="H151" s="171"/>
      <c r="I151" s="171"/>
      <c r="J151" s="63">
        <v>7</v>
      </c>
      <c r="K151" s="63">
        <v>2</v>
      </c>
      <c r="L151" s="63">
        <v>1</v>
      </c>
      <c r="M151" s="63">
        <v>0</v>
      </c>
      <c r="N151" s="63">
        <v>1</v>
      </c>
      <c r="O151" s="57">
        <f>K151+L151+M151+N151</f>
        <v>4</v>
      </c>
      <c r="P151" s="18">
        <f>Q151-O151</f>
        <v>9</v>
      </c>
      <c r="Q151" s="18">
        <f>ROUND(PRODUCT(J151,25)/14,0)</f>
        <v>13</v>
      </c>
      <c r="R151" s="23" t="s">
        <v>31</v>
      </c>
      <c r="S151" s="11"/>
      <c r="T151" s="24"/>
      <c r="U151" s="11" t="s">
        <v>39</v>
      </c>
    </row>
    <row r="152" spans="1:21" ht="12" customHeight="1">
      <c r="A152" s="31" t="str">
        <f>IF(ISNA(INDEX($A$40:$U$102,MATCH($B152,$B$40:$B$102,0),1)),"",INDEX($A$40:$U$102,MATCH($B152,$B$40:$B$102,0),1))</f>
        <v/>
      </c>
      <c r="B152" s="156"/>
      <c r="C152" s="156"/>
      <c r="D152" s="156"/>
      <c r="E152" s="156"/>
      <c r="F152" s="156"/>
      <c r="G152" s="156"/>
      <c r="H152" s="156"/>
      <c r="I152" s="156"/>
      <c r="J152" s="18" t="str">
        <f>IF(ISNA(INDEX($A$40:$U$102,MATCH($B152,$B$40:$B$102,0),10)),"",INDEX($A$40:$U$102,MATCH($B152,$B$40:$B$102,0),10))</f>
        <v/>
      </c>
      <c r="K152" s="18" t="str">
        <f>IF(ISNA(INDEX($A$40:$U$102,MATCH($B152,$B$40:$B$102,0),11)),"",INDEX($A$40:$U$102,MATCH($B152,$B$40:$B$102,0),11))</f>
        <v/>
      </c>
      <c r="L152" s="18" t="str">
        <f>IF(ISNA(INDEX($A$40:$U$102,MATCH($B152,$B$40:$B$102,0),12)),"",INDEX($A$40:$U$102,MATCH($B152,$B$40:$B$102,0),12))</f>
        <v/>
      </c>
      <c r="M152" s="18" t="str">
        <f>IF(ISNA(INDEX($A$40:$U$102,MATCH($B152,$B$40:$B$102,0),13)),"",INDEX($A$40:$U$102,MATCH($B152,$B$40:$B$102,0),13))</f>
        <v/>
      </c>
      <c r="N152" s="18" t="str">
        <f>IF(ISNA(INDEX($A$40:$U$102,MATCH($B152,$B$40:$B$102,0),14)),"",INDEX($A$40:$U$102,MATCH($B152,$B$40:$B$102,0),14))</f>
        <v/>
      </c>
      <c r="O152" s="18" t="str">
        <f>IF(ISNA(INDEX($A$40:$U$102,MATCH($B152,$B$40:$B$102,0),15)),"",INDEX($A$40:$U$102,MATCH($B152,$B$40:$B$102,0),15))</f>
        <v/>
      </c>
      <c r="P152" s="18" t="str">
        <f>IF(ISNA(INDEX($A$40:$U$102,MATCH($B152,$B$40:$B$102,0),16)),"",INDEX($A$40:$U$102,MATCH($B152,$B$40:$B$102,0),16))</f>
        <v/>
      </c>
      <c r="Q152" s="18" t="str">
        <f>IF(ISNA(INDEX($A$40:$U$102,MATCH($B152,$B$40:$B$102,0),17)),"",INDEX($A$40:$U$102,MATCH($B152,$B$40:$B$102,0),17))</f>
        <v/>
      </c>
      <c r="R152" s="28" t="str">
        <f>IF(ISNA(INDEX($A$40:$U$102,MATCH($B152,$B$40:$B$102,0),18)),"",INDEX($A$40:$U$102,MATCH($B152,$B$40:$B$102,0),18))</f>
        <v/>
      </c>
      <c r="S152" s="28" t="str">
        <f>IF(ISNA(INDEX($A$40:$U$102,MATCH($B152,$B$40:$B$102,0),19)),"",INDEX($A$40:$U$102,MATCH($B152,$B$40:$B$102,0),19))</f>
        <v/>
      </c>
      <c r="T152" s="28" t="str">
        <f>IF(ISNA(INDEX($A$40:$U$102,MATCH($B152,$B$40:$B$102,0),20)),"",INDEX($A$40:$U$102,MATCH($B152,$B$40:$B$102,0),20))</f>
        <v/>
      </c>
      <c r="U152" s="17" t="s">
        <v>39</v>
      </c>
    </row>
    <row r="153" spans="1:21" ht="12" customHeight="1">
      <c r="A153" s="20" t="s">
        <v>25</v>
      </c>
      <c r="B153" s="157"/>
      <c r="C153" s="158"/>
      <c r="D153" s="158"/>
      <c r="E153" s="158"/>
      <c r="F153" s="158"/>
      <c r="G153" s="158"/>
      <c r="H153" s="158"/>
      <c r="I153" s="159"/>
      <c r="J153" s="22">
        <f t="shared" ref="J153:Q153" si="31">SUM(J150:J152)</f>
        <v>11</v>
      </c>
      <c r="K153" s="22">
        <f t="shared" si="31"/>
        <v>3</v>
      </c>
      <c r="L153" s="22">
        <f t="shared" si="31"/>
        <v>2</v>
      </c>
      <c r="M153" s="22">
        <f t="shared" si="31"/>
        <v>0</v>
      </c>
      <c r="N153" s="22">
        <f t="shared" si="31"/>
        <v>2</v>
      </c>
      <c r="O153" s="22">
        <f t="shared" si="31"/>
        <v>7</v>
      </c>
      <c r="P153" s="22">
        <f t="shared" si="31"/>
        <v>13</v>
      </c>
      <c r="Q153" s="22">
        <f t="shared" si="31"/>
        <v>20</v>
      </c>
      <c r="R153" s="20">
        <f>COUNTIF(R150:R152,"E")</f>
        <v>1</v>
      </c>
      <c r="S153" s="20">
        <f>COUNTIF(S150:S152,"C")</f>
        <v>1</v>
      </c>
      <c r="T153" s="20">
        <f>COUNTIF(T150:T152,"VP")</f>
        <v>0</v>
      </c>
      <c r="U153" s="17"/>
    </row>
    <row r="154" spans="1:21">
      <c r="A154" s="31" t="str">
        <f>IF(ISNA(INDEX($A$40:$U$102,MATCH($B154,$B$40:$B$102,0),1)),"",INDEX($A$40:$U$102,MATCH($B154,$B$40:$B$102,0),1))</f>
        <v/>
      </c>
      <c r="B154" s="156"/>
      <c r="C154" s="156"/>
      <c r="D154" s="156"/>
      <c r="E154" s="156"/>
      <c r="F154" s="156"/>
      <c r="G154" s="156"/>
      <c r="H154" s="156"/>
      <c r="I154" s="156"/>
      <c r="J154" s="18" t="str">
        <f>IF(ISNA(INDEX($A$40:$U$102,MATCH($B154,$B$40:$B$102,0),10)),"",INDEX($A$40:$U$102,MATCH($B154,$B$40:$B$102,0),10))</f>
        <v/>
      </c>
      <c r="K154" s="18" t="str">
        <f>IF(ISNA(INDEX($A$40:$U$102,MATCH($B154,$B$40:$B$102,0),11)),"",INDEX($A$40:$U$102,MATCH($B154,$B$40:$B$102,0),11))</f>
        <v/>
      </c>
      <c r="L154" s="18" t="str">
        <f>IF(ISNA(INDEX($A$40:$U$102,MATCH($B154,$B$40:$B$102,0),12)),"",INDEX($A$40:$U$102,MATCH($B154,$B$40:$B$102,0),12))</f>
        <v/>
      </c>
      <c r="M154" s="18" t="str">
        <f>IF(ISNA(INDEX($A$40:$U$102,MATCH($B154,$B$40:$B$102,0),13)),"",INDEX($A$40:$U$102,MATCH($B154,$B$40:$B$102,0),13))</f>
        <v/>
      </c>
      <c r="N154" s="18" t="str">
        <f>IF(ISNA(INDEX($A$40:$U$102,MATCH($B154,$B$40:$B$102,0),14)),"",INDEX($A$40:$U$102,MATCH($B154,$B$40:$B$102,0),14))</f>
        <v/>
      </c>
      <c r="O154" s="18" t="str">
        <f>IF(ISNA(INDEX($A$40:$U$102,MATCH($B154,$B$40:$B$102,0),15)),"",INDEX($A$40:$U$102,MATCH($B154,$B$40:$B$102,0),15))</f>
        <v/>
      </c>
      <c r="P154" s="18" t="str">
        <f>IF(ISNA(INDEX($A$40:$U$102,MATCH($B154,$B$40:$B$102,0),16)),"",INDEX($A$40:$U$102,MATCH($B154,$B$40:$B$102,0),16))</f>
        <v/>
      </c>
      <c r="Q154" s="18" t="str">
        <f>IF(ISNA(INDEX($A$40:$U$102,MATCH($B154,$B$40:$B$102,0),17)),"",INDEX($A$40:$U$102,MATCH($B154,$B$40:$B$102,0),17))</f>
        <v/>
      </c>
      <c r="R154" s="28" t="str">
        <f>IF(ISNA(INDEX($A$40:$U$102,MATCH($B154,$B$40:$B$102,0),18)),"",INDEX($A$40:$U$102,MATCH($B154,$B$40:$B$102,0),18))</f>
        <v/>
      </c>
      <c r="S154" s="28" t="str">
        <f>IF(ISNA(INDEX($A$40:$U$102,MATCH($B154,$B$40:$B$102,0),19)),"",INDEX($A$40:$U$102,MATCH($B154,$B$40:$B$102,0),19))</f>
        <v/>
      </c>
      <c r="T154" s="28" t="str">
        <f>IF(ISNA(INDEX($A$40:$U$102,MATCH($B154,$B$40:$B$102,0),20)),"",INDEX($A$40:$U$102,MATCH($B154,$B$40:$B$102,0),20))</f>
        <v/>
      </c>
      <c r="U154" s="17" t="s">
        <v>39</v>
      </c>
    </row>
    <row r="155" spans="1:21">
      <c r="A155" s="20" t="s">
        <v>25</v>
      </c>
      <c r="B155" s="160"/>
      <c r="C155" s="160"/>
      <c r="D155" s="160"/>
      <c r="E155" s="160"/>
      <c r="F155" s="160"/>
      <c r="G155" s="160"/>
      <c r="H155" s="160"/>
      <c r="I155" s="160"/>
      <c r="J155" s="22">
        <f t="shared" ref="J155:Q155" si="32">SUM(J154:J154)</f>
        <v>0</v>
      </c>
      <c r="K155" s="22">
        <f t="shared" si="32"/>
        <v>0</v>
      </c>
      <c r="L155" s="22">
        <f t="shared" si="32"/>
        <v>0</v>
      </c>
      <c r="M155" s="22">
        <f t="shared" si="32"/>
        <v>0</v>
      </c>
      <c r="N155" s="22">
        <f t="shared" si="32"/>
        <v>0</v>
      </c>
      <c r="O155" s="22">
        <f t="shared" si="32"/>
        <v>0</v>
      </c>
      <c r="P155" s="22">
        <f t="shared" si="32"/>
        <v>0</v>
      </c>
      <c r="Q155" s="22">
        <f t="shared" si="32"/>
        <v>0</v>
      </c>
      <c r="R155" s="20">
        <f>COUNTIF(R154:R154,"E")</f>
        <v>0</v>
      </c>
      <c r="S155" s="20">
        <f>COUNTIF(S154:S154,"C")</f>
        <v>0</v>
      </c>
      <c r="T155" s="20">
        <f>COUNTIF(T154:T154,"VP")</f>
        <v>0</v>
      </c>
      <c r="U155" s="21"/>
    </row>
    <row r="156" spans="1:21" ht="27.75" customHeight="1">
      <c r="A156" s="161" t="s">
        <v>49</v>
      </c>
      <c r="B156" s="162"/>
      <c r="C156" s="162"/>
      <c r="D156" s="162"/>
      <c r="E156" s="162"/>
      <c r="F156" s="162"/>
      <c r="G156" s="162"/>
      <c r="H156" s="162"/>
      <c r="I156" s="163"/>
      <c r="J156" s="22">
        <f t="shared" ref="J156:T156" si="33">SUM(J153,J155)</f>
        <v>11</v>
      </c>
      <c r="K156" s="22">
        <f t="shared" si="33"/>
        <v>3</v>
      </c>
      <c r="L156" s="22">
        <f t="shared" si="33"/>
        <v>2</v>
      </c>
      <c r="M156" s="22">
        <f t="shared" si="33"/>
        <v>0</v>
      </c>
      <c r="N156" s="22">
        <f t="shared" si="33"/>
        <v>2</v>
      </c>
      <c r="O156" s="22">
        <f t="shared" si="33"/>
        <v>7</v>
      </c>
      <c r="P156" s="22">
        <f t="shared" si="33"/>
        <v>13</v>
      </c>
      <c r="Q156" s="22">
        <f t="shared" si="33"/>
        <v>20</v>
      </c>
      <c r="R156" s="22">
        <f t="shared" si="33"/>
        <v>1</v>
      </c>
      <c r="S156" s="22">
        <f t="shared" si="33"/>
        <v>1</v>
      </c>
      <c r="T156" s="22">
        <f t="shared" si="33"/>
        <v>0</v>
      </c>
      <c r="U156" s="27"/>
    </row>
    <row r="157" spans="1:21" ht="17.25" customHeight="1">
      <c r="A157" s="164" t="s">
        <v>50</v>
      </c>
      <c r="B157" s="165"/>
      <c r="C157" s="165"/>
      <c r="D157" s="165"/>
      <c r="E157" s="165"/>
      <c r="F157" s="165"/>
      <c r="G157" s="165"/>
      <c r="H157" s="165"/>
      <c r="I157" s="165"/>
      <c r="J157" s="166"/>
      <c r="K157" s="22">
        <f t="shared" ref="K157:Q157" si="34">K153*14+K155*12</f>
        <v>42</v>
      </c>
      <c r="L157" s="22">
        <f t="shared" si="34"/>
        <v>28</v>
      </c>
      <c r="M157" s="22">
        <f t="shared" si="34"/>
        <v>0</v>
      </c>
      <c r="N157" s="22">
        <f t="shared" si="34"/>
        <v>28</v>
      </c>
      <c r="O157" s="22">
        <f t="shared" si="34"/>
        <v>98</v>
      </c>
      <c r="P157" s="22">
        <f t="shared" si="34"/>
        <v>182</v>
      </c>
      <c r="Q157" s="22">
        <f t="shared" si="34"/>
        <v>280</v>
      </c>
      <c r="R157" s="144"/>
      <c r="S157" s="145"/>
      <c r="T157" s="145"/>
      <c r="U157" s="146"/>
    </row>
    <row r="158" spans="1:21">
      <c r="A158" s="167"/>
      <c r="B158" s="168"/>
      <c r="C158" s="168"/>
      <c r="D158" s="168"/>
      <c r="E158" s="168"/>
      <c r="F158" s="168"/>
      <c r="G158" s="168"/>
      <c r="H158" s="168"/>
      <c r="I158" s="168"/>
      <c r="J158" s="169"/>
      <c r="K158" s="150">
        <f>SUM(K157:N157)</f>
        <v>98</v>
      </c>
      <c r="L158" s="151"/>
      <c r="M158" s="151"/>
      <c r="N158" s="152"/>
      <c r="O158" s="153">
        <f>SUM(O157:P157)</f>
        <v>280</v>
      </c>
      <c r="P158" s="154"/>
      <c r="Q158" s="155"/>
      <c r="R158" s="147"/>
      <c r="S158" s="148"/>
      <c r="T158" s="148"/>
      <c r="U158" s="149"/>
    </row>
    <row r="161" spans="1:34">
      <c r="A161" s="143" t="s">
        <v>62</v>
      </c>
      <c r="B161" s="143"/>
    </row>
    <row r="162" spans="1:34">
      <c r="A162" s="135" t="s">
        <v>27</v>
      </c>
      <c r="B162" s="137" t="s">
        <v>54</v>
      </c>
      <c r="C162" s="138"/>
      <c r="D162" s="138"/>
      <c r="E162" s="138"/>
      <c r="F162" s="138"/>
      <c r="G162" s="139"/>
      <c r="H162" s="137" t="s">
        <v>57</v>
      </c>
      <c r="I162" s="139"/>
      <c r="J162" s="87" t="s">
        <v>58</v>
      </c>
      <c r="K162" s="88"/>
      <c r="L162" s="88"/>
      <c r="M162" s="88"/>
      <c r="N162" s="88"/>
      <c r="O162" s="88"/>
      <c r="P162" s="89"/>
      <c r="Q162" s="137" t="s">
        <v>48</v>
      </c>
      <c r="R162" s="139"/>
      <c r="S162" s="87" t="s">
        <v>59</v>
      </c>
      <c r="T162" s="88"/>
      <c r="U162" s="89"/>
    </row>
    <row r="163" spans="1:34">
      <c r="A163" s="136"/>
      <c r="B163" s="140"/>
      <c r="C163" s="141"/>
      <c r="D163" s="141"/>
      <c r="E163" s="141"/>
      <c r="F163" s="141"/>
      <c r="G163" s="142"/>
      <c r="H163" s="140"/>
      <c r="I163" s="142"/>
      <c r="J163" s="87" t="s">
        <v>33</v>
      </c>
      <c r="K163" s="89"/>
      <c r="L163" s="87" t="s">
        <v>7</v>
      </c>
      <c r="M163" s="88"/>
      <c r="N163" s="89"/>
      <c r="O163" s="87" t="s">
        <v>30</v>
      </c>
      <c r="P163" s="89"/>
      <c r="Q163" s="140"/>
      <c r="R163" s="142"/>
      <c r="S163" s="36" t="s">
        <v>60</v>
      </c>
      <c r="T163" s="36" t="s">
        <v>61</v>
      </c>
      <c r="U163" s="36" t="s">
        <v>48</v>
      </c>
    </row>
    <row r="164" spans="1:34">
      <c r="A164" s="36">
        <v>1</v>
      </c>
      <c r="B164" s="87" t="s">
        <v>55</v>
      </c>
      <c r="C164" s="88"/>
      <c r="D164" s="88"/>
      <c r="E164" s="88"/>
      <c r="F164" s="88"/>
      <c r="G164" s="89"/>
      <c r="H164" s="96">
        <f>J164</f>
        <v>834</v>
      </c>
      <c r="I164" s="96"/>
      <c r="J164" s="97">
        <f>SUM((O48+O57+O67)*14+(O75*12)-J165)</f>
        <v>834</v>
      </c>
      <c r="K164" s="98"/>
      <c r="L164" s="97">
        <f>SUM((P48+P57+P67)*14+(P75*12)-L165)</f>
        <v>1658</v>
      </c>
      <c r="M164" s="99"/>
      <c r="N164" s="98"/>
      <c r="O164" s="100">
        <f>SUM(J164:N164)</f>
        <v>2492</v>
      </c>
      <c r="P164" s="101"/>
      <c r="Q164" s="102">
        <f>H164/H166</f>
        <v>0.83233532934131738</v>
      </c>
      <c r="R164" s="103"/>
      <c r="S164" s="37">
        <f>J48+J57-S165</f>
        <v>46</v>
      </c>
      <c r="T164" s="37">
        <f>J67+J75-T165</f>
        <v>53</v>
      </c>
      <c r="U164" s="59">
        <f>SUM(S164:T164)/SUM(S166:T166)</f>
        <v>0.82499999999999996</v>
      </c>
    </row>
    <row r="165" spans="1:34">
      <c r="A165" s="36">
        <v>2</v>
      </c>
      <c r="B165" s="87" t="s">
        <v>56</v>
      </c>
      <c r="C165" s="88"/>
      <c r="D165" s="88"/>
      <c r="E165" s="88"/>
      <c r="F165" s="88"/>
      <c r="G165" s="89"/>
      <c r="H165" s="96">
        <f>J165</f>
        <v>168</v>
      </c>
      <c r="I165" s="96"/>
      <c r="J165" s="104">
        <f>O100</f>
        <v>168</v>
      </c>
      <c r="K165" s="105"/>
      <c r="L165" s="104">
        <f>P100</f>
        <v>378</v>
      </c>
      <c r="M165" s="133"/>
      <c r="N165" s="105"/>
      <c r="O165" s="134">
        <f>SUM(J165:N165)</f>
        <v>546</v>
      </c>
      <c r="P165" s="101"/>
      <c r="Q165" s="102">
        <f>H165/H166</f>
        <v>0.16766467065868262</v>
      </c>
      <c r="R165" s="103"/>
      <c r="S165" s="16">
        <v>14</v>
      </c>
      <c r="T165" s="16">
        <v>7</v>
      </c>
      <c r="U165" s="61">
        <f>SUM(S165:T165)/SUM(S166:T166)</f>
        <v>0.17499999999999999</v>
      </c>
      <c r="V165" s="227"/>
      <c r="W165" s="227"/>
      <c r="X165" s="227"/>
    </row>
    <row r="166" spans="1:34">
      <c r="A166" s="87" t="s">
        <v>25</v>
      </c>
      <c r="B166" s="88"/>
      <c r="C166" s="88"/>
      <c r="D166" s="88"/>
      <c r="E166" s="88"/>
      <c r="F166" s="88"/>
      <c r="G166" s="89"/>
      <c r="H166" s="90">
        <f>SUM(H164:I165)</f>
        <v>1002</v>
      </c>
      <c r="I166" s="90"/>
      <c r="J166" s="90">
        <f>SUM(J164:K165)</f>
        <v>1002</v>
      </c>
      <c r="K166" s="90"/>
      <c r="L166" s="91">
        <f>SUM(L164:N165)</f>
        <v>2036</v>
      </c>
      <c r="M166" s="92"/>
      <c r="N166" s="93"/>
      <c r="O166" s="91">
        <f>SUM(O164:P165)</f>
        <v>3038</v>
      </c>
      <c r="P166" s="93"/>
      <c r="Q166" s="94">
        <f>SUM(Q164:R165)</f>
        <v>1</v>
      </c>
      <c r="R166" s="95"/>
      <c r="S166" s="38">
        <f>SUM(S164:S165)</f>
        <v>60</v>
      </c>
      <c r="T166" s="38">
        <f>SUM(T164:T165)</f>
        <v>60</v>
      </c>
      <c r="U166" s="60">
        <f>SUM(U164:U165)</f>
        <v>1</v>
      </c>
    </row>
    <row r="168" spans="1:34">
      <c r="A168" s="184" t="s">
        <v>86</v>
      </c>
      <c r="B168" s="184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</row>
    <row r="169" spans="1:34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N169" s="43"/>
      <c r="O169" s="43"/>
      <c r="P169" s="43"/>
      <c r="Q169" s="43"/>
      <c r="R169" s="43"/>
      <c r="S169" s="43"/>
      <c r="T169" s="43"/>
      <c r="U169" s="43"/>
    </row>
    <row r="170" spans="1:34" ht="12.75" customHeight="1">
      <c r="A170" s="132" t="s">
        <v>80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</row>
    <row r="171" spans="1:34" ht="27.75" customHeight="1">
      <c r="A171" s="132" t="s">
        <v>27</v>
      </c>
      <c r="B171" s="132" t="s">
        <v>26</v>
      </c>
      <c r="C171" s="132"/>
      <c r="D171" s="132"/>
      <c r="E171" s="132"/>
      <c r="F171" s="132"/>
      <c r="G171" s="132"/>
      <c r="H171" s="132"/>
      <c r="I171" s="132"/>
      <c r="J171" s="174" t="s">
        <v>40</v>
      </c>
      <c r="K171" s="174" t="s">
        <v>24</v>
      </c>
      <c r="L171" s="174"/>
      <c r="M171" s="174"/>
      <c r="N171" s="174"/>
      <c r="O171" s="174" t="s">
        <v>41</v>
      </c>
      <c r="P171" s="209"/>
      <c r="Q171" s="209"/>
      <c r="R171" s="174" t="s">
        <v>23</v>
      </c>
      <c r="S171" s="174"/>
      <c r="T171" s="174"/>
      <c r="U171" s="174" t="s">
        <v>22</v>
      </c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</row>
    <row r="172" spans="1:34">
      <c r="A172" s="132"/>
      <c r="B172" s="132"/>
      <c r="C172" s="132"/>
      <c r="D172" s="132"/>
      <c r="E172" s="132"/>
      <c r="F172" s="132"/>
      <c r="G172" s="132"/>
      <c r="H172" s="132"/>
      <c r="I172" s="132"/>
      <c r="J172" s="174"/>
      <c r="K172" s="49" t="s">
        <v>28</v>
      </c>
      <c r="L172" s="49" t="s">
        <v>29</v>
      </c>
      <c r="M172" s="52" t="s">
        <v>102</v>
      </c>
      <c r="N172" s="49" t="s">
        <v>103</v>
      </c>
      <c r="O172" s="49" t="s">
        <v>33</v>
      </c>
      <c r="P172" s="49" t="s">
        <v>7</v>
      </c>
      <c r="Q172" s="49" t="s">
        <v>30</v>
      </c>
      <c r="R172" s="49" t="s">
        <v>31</v>
      </c>
      <c r="S172" s="49" t="s">
        <v>28</v>
      </c>
      <c r="T172" s="49" t="s">
        <v>32</v>
      </c>
      <c r="U172" s="174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</row>
    <row r="173" spans="1:34">
      <c r="A173" s="241" t="s">
        <v>81</v>
      </c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</row>
    <row r="174" spans="1:34" s="43" customFormat="1">
      <c r="A174" s="44" t="s">
        <v>74</v>
      </c>
      <c r="B174" s="82" t="s">
        <v>87</v>
      </c>
      <c r="C174" s="82"/>
      <c r="D174" s="82"/>
      <c r="E174" s="82"/>
      <c r="F174" s="82"/>
      <c r="G174" s="82"/>
      <c r="H174" s="82"/>
      <c r="I174" s="82"/>
      <c r="J174" s="40">
        <v>5</v>
      </c>
      <c r="K174" s="40">
        <v>2</v>
      </c>
      <c r="L174" s="40">
        <v>1</v>
      </c>
      <c r="M174" s="40">
        <v>0</v>
      </c>
      <c r="N174" s="40">
        <v>0</v>
      </c>
      <c r="O174" s="41">
        <f>K174+L174+M174+N174</f>
        <v>3</v>
      </c>
      <c r="P174" s="41">
        <f>Q174-O174</f>
        <v>6</v>
      </c>
      <c r="Q174" s="41">
        <f>ROUND(PRODUCT(J174,25)/14,0)</f>
        <v>9</v>
      </c>
      <c r="R174" s="40" t="s">
        <v>31</v>
      </c>
      <c r="S174" s="40"/>
      <c r="T174" s="42"/>
      <c r="U174" s="42" t="s">
        <v>36</v>
      </c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</row>
    <row r="175" spans="1:34">
      <c r="A175" s="44" t="s">
        <v>75</v>
      </c>
      <c r="B175" s="82" t="s">
        <v>88</v>
      </c>
      <c r="C175" s="82"/>
      <c r="D175" s="82"/>
      <c r="E175" s="82"/>
      <c r="F175" s="82"/>
      <c r="G175" s="82"/>
      <c r="H175" s="82"/>
      <c r="I175" s="82"/>
      <c r="J175" s="40">
        <v>5</v>
      </c>
      <c r="K175" s="40">
        <v>2</v>
      </c>
      <c r="L175" s="40">
        <v>1</v>
      </c>
      <c r="M175" s="40">
        <v>0</v>
      </c>
      <c r="N175" s="40">
        <v>0</v>
      </c>
      <c r="O175" s="41">
        <f>K175+L175+M175+N175</f>
        <v>3</v>
      </c>
      <c r="P175" s="41">
        <f>Q175-O175</f>
        <v>6</v>
      </c>
      <c r="Q175" s="41">
        <f>ROUND(PRODUCT(J175,25)/14,0)</f>
        <v>9</v>
      </c>
      <c r="R175" s="40" t="s">
        <v>31</v>
      </c>
      <c r="S175" s="40"/>
      <c r="T175" s="42"/>
      <c r="U175" s="42" t="s">
        <v>36</v>
      </c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</row>
    <row r="176" spans="1:34">
      <c r="A176" s="108" t="s">
        <v>82</v>
      </c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10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</row>
    <row r="177" spans="1:34" ht="36" customHeight="1">
      <c r="A177" s="44" t="s">
        <v>76</v>
      </c>
      <c r="B177" s="83" t="s">
        <v>99</v>
      </c>
      <c r="C177" s="84"/>
      <c r="D177" s="84"/>
      <c r="E177" s="84"/>
      <c r="F177" s="84"/>
      <c r="G177" s="84"/>
      <c r="H177" s="84"/>
      <c r="I177" s="85"/>
      <c r="J177" s="40">
        <v>5</v>
      </c>
      <c r="K177" s="40">
        <v>2</v>
      </c>
      <c r="L177" s="40">
        <v>1</v>
      </c>
      <c r="M177" s="40">
        <v>0</v>
      </c>
      <c r="N177" s="40">
        <v>0</v>
      </c>
      <c r="O177" s="41">
        <f>K177+L177+M177+N177</f>
        <v>3</v>
      </c>
      <c r="P177" s="41">
        <f>Q177-O177</f>
        <v>6</v>
      </c>
      <c r="Q177" s="41">
        <f>ROUND(PRODUCT(J177,25)/14,0)</f>
        <v>9</v>
      </c>
      <c r="R177" s="40" t="s">
        <v>31</v>
      </c>
      <c r="S177" s="40"/>
      <c r="T177" s="42"/>
      <c r="U177" s="42" t="s">
        <v>89</v>
      </c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</row>
    <row r="178" spans="1:34" s="43" customFormat="1" ht="15" customHeight="1">
      <c r="A178" s="44" t="s">
        <v>77</v>
      </c>
      <c r="B178" s="83" t="s">
        <v>100</v>
      </c>
      <c r="C178" s="84"/>
      <c r="D178" s="84"/>
      <c r="E178" s="84"/>
      <c r="F178" s="84"/>
      <c r="G178" s="84"/>
      <c r="H178" s="84"/>
      <c r="I178" s="85"/>
      <c r="J178" s="40">
        <v>5</v>
      </c>
      <c r="K178" s="40">
        <v>1</v>
      </c>
      <c r="L178" s="40">
        <v>2</v>
      </c>
      <c r="M178" s="40">
        <v>0</v>
      </c>
      <c r="N178" s="40">
        <v>0</v>
      </c>
      <c r="O178" s="41">
        <f>K178+L178+M178+N178</f>
        <v>3</v>
      </c>
      <c r="P178" s="41">
        <f>Q178-O178</f>
        <v>6</v>
      </c>
      <c r="Q178" s="41">
        <f>ROUND(PRODUCT(J178,25)/14,0)</f>
        <v>9</v>
      </c>
      <c r="R178" s="40" t="s">
        <v>31</v>
      </c>
      <c r="S178" s="40"/>
      <c r="T178" s="42"/>
      <c r="U178" s="42" t="s">
        <v>90</v>
      </c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</row>
    <row r="179" spans="1:34">
      <c r="A179" s="108" t="s">
        <v>83</v>
      </c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10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</row>
    <row r="180" spans="1:34" s="43" customFormat="1" ht="39" customHeight="1">
      <c r="A180" s="44" t="s">
        <v>92</v>
      </c>
      <c r="B180" s="83" t="s">
        <v>91</v>
      </c>
      <c r="C180" s="84"/>
      <c r="D180" s="84"/>
      <c r="E180" s="84"/>
      <c r="F180" s="84"/>
      <c r="G180" s="84"/>
      <c r="H180" s="84"/>
      <c r="I180" s="85"/>
      <c r="J180" s="40">
        <v>5</v>
      </c>
      <c r="K180" s="40">
        <v>0</v>
      </c>
      <c r="L180" s="40">
        <v>0</v>
      </c>
      <c r="M180" s="40">
        <v>3</v>
      </c>
      <c r="N180" s="40">
        <v>0</v>
      </c>
      <c r="O180" s="41">
        <f>K180+L180+M180+N180</f>
        <v>3</v>
      </c>
      <c r="P180" s="41">
        <f>Q180-O180</f>
        <v>6</v>
      </c>
      <c r="Q180" s="41">
        <f>ROUND(PRODUCT(J180,25)/14,0)</f>
        <v>9</v>
      </c>
      <c r="R180" s="40"/>
      <c r="S180" s="40" t="s">
        <v>28</v>
      </c>
      <c r="T180" s="42"/>
      <c r="U180" s="42" t="s">
        <v>89</v>
      </c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</row>
    <row r="181" spans="1:34" ht="18" customHeight="1">
      <c r="A181" s="44" t="s">
        <v>93</v>
      </c>
      <c r="B181" s="83" t="s">
        <v>101</v>
      </c>
      <c r="C181" s="84"/>
      <c r="D181" s="84"/>
      <c r="E181" s="84"/>
      <c r="F181" s="84"/>
      <c r="G181" s="84"/>
      <c r="H181" s="84"/>
      <c r="I181" s="85"/>
      <c r="J181" s="40">
        <v>5</v>
      </c>
      <c r="K181" s="40">
        <v>1</v>
      </c>
      <c r="L181" s="40">
        <v>2</v>
      </c>
      <c r="M181" s="40">
        <v>0</v>
      </c>
      <c r="N181" s="40">
        <v>0</v>
      </c>
      <c r="O181" s="41">
        <f>K181+L181+M181+N181</f>
        <v>3</v>
      </c>
      <c r="P181" s="41">
        <f>Q181-O181</f>
        <v>6</v>
      </c>
      <c r="Q181" s="41">
        <f>ROUND(PRODUCT(J181,25)/14,0)</f>
        <v>9</v>
      </c>
      <c r="R181" s="40" t="s">
        <v>31</v>
      </c>
      <c r="S181" s="40"/>
      <c r="T181" s="42"/>
      <c r="U181" s="42" t="s">
        <v>90</v>
      </c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</row>
    <row r="182" spans="1:34">
      <c r="A182" s="111" t="s">
        <v>84</v>
      </c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3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</row>
    <row r="183" spans="1:34" ht="18.75" customHeight="1">
      <c r="A183" s="44"/>
      <c r="B183" s="83" t="s">
        <v>78</v>
      </c>
      <c r="C183" s="84"/>
      <c r="D183" s="84"/>
      <c r="E183" s="84"/>
      <c r="F183" s="84"/>
      <c r="G183" s="84"/>
      <c r="H183" s="84"/>
      <c r="I183" s="85"/>
      <c r="J183" s="40">
        <v>5</v>
      </c>
      <c r="K183" s="40"/>
      <c r="L183" s="40"/>
      <c r="M183" s="40"/>
      <c r="N183" s="40"/>
      <c r="O183" s="41"/>
      <c r="P183" s="41"/>
      <c r="Q183" s="41"/>
      <c r="R183" s="40"/>
      <c r="S183" s="40"/>
      <c r="T183" s="42"/>
      <c r="U183" s="45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</row>
    <row r="184" spans="1:34" ht="20.25" customHeight="1">
      <c r="A184" s="114" t="s">
        <v>79</v>
      </c>
      <c r="B184" s="115"/>
      <c r="C184" s="115"/>
      <c r="D184" s="115"/>
      <c r="E184" s="115"/>
      <c r="F184" s="115"/>
      <c r="G184" s="115"/>
      <c r="H184" s="115"/>
      <c r="I184" s="116"/>
      <c r="J184" s="46">
        <f>SUM(J174:J175,J177:J178,J180:J181,J183)</f>
        <v>35</v>
      </c>
      <c r="K184" s="46">
        <f t="shared" ref="K184:Q184" si="35">SUM(K174:K175,K177:K178,K180:K181,K183)</f>
        <v>8</v>
      </c>
      <c r="L184" s="46">
        <f t="shared" si="35"/>
        <v>7</v>
      </c>
      <c r="M184" s="46">
        <f t="shared" ref="M184" si="36">SUM(M174:M175,M177:M178,M180:M181,M183)</f>
        <v>3</v>
      </c>
      <c r="N184" s="46">
        <f t="shared" si="35"/>
        <v>0</v>
      </c>
      <c r="O184" s="46">
        <f t="shared" si="35"/>
        <v>18</v>
      </c>
      <c r="P184" s="46">
        <f t="shared" si="35"/>
        <v>36</v>
      </c>
      <c r="Q184" s="46">
        <f t="shared" si="35"/>
        <v>54</v>
      </c>
      <c r="R184" s="48">
        <f>COUNTIF(R174:R175,"E")+COUNTIF(R177:R178,"E")+COUNTIF(R180:R181,"E")+COUNTIF(R183,"E")</f>
        <v>5</v>
      </c>
      <c r="S184" s="48">
        <f>COUNTIF(S174:S175,"C")+COUNTIF(S177:S178,"C")+COUNTIF(S180:S181,"C")+COUNTIF(S183,"C")</f>
        <v>1</v>
      </c>
      <c r="T184" s="48">
        <f>COUNTIF(T174:T175,"VP")+COUNTIF(T177:T178,"VP")+COUNTIF(T180:T181,"VP")+COUNTIF(T183,"VP")</f>
        <v>0</v>
      </c>
      <c r="U184" s="4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</row>
    <row r="185" spans="1:34" ht="20.25" customHeight="1">
      <c r="A185" s="117" t="s">
        <v>50</v>
      </c>
      <c r="B185" s="118"/>
      <c r="C185" s="118"/>
      <c r="D185" s="118"/>
      <c r="E185" s="118"/>
      <c r="F185" s="118"/>
      <c r="G185" s="118"/>
      <c r="H185" s="118"/>
      <c r="I185" s="118"/>
      <c r="J185" s="119"/>
      <c r="K185" s="46">
        <f>SUM(K174:K175,K177:K178,K180:K181)*14</f>
        <v>112</v>
      </c>
      <c r="L185" s="46">
        <f t="shared" ref="L185:Q185" si="37">SUM(L174:L175,L177:L178,L180:L181)*14</f>
        <v>98</v>
      </c>
      <c r="M185" s="46">
        <f t="shared" ref="M185" si="38">SUM(M174:M175,M177:M178,M180:M181)*14</f>
        <v>42</v>
      </c>
      <c r="N185" s="46">
        <f t="shared" si="37"/>
        <v>0</v>
      </c>
      <c r="O185" s="46">
        <f t="shared" si="37"/>
        <v>252</v>
      </c>
      <c r="P185" s="46">
        <f t="shared" si="37"/>
        <v>504</v>
      </c>
      <c r="Q185" s="46">
        <f t="shared" si="37"/>
        <v>756</v>
      </c>
      <c r="R185" s="123"/>
      <c r="S185" s="124"/>
      <c r="T185" s="124"/>
      <c r="U185" s="125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</row>
    <row r="186" spans="1:34" ht="20.25" customHeight="1">
      <c r="A186" s="120"/>
      <c r="B186" s="121"/>
      <c r="C186" s="121"/>
      <c r="D186" s="121"/>
      <c r="E186" s="121"/>
      <c r="F186" s="121"/>
      <c r="G186" s="121"/>
      <c r="H186" s="121"/>
      <c r="I186" s="121"/>
      <c r="J186" s="122"/>
      <c r="K186" s="129">
        <f>SUM(K185:N185)</f>
        <v>252</v>
      </c>
      <c r="L186" s="130"/>
      <c r="M186" s="130"/>
      <c r="N186" s="131"/>
      <c r="O186" s="129">
        <f>SUM(O185:P185)</f>
        <v>756</v>
      </c>
      <c r="P186" s="130"/>
      <c r="Q186" s="131"/>
      <c r="R186" s="126"/>
      <c r="S186" s="127"/>
      <c r="T186" s="127"/>
      <c r="U186" s="128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</row>
    <row r="187" spans="1:34"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</row>
    <row r="188" spans="1:34">
      <c r="A188" s="86" t="s">
        <v>94</v>
      </c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</row>
    <row r="189" spans="1:34">
      <c r="A189" s="86" t="s">
        <v>95</v>
      </c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</row>
    <row r="190" spans="1:34">
      <c r="A190" s="86" t="s">
        <v>96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</row>
    <row r="191" spans="1:34"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</row>
    <row r="192" spans="1:34"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</row>
    <row r="193" spans="22:34"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</row>
    <row r="194" spans="22:34"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</row>
    <row r="195" spans="22:34"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</row>
  </sheetData>
  <sheetProtection formatCells="0" formatRows="0" insertRows="0"/>
  <mergeCells count="278">
    <mergeCell ref="A168:U168"/>
    <mergeCell ref="A171:A172"/>
    <mergeCell ref="B171:I172"/>
    <mergeCell ref="J171:J172"/>
    <mergeCell ref="K171:N171"/>
    <mergeCell ref="O171:Q171"/>
    <mergeCell ref="R171:T171"/>
    <mergeCell ref="U171:U172"/>
    <mergeCell ref="A173:U173"/>
    <mergeCell ref="V75:W75"/>
    <mergeCell ref="V165:X165"/>
    <mergeCell ref="U4:W4"/>
    <mergeCell ref="U5:W5"/>
    <mergeCell ref="U3:W3"/>
    <mergeCell ref="U6:W6"/>
    <mergeCell ref="V48:W48"/>
    <mergeCell ref="V57:W57"/>
    <mergeCell ref="V67:W67"/>
    <mergeCell ref="U9:Y12"/>
    <mergeCell ref="U15:Y17"/>
    <mergeCell ref="U20:Z23"/>
    <mergeCell ref="Z16:AA16"/>
    <mergeCell ref="U41:U42"/>
    <mergeCell ref="A80:U80"/>
    <mergeCell ref="B109:I109"/>
    <mergeCell ref="B110:I110"/>
    <mergeCell ref="B111:I111"/>
    <mergeCell ref="B108:I108"/>
    <mergeCell ref="A107:U107"/>
    <mergeCell ref="U105:U106"/>
    <mergeCell ref="B150:I150"/>
    <mergeCell ref="A104:U104"/>
    <mergeCell ref="K105:N105"/>
    <mergeCell ref="O105:Q105"/>
    <mergeCell ref="B64:I64"/>
    <mergeCell ref="A60:U60"/>
    <mergeCell ref="J61:J62"/>
    <mergeCell ref="K61:N61"/>
    <mergeCell ref="A105:A106"/>
    <mergeCell ref="B105:I106"/>
    <mergeCell ref="J105:J106"/>
    <mergeCell ref="O61:Q61"/>
    <mergeCell ref="R61:T61"/>
    <mergeCell ref="U61:U62"/>
    <mergeCell ref="B72:I72"/>
    <mergeCell ref="B73:I73"/>
    <mergeCell ref="B74:I74"/>
    <mergeCell ref="A61:A62"/>
    <mergeCell ref="B61:I62"/>
    <mergeCell ref="A77:U77"/>
    <mergeCell ref="R105:T105"/>
    <mergeCell ref="B86:I86"/>
    <mergeCell ref="U70:U71"/>
    <mergeCell ref="B67:I67"/>
    <mergeCell ref="B70:I71"/>
    <mergeCell ref="A69:U69"/>
    <mergeCell ref="J70:J71"/>
    <mergeCell ref="A13:K13"/>
    <mergeCell ref="A14:K14"/>
    <mergeCell ref="A16:K16"/>
    <mergeCell ref="B41:I42"/>
    <mergeCell ref="M17:T17"/>
    <mergeCell ref="M18:T18"/>
    <mergeCell ref="M13:T13"/>
    <mergeCell ref="M16:T16"/>
    <mergeCell ref="A11:K11"/>
    <mergeCell ref="A12:K12"/>
    <mergeCell ref="A40:U40"/>
    <mergeCell ref="M25:T31"/>
    <mergeCell ref="A20:K23"/>
    <mergeCell ref="M21:T23"/>
    <mergeCell ref="I26:K26"/>
    <mergeCell ref="B26:C26"/>
    <mergeCell ref="H26:H27"/>
    <mergeCell ref="G26:G27"/>
    <mergeCell ref="M15:T15"/>
    <mergeCell ref="A15:K15"/>
    <mergeCell ref="J41:J42"/>
    <mergeCell ref="A25:K25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8:T11"/>
    <mergeCell ref="R3:T3"/>
    <mergeCell ref="R4:T4"/>
    <mergeCell ref="R5:T5"/>
    <mergeCell ref="R6:T6"/>
    <mergeCell ref="K70:N70"/>
    <mergeCell ref="O70:Q70"/>
    <mergeCell ref="R70:T70"/>
    <mergeCell ref="A70:A71"/>
    <mergeCell ref="O78:Q78"/>
    <mergeCell ref="A78:A79"/>
    <mergeCell ref="B75:I75"/>
    <mergeCell ref="B63:I63"/>
    <mergeCell ref="B66:I66"/>
    <mergeCell ref="B65:I65"/>
    <mergeCell ref="B57:I57"/>
    <mergeCell ref="B55:I55"/>
    <mergeCell ref="B56:I56"/>
    <mergeCell ref="B45:I45"/>
    <mergeCell ref="B43:I43"/>
    <mergeCell ref="B44:I44"/>
    <mergeCell ref="B48:I48"/>
    <mergeCell ref="B53:I53"/>
    <mergeCell ref="B54:I54"/>
    <mergeCell ref="B46:I46"/>
    <mergeCell ref="B47:I47"/>
    <mergeCell ref="B51:I52"/>
    <mergeCell ref="A1:K1"/>
    <mergeCell ref="A3:K3"/>
    <mergeCell ref="K51:N51"/>
    <mergeCell ref="M19:T19"/>
    <mergeCell ref="M1:T1"/>
    <mergeCell ref="M14:T14"/>
    <mergeCell ref="A4:K5"/>
    <mergeCell ref="A38:U38"/>
    <mergeCell ref="A19:K19"/>
    <mergeCell ref="A17:K17"/>
    <mergeCell ref="M3:N3"/>
    <mergeCell ref="M5:N5"/>
    <mergeCell ref="D26:F26"/>
    <mergeCell ref="A18:K18"/>
    <mergeCell ref="O51:Q51"/>
    <mergeCell ref="R51:T51"/>
    <mergeCell ref="O41:Q41"/>
    <mergeCell ref="K41:N41"/>
    <mergeCell ref="U51:U52"/>
    <mergeCell ref="R41:T41"/>
    <mergeCell ref="A50:U50"/>
    <mergeCell ref="J51:J52"/>
    <mergeCell ref="A51:A52"/>
    <mergeCell ref="A41:A42"/>
    <mergeCell ref="B113:I113"/>
    <mergeCell ref="A103:U103"/>
    <mergeCell ref="B112:I112"/>
    <mergeCell ref="B97:I97"/>
    <mergeCell ref="R78:T78"/>
    <mergeCell ref="K101:N101"/>
    <mergeCell ref="O101:Q101"/>
    <mergeCell ref="R100:U101"/>
    <mergeCell ref="A99:I99"/>
    <mergeCell ref="A100:J101"/>
    <mergeCell ref="U78:U79"/>
    <mergeCell ref="B78:I79"/>
    <mergeCell ref="A87:U87"/>
    <mergeCell ref="B91:I91"/>
    <mergeCell ref="B90:I90"/>
    <mergeCell ref="B89:I89"/>
    <mergeCell ref="B95:I95"/>
    <mergeCell ref="B96:I96"/>
    <mergeCell ref="B94:I94"/>
    <mergeCell ref="A93:U93"/>
    <mergeCell ref="B88:I88"/>
    <mergeCell ref="B92:I92"/>
    <mergeCell ref="J78:J79"/>
    <mergeCell ref="K78:N78"/>
    <mergeCell ref="B114:I114"/>
    <mergeCell ref="A119:J120"/>
    <mergeCell ref="R119:U120"/>
    <mergeCell ref="O120:Q120"/>
    <mergeCell ref="K120:N120"/>
    <mergeCell ref="A118:I118"/>
    <mergeCell ref="B117:I117"/>
    <mergeCell ref="B116:I116"/>
    <mergeCell ref="B129:I129"/>
    <mergeCell ref="A124:A125"/>
    <mergeCell ref="A123:U123"/>
    <mergeCell ref="J124:J125"/>
    <mergeCell ref="K124:N124"/>
    <mergeCell ref="O124:Q124"/>
    <mergeCell ref="B124:I125"/>
    <mergeCell ref="R124:T124"/>
    <mergeCell ref="U124:U125"/>
    <mergeCell ref="B131:I131"/>
    <mergeCell ref="B130:I130"/>
    <mergeCell ref="B137:I137"/>
    <mergeCell ref="B132:I132"/>
    <mergeCell ref="A115:U115"/>
    <mergeCell ref="A126:U126"/>
    <mergeCell ref="B127:I127"/>
    <mergeCell ref="B128:I128"/>
    <mergeCell ref="B133:I133"/>
    <mergeCell ref="B134:I134"/>
    <mergeCell ref="R147:T147"/>
    <mergeCell ref="A147:A148"/>
    <mergeCell ref="B147:I148"/>
    <mergeCell ref="J147:J148"/>
    <mergeCell ref="K147:N147"/>
    <mergeCell ref="A157:J158"/>
    <mergeCell ref="A135:U135"/>
    <mergeCell ref="U147:U148"/>
    <mergeCell ref="A146:U146"/>
    <mergeCell ref="A142:J143"/>
    <mergeCell ref="R142:U143"/>
    <mergeCell ref="O147:Q147"/>
    <mergeCell ref="A149:U149"/>
    <mergeCell ref="B151:I151"/>
    <mergeCell ref="B138:I138"/>
    <mergeCell ref="B139:I139"/>
    <mergeCell ref="B140:I140"/>
    <mergeCell ref="B136:I136"/>
    <mergeCell ref="A141:I141"/>
    <mergeCell ref="K143:N143"/>
    <mergeCell ref="O143:Q143"/>
    <mergeCell ref="A161:B161"/>
    <mergeCell ref="R157:U158"/>
    <mergeCell ref="K158:N158"/>
    <mergeCell ref="O158:Q158"/>
    <mergeCell ref="B152:I152"/>
    <mergeCell ref="B153:I153"/>
    <mergeCell ref="B154:I154"/>
    <mergeCell ref="B155:I155"/>
    <mergeCell ref="A156:I156"/>
    <mergeCell ref="L165:N165"/>
    <mergeCell ref="O165:P165"/>
    <mergeCell ref="Q165:R165"/>
    <mergeCell ref="A162:A163"/>
    <mergeCell ref="B162:G163"/>
    <mergeCell ref="H162:I163"/>
    <mergeCell ref="J162:P162"/>
    <mergeCell ref="Q162:R163"/>
    <mergeCell ref="S162:U162"/>
    <mergeCell ref="J163:K163"/>
    <mergeCell ref="L163:N163"/>
    <mergeCell ref="O163:P163"/>
    <mergeCell ref="A189:U189"/>
    <mergeCell ref="A190:U190"/>
    <mergeCell ref="V170:AH171"/>
    <mergeCell ref="V172:AA195"/>
    <mergeCell ref="AB172:AH195"/>
    <mergeCell ref="A176:U176"/>
    <mergeCell ref="B177:I177"/>
    <mergeCell ref="A179:U179"/>
    <mergeCell ref="B181:I181"/>
    <mergeCell ref="A182:U182"/>
    <mergeCell ref="B183:I183"/>
    <mergeCell ref="A184:I184"/>
    <mergeCell ref="A185:J186"/>
    <mergeCell ref="R185:U186"/>
    <mergeCell ref="K186:N186"/>
    <mergeCell ref="O186:Q186"/>
    <mergeCell ref="B178:I178"/>
    <mergeCell ref="A170:U170"/>
    <mergeCell ref="B175:I175"/>
    <mergeCell ref="B81:I81"/>
    <mergeCell ref="B82:I82"/>
    <mergeCell ref="B83:I83"/>
    <mergeCell ref="B84:I84"/>
    <mergeCell ref="B85:I85"/>
    <mergeCell ref="B98:I98"/>
    <mergeCell ref="B174:I174"/>
    <mergeCell ref="B180:I180"/>
    <mergeCell ref="A188:U188"/>
    <mergeCell ref="A166:G166"/>
    <mergeCell ref="H166:I166"/>
    <mergeCell ref="J166:K166"/>
    <mergeCell ref="L166:N166"/>
    <mergeCell ref="O166:P166"/>
    <mergeCell ref="Q166:R166"/>
    <mergeCell ref="B164:G164"/>
    <mergeCell ref="H164:I164"/>
    <mergeCell ref="J164:K164"/>
    <mergeCell ref="L164:N164"/>
    <mergeCell ref="O164:P164"/>
    <mergeCell ref="Q164:R164"/>
    <mergeCell ref="B165:G165"/>
    <mergeCell ref="H165:I165"/>
    <mergeCell ref="J165:K165"/>
  </mergeCells>
  <phoneticPr fontId="5" type="noConversion"/>
  <conditionalFormatting sqref="U3:U6 U28:U29">
    <cfRule type="cellIs" dxfId="23" priority="47" operator="equal">
      <formula>"E bine"</formula>
    </cfRule>
  </conditionalFormatting>
  <conditionalFormatting sqref="U3:U6 U28:U29">
    <cfRule type="cellIs" dxfId="22" priority="46" operator="equal">
      <formula>"NU e bine"</formula>
    </cfRule>
  </conditionalFormatting>
  <conditionalFormatting sqref="U3:U6 U28:U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165 U3:U6 U28:U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U3:W6">
    <cfRule type="cellIs" dxfId="12" priority="36" operator="equal">
      <formula>"Trebuie alocate cel puțin 20 de ore pe săptămână"</formula>
    </cfRule>
  </conditionalFormatting>
  <conditionalFormatting sqref="V165:X165 U28:U29">
    <cfRule type="cellIs" dxfId="11" priority="24" operator="equal">
      <formula>"Corect"</formula>
    </cfRule>
  </conditionalFormatting>
  <conditionalFormatting sqref="U28">
    <cfRule type="cellIs" dxfId="10" priority="23" operator="equal">
      <formula>"Correct"</formula>
    </cfRule>
  </conditionalFormatting>
  <conditionalFormatting sqref="V48:W48 V57:W57 V67:W67 V75:W75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165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disablePrompts="1" count="10">
    <dataValidation type="list" allowBlank="1" showInputMessage="1" showErrorMessage="1" sqref="S177:S178 S183 S174:S175 S180:S181 S43:S47 S127:S132 S63:S66 S108:S112 S81:S86 S88:S92 S94:S98 S53:S56 S150:S151">
      <formula1>$S$42</formula1>
    </dataValidation>
    <dataValidation type="list" allowBlank="1" showInputMessage="1" showErrorMessage="1" sqref="R177:R178 R183 R174:R175 R180:R181 R43:R47 R94:R98 R63:R66 R108:R112 R81:R86 R88:R92 R150:R151 R53:R56 R127:R131">
      <formula1>$R$42</formula1>
    </dataValidation>
    <dataValidation type="list" allowBlank="1" showInputMessage="1" showErrorMessage="1" sqref="T177:T178 T183 T174:T175 T180:T181 T43:T47 T81:T86 T63:T66 T108:T112 T127:T132 T88:T92 T94:T98 T53:T56 T150:T151">
      <formula1>$T$42</formula1>
    </dataValidation>
    <dataValidation type="list" allowBlank="1" showInputMessage="1" showErrorMessage="1" sqref="U139 U43:U47 U81:U86 U88:U92 U94:U98 U127:U133 U108:U113 U116 U63:U66 U154 U53:U56 U150:U152">
      <formula1>$P$39:$T$39</formula1>
    </dataValidation>
    <dataValidation type="list" allowBlank="1" showInputMessage="1" showErrorMessage="1" sqref="U153 U134 U114">
      <formula1>$Q$39:$T$39</formula1>
    </dataValidation>
    <dataValidation type="list" allowBlank="1" showInputMessage="1" showErrorMessage="1" sqref="B139:I139 B154:I154 B133:I133 B113:I113 B116:I116 B152:I152">
      <formula1>$B$41:$B$102</formula1>
    </dataValidation>
    <dataValidation type="list" allowBlank="1" showInputMessage="1" showErrorMessage="1" sqref="T72:T74 T136:T138">
      <formula1>$T$41</formula1>
    </dataValidation>
    <dataValidation type="list" allowBlank="1" showInputMessage="1" showErrorMessage="1" sqref="U72:U74 U136:U138">
      <formula1>$P$38:$T$38</formula1>
    </dataValidation>
    <dataValidation type="list" allowBlank="1" showInputMessage="1" showErrorMessage="1" sqref="R72:R74 R136:R138">
      <formula1>$R$41</formula1>
    </dataValidation>
    <dataValidation type="list" allowBlank="1" showInputMessage="1" showErrorMessage="1" sqref="S72:S74 S136:S138">
      <formula1>$S$41</formula1>
    </dataValidation>
  </dataValidations>
  <pageMargins left="0.7" right="0.7" top="0.75" bottom="0.75" header="0.3" footer="0.3"/>
  <pageSetup paperSize="9" scale="85" orientation="landscape" blackAndWhite="1" r:id="rId1"/>
  <headerFooter>
    <oddHeader>&amp;C
&amp;R&amp;P</oddHeader>
    <oddFooter>&amp;LRECTOR,
Acad.Prof.univ.dr. Ioan Aurel POP&amp;CDECAN,
Prof.dr. Adrian Olimpiu PETRUȘEL&amp;RDIRECTOR DE DEPARTAMENT,
Prof.dr. Anca ANDREICA</oddFooter>
  </headerFooter>
  <ignoredErrors>
    <ignoredError sqref="R48" formula="1"/>
    <ignoredError sqref="K101" formulaRange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265625" defaultRowHeight="14.5"/>
  <sheetData/>
  <phoneticPr fontId="5" type="noConversion"/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265625" defaultRowHeight="14.5"/>
  <sheetData/>
  <phoneticPr fontId="5" type="noConversion"/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2017-04-11T19:15:55Z</dcterms:created>
  <dcterms:modified xsi:type="dcterms:W3CDTF">2017-08-02T13:58:11Z</dcterms:modified>
</cp:coreProperties>
</file>