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ackupFile="1" defaultThemeVersion="124226"/>
  <bookViews>
    <workbookView xWindow="240" yWindow="20" windowWidth="19420" windowHeight="1102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O37" i="1"/>
  <c r="O101"/>
  <c r="Q37"/>
  <c r="P37"/>
  <c r="O38"/>
  <c r="O102"/>
  <c r="Q38"/>
  <c r="O39"/>
  <c r="Q39"/>
  <c r="Q119"/>
  <c r="O40"/>
  <c r="Q40"/>
  <c r="P40"/>
  <c r="P120"/>
  <c r="J41"/>
  <c r="K41"/>
  <c r="L41"/>
  <c r="M41"/>
  <c r="N41"/>
  <c r="R41"/>
  <c r="S41"/>
  <c r="T41"/>
  <c r="U41"/>
  <c r="O46"/>
  <c r="Q46"/>
  <c r="Q103"/>
  <c r="O47"/>
  <c r="P47"/>
  <c r="P104"/>
  <c r="Q47"/>
  <c r="O48"/>
  <c r="Q48"/>
  <c r="Q121"/>
  <c r="O49"/>
  <c r="Q49"/>
  <c r="Q124"/>
  <c r="J50"/>
  <c r="S142"/>
  <c r="K50"/>
  <c r="L50"/>
  <c r="M50"/>
  <c r="N50"/>
  <c r="R50"/>
  <c r="S50"/>
  <c r="T50"/>
  <c r="U50"/>
  <c r="O55"/>
  <c r="Q55"/>
  <c r="P55"/>
  <c r="P105"/>
  <c r="O56"/>
  <c r="Q56"/>
  <c r="O57"/>
  <c r="Q57"/>
  <c r="O58"/>
  <c r="O123"/>
  <c r="Q58"/>
  <c r="Q123"/>
  <c r="J59"/>
  <c r="K59"/>
  <c r="L59"/>
  <c r="M59"/>
  <c r="N59"/>
  <c r="R59"/>
  <c r="S59"/>
  <c r="T59"/>
  <c r="U59"/>
  <c r="O64"/>
  <c r="Q64"/>
  <c r="O65"/>
  <c r="Q65"/>
  <c r="Q67"/>
  <c r="O66"/>
  <c r="Q66"/>
  <c r="P66"/>
  <c r="P129"/>
  <c r="J67"/>
  <c r="K67"/>
  <c r="L67"/>
  <c r="M67"/>
  <c r="N67"/>
  <c r="R67"/>
  <c r="S67"/>
  <c r="T67"/>
  <c r="U67"/>
  <c r="O73"/>
  <c r="Q73"/>
  <c r="O74"/>
  <c r="P74"/>
  <c r="Q74"/>
  <c r="O76"/>
  <c r="Q76"/>
  <c r="P76"/>
  <c r="O77"/>
  <c r="Q77"/>
  <c r="O79"/>
  <c r="O93"/>
  <c r="J143"/>
  <c r="Q79"/>
  <c r="P79"/>
  <c r="O80"/>
  <c r="Q80"/>
  <c r="P80"/>
  <c r="O81"/>
  <c r="Q81"/>
  <c r="O83"/>
  <c r="Q83"/>
  <c r="P83"/>
  <c r="O84"/>
  <c r="Q84"/>
  <c r="O86"/>
  <c r="Q86"/>
  <c r="P86"/>
  <c r="O87"/>
  <c r="P87"/>
  <c r="Q87"/>
  <c r="O88"/>
  <c r="Q88"/>
  <c r="P88"/>
  <c r="O90"/>
  <c r="Q90"/>
  <c r="O91"/>
  <c r="P91"/>
  <c r="Q91"/>
  <c r="J92"/>
  <c r="K92"/>
  <c r="L92"/>
  <c r="M92"/>
  <c r="N92"/>
  <c r="R92"/>
  <c r="S92"/>
  <c r="T92"/>
  <c r="K93"/>
  <c r="L93"/>
  <c r="M93"/>
  <c r="N93"/>
  <c r="A101"/>
  <c r="J101"/>
  <c r="K101"/>
  <c r="L101"/>
  <c r="M101"/>
  <c r="N101"/>
  <c r="Q101"/>
  <c r="R101"/>
  <c r="S101"/>
  <c r="T101"/>
  <c r="A102"/>
  <c r="J102"/>
  <c r="K102"/>
  <c r="L102"/>
  <c r="M102"/>
  <c r="N102"/>
  <c r="R102"/>
  <c r="S102"/>
  <c r="T102"/>
  <c r="A103"/>
  <c r="J103"/>
  <c r="K103"/>
  <c r="L103"/>
  <c r="M103"/>
  <c r="N103"/>
  <c r="O103"/>
  <c r="R103"/>
  <c r="S103"/>
  <c r="T103"/>
  <c r="A104"/>
  <c r="J104"/>
  <c r="K104"/>
  <c r="L104"/>
  <c r="M104"/>
  <c r="N104"/>
  <c r="O104"/>
  <c r="Q104"/>
  <c r="R104"/>
  <c r="S104"/>
  <c r="T104"/>
  <c r="A105"/>
  <c r="J105"/>
  <c r="K105"/>
  <c r="L105"/>
  <c r="M105"/>
  <c r="N105"/>
  <c r="O105"/>
  <c r="R105"/>
  <c r="S105"/>
  <c r="T105"/>
  <c r="A106"/>
  <c r="J106"/>
  <c r="K106"/>
  <c r="L106"/>
  <c r="M106"/>
  <c r="N106"/>
  <c r="O106"/>
  <c r="Q106"/>
  <c r="R106"/>
  <c r="S106"/>
  <c r="T106"/>
  <c r="A109"/>
  <c r="J109"/>
  <c r="J110"/>
  <c r="K109"/>
  <c r="K110"/>
  <c r="L109"/>
  <c r="L110"/>
  <c r="M109"/>
  <c r="N109"/>
  <c r="N110" s="1"/>
  <c r="O109"/>
  <c r="O110" s="1"/>
  <c r="P109"/>
  <c r="P110" s="1"/>
  <c r="Q109"/>
  <c r="Q110" s="1"/>
  <c r="R109"/>
  <c r="R110" s="1"/>
  <c r="S109"/>
  <c r="S110" s="1"/>
  <c r="S111" s="1"/>
  <c r="T109"/>
  <c r="T110" s="1"/>
  <c r="T111" s="1"/>
  <c r="M110"/>
  <c r="A119"/>
  <c r="J119"/>
  <c r="K119"/>
  <c r="L119"/>
  <c r="M119"/>
  <c r="N119"/>
  <c r="O119"/>
  <c r="R119"/>
  <c r="S119"/>
  <c r="T119"/>
  <c r="A120"/>
  <c r="J120"/>
  <c r="K120"/>
  <c r="L120"/>
  <c r="M120"/>
  <c r="N120"/>
  <c r="R120"/>
  <c r="S120"/>
  <c r="T120"/>
  <c r="A121"/>
  <c r="J121"/>
  <c r="K121"/>
  <c r="L121"/>
  <c r="M121"/>
  <c r="N121"/>
  <c r="O121"/>
  <c r="R121"/>
  <c r="S121"/>
  <c r="T121"/>
  <c r="A122"/>
  <c r="J122"/>
  <c r="K122"/>
  <c r="L122"/>
  <c r="M122"/>
  <c r="N122"/>
  <c r="O122"/>
  <c r="Q122"/>
  <c r="R122"/>
  <c r="S122"/>
  <c r="T122"/>
  <c r="A123"/>
  <c r="J123"/>
  <c r="K123"/>
  <c r="L123"/>
  <c r="M123"/>
  <c r="N123"/>
  <c r="R123"/>
  <c r="S123"/>
  <c r="T123"/>
  <c r="A124"/>
  <c r="J124"/>
  <c r="K124"/>
  <c r="L124"/>
  <c r="M124"/>
  <c r="N124"/>
  <c r="O124"/>
  <c r="R124"/>
  <c r="S124"/>
  <c r="T124"/>
  <c r="A127"/>
  <c r="J127"/>
  <c r="J130" s="1"/>
  <c r="J131" s="1"/>
  <c r="J128"/>
  <c r="J129"/>
  <c r="K127"/>
  <c r="L127"/>
  <c r="M127"/>
  <c r="N127"/>
  <c r="O127"/>
  <c r="Q127"/>
  <c r="R127"/>
  <c r="S127"/>
  <c r="T127"/>
  <c r="A128"/>
  <c r="K128"/>
  <c r="L128"/>
  <c r="M128"/>
  <c r="N128"/>
  <c r="O128"/>
  <c r="Q128"/>
  <c r="R128"/>
  <c r="S128"/>
  <c r="T128"/>
  <c r="A129"/>
  <c r="K129"/>
  <c r="L129"/>
  <c r="M129"/>
  <c r="N129"/>
  <c r="Q129"/>
  <c r="R129"/>
  <c r="S129"/>
  <c r="T129"/>
  <c r="O152"/>
  <c r="Q152"/>
  <c r="O153"/>
  <c r="Q153"/>
  <c r="O155"/>
  <c r="Q155"/>
  <c r="P155"/>
  <c r="O156"/>
  <c r="Q156"/>
  <c r="P156"/>
  <c r="O158"/>
  <c r="Q158"/>
  <c r="O159"/>
  <c r="Q159"/>
  <c r="P159"/>
  <c r="J162"/>
  <c r="K162"/>
  <c r="L162"/>
  <c r="M162"/>
  <c r="N162"/>
  <c r="R162"/>
  <c r="S162"/>
  <c r="T162"/>
  <c r="K163"/>
  <c r="K164"/>
  <c r="L163"/>
  <c r="M163"/>
  <c r="N163"/>
  <c r="K107"/>
  <c r="K112"/>
  <c r="Q130"/>
  <c r="O120"/>
  <c r="O125" s="1"/>
  <c r="P64"/>
  <c r="P127"/>
  <c r="P58"/>
  <c r="P123"/>
  <c r="P48"/>
  <c r="P121"/>
  <c r="Q105"/>
  <c r="Q102"/>
  <c r="Q107" s="1"/>
  <c r="P49"/>
  <c r="P124"/>
  <c r="P39"/>
  <c r="P119"/>
  <c r="P125" s="1"/>
  <c r="O50"/>
  <c r="R4"/>
  <c r="Q93"/>
  <c r="P65"/>
  <c r="Q162"/>
  <c r="O92"/>
  <c r="T107"/>
  <c r="T142"/>
  <c r="T144"/>
  <c r="P57"/>
  <c r="O59"/>
  <c r="O5"/>
  <c r="Q163"/>
  <c r="T125"/>
  <c r="K94"/>
  <c r="P84"/>
  <c r="P81"/>
  <c r="P67"/>
  <c r="P158"/>
  <c r="O162"/>
  <c r="M130"/>
  <c r="T130"/>
  <c r="T131" s="1"/>
  <c r="R125"/>
  <c r="L125"/>
  <c r="P90"/>
  <c r="P93"/>
  <c r="L143"/>
  <c r="P77"/>
  <c r="P73"/>
  <c r="O67"/>
  <c r="R5"/>
  <c r="P56"/>
  <c r="P106"/>
  <c r="P122"/>
  <c r="S144"/>
  <c r="U142"/>
  <c r="P101"/>
  <c r="H143"/>
  <c r="O143"/>
  <c r="P153"/>
  <c r="S125"/>
  <c r="L107"/>
  <c r="L112"/>
  <c r="O107"/>
  <c r="S107"/>
  <c r="M107"/>
  <c r="M112"/>
  <c r="Q59"/>
  <c r="P46"/>
  <c r="P128"/>
  <c r="P130" s="1"/>
  <c r="O163"/>
  <c r="O94"/>
  <c r="Q92"/>
  <c r="Q50"/>
  <c r="P152"/>
  <c r="R130"/>
  <c r="R131" s="1"/>
  <c r="M125"/>
  <c r="M131" s="1"/>
  <c r="Q120"/>
  <c r="Q125" s="1"/>
  <c r="N125"/>
  <c r="N132" s="1"/>
  <c r="R107"/>
  <c r="R111" s="1"/>
  <c r="N107"/>
  <c r="J107"/>
  <c r="J111" s="1"/>
  <c r="U111" s="1"/>
  <c r="U131" s="1"/>
  <c r="O129"/>
  <c r="O130" s="1"/>
  <c r="O41"/>
  <c r="K130"/>
  <c r="K131" s="1"/>
  <c r="Q41"/>
  <c r="P38"/>
  <c r="P102"/>
  <c r="P107" s="1"/>
  <c r="L130"/>
  <c r="L132" s="1"/>
  <c r="S130"/>
  <c r="N130"/>
  <c r="J125"/>
  <c r="K125"/>
  <c r="M111"/>
  <c r="M132"/>
  <c r="L131"/>
  <c r="K132"/>
  <c r="K111"/>
  <c r="P92"/>
  <c r="P59"/>
  <c r="L111"/>
  <c r="U143"/>
  <c r="U144"/>
  <c r="P163"/>
  <c r="O164"/>
  <c r="P162"/>
  <c r="P50"/>
  <c r="P103"/>
  <c r="O4"/>
  <c r="J142"/>
  <c r="P41"/>
  <c r="S131"/>
  <c r="L142"/>
  <c r="L144"/>
  <c r="J144"/>
  <c r="H142"/>
  <c r="O142"/>
  <c r="O144"/>
  <c r="H144"/>
  <c r="Q143"/>
  <c r="Q142"/>
  <c r="Q144"/>
  <c r="Q132" l="1"/>
  <c r="Q131"/>
  <c r="P112"/>
  <c r="P111"/>
  <c r="P131"/>
  <c r="P132"/>
  <c r="Q112"/>
  <c r="Q111"/>
  <c r="O132"/>
  <c r="O133" s="1"/>
  <c r="O131"/>
  <c r="K133"/>
  <c r="N111"/>
  <c r="N112"/>
  <c r="O112"/>
  <c r="O111"/>
  <c r="K113"/>
  <c r="N131"/>
  <c r="O113" l="1"/>
</calcChain>
</file>

<file path=xl/sharedStrings.xml><?xml version="1.0" encoding="utf-8"?>
<sst xmlns="http://schemas.openxmlformats.org/spreadsheetml/2006/main" count="420" uniqueCount="179">
  <si>
    <t xml:space="preserve">            </t>
  </si>
  <si>
    <t xml:space="preserve">III. NUMĂRUL ORELOR PE SĂPTĂMANĂ </t>
  </si>
  <si>
    <t xml:space="preserve">UNIVERSITATEA BABEŞ-BOLYAI CLUJ-NAPOCA
</t>
  </si>
  <si>
    <t>Semestrul I</t>
  </si>
  <si>
    <t>Semestrul II</t>
  </si>
  <si>
    <t>FACULTATEA DE MATEMATICĂ ŞI INFORMATICĂ</t>
  </si>
  <si>
    <t>Anul I</t>
  </si>
  <si>
    <t>Anul II</t>
  </si>
  <si>
    <r>
      <t xml:space="preserve">Domeniul: </t>
    </r>
    <r>
      <rPr>
        <b/>
        <sz val="10"/>
        <color indexed="8"/>
        <rFont val="Times New Roman"/>
      </rPr>
      <t>Informatică</t>
    </r>
  </si>
  <si>
    <r>
      <t xml:space="preserve">Specializarea/Programul de studiu: </t>
    </r>
    <r>
      <rPr>
        <b/>
        <sz val="10"/>
        <color indexed="8"/>
        <rFont val="Times New Roman"/>
      </rPr>
      <t>Analiza datelor şi modelare</t>
    </r>
  </si>
  <si>
    <r>
      <t xml:space="preserve">Limba de predare: </t>
    </r>
    <r>
      <rPr>
        <b/>
        <sz val="10"/>
        <color indexed="8"/>
        <rFont val="Times New Roman"/>
      </rPr>
      <t>Maghiară</t>
    </r>
  </si>
  <si>
    <r>
      <rPr>
        <b/>
        <sz val="10"/>
        <color indexed="8"/>
        <rFont val="Times New Roman"/>
      </rPr>
      <t xml:space="preserve">IV.EXAMENUL DE DISERTAȚIE:
</t>
    </r>
    <r>
      <rPr>
        <sz val="10"/>
        <color indexed="8"/>
        <rFont val="Times New Roman"/>
      </rPr>
      <t xml:space="preserve"> - perioada iunie-iulie (1 săptămână)
 - Proba: Prezentarea şi susţinerea lucrării de disertație
      - 10 credite
</t>
    </r>
  </si>
  <si>
    <t xml:space="preserve">Titlul absolventului: MASTER'S DEGREE </t>
  </si>
  <si>
    <r>
      <t xml:space="preserve">Durata studiilor: </t>
    </r>
    <r>
      <rPr>
        <b/>
        <sz val="10"/>
        <color indexed="8"/>
        <rFont val="Times New Roman"/>
      </rPr>
      <t>4 semestre</t>
    </r>
  </si>
  <si>
    <r>
      <t xml:space="preserve">Forma de învăţământ: </t>
    </r>
    <r>
      <rPr>
        <b/>
        <sz val="10"/>
        <color indexed="8"/>
        <rFont val="Times New Roman"/>
      </rPr>
      <t>cu frecvenţă</t>
    </r>
  </si>
  <si>
    <t>I. CERINŢE PENTRU OBŢINEREA DIPLOMEI DE MASTER</t>
  </si>
  <si>
    <t>V. MODUL DE ALEGERE A DISCIPLINELOR OPŢIONALE</t>
  </si>
  <si>
    <t>120 de credite din care:</t>
  </si>
  <si>
    <t>Sem. 1: Se alege  o disciplină din pachetul: MMX9911</t>
  </si>
  <si>
    <r>
      <rPr>
        <b/>
        <sz val="10"/>
        <color indexed="8"/>
        <rFont val="Times New Roman"/>
      </rPr>
      <t xml:space="preserve">    62 </t>
    </r>
    <r>
      <rPr>
        <sz val="10"/>
        <color indexed="8"/>
        <rFont val="Times New Roman"/>
      </rPr>
      <t>de credite la disciplinele obligatorii;</t>
    </r>
  </si>
  <si>
    <t>Sem. 1: Se alege  o disciplină din pachetul: MMX9912</t>
  </si>
  <si>
    <r>
      <rPr>
        <b/>
        <sz val="10"/>
        <color indexed="8"/>
        <rFont val="Times New Roman"/>
      </rPr>
      <t xml:space="preserve">   </t>
    </r>
    <r>
      <rPr>
        <sz val="10"/>
        <color indexed="8"/>
        <rFont val="Times New Roman"/>
      </rPr>
      <t xml:space="preserve"> </t>
    </r>
    <r>
      <rPr>
        <b/>
        <sz val="10"/>
        <color indexed="8"/>
        <rFont val="Times New Roman"/>
      </rPr>
      <t>58</t>
    </r>
    <r>
      <rPr>
        <sz val="10"/>
        <color indexed="8"/>
        <rFont val="Times New Roman"/>
      </rPr>
      <t xml:space="preserve"> de credite la disciplinele opţionale;</t>
    </r>
  </si>
  <si>
    <t>Sem. 2: Se alege  o disciplină din pachetul: MMX9913</t>
  </si>
  <si>
    <t>Şi:</t>
  </si>
  <si>
    <t>Sem. 3: Se alege  o disciplină din pachetul: MMX9914</t>
  </si>
  <si>
    <r>
      <rPr>
        <b/>
        <sz val="10"/>
        <color indexed="8"/>
        <rFont val="Times New Roman"/>
      </rPr>
      <t>10</t>
    </r>
    <r>
      <rPr>
        <sz val="10"/>
        <color indexed="8"/>
        <rFont val="Times New Roman"/>
      </rPr>
      <t xml:space="preserve"> credite la examenul de susținere a disertației</t>
    </r>
  </si>
  <si>
    <t>Sem. 3: Se alege  o disciplină din pachetul: MMX9915</t>
  </si>
  <si>
    <t>Sem. 4: Se alege  o disciplină din pachetul: MMX9916</t>
  </si>
  <si>
    <t>Pentru a ocupa posturi didactice în învăţământul liceal, postliceal şi universitar, absolvenţii trebuie să posede Certificat de absolvire a Programului de studii psihopedagogice, Nivelul II, a Departamentului pentru pregătirea personalului didactic. Disciplinelor Departamentului li se repartizează 30 de credite (+ 5 credite aferente examenului de absolvire)</t>
  </si>
  <si>
    <t>În contul a cel mult 1 discipline opţionale generale, studentul are dreptul să aleagă 1 discipline de la alte specializări ale facultăţilor din Universitatea „Babeş-Bolyai”.</t>
  </si>
  <si>
    <t>II. DESFĂŞURAREA STUDIILOR (în număr de săptămani)</t>
  </si>
  <si>
    <r>
      <rPr>
        <b/>
        <sz val="10"/>
        <color indexed="8"/>
        <rFont val="Times New Roman"/>
      </rPr>
      <t>VI.  UNIVERSITĂŢI EUROPENE DE REFERINŢĂ:</t>
    </r>
    <r>
      <rPr>
        <sz val="10"/>
        <color indexed="8"/>
        <rFont val="Times New Roman"/>
      </rPr>
      <t xml:space="preserve">
Planul de învăţământ urmează planurile de invățământ de la UCL (MSc Web Science and Big Data Analytics), Essex University (MSc Big Data and Text Analytics), si ale Universității Stanford (Data Mining and Analysis). Planul reflectă recomandările Association of Computing Machinery şi IEEE Computer Society. </t>
    </r>
  </si>
  <si>
    <t>Activităţi didactice</t>
  </si>
  <si>
    <t>Sesiune de examene</t>
  </si>
  <si>
    <t>L.P comasate</t>
  </si>
  <si>
    <t>Stagii de practică</t>
  </si>
  <si>
    <t>Vacanţă</t>
  </si>
  <si>
    <t>Sem I</t>
  </si>
  <si>
    <t>Sem II</t>
  </si>
  <si>
    <t>I</t>
  </si>
  <si>
    <t>V</t>
  </si>
  <si>
    <t>R</t>
  </si>
  <si>
    <t xml:space="preserve">iarna </t>
  </si>
  <si>
    <t>prim</t>
  </si>
  <si>
    <t>vara</t>
  </si>
  <si>
    <t>VII. TABELUL DISCIPLINELOR</t>
  </si>
  <si>
    <t>DF</t>
  </si>
  <si>
    <t>DPD</t>
  </si>
  <si>
    <t>DS</t>
  </si>
  <si>
    <t>DC</t>
  </si>
  <si>
    <t>DCOU</t>
  </si>
  <si>
    <t>ANUL I, SEMESTRUL 1</t>
  </si>
  <si>
    <t>COD</t>
  </si>
  <si>
    <t>DENUMIREA DISCIPLINELOR</t>
  </si>
  <si>
    <t>Credite ECTS</t>
  </si>
  <si>
    <t>Ore fizice săptămânale</t>
  </si>
  <si>
    <t>Ore alocate studiului</t>
  </si>
  <si>
    <t>Forme de evaluare</t>
  </si>
  <si>
    <t>Felul disciplinei</t>
  </si>
  <si>
    <t>C</t>
  </si>
  <si>
    <t>S</t>
  </si>
  <si>
    <t>L</t>
  </si>
  <si>
    <t>P</t>
  </si>
  <si>
    <t>F</t>
  </si>
  <si>
    <t>T</t>
  </si>
  <si>
    <t>E</t>
  </si>
  <si>
    <t>VP</t>
  </si>
  <si>
    <t>MMM8079</t>
  </si>
  <si>
    <t>Modelare Monte Carlo şi aplicaţii</t>
  </si>
  <si>
    <t>MME8032</t>
  </si>
  <si>
    <t>Regăsirea informației (în engleză)</t>
  </si>
  <si>
    <t>MMX9911</t>
  </si>
  <si>
    <t>Curs opţional 1</t>
  </si>
  <si>
    <t>MMX9912</t>
  </si>
  <si>
    <t>Curs opţional 2</t>
  </si>
  <si>
    <t>TOTAL</t>
  </si>
  <si>
    <t>ANUL I, SEMESTRUL 2</t>
  </si>
  <si>
    <t>MMM8080</t>
  </si>
  <si>
    <t>Paradigme de programare paralelă, programare GPGPU</t>
  </si>
  <si>
    <t>MMM8081</t>
  </si>
  <si>
    <t>Metode de prelucrare a limbajului natural</t>
  </si>
  <si>
    <t>MMX9913</t>
  </si>
  <si>
    <t>Curs opțional 3</t>
  </si>
  <si>
    <t>MMM3040</t>
  </si>
  <si>
    <t>Metodologia cercetării ştiinţifice de informatică</t>
  </si>
  <si>
    <t>ANUL II, SEMESTRUL 3</t>
  </si>
  <si>
    <t>MMM8075</t>
  </si>
  <si>
    <t>Analiza de date masive</t>
  </si>
  <si>
    <t>MMM8076</t>
  </si>
  <si>
    <t>Introducere în învățarea automată a maşinilor</t>
  </si>
  <si>
    <t>MMX9914</t>
  </si>
  <si>
    <t>Curs opțional 4</t>
  </si>
  <si>
    <t>MMX9915</t>
  </si>
  <si>
    <t>Curs opțional 5</t>
  </si>
  <si>
    <t>ANUL II, SEMESTRUL 4</t>
  </si>
  <si>
    <t>MMX9916</t>
  </si>
  <si>
    <t>Curs opțional 6 (Practică)</t>
  </si>
  <si>
    <t>MMM8149</t>
  </si>
  <si>
    <t>Proiect de cercetare în analiza datelor şi modelare</t>
  </si>
  <si>
    <t>MMM3402</t>
  </si>
  <si>
    <t>Elaborarea lucrării de disertaţie</t>
  </si>
  <si>
    <t>DISCIPLINE OPȚIONALE</t>
  </si>
  <si>
    <t>CURS OPȚIONAL 1 - MMX9911 - (An I, Semestrul 1)</t>
  </si>
  <si>
    <t>MMM3050</t>
  </si>
  <si>
    <t>Teoria codurilor</t>
  </si>
  <si>
    <t>MMM8039</t>
  </si>
  <si>
    <t>Optimizarea interogării bazelor de date</t>
  </si>
  <si>
    <t>CURS OPȚIONAL 2 - MMX9912 - (An I, Semestrul 1)</t>
  </si>
  <si>
    <t>MMM8085</t>
  </si>
  <si>
    <t>Programarea roboților și a sistemelor înglobate</t>
  </si>
  <si>
    <t>MME8048</t>
  </si>
  <si>
    <t>Metode avansate de analiza datelor</t>
  </si>
  <si>
    <t>CURS OPȚIONAL 3 - MMX9913 -  (An I, Semestrul 2)</t>
  </si>
  <si>
    <t>MMM3019</t>
  </si>
  <si>
    <t>Metode stocastice de căutare</t>
  </si>
  <si>
    <t>MMM8086</t>
  </si>
  <si>
    <t>Bazele simulărilor industriale</t>
  </si>
  <si>
    <t>MME8090</t>
  </si>
  <si>
    <t>Inginerie soft bazata pe agenti</t>
  </si>
  <si>
    <t>CURS OPȚIONAL 4 - MMX9914 - (An II, Semestrul 3)</t>
  </si>
  <si>
    <t>MMM8018</t>
  </si>
  <si>
    <t>Teoria jocurilor</t>
  </si>
  <si>
    <t>MME8043</t>
  </si>
  <si>
    <t>Algoritmi evolutivi</t>
  </si>
  <si>
    <t>CURS OPȚIONAL 5 - MMX9915 - (An II, Semestrul 3)</t>
  </si>
  <si>
    <t>MMM8082</t>
  </si>
  <si>
    <t>Aplicații ale algoritmilor de punct interior</t>
  </si>
  <si>
    <t>MMM8083</t>
  </si>
  <si>
    <t>Metode metaeuristice</t>
  </si>
  <si>
    <t>MMM8084</t>
  </si>
  <si>
    <t>Tehnici de vizualizare a datelor</t>
  </si>
  <si>
    <t>CURS OPȚIONAL 6 - MMX9916 - (An II, Semestrul 4)</t>
  </si>
  <si>
    <t>MMM9012</t>
  </si>
  <si>
    <t>Practică de specialitate</t>
  </si>
  <si>
    <t>MMM9013</t>
  </si>
  <si>
    <t>Practică de cercetare</t>
  </si>
  <si>
    <t>TOTAL CREDITE / ORE PE SĂPTĂMÂNĂ / EVALUĂRI / PROCENT DIN TOTAL DISCIPLINE</t>
  </si>
  <si>
    <t xml:space="preserve">TOTAL ORE FIZICE / TOTAL ORE ALOCATE STUDIULUI </t>
  </si>
  <si>
    <t>Anexă la Planul de Învățământ specializarea / programul de studiu:  Analiza datelor şi modelare</t>
  </si>
  <si>
    <t>DISCIPLINE DE PREGĂTIRE FUNDAMENTALĂ (DF)</t>
  </si>
  <si>
    <t>Semestrele 1 - 3 (14 săptămâni)</t>
  </si>
  <si>
    <t>Semestrul 4 (12 săptămâni)</t>
  </si>
  <si>
    <t>DISCIPLINE DE SPECIALITATE (DS)</t>
  </si>
  <si>
    <t>Semestrul  4 (12 săptămâni)</t>
  </si>
  <si>
    <t>BILANȚ GENERAL</t>
  </si>
  <si>
    <t>DISCIPLINE</t>
  </si>
  <si>
    <t>ORE FIZICE</t>
  </si>
  <si>
    <t>ORE ALOCATE STUDIULUI</t>
  </si>
  <si>
    <t>%</t>
  </si>
  <si>
    <t>NR. DE CREDITE</t>
  </si>
  <si>
    <t>AN I</t>
  </si>
  <si>
    <t>AN II</t>
  </si>
  <si>
    <t>OBLIGATORII</t>
  </si>
  <si>
    <t>OPȚIONALE</t>
  </si>
  <si>
    <t>MODUL PEDAGOCIC - Nivelul II: 30 de credite ECTS  + 5 credite ECTS aferente examenului de absolvire</t>
  </si>
  <si>
    <t xml:space="preserve">PROGRAM DE STUDII PSIHOPEDAGOGICE </t>
  </si>
  <si>
    <t>An I, Semestrul 1</t>
  </si>
  <si>
    <t>XND 1101</t>
  </si>
  <si>
    <t>Psihopedagogia adolescenţilor, tinerilor şi adulţilor</t>
  </si>
  <si>
    <t>XND 1102</t>
  </si>
  <si>
    <t>Proiectarea şi managementul programelor educaţionale</t>
  </si>
  <si>
    <t>An I, Semestrul 2</t>
  </si>
  <si>
    <t>XND 1203</t>
  </si>
  <si>
    <t>Didactica domeniului şi dezvoltăriI în didactica specialităţii (învăţământ liceal, postliceal, universitar)</t>
  </si>
  <si>
    <t>DP</t>
  </si>
  <si>
    <t>XND 1204</t>
  </si>
  <si>
    <t>Disciplină opțională 1</t>
  </si>
  <si>
    <t>DO</t>
  </si>
  <si>
    <t>An II, Semestrul 3</t>
  </si>
  <si>
    <t>XND 2305</t>
  </si>
  <si>
    <t xml:space="preserve">Practică pedagogică (în învăţământul liceal, postliceal şi universitar)
</t>
  </si>
  <si>
    <t>XND 2306</t>
  </si>
  <si>
    <t>Disciplină opțională 2</t>
  </si>
  <si>
    <t>An II, Semestrul 4</t>
  </si>
  <si>
    <t>Examen de absolvire: Nivelul II</t>
  </si>
  <si>
    <t xml:space="preserve">TOTAL CREDITE / ORE PE SĂPTĂMÂNĂ / EVALUĂRI </t>
  </si>
  <si>
    <t>DF – Discipline de extensie a pregătirii psihopedagogice fundamentale (obligatorii)</t>
  </si>
  <si>
    <t>DP – Discipline de extensie a pregătirii didactice şi practice de specialitate (obligatorii)</t>
  </si>
  <si>
    <t xml:space="preserve">DO - Discipline opţionale </t>
  </si>
</sst>
</file>

<file path=xl/styles.xml><?xml version="1.0" encoding="utf-8"?>
<styleSheet xmlns="http://schemas.openxmlformats.org/spreadsheetml/2006/main">
  <numFmts count="1">
    <numFmt numFmtId="172" formatCode="0;\-0;;@"/>
  </numFmts>
  <fonts count="28">
    <font>
      <sz val="11"/>
      <color indexed="8"/>
      <name val="Calibri"/>
    </font>
    <font>
      <sz val="11"/>
      <color indexed="8"/>
      <name val="Calibri"/>
    </font>
    <font>
      <sz val="10"/>
      <color indexed="8"/>
      <name val="Times New Roman"/>
    </font>
    <font>
      <b/>
      <sz val="10"/>
      <color indexed="8"/>
      <name val="Times New Roman"/>
    </font>
    <font>
      <sz val="10"/>
      <color indexed="9"/>
      <name val="Times New Roman"/>
    </font>
    <font>
      <b/>
      <sz val="11"/>
      <color indexed="8"/>
      <name val="Times New Roman"/>
    </font>
    <font>
      <sz val="10"/>
      <color indexed="10"/>
      <name val="Times New Roman"/>
    </font>
    <font>
      <sz val="14"/>
      <color indexed="8"/>
      <name val="Times New Roman"/>
    </font>
    <font>
      <b/>
      <sz val="9"/>
      <color indexed="8"/>
      <name val="Times New Roman"/>
    </font>
    <font>
      <sz val="14"/>
      <color indexed="8"/>
      <name val="Calibri"/>
    </font>
    <font>
      <sz val="11"/>
      <color indexed="8"/>
      <name val="Calibri"/>
    </font>
    <font>
      <sz val="11"/>
      <color indexed="9"/>
      <name val="Calibri"/>
    </font>
    <font>
      <sz val="11"/>
      <color indexed="20"/>
      <name val="Calibri"/>
    </font>
    <font>
      <b/>
      <sz val="11"/>
      <color indexed="52"/>
      <name val="Calibri"/>
    </font>
    <font>
      <b/>
      <sz val="11"/>
      <color indexed="9"/>
      <name val="Calibri"/>
    </font>
    <font>
      <i/>
      <sz val="11"/>
      <color indexed="23"/>
      <name val="Calibri"/>
    </font>
    <font>
      <sz val="11"/>
      <color indexed="17"/>
      <name val="Calibri"/>
    </font>
    <font>
      <b/>
      <sz val="15"/>
      <color indexed="56"/>
      <name val="Calibri"/>
    </font>
    <font>
      <b/>
      <sz val="13"/>
      <color indexed="56"/>
      <name val="Calibri"/>
    </font>
    <font>
      <b/>
      <sz val="11"/>
      <color indexed="56"/>
      <name val="Calibri"/>
    </font>
    <font>
      <sz val="11"/>
      <color indexed="62"/>
      <name val="Calibri"/>
    </font>
    <font>
      <sz val="11"/>
      <color indexed="52"/>
      <name val="Calibri"/>
    </font>
    <font>
      <sz val="11"/>
      <color indexed="60"/>
      <name val="Calibri"/>
    </font>
    <font>
      <b/>
      <sz val="11"/>
      <color indexed="63"/>
      <name val="Calibri"/>
    </font>
    <font>
      <b/>
      <sz val="18"/>
      <color indexed="56"/>
      <name val="Cambria"/>
    </font>
    <font>
      <b/>
      <sz val="11"/>
      <color indexed="8"/>
      <name val="Calibri"/>
    </font>
    <font>
      <sz val="11"/>
      <color indexed="10"/>
      <name val="Calibri"/>
    </font>
    <font>
      <sz val="10"/>
      <color indexed="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20"/>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65"/>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10" fillId="2" borderId="0"/>
    <xf numFmtId="0" fontId="10" fillId="3" borderId="0"/>
    <xf numFmtId="0" fontId="10" fillId="4" borderId="0"/>
    <xf numFmtId="0" fontId="10" fillId="5" borderId="0"/>
    <xf numFmtId="0" fontId="10" fillId="6" borderId="0"/>
    <xf numFmtId="0" fontId="10" fillId="7" borderId="0"/>
    <xf numFmtId="0" fontId="10" fillId="8" borderId="0"/>
    <xf numFmtId="0" fontId="10" fillId="9" borderId="0"/>
    <xf numFmtId="0" fontId="10" fillId="10" borderId="0"/>
    <xf numFmtId="0" fontId="10" fillId="5" borderId="0"/>
    <xf numFmtId="0" fontId="10" fillId="8" borderId="0"/>
    <xf numFmtId="0" fontId="10" fillId="11" borderId="0"/>
    <xf numFmtId="0" fontId="11" fillId="12" borderId="0"/>
    <xf numFmtId="0" fontId="11" fillId="9" borderId="0"/>
    <xf numFmtId="0" fontId="11" fillId="10" borderId="0"/>
    <xf numFmtId="0" fontId="11" fillId="13" borderId="0"/>
    <xf numFmtId="0" fontId="11" fillId="14" borderId="0"/>
    <xf numFmtId="0" fontId="11" fillId="15" borderId="0"/>
    <xf numFmtId="0" fontId="11" fillId="16" borderId="0"/>
    <xf numFmtId="0" fontId="11" fillId="17" borderId="0"/>
    <xf numFmtId="0" fontId="11" fillId="18" borderId="0"/>
    <xf numFmtId="0" fontId="11" fillId="13" borderId="0"/>
    <xf numFmtId="0" fontId="11" fillId="14" borderId="0"/>
    <xf numFmtId="0" fontId="11" fillId="19" borderId="0"/>
    <xf numFmtId="0" fontId="12" fillId="3" borderId="0"/>
    <xf numFmtId="0" fontId="13" fillId="20" borderId="1"/>
    <xf numFmtId="0" fontId="14" fillId="21" borderId="2"/>
    <xf numFmtId="0" fontId="15" fillId="0" borderId="0"/>
    <xf numFmtId="0" fontId="16" fillId="4" borderId="0"/>
    <xf numFmtId="0" fontId="17" fillId="0" borderId="3"/>
    <xf numFmtId="0" fontId="18" fillId="0" borderId="4"/>
    <xf numFmtId="0" fontId="19" fillId="0" borderId="5"/>
    <xf numFmtId="0" fontId="19" fillId="0" borderId="0"/>
    <xf numFmtId="0" fontId="20" fillId="7" borderId="1"/>
    <xf numFmtId="0" fontId="21" fillId="0" borderId="6"/>
    <xf numFmtId="0" fontId="22" fillId="22" borderId="0"/>
    <xf numFmtId="0" fontId="10" fillId="23" borderId="7"/>
    <xf numFmtId="0" fontId="23" fillId="20" borderId="8"/>
    <xf numFmtId="0" fontId="24" fillId="0" borderId="0"/>
    <xf numFmtId="0" fontId="25" fillId="0" borderId="9"/>
    <xf numFmtId="0" fontId="26" fillId="0" borderId="0"/>
  </cellStyleXfs>
  <cellXfs count="201">
    <xf numFmtId="0" fontId="10" fillId="0" borderId="0" xfId="0" applyFont="1"/>
    <xf numFmtId="0" fontId="2" fillId="0" borderId="0" xfId="0" applyFont="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10" xfId="0" applyFont="1" applyBorder="1" applyProtection="1">
      <protection locked="0"/>
    </xf>
    <xf numFmtId="0" fontId="2" fillId="0" borderId="11"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6" fillId="0" borderId="0" xfId="0" applyFont="1" applyProtection="1">
      <protection locked="0"/>
    </xf>
    <xf numFmtId="0" fontId="4" fillId="0" borderId="0" xfId="0" applyFont="1" applyProtection="1">
      <protection locked="0"/>
    </xf>
    <xf numFmtId="0" fontId="2" fillId="24" borderId="11" xfId="0"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1" fontId="3" fillId="0" borderId="0" xfId="0" applyNumberFormat="1" applyFont="1" applyAlignment="1" applyProtection="1">
      <alignment horizontal="center" vertical="center"/>
      <protection locked="0"/>
    </xf>
    <xf numFmtId="1" fontId="3" fillId="0" borderId="0" xfId="0" applyNumberFormat="1" applyFont="1" applyAlignment="1" applyProtection="1">
      <alignment horizontal="center"/>
      <protection locked="0"/>
    </xf>
    <xf numFmtId="2" fontId="2" fillId="0" borderId="0" xfId="0" applyNumberFormat="1" applyFont="1" applyAlignment="1" applyProtection="1">
      <alignment horizontal="center" vertical="center"/>
      <protection locked="0"/>
    </xf>
    <xf numFmtId="0" fontId="2" fillId="0" borderId="11" xfId="0" applyFont="1" applyBorder="1" applyAlignment="1">
      <alignment horizontal="center" vertical="center"/>
    </xf>
    <xf numFmtId="1" fontId="2"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2" fillId="0" borderId="11" xfId="0" applyFont="1" applyBorder="1"/>
    <xf numFmtId="1" fontId="3" fillId="0" borderId="11" xfId="0" applyNumberFormat="1" applyFont="1" applyBorder="1" applyAlignment="1">
      <alignment horizontal="center" vertical="center"/>
    </xf>
    <xf numFmtId="2" fontId="2" fillId="24" borderId="11" xfId="0" applyNumberFormat="1" applyFont="1" applyFill="1" applyBorder="1" applyAlignment="1" applyProtection="1">
      <alignment horizontal="center" vertical="center"/>
      <protection locked="0"/>
    </xf>
    <xf numFmtId="0" fontId="2" fillId="24" borderId="11" xfId="0" applyFont="1" applyFill="1" applyBorder="1" applyAlignment="1" applyProtection="1">
      <alignment horizontal="center" vertical="center" wrapText="1"/>
      <protection locked="0"/>
    </xf>
    <xf numFmtId="1" fontId="2" fillId="24" borderId="11" xfId="0" applyNumberFormat="1" applyFont="1" applyFill="1" applyBorder="1" applyAlignment="1" applyProtection="1">
      <alignment horizontal="center" vertical="center"/>
      <protection locked="0"/>
    </xf>
    <xf numFmtId="1" fontId="2" fillId="24" borderId="11" xfId="0" applyNumberFormat="1" applyFont="1" applyFill="1" applyBorder="1" applyAlignment="1" applyProtection="1">
      <alignment horizontal="center" vertical="center" wrapText="1"/>
      <protection locked="0"/>
    </xf>
    <xf numFmtId="0" fontId="3" fillId="24" borderId="12" xfId="0" applyFont="1" applyFill="1" applyBorder="1" applyAlignment="1" applyProtection="1">
      <alignment horizontal="center" vertical="center"/>
      <protection locked="0"/>
    </xf>
    <xf numFmtId="172" fontId="2" fillId="0" borderId="11" xfId="0" applyNumberFormat="1" applyFont="1" applyBorder="1" applyAlignment="1">
      <alignment horizontal="center" vertical="center"/>
    </xf>
    <xf numFmtId="0" fontId="3" fillId="0" borderId="11" xfId="0" applyFont="1" applyBorder="1" applyAlignment="1">
      <alignment horizontal="center" vertical="center" wrapText="1"/>
    </xf>
    <xf numFmtId="1" fontId="2" fillId="24" borderId="11" xfId="0" applyNumberFormat="1" applyFont="1" applyFill="1" applyBorder="1" applyAlignment="1" applyProtection="1">
      <alignment horizontal="left" vertical="center"/>
      <protection locked="0"/>
    </xf>
    <xf numFmtId="0" fontId="2" fillId="0" borderId="11" xfId="0" applyFont="1" applyBorder="1" applyAlignment="1">
      <alignment horizontal="left" vertical="center"/>
    </xf>
    <xf numFmtId="0" fontId="2" fillId="0" borderId="13" xfId="0" applyFont="1" applyBorder="1" applyAlignment="1" applyProtection="1">
      <alignment horizontal="center" vertical="center" wrapText="1"/>
      <protection locked="0"/>
    </xf>
    <xf numFmtId="0" fontId="3" fillId="0" borderId="13" xfId="0" applyFont="1" applyBorder="1" applyProtection="1">
      <protection locked="0"/>
    </xf>
    <xf numFmtId="1" fontId="2" fillId="25" borderId="11" xfId="0" applyNumberFormat="1" applyFont="1" applyFill="1" applyBorder="1" applyAlignment="1" applyProtection="1">
      <alignment horizontal="center" vertical="center"/>
      <protection locked="0"/>
    </xf>
    <xf numFmtId="1" fontId="2" fillId="25" borderId="11" xfId="0" applyNumberFormat="1" applyFont="1" applyFill="1" applyBorder="1" applyAlignment="1">
      <alignment horizontal="center" vertical="center"/>
    </xf>
    <xf numFmtId="1" fontId="2" fillId="25" borderId="11" xfId="0" applyNumberFormat="1" applyFont="1" applyFill="1" applyBorder="1" applyAlignment="1" applyProtection="1">
      <alignment horizontal="center" vertical="center" wrapText="1"/>
      <protection locked="0"/>
    </xf>
    <xf numFmtId="1" fontId="2" fillId="25" borderId="11" xfId="0" applyNumberFormat="1" applyFont="1" applyFill="1" applyBorder="1" applyAlignment="1" applyProtection="1">
      <alignment horizontal="left" vertical="center"/>
      <protection locked="0"/>
    </xf>
    <xf numFmtId="1" fontId="3" fillId="25" borderId="11" xfId="0" applyNumberFormat="1" applyFont="1" applyFill="1" applyBorder="1" applyAlignment="1">
      <alignment horizontal="center" vertical="center"/>
    </xf>
    <xf numFmtId="0" fontId="3" fillId="25" borderId="12" xfId="0" applyFont="1" applyFill="1" applyBorder="1" applyAlignment="1" applyProtection="1">
      <alignment horizontal="center" vertical="center"/>
      <protection locked="0"/>
    </xf>
    <xf numFmtId="0" fontId="2" fillId="0" borderId="11" xfId="0" applyFont="1" applyBorder="1" applyAlignment="1">
      <alignment horizontal="center"/>
    </xf>
    <xf numFmtId="0" fontId="2" fillId="24" borderId="11" xfId="0" applyFont="1" applyFill="1" applyBorder="1" applyAlignment="1" applyProtection="1">
      <alignment horizontal="left" vertical="center"/>
      <protection locked="0"/>
    </xf>
    <xf numFmtId="9" fontId="2" fillId="0" borderId="11" xfId="0" applyNumberFormat="1" applyFont="1" applyBorder="1" applyAlignment="1">
      <alignment horizontal="center" vertical="center"/>
    </xf>
    <xf numFmtId="9" fontId="3" fillId="0" borderId="11" xfId="0" applyNumberFormat="1" applyFont="1" applyBorder="1" applyAlignment="1">
      <alignment horizontal="center" vertical="center"/>
    </xf>
    <xf numFmtId="9" fontId="2" fillId="0" borderId="11" xfId="0" applyNumberFormat="1" applyFont="1" applyBorder="1" applyAlignment="1" applyProtection="1">
      <alignment horizontal="center" vertical="center"/>
      <protection locked="0"/>
    </xf>
    <xf numFmtId="49" fontId="2" fillId="24" borderId="11" xfId="0" applyNumberFormat="1" applyFont="1" applyFill="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10" fontId="3" fillId="24" borderId="12" xfId="0" applyNumberFormat="1" applyFont="1" applyFill="1" applyBorder="1" applyAlignment="1">
      <alignment horizontal="center" vertical="center"/>
    </xf>
    <xf numFmtId="0" fontId="2" fillId="0" borderId="0" xfId="0" applyFont="1" applyAlignment="1">
      <alignment wrapText="1"/>
    </xf>
    <xf numFmtId="0" fontId="1" fillId="0" borderId="0" xfId="0" applyFont="1" applyAlignment="1">
      <alignment wrapText="1"/>
    </xf>
    <xf numFmtId="0" fontId="2" fillId="0" borderId="14" xfId="0" applyFont="1" applyBorder="1" applyAlignment="1" applyProtection="1">
      <alignment wrapText="1"/>
      <protection locked="0"/>
    </xf>
    <xf numFmtId="0" fontId="2" fillId="0" borderId="0" xfId="0" applyFont="1" applyAlignment="1" applyProtection="1">
      <alignment wrapText="1"/>
      <protection locked="0"/>
    </xf>
    <xf numFmtId="0" fontId="7" fillId="0" borderId="0" xfId="0" applyFont="1" applyAlignment="1" applyProtection="1">
      <alignment vertical="center" wrapText="1"/>
      <protection locked="0"/>
    </xf>
    <xf numFmtId="0" fontId="9" fillId="0" borderId="0" xfId="0" applyFont="1" applyAlignment="1">
      <alignment vertical="center" wrapText="1"/>
    </xf>
    <xf numFmtId="0" fontId="3" fillId="0" borderId="0" xfId="0" applyFont="1" applyAlignment="1" applyProtection="1">
      <alignment vertical="top" wrapText="1"/>
      <protection locked="0"/>
    </xf>
    <xf numFmtId="0" fontId="7" fillId="0" borderId="0" xfId="0" applyFont="1" applyAlignment="1" applyProtection="1">
      <alignment wrapText="1"/>
      <protection locked="0"/>
    </xf>
    <xf numFmtId="1" fontId="2" fillId="25" borderId="10" xfId="0" applyNumberFormat="1" applyFont="1" applyFill="1" applyBorder="1" applyAlignment="1" applyProtection="1">
      <alignment horizontal="left" vertical="center" wrapText="1"/>
      <protection locked="0"/>
    </xf>
    <xf numFmtId="1" fontId="2" fillId="25" borderId="16" xfId="0" applyNumberFormat="1" applyFont="1" applyFill="1" applyBorder="1" applyAlignment="1" applyProtection="1">
      <alignment horizontal="left" vertical="center"/>
      <protection locked="0"/>
    </xf>
    <xf numFmtId="1" fontId="2" fillId="25" borderId="15" xfId="0" applyNumberFormat="1" applyFont="1" applyFill="1" applyBorder="1" applyAlignment="1" applyProtection="1">
      <alignment horizontal="left" vertical="center"/>
      <protection locked="0"/>
    </xf>
    <xf numFmtId="1" fontId="3" fillId="25" borderId="10" xfId="0" applyNumberFormat="1" applyFont="1" applyFill="1" applyBorder="1" applyAlignment="1" applyProtection="1">
      <alignment horizontal="center" vertical="center"/>
      <protection locked="0"/>
    </xf>
    <xf numFmtId="1" fontId="3" fillId="25" borderId="16" xfId="0" applyNumberFormat="1" applyFont="1" applyFill="1" applyBorder="1" applyAlignment="1" applyProtection="1">
      <alignment horizontal="center" vertical="center"/>
      <protection locked="0"/>
    </xf>
    <xf numFmtId="1" fontId="3" fillId="25" borderId="15" xfId="0" applyNumberFormat="1" applyFont="1" applyFill="1" applyBorder="1" applyAlignment="1" applyProtection="1">
      <alignment horizontal="center" vertical="center"/>
      <protection locked="0"/>
    </xf>
    <xf numFmtId="0" fontId="2" fillId="0" borderId="0" xfId="0" applyFont="1"/>
    <xf numFmtId="1" fontId="3" fillId="0" borderId="10" xfId="0" applyNumberFormat="1" applyFont="1" applyBorder="1" applyAlignment="1" applyProtection="1">
      <alignment horizontal="center" vertical="center"/>
      <protection locked="0"/>
    </xf>
    <xf numFmtId="1" fontId="2" fillId="0" borderId="16" xfId="0" applyNumberFormat="1" applyFont="1" applyBorder="1" applyAlignment="1" applyProtection="1">
      <alignment horizontal="center" vertical="center"/>
      <protection locked="0"/>
    </xf>
    <xf numFmtId="1" fontId="2" fillId="0" borderId="15" xfId="0" applyNumberFormat="1" applyFont="1" applyBorder="1" applyAlignment="1" applyProtection="1">
      <alignment horizontal="center" vertical="center"/>
      <protection locked="0"/>
    </xf>
    <xf numFmtId="0" fontId="3" fillId="25" borderId="10" xfId="0" applyFont="1" applyFill="1" applyBorder="1" applyAlignment="1">
      <alignment horizontal="left" vertical="center" wrapText="1"/>
    </xf>
    <xf numFmtId="0" fontId="3" fillId="25" borderId="16" xfId="0" applyFont="1" applyFill="1" applyBorder="1" applyAlignment="1">
      <alignment horizontal="left" vertical="center" wrapText="1"/>
    </xf>
    <xf numFmtId="0" fontId="3" fillId="25" borderId="15" xfId="0" applyFont="1" applyFill="1" applyBorder="1" applyAlignment="1">
      <alignment horizontal="left" vertical="center" wrapText="1"/>
    </xf>
    <xf numFmtId="0" fontId="3" fillId="25" borderId="22" xfId="0" applyFont="1" applyFill="1" applyBorder="1" applyAlignment="1">
      <alignment horizontal="left" vertical="center" wrapText="1"/>
    </xf>
    <xf numFmtId="0" fontId="3" fillId="25" borderId="13" xfId="0" applyFont="1" applyFill="1" applyBorder="1" applyAlignment="1">
      <alignment horizontal="left" vertical="center" wrapText="1"/>
    </xf>
    <xf numFmtId="0" fontId="3" fillId="25" borderId="23" xfId="0" applyFont="1" applyFill="1" applyBorder="1" applyAlignment="1">
      <alignment horizontal="left" vertical="center" wrapText="1"/>
    </xf>
    <xf numFmtId="0" fontId="3" fillId="25" borderId="20" xfId="0" applyFont="1" applyFill="1" applyBorder="1" applyAlignment="1">
      <alignment horizontal="left" vertical="center" wrapText="1"/>
    </xf>
    <xf numFmtId="0" fontId="3" fillId="25" borderId="19" xfId="0" applyFont="1" applyFill="1" applyBorder="1" applyAlignment="1">
      <alignment horizontal="left" vertical="center" wrapText="1"/>
    </xf>
    <xf numFmtId="0" fontId="3" fillId="25" borderId="21" xfId="0" applyFont="1" applyFill="1" applyBorder="1" applyAlignment="1">
      <alignment horizontal="left" vertical="center" wrapText="1"/>
    </xf>
    <xf numFmtId="2" fontId="2" fillId="25" borderId="22" xfId="0" applyNumberFormat="1" applyFont="1" applyFill="1" applyBorder="1" applyAlignment="1">
      <alignment horizontal="center" vertical="center"/>
    </xf>
    <xf numFmtId="2" fontId="2" fillId="25" borderId="13" xfId="0" applyNumberFormat="1" applyFont="1" applyFill="1" applyBorder="1" applyAlignment="1">
      <alignment horizontal="center" vertical="center"/>
    </xf>
    <xf numFmtId="2" fontId="2" fillId="25" borderId="23" xfId="0" applyNumberFormat="1" applyFont="1" applyFill="1" applyBorder="1" applyAlignment="1">
      <alignment horizontal="center" vertical="center"/>
    </xf>
    <xf numFmtId="2" fontId="2" fillId="25" borderId="20" xfId="0" applyNumberFormat="1" applyFont="1" applyFill="1" applyBorder="1" applyAlignment="1">
      <alignment horizontal="center" vertical="center"/>
    </xf>
    <xf numFmtId="2" fontId="2" fillId="25" borderId="19" xfId="0" applyNumberFormat="1" applyFont="1" applyFill="1" applyBorder="1" applyAlignment="1">
      <alignment horizontal="center" vertical="center"/>
    </xf>
    <xf numFmtId="2" fontId="2" fillId="25" borderId="21" xfId="0" applyNumberFormat="1" applyFont="1" applyFill="1" applyBorder="1" applyAlignment="1">
      <alignment horizontal="center" vertical="center"/>
    </xf>
    <xf numFmtId="1" fontId="3" fillId="25" borderId="10" xfId="0" applyNumberFormat="1" applyFont="1" applyFill="1" applyBorder="1" applyAlignment="1">
      <alignment horizontal="center" vertical="center"/>
    </xf>
    <xf numFmtId="1" fontId="3" fillId="25" borderId="16" xfId="0" applyNumberFormat="1" applyFont="1" applyFill="1" applyBorder="1" applyAlignment="1">
      <alignment horizontal="center" vertical="center"/>
    </xf>
    <xf numFmtId="1" fontId="3" fillId="25" borderId="15" xfId="0" applyNumberFormat="1" applyFont="1" applyFill="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3" fillId="25" borderId="11" xfId="0" applyFont="1" applyFill="1" applyBorder="1" applyAlignment="1" applyProtection="1">
      <alignment horizontal="center" vertical="center"/>
      <protection locked="0"/>
    </xf>
    <xf numFmtId="1" fontId="2" fillId="25" borderId="11" xfId="0" applyNumberFormat="1" applyFont="1" applyFill="1" applyBorder="1" applyAlignment="1" applyProtection="1">
      <alignment horizontal="left" vertical="center"/>
      <protection locked="0"/>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1" fontId="2" fillId="0" borderId="1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Alignment="1" applyProtection="1">
      <alignment horizontal="left" vertical="center"/>
      <protection locked="0"/>
    </xf>
    <xf numFmtId="0" fontId="2" fillId="0" borderId="11" xfId="0" applyFont="1" applyBorder="1" applyProtection="1">
      <protection locked="0"/>
    </xf>
    <xf numFmtId="0" fontId="3"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9" fontId="3" fillId="0" borderId="10" xfId="0" applyNumberFormat="1" applyFont="1" applyBorder="1" applyAlignment="1">
      <alignment horizontal="center" vertical="center"/>
    </xf>
    <xf numFmtId="9" fontId="3" fillId="0" borderId="15" xfId="0" applyNumberFormat="1" applyFont="1" applyBorder="1" applyAlignment="1">
      <alignment horizontal="center" vertical="center"/>
    </xf>
    <xf numFmtId="1" fontId="2" fillId="0" borderId="10" xfId="0" applyNumberFormat="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1" fontId="2" fillId="0" borderId="10" xfId="0" applyNumberFormat="1" applyFont="1" applyBorder="1" applyAlignment="1">
      <alignment horizontal="center"/>
    </xf>
    <xf numFmtId="0" fontId="2" fillId="0" borderId="15" xfId="0" applyFont="1" applyBorder="1" applyAlignment="1">
      <alignment horizontal="center"/>
    </xf>
    <xf numFmtId="9" fontId="2" fillId="0" borderId="10" xfId="0" applyNumberFormat="1" applyFont="1" applyBorder="1" applyAlignment="1">
      <alignment horizontal="center"/>
    </xf>
    <xf numFmtId="9" fontId="2" fillId="0" borderId="15" xfId="0" applyNumberFormat="1" applyFont="1" applyBorder="1" applyAlignment="1">
      <alignment horizontal="center"/>
    </xf>
    <xf numFmtId="0" fontId="8" fillId="0" borderId="11" xfId="0" applyFont="1" applyBorder="1" applyAlignment="1" applyProtection="1">
      <alignment horizontal="center" vertical="center" wrapText="1"/>
      <protection locked="0"/>
    </xf>
    <xf numFmtId="0" fontId="2" fillId="0" borderId="10" xfId="0" applyFont="1" applyBorder="1" applyAlignment="1">
      <alignment horizontal="center"/>
    </xf>
    <xf numFmtId="0" fontId="3" fillId="0" borderId="19" xfId="0" applyFont="1" applyBorder="1" applyAlignment="1" applyProtection="1">
      <alignment horizontal="left" vertical="center"/>
      <protection locked="0"/>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2" fillId="24" borderId="11" xfId="0" applyFont="1" applyFill="1" applyBorder="1" applyAlignment="1" applyProtection="1">
      <alignment horizontal="left" vertical="center"/>
      <protection locked="0"/>
    </xf>
    <xf numFmtId="0" fontId="2" fillId="0" borderId="10"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3" fillId="0" borderId="22" xfId="0" applyFont="1" applyBorder="1" applyAlignment="1">
      <alignment horizontal="left" vertical="center" wrapText="1"/>
    </xf>
    <xf numFmtId="0" fontId="3" fillId="0" borderId="13"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2" fontId="2" fillId="0" borderId="22" xfId="0" applyNumberFormat="1" applyFont="1" applyBorder="1" applyAlignment="1">
      <alignment horizontal="center" vertical="center"/>
    </xf>
    <xf numFmtId="2" fontId="2" fillId="0" borderId="13" xfId="0" applyNumberFormat="1" applyFont="1" applyBorder="1" applyAlignment="1">
      <alignment horizontal="center" vertical="center"/>
    </xf>
    <xf numFmtId="2" fontId="2" fillId="0" borderId="23" xfId="0" applyNumberFormat="1" applyFont="1" applyBorder="1" applyAlignment="1">
      <alignment horizontal="center" vertical="center"/>
    </xf>
    <xf numFmtId="2" fontId="2" fillId="0" borderId="20" xfId="0" applyNumberFormat="1" applyFont="1" applyBorder="1" applyAlignment="1">
      <alignment horizontal="center" vertical="center"/>
    </xf>
    <xf numFmtId="2" fontId="2" fillId="0" borderId="19" xfId="0" applyNumberFormat="1" applyFont="1" applyBorder="1" applyAlignment="1">
      <alignment horizontal="center" vertical="center"/>
    </xf>
    <xf numFmtId="2" fontId="2" fillId="0" borderId="21" xfId="0" applyNumberFormat="1" applyFont="1" applyBorder="1" applyAlignment="1">
      <alignment horizontal="center" vertical="center"/>
    </xf>
    <xf numFmtId="1" fontId="3" fillId="0" borderId="10" xfId="0" applyNumberFormat="1" applyFont="1" applyBorder="1" applyAlignment="1">
      <alignment horizontal="center" vertical="center"/>
    </xf>
    <xf numFmtId="1" fontId="3" fillId="0" borderId="16" xfId="0" applyNumberFormat="1" applyFont="1" applyBorder="1" applyAlignment="1">
      <alignment horizontal="center" vertical="center"/>
    </xf>
    <xf numFmtId="1" fontId="3" fillId="0" borderId="15" xfId="0" applyNumberFormat="1" applyFont="1" applyBorder="1" applyAlignment="1">
      <alignment horizontal="center" vertical="center"/>
    </xf>
    <xf numFmtId="1" fontId="3" fillId="0" borderId="10" xfId="0" applyNumberFormat="1" applyFont="1" applyBorder="1" applyAlignment="1">
      <alignment horizontal="center"/>
    </xf>
    <xf numFmtId="1" fontId="3" fillId="0" borderId="16" xfId="0" applyNumberFormat="1" applyFont="1" applyBorder="1" applyAlignment="1">
      <alignment horizontal="center"/>
    </xf>
    <xf numFmtId="1" fontId="3" fillId="0" borderId="15" xfId="0" applyNumberFormat="1" applyFont="1" applyBorder="1" applyAlignment="1">
      <alignment horizontal="center"/>
    </xf>
    <xf numFmtId="0" fontId="8" fillId="0" borderId="11" xfId="0" applyFont="1" applyBorder="1" applyAlignment="1">
      <alignment horizontal="center" vertical="center" wrapText="1"/>
    </xf>
    <xf numFmtId="0" fontId="2" fillId="0" borderId="11" xfId="0" applyFont="1" applyBorder="1" applyAlignment="1">
      <alignment horizontal="center" vertical="center"/>
    </xf>
    <xf numFmtId="0" fontId="2" fillId="24" borderId="10" xfId="0" applyFont="1" applyFill="1" applyBorder="1" applyAlignment="1" applyProtection="1">
      <alignment horizontal="left" vertical="center"/>
      <protection locked="0"/>
    </xf>
    <xf numFmtId="0" fontId="2" fillId="24" borderId="16" xfId="0" applyFont="1" applyFill="1" applyBorder="1" applyAlignment="1" applyProtection="1">
      <alignment horizontal="left" vertical="center"/>
      <protection locked="0"/>
    </xf>
    <xf numFmtId="0" fontId="2" fillId="24" borderId="15" xfId="0" applyFont="1" applyFill="1" applyBorder="1" applyAlignment="1" applyProtection="1">
      <alignment horizontal="left" vertical="center"/>
      <protection locked="0"/>
    </xf>
    <xf numFmtId="0" fontId="3" fillId="0" borderId="19" xfId="0" applyFont="1" applyBorder="1" applyAlignment="1" applyProtection="1">
      <alignment horizontal="center" vertical="center"/>
      <protection locked="0"/>
    </xf>
    <xf numFmtId="1" fontId="2" fillId="24" borderId="11" xfId="0" applyNumberFormat="1" applyFont="1" applyFill="1" applyBorder="1" applyAlignment="1" applyProtection="1">
      <alignment horizontal="left" vertical="center"/>
      <protection locked="0"/>
    </xf>
    <xf numFmtId="1" fontId="3" fillId="0" borderId="16" xfId="0" applyNumberFormat="1" applyFont="1" applyBorder="1" applyAlignment="1" applyProtection="1">
      <alignment horizontal="center" vertical="center"/>
      <protection locked="0"/>
    </xf>
    <xf numFmtId="1" fontId="3" fillId="0" borderId="15"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2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2" fillId="0" borderId="19" xfId="0" applyFont="1" applyBorder="1" applyProtection="1">
      <protection locked="0"/>
    </xf>
    <xf numFmtId="0" fontId="2" fillId="0" borderId="21" xfId="0" applyFont="1" applyBorder="1" applyProtection="1">
      <protection locked="0"/>
    </xf>
    <xf numFmtId="0" fontId="5"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3" fillId="0" borderId="19" xfId="0" applyFont="1" applyBorder="1" applyProtection="1">
      <protection locked="0"/>
    </xf>
    <xf numFmtId="0" fontId="2" fillId="0" borderId="0" xfId="0" applyFont="1" applyAlignment="1" applyProtection="1">
      <alignment vertical="top" wrapText="1"/>
      <protection locked="0"/>
    </xf>
    <xf numFmtId="0" fontId="3" fillId="0" borderId="1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 fillId="0" borderId="0" xfId="0" quotePrefix="1" applyFont="1" applyAlignment="1" applyProtection="1">
      <alignment vertical="center"/>
      <protection locked="0"/>
    </xf>
    <xf numFmtId="0" fontId="27"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quotePrefix="1" applyFont="1" applyAlignment="1" applyProtection="1">
      <alignment vertical="center"/>
      <protection locked="0"/>
    </xf>
    <xf numFmtId="0" fontId="2" fillId="0" borderId="0" xfId="0" applyFont="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 fillId="0" borderId="13"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 fillId="24" borderId="10" xfId="0" applyFont="1" applyFill="1" applyBorder="1" applyAlignment="1" applyProtection="1">
      <alignment horizontal="center" vertical="center" wrapText="1"/>
      <protection locked="0"/>
    </xf>
    <xf numFmtId="0" fontId="2" fillId="24" borderId="16" xfId="0" applyFont="1" applyFill="1" applyBorder="1" applyAlignment="1" applyProtection="1">
      <alignment horizontal="center" vertical="center" wrapText="1"/>
      <protection locked="0"/>
    </xf>
    <xf numFmtId="0" fontId="2" fillId="24" borderId="15" xfId="0"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0" xfId="0" applyFont="1" applyProtection="1">
      <protection locked="0"/>
    </xf>
    <xf numFmtId="0" fontId="3"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
    <dxf>
      <fill>
        <patternFill patternType="solid">
          <fgColor indexed="8"/>
          <bgColor indexed="13"/>
        </patternFill>
      </fill>
    </dxf>
    <dxf>
      <fill>
        <patternFill patternType="solid">
          <fgColor indexed="8"/>
          <bgColor indexed="13"/>
        </patternFill>
      </fill>
    </dxf>
    <dxf>
      <fill>
        <patternFill patternType="solid">
          <fgColor indexed="8"/>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173"/>
  <sheetViews>
    <sheetView tabSelected="1" workbookViewId="0">
      <selection sqref="A1:K1"/>
    </sheetView>
  </sheetViews>
  <sheetFormatPr defaultColWidth="9.1796875" defaultRowHeight="13"/>
  <cols>
    <col min="1" max="1" width="10" style="1" customWidth="1"/>
    <col min="2" max="2" width="5.453125" style="1" customWidth="1"/>
    <col min="3" max="3" width="5.7265625" style="1" customWidth="1"/>
    <col min="4" max="4" width="3.7265625" style="1" customWidth="1"/>
    <col min="5" max="5" width="3.81640625" style="1" customWidth="1"/>
    <col min="6" max="6" width="3.7265625" style="1" customWidth="1"/>
    <col min="7" max="7" width="7.81640625" style="1" customWidth="1"/>
    <col min="8" max="8" width="7.26953125" style="1" customWidth="1"/>
    <col min="9" max="9" width="5.81640625" style="1" customWidth="1"/>
    <col min="10" max="10" width="7.26953125" style="1" customWidth="1"/>
    <col min="11" max="11" width="5.7265625" style="1" customWidth="1"/>
    <col min="12" max="12" width="6.1796875" style="1" customWidth="1"/>
    <col min="13" max="13" width="7.1796875" style="1" customWidth="1"/>
    <col min="14" max="14" width="6.1796875" style="1" customWidth="1"/>
    <col min="15" max="15" width="5.453125" style="1" customWidth="1"/>
    <col min="16" max="17" width="6" style="1" customWidth="1"/>
    <col min="18" max="18" width="6.1796875" style="1" customWidth="1"/>
    <col min="19" max="19" width="6" style="1" customWidth="1"/>
    <col min="20" max="20" width="6.1796875" style="1" customWidth="1"/>
    <col min="21" max="21" width="9.26953125" style="1" customWidth="1"/>
    <col min="22" max="16384" width="9.1796875" style="1"/>
  </cols>
  <sheetData>
    <row r="1" spans="1:21" ht="15.75" customHeight="1">
      <c r="A1" s="92" t="s">
        <v>0</v>
      </c>
      <c r="B1" s="92"/>
      <c r="C1" s="92"/>
      <c r="D1" s="92"/>
      <c r="E1" s="92"/>
      <c r="F1" s="92"/>
      <c r="G1" s="92"/>
      <c r="H1" s="92"/>
      <c r="I1" s="92"/>
      <c r="J1" s="92"/>
      <c r="K1" s="92"/>
      <c r="M1" s="197" t="s">
        <v>1</v>
      </c>
      <c r="N1" s="197"/>
      <c r="O1" s="197"/>
      <c r="P1" s="197"/>
      <c r="Q1" s="197"/>
      <c r="R1" s="197"/>
      <c r="S1" s="197"/>
      <c r="T1" s="197"/>
    </row>
    <row r="2" spans="1:21" ht="6.75" customHeight="1">
      <c r="A2" s="92"/>
      <c r="B2" s="92"/>
      <c r="C2" s="92"/>
      <c r="D2" s="92"/>
      <c r="E2" s="92"/>
      <c r="F2" s="92"/>
      <c r="G2" s="92"/>
      <c r="H2" s="92"/>
      <c r="I2" s="92"/>
      <c r="J2" s="92"/>
      <c r="K2" s="92"/>
    </row>
    <row r="3" spans="1:21" ht="39" customHeight="1">
      <c r="A3" s="198" t="s">
        <v>2</v>
      </c>
      <c r="B3" s="198"/>
      <c r="C3" s="198"/>
      <c r="D3" s="198"/>
      <c r="E3" s="198"/>
      <c r="F3" s="198"/>
      <c r="G3" s="198"/>
      <c r="H3" s="198"/>
      <c r="I3" s="198"/>
      <c r="J3" s="198"/>
      <c r="K3" s="198"/>
      <c r="M3" s="199"/>
      <c r="N3" s="200"/>
      <c r="O3" s="180" t="s">
        <v>3</v>
      </c>
      <c r="P3" s="182"/>
      <c r="Q3" s="181"/>
      <c r="R3" s="180" t="s">
        <v>4</v>
      </c>
      <c r="S3" s="182"/>
      <c r="T3" s="181"/>
      <c r="U3" s="48"/>
    </row>
    <row r="4" spans="1:21" ht="17.25" customHeight="1">
      <c r="A4" s="196" t="s">
        <v>5</v>
      </c>
      <c r="B4" s="196"/>
      <c r="C4" s="196"/>
      <c r="D4" s="196"/>
      <c r="E4" s="196"/>
      <c r="F4" s="196"/>
      <c r="G4" s="196"/>
      <c r="H4" s="196"/>
      <c r="I4" s="196"/>
      <c r="J4" s="196"/>
      <c r="K4" s="196"/>
      <c r="M4" s="191" t="s">
        <v>6</v>
      </c>
      <c r="N4" s="192"/>
      <c r="O4" s="193">
        <f>O41</f>
        <v>20</v>
      </c>
      <c r="P4" s="194"/>
      <c r="Q4" s="195"/>
      <c r="R4" s="193">
        <f>O50</f>
        <v>18</v>
      </c>
      <c r="S4" s="194"/>
      <c r="T4" s="195"/>
      <c r="U4" s="48"/>
    </row>
    <row r="5" spans="1:21" ht="16.5" customHeight="1">
      <c r="A5" s="196"/>
      <c r="B5" s="196"/>
      <c r="C5" s="196"/>
      <c r="D5" s="196"/>
      <c r="E5" s="196"/>
      <c r="F5" s="196"/>
      <c r="G5" s="196"/>
      <c r="H5" s="196"/>
      <c r="I5" s="196"/>
      <c r="J5" s="196"/>
      <c r="K5" s="196"/>
      <c r="M5" s="191" t="s">
        <v>7</v>
      </c>
      <c r="N5" s="192"/>
      <c r="O5" s="193">
        <f>O59</f>
        <v>20</v>
      </c>
      <c r="P5" s="194"/>
      <c r="Q5" s="195"/>
      <c r="R5" s="193">
        <f>O67</f>
        <v>25</v>
      </c>
      <c r="S5" s="194"/>
      <c r="T5" s="195"/>
      <c r="U5" s="48"/>
    </row>
    <row r="6" spans="1:21" ht="15" customHeight="1">
      <c r="A6" s="188" t="s">
        <v>8</v>
      </c>
      <c r="B6" s="188"/>
      <c r="C6" s="188"/>
      <c r="D6" s="188"/>
      <c r="E6" s="188"/>
      <c r="F6" s="188"/>
      <c r="G6" s="188"/>
      <c r="H6" s="188"/>
      <c r="I6" s="188"/>
      <c r="J6" s="188"/>
      <c r="K6" s="188"/>
      <c r="M6" s="189"/>
      <c r="N6" s="189"/>
      <c r="O6" s="190"/>
      <c r="P6" s="190"/>
      <c r="Q6" s="190"/>
      <c r="R6" s="190"/>
      <c r="S6" s="190"/>
      <c r="T6" s="190"/>
      <c r="U6" s="49"/>
    </row>
    <row r="7" spans="1:21" ht="18" customHeight="1">
      <c r="A7" s="177" t="s">
        <v>9</v>
      </c>
      <c r="B7" s="177"/>
      <c r="C7" s="177"/>
      <c r="D7" s="177"/>
      <c r="E7" s="177"/>
      <c r="F7" s="177"/>
      <c r="G7" s="177"/>
      <c r="H7" s="177"/>
      <c r="I7" s="177"/>
      <c r="J7" s="177"/>
      <c r="K7" s="177"/>
    </row>
    <row r="8" spans="1:21" ht="18.75" customHeight="1">
      <c r="A8" s="176" t="s">
        <v>10</v>
      </c>
      <c r="B8" s="176"/>
      <c r="C8" s="176"/>
      <c r="D8" s="176"/>
      <c r="E8" s="176"/>
      <c r="F8" s="176"/>
      <c r="G8" s="176"/>
      <c r="H8" s="176"/>
      <c r="I8" s="176"/>
      <c r="J8" s="176"/>
      <c r="K8" s="176"/>
      <c r="M8" s="177" t="s">
        <v>11</v>
      </c>
      <c r="N8" s="177"/>
      <c r="O8" s="177"/>
      <c r="P8" s="177"/>
      <c r="Q8" s="177"/>
      <c r="R8" s="177"/>
      <c r="S8" s="177"/>
      <c r="T8" s="177"/>
    </row>
    <row r="9" spans="1:21" ht="15" customHeight="1">
      <c r="A9" s="176" t="s">
        <v>12</v>
      </c>
      <c r="B9" s="176"/>
      <c r="C9" s="176"/>
      <c r="D9" s="176"/>
      <c r="E9" s="176"/>
      <c r="F9" s="176"/>
      <c r="G9" s="176"/>
      <c r="H9" s="176"/>
      <c r="I9" s="176"/>
      <c r="J9" s="176"/>
      <c r="K9" s="176"/>
      <c r="M9" s="177"/>
      <c r="N9" s="177"/>
      <c r="O9" s="177"/>
      <c r="P9" s="177"/>
      <c r="Q9" s="177"/>
      <c r="R9" s="177"/>
      <c r="S9" s="177"/>
      <c r="T9" s="177"/>
      <c r="U9" s="50"/>
    </row>
    <row r="10" spans="1:21" ht="16.5" customHeight="1">
      <c r="A10" s="176" t="s">
        <v>13</v>
      </c>
      <c r="B10" s="176"/>
      <c r="C10" s="176"/>
      <c r="D10" s="176"/>
      <c r="E10" s="176"/>
      <c r="F10" s="176"/>
      <c r="G10" s="176"/>
      <c r="H10" s="176"/>
      <c r="I10" s="176"/>
      <c r="J10" s="176"/>
      <c r="K10" s="176"/>
      <c r="M10" s="177"/>
      <c r="N10" s="177"/>
      <c r="O10" s="177"/>
      <c r="P10" s="177"/>
      <c r="Q10" s="177"/>
      <c r="R10" s="177"/>
      <c r="S10" s="177"/>
      <c r="T10" s="177"/>
      <c r="U10" s="51"/>
    </row>
    <row r="11" spans="1:21" ht="12.75" customHeight="1">
      <c r="A11" s="176" t="s">
        <v>14</v>
      </c>
      <c r="B11" s="176"/>
      <c r="C11" s="176"/>
      <c r="D11" s="176"/>
      <c r="E11" s="176"/>
      <c r="F11" s="176"/>
      <c r="G11" s="176"/>
      <c r="H11" s="176"/>
      <c r="I11" s="176"/>
      <c r="J11" s="176"/>
      <c r="K11" s="176"/>
      <c r="M11" s="177"/>
      <c r="N11" s="177"/>
      <c r="O11" s="177"/>
      <c r="P11" s="177"/>
      <c r="Q11" s="177"/>
      <c r="R11" s="177"/>
      <c r="S11" s="177"/>
      <c r="T11" s="177"/>
      <c r="U11" s="51"/>
    </row>
    <row r="12" spans="1:21" ht="10.5" customHeight="1">
      <c r="A12" s="176"/>
      <c r="B12" s="176"/>
      <c r="C12" s="176"/>
      <c r="D12" s="176"/>
      <c r="E12" s="176"/>
      <c r="F12" s="176"/>
      <c r="G12" s="176"/>
      <c r="H12" s="176"/>
      <c r="I12" s="176"/>
      <c r="J12" s="176"/>
      <c r="K12" s="176"/>
      <c r="M12" s="2"/>
      <c r="N12" s="2"/>
      <c r="O12" s="2"/>
      <c r="P12" s="2"/>
      <c r="Q12" s="2"/>
      <c r="R12" s="2"/>
      <c r="U12" s="51"/>
    </row>
    <row r="13" spans="1:21">
      <c r="A13" s="185" t="s">
        <v>15</v>
      </c>
      <c r="B13" s="185"/>
      <c r="C13" s="185"/>
      <c r="D13" s="185"/>
      <c r="E13" s="185"/>
      <c r="F13" s="185"/>
      <c r="G13" s="185"/>
      <c r="H13" s="185"/>
      <c r="I13" s="185"/>
      <c r="J13" s="185"/>
      <c r="K13" s="185"/>
      <c r="M13" s="186" t="s">
        <v>16</v>
      </c>
      <c r="N13" s="186"/>
      <c r="O13" s="186"/>
      <c r="P13" s="186"/>
      <c r="Q13" s="186"/>
      <c r="R13" s="186"/>
      <c r="S13" s="186"/>
      <c r="T13" s="186"/>
    </row>
    <row r="14" spans="1:21" ht="12.75" customHeight="1">
      <c r="A14" s="187" t="s">
        <v>17</v>
      </c>
      <c r="B14" s="185"/>
      <c r="C14" s="185"/>
      <c r="D14" s="185"/>
      <c r="E14" s="185"/>
      <c r="F14" s="185"/>
      <c r="G14" s="185"/>
      <c r="H14" s="185"/>
      <c r="I14" s="185"/>
      <c r="J14" s="185"/>
      <c r="K14" s="185"/>
      <c r="M14" s="177" t="s">
        <v>18</v>
      </c>
      <c r="N14" s="177"/>
      <c r="O14" s="177"/>
      <c r="P14" s="177"/>
      <c r="Q14" s="177"/>
      <c r="R14" s="177"/>
      <c r="S14" s="177"/>
      <c r="T14" s="177"/>
    </row>
    <row r="15" spans="1:21" ht="12.75" customHeight="1">
      <c r="A15" s="176" t="s">
        <v>19</v>
      </c>
      <c r="B15" s="176"/>
      <c r="C15" s="176"/>
      <c r="D15" s="176"/>
      <c r="E15" s="176"/>
      <c r="F15" s="176"/>
      <c r="G15" s="176"/>
      <c r="H15" s="176"/>
      <c r="I15" s="176"/>
      <c r="J15" s="176"/>
      <c r="K15" s="176"/>
      <c r="M15" s="177" t="s">
        <v>20</v>
      </c>
      <c r="N15" s="177"/>
      <c r="O15" s="177"/>
      <c r="P15" s="177"/>
      <c r="Q15" s="177"/>
      <c r="R15" s="177"/>
      <c r="S15" s="177"/>
      <c r="T15" s="177"/>
      <c r="U15" s="52"/>
    </row>
    <row r="16" spans="1:21" ht="12.75" customHeight="1">
      <c r="A16" s="176" t="s">
        <v>21</v>
      </c>
      <c r="B16" s="176"/>
      <c r="C16" s="176"/>
      <c r="D16" s="176"/>
      <c r="E16" s="176"/>
      <c r="F16" s="176"/>
      <c r="G16" s="176"/>
      <c r="H16" s="176"/>
      <c r="I16" s="176"/>
      <c r="J16" s="176"/>
      <c r="K16" s="176"/>
      <c r="M16" s="177" t="s">
        <v>22</v>
      </c>
      <c r="N16" s="177"/>
      <c r="O16" s="177"/>
      <c r="P16" s="177"/>
      <c r="Q16" s="177"/>
      <c r="R16" s="177"/>
      <c r="S16" s="177"/>
      <c r="T16" s="177"/>
      <c r="U16" s="52"/>
    </row>
    <row r="17" spans="1:21" ht="12.75" customHeight="1">
      <c r="A17" s="176" t="s">
        <v>23</v>
      </c>
      <c r="B17" s="176"/>
      <c r="C17" s="176"/>
      <c r="D17" s="176"/>
      <c r="E17" s="176"/>
      <c r="F17" s="176"/>
      <c r="G17" s="176"/>
      <c r="H17" s="176"/>
      <c r="I17" s="176"/>
      <c r="J17" s="176"/>
      <c r="K17" s="176"/>
      <c r="M17" s="177" t="s">
        <v>24</v>
      </c>
      <c r="N17" s="177"/>
      <c r="O17" s="177"/>
      <c r="P17" s="177"/>
      <c r="Q17" s="177"/>
      <c r="R17" s="177"/>
      <c r="S17" s="177"/>
      <c r="T17" s="177"/>
      <c r="U17" s="52"/>
    </row>
    <row r="18" spans="1:21" ht="14.25" customHeight="1">
      <c r="A18" s="183" t="s">
        <v>25</v>
      </c>
      <c r="B18" s="176"/>
      <c r="C18" s="176"/>
      <c r="D18" s="176"/>
      <c r="E18" s="176"/>
      <c r="F18" s="176"/>
      <c r="G18" s="176"/>
      <c r="H18" s="176"/>
      <c r="I18" s="176"/>
      <c r="J18" s="176"/>
      <c r="K18" s="176"/>
      <c r="M18" s="177" t="s">
        <v>26</v>
      </c>
      <c r="N18" s="177"/>
      <c r="O18" s="177"/>
      <c r="P18" s="177"/>
      <c r="Q18" s="177"/>
      <c r="R18" s="177"/>
      <c r="S18" s="177"/>
      <c r="T18" s="177"/>
    </row>
    <row r="19" spans="1:21">
      <c r="A19" s="184"/>
      <c r="B19" s="184"/>
      <c r="C19" s="184"/>
      <c r="D19" s="184"/>
      <c r="E19" s="184"/>
      <c r="F19" s="184"/>
      <c r="G19" s="184"/>
      <c r="H19" s="184"/>
      <c r="I19" s="184"/>
      <c r="J19" s="184"/>
      <c r="K19" s="184"/>
      <c r="M19" s="177" t="s">
        <v>27</v>
      </c>
      <c r="N19" s="177"/>
      <c r="O19" s="177"/>
      <c r="P19" s="177"/>
      <c r="Q19" s="177"/>
      <c r="R19" s="177"/>
      <c r="S19" s="177"/>
      <c r="T19" s="177"/>
    </row>
    <row r="20" spans="1:21" ht="7.5" customHeight="1">
      <c r="A20" s="177" t="s">
        <v>28</v>
      </c>
      <c r="B20" s="177"/>
      <c r="C20" s="177"/>
      <c r="D20" s="177"/>
      <c r="E20" s="177"/>
      <c r="F20" s="177"/>
      <c r="G20" s="177"/>
      <c r="H20" s="177"/>
      <c r="I20" s="177"/>
      <c r="J20" s="177"/>
      <c r="K20" s="177"/>
      <c r="M20" s="2"/>
      <c r="N20" s="2"/>
      <c r="O20" s="2"/>
      <c r="P20" s="2"/>
      <c r="Q20" s="2"/>
      <c r="R20" s="2"/>
      <c r="U20" s="53"/>
    </row>
    <row r="21" spans="1:21" ht="15" customHeight="1">
      <c r="A21" s="177"/>
      <c r="B21" s="177"/>
      <c r="C21" s="177"/>
      <c r="D21" s="177"/>
      <c r="E21" s="177"/>
      <c r="F21" s="177"/>
      <c r="G21" s="177"/>
      <c r="H21" s="177"/>
      <c r="I21" s="177"/>
      <c r="J21" s="177"/>
      <c r="K21" s="177"/>
      <c r="M21" s="84" t="s">
        <v>29</v>
      </c>
      <c r="N21" s="84"/>
      <c r="O21" s="84"/>
      <c r="P21" s="84"/>
      <c r="Q21" s="84"/>
      <c r="R21" s="84"/>
      <c r="S21" s="84"/>
      <c r="T21" s="84"/>
      <c r="U21" s="47"/>
    </row>
    <row r="22" spans="1:21" ht="15" customHeight="1">
      <c r="A22" s="177"/>
      <c r="B22" s="177"/>
      <c r="C22" s="177"/>
      <c r="D22" s="177"/>
      <c r="E22" s="177"/>
      <c r="F22" s="177"/>
      <c r="G22" s="177"/>
      <c r="H22" s="177"/>
      <c r="I22" s="177"/>
      <c r="J22" s="177"/>
      <c r="K22" s="177"/>
      <c r="M22" s="84"/>
      <c r="N22" s="84"/>
      <c r="O22" s="84"/>
      <c r="P22" s="84"/>
      <c r="Q22" s="84"/>
      <c r="R22" s="84"/>
      <c r="S22" s="84"/>
      <c r="T22" s="84"/>
      <c r="U22" s="47"/>
    </row>
    <row r="23" spans="1:21" ht="13.5" customHeight="1">
      <c r="A23" s="177"/>
      <c r="B23" s="177"/>
      <c r="C23" s="177"/>
      <c r="D23" s="177"/>
      <c r="E23" s="177"/>
      <c r="F23" s="177"/>
      <c r="G23" s="177"/>
      <c r="H23" s="177"/>
      <c r="I23" s="177"/>
      <c r="J23" s="177"/>
      <c r="K23" s="177"/>
      <c r="M23" s="84"/>
      <c r="N23" s="84"/>
      <c r="O23" s="84"/>
      <c r="P23" s="84"/>
      <c r="Q23" s="84"/>
      <c r="R23" s="84"/>
      <c r="S23" s="84"/>
      <c r="T23" s="84"/>
      <c r="U23" s="47"/>
    </row>
    <row r="24" spans="1:21" ht="6" customHeight="1">
      <c r="A24" s="2"/>
      <c r="B24" s="2"/>
      <c r="C24" s="2"/>
      <c r="D24" s="2"/>
      <c r="E24" s="2"/>
      <c r="F24" s="2"/>
      <c r="G24" s="2"/>
      <c r="H24" s="2"/>
      <c r="I24" s="2"/>
      <c r="J24" s="2"/>
      <c r="K24" s="2"/>
      <c r="M24" s="3"/>
      <c r="N24" s="3"/>
      <c r="O24" s="3"/>
      <c r="P24" s="3"/>
      <c r="Q24" s="3"/>
      <c r="R24" s="3"/>
    </row>
    <row r="25" spans="1:21">
      <c r="A25" s="178" t="s">
        <v>30</v>
      </c>
      <c r="B25" s="178"/>
      <c r="C25" s="178"/>
      <c r="D25" s="178"/>
      <c r="E25" s="178"/>
      <c r="F25" s="178"/>
      <c r="G25" s="178"/>
      <c r="M25" s="179" t="s">
        <v>31</v>
      </c>
      <c r="N25" s="179"/>
      <c r="O25" s="179"/>
      <c r="P25" s="179"/>
      <c r="Q25" s="179"/>
      <c r="R25" s="179"/>
      <c r="S25" s="179"/>
      <c r="T25" s="179"/>
    </row>
    <row r="26" spans="1:21" ht="26.25" customHeight="1">
      <c r="A26" s="4"/>
      <c r="B26" s="180" t="s">
        <v>32</v>
      </c>
      <c r="C26" s="181"/>
      <c r="D26" s="180" t="s">
        <v>33</v>
      </c>
      <c r="E26" s="182"/>
      <c r="F26" s="181"/>
      <c r="G26" s="165" t="s">
        <v>34</v>
      </c>
      <c r="H26" s="165" t="s">
        <v>35</v>
      </c>
      <c r="I26" s="180" t="s">
        <v>36</v>
      </c>
      <c r="J26" s="182"/>
      <c r="K26" s="181"/>
      <c r="M26" s="179"/>
      <c r="N26" s="179"/>
      <c r="O26" s="179"/>
      <c r="P26" s="179"/>
      <c r="Q26" s="179"/>
      <c r="R26" s="179"/>
      <c r="S26" s="179"/>
      <c r="T26" s="179"/>
    </row>
    <row r="27" spans="1:21" ht="14.25" customHeight="1">
      <c r="A27" s="4"/>
      <c r="B27" s="44" t="s">
        <v>37</v>
      </c>
      <c r="C27" s="44" t="s">
        <v>38</v>
      </c>
      <c r="D27" s="44" t="s">
        <v>39</v>
      </c>
      <c r="E27" s="44" t="s">
        <v>40</v>
      </c>
      <c r="F27" s="44" t="s">
        <v>41</v>
      </c>
      <c r="G27" s="166"/>
      <c r="H27" s="166"/>
      <c r="I27" s="5" t="s">
        <v>42</v>
      </c>
      <c r="J27" s="5" t="s">
        <v>43</v>
      </c>
      <c r="K27" s="5" t="s">
        <v>44</v>
      </c>
      <c r="M27" s="179"/>
      <c r="N27" s="179"/>
      <c r="O27" s="179"/>
      <c r="P27" s="179"/>
      <c r="Q27" s="179"/>
      <c r="R27" s="179"/>
      <c r="S27" s="179"/>
      <c r="T27" s="179"/>
    </row>
    <row r="28" spans="1:21" ht="17.25" customHeight="1">
      <c r="A28" s="6" t="s">
        <v>6</v>
      </c>
      <c r="B28" s="7">
        <v>14</v>
      </c>
      <c r="C28" s="7">
        <v>14</v>
      </c>
      <c r="D28" s="22">
        <v>3</v>
      </c>
      <c r="E28" s="22">
        <v>3</v>
      </c>
      <c r="F28" s="22">
        <v>2</v>
      </c>
      <c r="G28" s="22"/>
      <c r="H28" s="43"/>
      <c r="I28" s="22">
        <v>3</v>
      </c>
      <c r="J28" s="22">
        <v>1</v>
      </c>
      <c r="K28" s="22">
        <v>12</v>
      </c>
      <c r="M28" s="179"/>
      <c r="N28" s="179"/>
      <c r="O28" s="179"/>
      <c r="P28" s="179"/>
      <c r="Q28" s="179"/>
      <c r="R28" s="179"/>
      <c r="S28" s="179"/>
      <c r="T28" s="179"/>
      <c r="U28" s="46"/>
    </row>
    <row r="29" spans="1:21" ht="15" customHeight="1">
      <c r="A29" s="6" t="s">
        <v>7</v>
      </c>
      <c r="B29" s="7">
        <v>14</v>
      </c>
      <c r="C29" s="7">
        <v>12</v>
      </c>
      <c r="D29" s="22">
        <v>3</v>
      </c>
      <c r="E29" s="22">
        <v>3</v>
      </c>
      <c r="F29" s="22">
        <v>2</v>
      </c>
      <c r="G29" s="22">
        <v>2</v>
      </c>
      <c r="H29" s="22"/>
      <c r="I29" s="22">
        <v>3</v>
      </c>
      <c r="J29" s="22">
        <v>1</v>
      </c>
      <c r="K29" s="22">
        <v>12</v>
      </c>
      <c r="M29" s="179"/>
      <c r="N29" s="179"/>
      <c r="O29" s="179"/>
      <c r="P29" s="179"/>
      <c r="Q29" s="179"/>
      <c r="R29" s="179"/>
      <c r="S29" s="179"/>
      <c r="T29" s="179"/>
      <c r="U29" s="46"/>
    </row>
    <row r="30" spans="1:21" ht="15.75" customHeight="1">
      <c r="A30" s="31"/>
      <c r="B30" s="30"/>
      <c r="C30" s="30"/>
      <c r="D30" s="30"/>
      <c r="E30" s="30"/>
      <c r="F30" s="30"/>
      <c r="G30" s="30"/>
      <c r="H30" s="30"/>
      <c r="I30" s="30"/>
      <c r="J30" s="30"/>
      <c r="K30" s="30"/>
      <c r="M30" s="179"/>
      <c r="N30" s="179"/>
      <c r="O30" s="179"/>
      <c r="P30" s="179"/>
      <c r="Q30" s="179"/>
      <c r="R30" s="179"/>
      <c r="S30" s="179"/>
      <c r="T30" s="179"/>
    </row>
    <row r="31" spans="1:21" ht="15" customHeight="1">
      <c r="M31" s="179"/>
      <c r="N31" s="179"/>
      <c r="O31" s="179"/>
      <c r="P31" s="179"/>
      <c r="Q31" s="179"/>
      <c r="R31" s="179"/>
      <c r="S31" s="179"/>
      <c r="T31" s="179"/>
    </row>
    <row r="32" spans="1:21" ht="32.25" customHeight="1">
      <c r="A32" s="175" t="s">
        <v>45</v>
      </c>
      <c r="B32" s="169"/>
      <c r="C32" s="169"/>
      <c r="D32" s="169"/>
      <c r="E32" s="169"/>
      <c r="F32" s="169"/>
      <c r="G32" s="169"/>
      <c r="H32" s="169"/>
      <c r="I32" s="169"/>
      <c r="J32" s="169"/>
      <c r="K32" s="169"/>
      <c r="L32" s="169"/>
      <c r="M32" s="169"/>
      <c r="N32" s="169"/>
      <c r="O32" s="169"/>
      <c r="P32" s="169"/>
      <c r="Q32" s="169"/>
      <c r="R32" s="169"/>
      <c r="S32" s="169"/>
      <c r="T32" s="169"/>
      <c r="U32" s="169"/>
    </row>
    <row r="33" spans="1:21" ht="8.25" hidden="1" customHeight="1">
      <c r="O33" s="9"/>
      <c r="P33" s="10" t="s">
        <v>46</v>
      </c>
      <c r="Q33" s="10" t="s">
        <v>47</v>
      </c>
      <c r="R33" s="10" t="s">
        <v>48</v>
      </c>
      <c r="S33" s="10" t="s">
        <v>49</v>
      </c>
      <c r="T33" s="10" t="s">
        <v>50</v>
      </c>
      <c r="U33" s="10"/>
    </row>
    <row r="34" spans="1:21" ht="17.25" customHeight="1">
      <c r="A34" s="82" t="s">
        <v>51</v>
      </c>
      <c r="B34" s="82"/>
      <c r="C34" s="82"/>
      <c r="D34" s="82"/>
      <c r="E34" s="82"/>
      <c r="F34" s="82"/>
      <c r="G34" s="82"/>
      <c r="H34" s="82"/>
      <c r="I34" s="82"/>
      <c r="J34" s="82"/>
      <c r="K34" s="82"/>
      <c r="L34" s="82"/>
      <c r="M34" s="82"/>
      <c r="N34" s="82"/>
      <c r="O34" s="82"/>
      <c r="P34" s="82"/>
      <c r="Q34" s="82"/>
      <c r="R34" s="82"/>
      <c r="S34" s="82"/>
      <c r="T34" s="82"/>
      <c r="U34" s="82"/>
    </row>
    <row r="35" spans="1:21" ht="25.5" customHeight="1">
      <c r="A35" s="158" t="s">
        <v>52</v>
      </c>
      <c r="B35" s="160" t="s">
        <v>53</v>
      </c>
      <c r="C35" s="161"/>
      <c r="D35" s="161"/>
      <c r="E35" s="161"/>
      <c r="F35" s="161"/>
      <c r="G35" s="161"/>
      <c r="H35" s="161"/>
      <c r="I35" s="162"/>
      <c r="J35" s="165" t="s">
        <v>54</v>
      </c>
      <c r="K35" s="170" t="s">
        <v>55</v>
      </c>
      <c r="L35" s="171"/>
      <c r="M35" s="171"/>
      <c r="N35" s="172"/>
      <c r="O35" s="170" t="s">
        <v>56</v>
      </c>
      <c r="P35" s="173"/>
      <c r="Q35" s="174"/>
      <c r="R35" s="170" t="s">
        <v>57</v>
      </c>
      <c r="S35" s="171"/>
      <c r="T35" s="172"/>
      <c r="U35" s="167" t="s">
        <v>58</v>
      </c>
    </row>
    <row r="36" spans="1:21" ht="13.5" customHeight="1">
      <c r="A36" s="159"/>
      <c r="B36" s="163"/>
      <c r="C36" s="151"/>
      <c r="D36" s="151"/>
      <c r="E36" s="151"/>
      <c r="F36" s="151"/>
      <c r="G36" s="151"/>
      <c r="H36" s="151"/>
      <c r="I36" s="164"/>
      <c r="J36" s="166"/>
      <c r="K36" s="5" t="s">
        <v>59</v>
      </c>
      <c r="L36" s="5" t="s">
        <v>60</v>
      </c>
      <c r="M36" s="5" t="s">
        <v>61</v>
      </c>
      <c r="N36" s="5" t="s">
        <v>62</v>
      </c>
      <c r="O36" s="5" t="s">
        <v>63</v>
      </c>
      <c r="P36" s="5" t="s">
        <v>39</v>
      </c>
      <c r="Q36" s="5" t="s">
        <v>64</v>
      </c>
      <c r="R36" s="5" t="s">
        <v>65</v>
      </c>
      <c r="S36" s="5" t="s">
        <v>59</v>
      </c>
      <c r="T36" s="5" t="s">
        <v>66</v>
      </c>
      <c r="U36" s="168"/>
    </row>
    <row r="37" spans="1:21">
      <c r="A37" s="39" t="s">
        <v>67</v>
      </c>
      <c r="B37" s="148" t="s">
        <v>68</v>
      </c>
      <c r="C37" s="149"/>
      <c r="D37" s="149"/>
      <c r="E37" s="149"/>
      <c r="F37" s="149"/>
      <c r="G37" s="149"/>
      <c r="H37" s="149"/>
      <c r="I37" s="150"/>
      <c r="J37" s="11">
        <v>8</v>
      </c>
      <c r="K37" s="11">
        <v>2</v>
      </c>
      <c r="L37" s="11">
        <v>1</v>
      </c>
      <c r="M37" s="11">
        <v>0</v>
      </c>
      <c r="N37" s="11">
        <v>2</v>
      </c>
      <c r="O37" s="16">
        <f>K37+L37+M37+N37</f>
        <v>5</v>
      </c>
      <c r="P37" s="17">
        <f>Q37-O37</f>
        <v>9</v>
      </c>
      <c r="Q37" s="17">
        <f>ROUND(PRODUCT(J37,25)/14,0)</f>
        <v>14</v>
      </c>
      <c r="R37" s="21" t="s">
        <v>65</v>
      </c>
      <c r="S37" s="11"/>
      <c r="T37" s="22"/>
      <c r="U37" s="11" t="s">
        <v>46</v>
      </c>
    </row>
    <row r="38" spans="1:21">
      <c r="A38" s="39" t="s">
        <v>69</v>
      </c>
      <c r="B38" s="148" t="s">
        <v>70</v>
      </c>
      <c r="C38" s="149"/>
      <c r="D38" s="149"/>
      <c r="E38" s="149"/>
      <c r="F38" s="149"/>
      <c r="G38" s="149"/>
      <c r="H38" s="149"/>
      <c r="I38" s="150"/>
      <c r="J38" s="11">
        <v>8</v>
      </c>
      <c r="K38" s="11">
        <v>2</v>
      </c>
      <c r="L38" s="11">
        <v>0</v>
      </c>
      <c r="M38" s="11">
        <v>1</v>
      </c>
      <c r="N38" s="11">
        <v>2</v>
      </c>
      <c r="O38" s="16">
        <f>K38+L38+M38+N38</f>
        <v>5</v>
      </c>
      <c r="P38" s="17">
        <f>Q38-O38</f>
        <v>9</v>
      </c>
      <c r="Q38" s="17">
        <f>ROUND(PRODUCT(J38,25)/14,0)</f>
        <v>14</v>
      </c>
      <c r="R38" s="21" t="s">
        <v>65</v>
      </c>
      <c r="S38" s="11"/>
      <c r="T38" s="22"/>
      <c r="U38" s="11" t="s">
        <v>46</v>
      </c>
    </row>
    <row r="39" spans="1:21">
      <c r="A39" s="39" t="s">
        <v>71</v>
      </c>
      <c r="B39" s="148" t="s">
        <v>72</v>
      </c>
      <c r="C39" s="149"/>
      <c r="D39" s="149"/>
      <c r="E39" s="149"/>
      <c r="F39" s="149"/>
      <c r="G39" s="149"/>
      <c r="H39" s="149"/>
      <c r="I39" s="150"/>
      <c r="J39" s="11">
        <v>7</v>
      </c>
      <c r="K39" s="11">
        <v>2</v>
      </c>
      <c r="L39" s="11">
        <v>1</v>
      </c>
      <c r="M39" s="11">
        <v>0</v>
      </c>
      <c r="N39" s="11">
        <v>2</v>
      </c>
      <c r="O39" s="16">
        <f>K39+L39+M39+N39</f>
        <v>5</v>
      </c>
      <c r="P39" s="17">
        <f>Q39-O39</f>
        <v>8</v>
      </c>
      <c r="Q39" s="17">
        <f>ROUND(PRODUCT(J39,25)/14,0)</f>
        <v>13</v>
      </c>
      <c r="R39" s="21" t="s">
        <v>65</v>
      </c>
      <c r="S39" s="11"/>
      <c r="T39" s="22"/>
      <c r="U39" s="11" t="s">
        <v>48</v>
      </c>
    </row>
    <row r="40" spans="1:21">
      <c r="A40" s="39" t="s">
        <v>73</v>
      </c>
      <c r="B40" s="148" t="s">
        <v>74</v>
      </c>
      <c r="C40" s="149"/>
      <c r="D40" s="149"/>
      <c r="E40" s="149"/>
      <c r="F40" s="149"/>
      <c r="G40" s="149"/>
      <c r="H40" s="149"/>
      <c r="I40" s="150"/>
      <c r="J40" s="11">
        <v>7</v>
      </c>
      <c r="K40" s="11">
        <v>2</v>
      </c>
      <c r="L40" s="11">
        <v>1</v>
      </c>
      <c r="M40" s="11">
        <v>0</v>
      </c>
      <c r="N40" s="11">
        <v>2</v>
      </c>
      <c r="O40" s="16">
        <f>K40+L40+M40+N40</f>
        <v>5</v>
      </c>
      <c r="P40" s="17">
        <f>Q40-O40</f>
        <v>8</v>
      </c>
      <c r="Q40" s="17">
        <f>ROUND(PRODUCT(J40,25)/14,0)</f>
        <v>13</v>
      </c>
      <c r="R40" s="21" t="s">
        <v>65</v>
      </c>
      <c r="S40" s="11"/>
      <c r="T40" s="22"/>
      <c r="U40" s="11" t="s">
        <v>48</v>
      </c>
    </row>
    <row r="41" spans="1:21">
      <c r="A41" s="18" t="s">
        <v>75</v>
      </c>
      <c r="B41" s="95"/>
      <c r="C41" s="96"/>
      <c r="D41" s="96"/>
      <c r="E41" s="96"/>
      <c r="F41" s="96"/>
      <c r="G41" s="96"/>
      <c r="H41" s="96"/>
      <c r="I41" s="97"/>
      <c r="J41" s="18">
        <f t="shared" ref="J41:Q41" si="0">SUM(J37:J40)</f>
        <v>30</v>
      </c>
      <c r="K41" s="18">
        <f t="shared" si="0"/>
        <v>8</v>
      </c>
      <c r="L41" s="18">
        <f t="shared" si="0"/>
        <v>3</v>
      </c>
      <c r="M41" s="18">
        <f t="shared" si="0"/>
        <v>1</v>
      </c>
      <c r="N41" s="18">
        <f t="shared" si="0"/>
        <v>8</v>
      </c>
      <c r="O41" s="18">
        <f t="shared" si="0"/>
        <v>20</v>
      </c>
      <c r="P41" s="18">
        <f t="shared" si="0"/>
        <v>34</v>
      </c>
      <c r="Q41" s="18">
        <f t="shared" si="0"/>
        <v>54</v>
      </c>
      <c r="R41" s="18">
        <f>COUNTIF(R37:R40,"E")</f>
        <v>4</v>
      </c>
      <c r="S41" s="18">
        <f>COUNTIF(S37:S40,"C")</f>
        <v>0</v>
      </c>
      <c r="T41" s="18">
        <f>COUNTIF(T37:T40,"VP")</f>
        <v>0</v>
      </c>
      <c r="U41" s="38">
        <f>COUNTA(U37:U40)</f>
        <v>4</v>
      </c>
    </row>
    <row r="42" spans="1:21" ht="30" customHeight="1"/>
    <row r="43" spans="1:21" ht="16.5" customHeight="1">
      <c r="A43" s="82" t="s">
        <v>76</v>
      </c>
      <c r="B43" s="82"/>
      <c r="C43" s="82"/>
      <c r="D43" s="82"/>
      <c r="E43" s="82"/>
      <c r="F43" s="82"/>
      <c r="G43" s="82"/>
      <c r="H43" s="82"/>
      <c r="I43" s="82"/>
      <c r="J43" s="82"/>
      <c r="K43" s="82"/>
      <c r="L43" s="82"/>
      <c r="M43" s="82"/>
      <c r="N43" s="82"/>
      <c r="O43" s="82"/>
      <c r="P43" s="82"/>
      <c r="Q43" s="82"/>
      <c r="R43" s="82"/>
      <c r="S43" s="82"/>
      <c r="T43" s="82"/>
      <c r="U43" s="82"/>
    </row>
    <row r="44" spans="1:21" ht="26.25" customHeight="1">
      <c r="A44" s="158" t="s">
        <v>52</v>
      </c>
      <c r="B44" s="160" t="s">
        <v>53</v>
      </c>
      <c r="C44" s="161"/>
      <c r="D44" s="161"/>
      <c r="E44" s="161"/>
      <c r="F44" s="161"/>
      <c r="G44" s="161"/>
      <c r="H44" s="161"/>
      <c r="I44" s="162"/>
      <c r="J44" s="165" t="s">
        <v>54</v>
      </c>
      <c r="K44" s="170" t="s">
        <v>55</v>
      </c>
      <c r="L44" s="171"/>
      <c r="M44" s="171"/>
      <c r="N44" s="172"/>
      <c r="O44" s="170" t="s">
        <v>56</v>
      </c>
      <c r="P44" s="173"/>
      <c r="Q44" s="174"/>
      <c r="R44" s="170" t="s">
        <v>57</v>
      </c>
      <c r="S44" s="171"/>
      <c r="T44" s="172"/>
      <c r="U44" s="167" t="s">
        <v>58</v>
      </c>
    </row>
    <row r="45" spans="1:21" ht="12.75" customHeight="1">
      <c r="A45" s="159"/>
      <c r="B45" s="163"/>
      <c r="C45" s="151"/>
      <c r="D45" s="151"/>
      <c r="E45" s="151"/>
      <c r="F45" s="151"/>
      <c r="G45" s="151"/>
      <c r="H45" s="151"/>
      <c r="I45" s="164"/>
      <c r="J45" s="166"/>
      <c r="K45" s="5" t="s">
        <v>59</v>
      </c>
      <c r="L45" s="5" t="s">
        <v>60</v>
      </c>
      <c r="M45" s="5" t="s">
        <v>61</v>
      </c>
      <c r="N45" s="5" t="s">
        <v>62</v>
      </c>
      <c r="O45" s="5" t="s">
        <v>63</v>
      </c>
      <c r="P45" s="5" t="s">
        <v>39</v>
      </c>
      <c r="Q45" s="5" t="s">
        <v>64</v>
      </c>
      <c r="R45" s="5" t="s">
        <v>65</v>
      </c>
      <c r="S45" s="5" t="s">
        <v>59</v>
      </c>
      <c r="T45" s="5" t="s">
        <v>66</v>
      </c>
      <c r="U45" s="168"/>
    </row>
    <row r="46" spans="1:21">
      <c r="A46" s="39" t="s">
        <v>77</v>
      </c>
      <c r="B46" s="148" t="s">
        <v>78</v>
      </c>
      <c r="C46" s="149"/>
      <c r="D46" s="149"/>
      <c r="E46" s="149"/>
      <c r="F46" s="149"/>
      <c r="G46" s="149"/>
      <c r="H46" s="149"/>
      <c r="I46" s="150"/>
      <c r="J46" s="11">
        <v>8</v>
      </c>
      <c r="K46" s="11">
        <v>2</v>
      </c>
      <c r="L46" s="11">
        <v>0</v>
      </c>
      <c r="M46" s="11">
        <v>1</v>
      </c>
      <c r="N46" s="11">
        <v>2</v>
      </c>
      <c r="O46" s="16">
        <f>K46+L46+M46+N46</f>
        <v>5</v>
      </c>
      <c r="P46" s="17">
        <f>Q46-O46</f>
        <v>9</v>
      </c>
      <c r="Q46" s="17">
        <f>ROUND(PRODUCT(J46,25)/14,0)</f>
        <v>14</v>
      </c>
      <c r="R46" s="21"/>
      <c r="S46" s="11" t="s">
        <v>59</v>
      </c>
      <c r="T46" s="22"/>
      <c r="U46" s="11" t="s">
        <v>46</v>
      </c>
    </row>
    <row r="47" spans="1:21">
      <c r="A47" s="39" t="s">
        <v>79</v>
      </c>
      <c r="B47" s="148" t="s">
        <v>80</v>
      </c>
      <c r="C47" s="149"/>
      <c r="D47" s="149"/>
      <c r="E47" s="149"/>
      <c r="F47" s="149"/>
      <c r="G47" s="149"/>
      <c r="H47" s="149"/>
      <c r="I47" s="150"/>
      <c r="J47" s="11">
        <v>8</v>
      </c>
      <c r="K47" s="11">
        <v>2</v>
      </c>
      <c r="L47" s="11">
        <v>0</v>
      </c>
      <c r="M47" s="11">
        <v>1</v>
      </c>
      <c r="N47" s="11">
        <v>2</v>
      </c>
      <c r="O47" s="16">
        <f>K47+L47+M47+N47</f>
        <v>5</v>
      </c>
      <c r="P47" s="17">
        <f>Q47-O47</f>
        <v>9</v>
      </c>
      <c r="Q47" s="17">
        <f>ROUND(PRODUCT(J47,25)/14,0)</f>
        <v>14</v>
      </c>
      <c r="R47" s="21" t="s">
        <v>65</v>
      </c>
      <c r="S47" s="11"/>
      <c r="T47" s="22"/>
      <c r="U47" s="11" t="s">
        <v>46</v>
      </c>
    </row>
    <row r="48" spans="1:21">
      <c r="A48" s="39" t="s">
        <v>81</v>
      </c>
      <c r="B48" s="148" t="s">
        <v>82</v>
      </c>
      <c r="C48" s="149"/>
      <c r="D48" s="149"/>
      <c r="E48" s="149"/>
      <c r="F48" s="149"/>
      <c r="G48" s="149"/>
      <c r="H48" s="149"/>
      <c r="I48" s="150"/>
      <c r="J48" s="11">
        <v>8</v>
      </c>
      <c r="K48" s="11">
        <v>2</v>
      </c>
      <c r="L48" s="11">
        <v>1</v>
      </c>
      <c r="M48" s="11">
        <v>0</v>
      </c>
      <c r="N48" s="11">
        <v>2</v>
      </c>
      <c r="O48" s="16">
        <f>K48+L48+M48+N48</f>
        <v>5</v>
      </c>
      <c r="P48" s="17">
        <f>Q48-O48</f>
        <v>9</v>
      </c>
      <c r="Q48" s="17">
        <f>ROUND(PRODUCT(J48,25)/14,0)</f>
        <v>14</v>
      </c>
      <c r="R48" s="21" t="s">
        <v>65</v>
      </c>
      <c r="S48" s="11"/>
      <c r="T48" s="22"/>
      <c r="U48" s="11" t="s">
        <v>48</v>
      </c>
    </row>
    <row r="49" spans="1:21">
      <c r="A49" s="39" t="s">
        <v>83</v>
      </c>
      <c r="B49" s="148" t="s">
        <v>84</v>
      </c>
      <c r="C49" s="149"/>
      <c r="D49" s="149"/>
      <c r="E49" s="149"/>
      <c r="F49" s="149"/>
      <c r="G49" s="149"/>
      <c r="H49" s="149"/>
      <c r="I49" s="150"/>
      <c r="J49" s="11">
        <v>6</v>
      </c>
      <c r="K49" s="11">
        <v>2</v>
      </c>
      <c r="L49" s="11">
        <v>1</v>
      </c>
      <c r="M49" s="11">
        <v>0</v>
      </c>
      <c r="N49" s="11">
        <v>0</v>
      </c>
      <c r="O49" s="16">
        <f>K49+L49+M49+N49</f>
        <v>3</v>
      </c>
      <c r="P49" s="17">
        <f>Q49-O49</f>
        <v>8</v>
      </c>
      <c r="Q49" s="17">
        <f>ROUND(PRODUCT(J49,25)/14,0)</f>
        <v>11</v>
      </c>
      <c r="R49" s="21" t="s">
        <v>65</v>
      </c>
      <c r="S49" s="11"/>
      <c r="T49" s="22"/>
      <c r="U49" s="11" t="s">
        <v>48</v>
      </c>
    </row>
    <row r="50" spans="1:21">
      <c r="A50" s="18" t="s">
        <v>75</v>
      </c>
      <c r="B50" s="95"/>
      <c r="C50" s="96"/>
      <c r="D50" s="96"/>
      <c r="E50" s="96"/>
      <c r="F50" s="96"/>
      <c r="G50" s="96"/>
      <c r="H50" s="96"/>
      <c r="I50" s="97"/>
      <c r="J50" s="18">
        <f t="shared" ref="J50:Q50" si="1">SUM(J46:J49)</f>
        <v>30</v>
      </c>
      <c r="K50" s="18">
        <f t="shared" si="1"/>
        <v>8</v>
      </c>
      <c r="L50" s="18">
        <f t="shared" si="1"/>
        <v>2</v>
      </c>
      <c r="M50" s="18">
        <f t="shared" si="1"/>
        <v>2</v>
      </c>
      <c r="N50" s="18">
        <f t="shared" si="1"/>
        <v>6</v>
      </c>
      <c r="O50" s="18">
        <f t="shared" si="1"/>
        <v>18</v>
      </c>
      <c r="P50" s="18">
        <f t="shared" si="1"/>
        <v>35</v>
      </c>
      <c r="Q50" s="18">
        <f t="shared" si="1"/>
        <v>53</v>
      </c>
      <c r="R50" s="18">
        <f>COUNTIF(R46:R49,"E")</f>
        <v>3</v>
      </c>
      <c r="S50" s="18">
        <f>COUNTIF(S46:S49,"C")</f>
        <v>1</v>
      </c>
      <c r="T50" s="18">
        <f>COUNTIF(T46:T49,"VP")</f>
        <v>0</v>
      </c>
      <c r="U50" s="38">
        <f>COUNTA(U46:U49)</f>
        <v>4</v>
      </c>
    </row>
    <row r="51" spans="1:21" ht="19.5" customHeight="1"/>
    <row r="52" spans="1:21" ht="18" customHeight="1">
      <c r="A52" s="82" t="s">
        <v>85</v>
      </c>
      <c r="B52" s="82"/>
      <c r="C52" s="82"/>
      <c r="D52" s="82"/>
      <c r="E52" s="82"/>
      <c r="F52" s="82"/>
      <c r="G52" s="82"/>
      <c r="H52" s="82"/>
      <c r="I52" s="82"/>
      <c r="J52" s="82"/>
      <c r="K52" s="82"/>
      <c r="L52" s="82"/>
      <c r="M52" s="82"/>
      <c r="N52" s="82"/>
      <c r="O52" s="82"/>
      <c r="P52" s="82"/>
      <c r="Q52" s="82"/>
      <c r="R52" s="82"/>
      <c r="S52" s="82"/>
      <c r="T52" s="82"/>
      <c r="U52" s="82"/>
    </row>
    <row r="53" spans="1:21" ht="25.5" customHeight="1">
      <c r="A53" s="158" t="s">
        <v>52</v>
      </c>
      <c r="B53" s="160" t="s">
        <v>53</v>
      </c>
      <c r="C53" s="161"/>
      <c r="D53" s="161"/>
      <c r="E53" s="161"/>
      <c r="F53" s="161"/>
      <c r="G53" s="161"/>
      <c r="H53" s="161"/>
      <c r="I53" s="162"/>
      <c r="J53" s="165" t="s">
        <v>54</v>
      </c>
      <c r="K53" s="170" t="s">
        <v>55</v>
      </c>
      <c r="L53" s="171"/>
      <c r="M53" s="171"/>
      <c r="N53" s="172"/>
      <c r="O53" s="170" t="s">
        <v>56</v>
      </c>
      <c r="P53" s="173"/>
      <c r="Q53" s="174"/>
      <c r="R53" s="170" t="s">
        <v>57</v>
      </c>
      <c r="S53" s="171"/>
      <c r="T53" s="172"/>
      <c r="U53" s="167" t="s">
        <v>58</v>
      </c>
    </row>
    <row r="54" spans="1:21" ht="16.5" customHeight="1">
      <c r="A54" s="159"/>
      <c r="B54" s="163"/>
      <c r="C54" s="151"/>
      <c r="D54" s="151"/>
      <c r="E54" s="151"/>
      <c r="F54" s="151"/>
      <c r="G54" s="151"/>
      <c r="H54" s="151"/>
      <c r="I54" s="164"/>
      <c r="J54" s="166"/>
      <c r="K54" s="5" t="s">
        <v>59</v>
      </c>
      <c r="L54" s="5" t="s">
        <v>60</v>
      </c>
      <c r="M54" s="5" t="s">
        <v>61</v>
      </c>
      <c r="N54" s="5" t="s">
        <v>62</v>
      </c>
      <c r="O54" s="5" t="s">
        <v>63</v>
      </c>
      <c r="P54" s="5" t="s">
        <v>39</v>
      </c>
      <c r="Q54" s="5" t="s">
        <v>64</v>
      </c>
      <c r="R54" s="5" t="s">
        <v>65</v>
      </c>
      <c r="S54" s="5" t="s">
        <v>59</v>
      </c>
      <c r="T54" s="5" t="s">
        <v>66</v>
      </c>
      <c r="U54" s="168"/>
    </row>
    <row r="55" spans="1:21">
      <c r="A55" s="39" t="s">
        <v>86</v>
      </c>
      <c r="B55" s="148" t="s">
        <v>87</v>
      </c>
      <c r="C55" s="149"/>
      <c r="D55" s="149"/>
      <c r="E55" s="149"/>
      <c r="F55" s="149"/>
      <c r="G55" s="149"/>
      <c r="H55" s="149"/>
      <c r="I55" s="150"/>
      <c r="J55" s="11">
        <v>8</v>
      </c>
      <c r="K55" s="11">
        <v>2</v>
      </c>
      <c r="L55" s="11">
        <v>0</v>
      </c>
      <c r="M55" s="11">
        <v>1</v>
      </c>
      <c r="N55" s="11">
        <v>2</v>
      </c>
      <c r="O55" s="16">
        <f>K55+L55+M55+N55</f>
        <v>5</v>
      </c>
      <c r="P55" s="17">
        <f>Q55-O55</f>
        <v>9</v>
      </c>
      <c r="Q55" s="17">
        <f>ROUND(PRODUCT(J55,25)/14,0)</f>
        <v>14</v>
      </c>
      <c r="R55" s="21" t="s">
        <v>65</v>
      </c>
      <c r="S55" s="11"/>
      <c r="T55" s="22"/>
      <c r="U55" s="11" t="s">
        <v>46</v>
      </c>
    </row>
    <row r="56" spans="1:21">
      <c r="A56" s="39" t="s">
        <v>88</v>
      </c>
      <c r="B56" s="148" t="s">
        <v>89</v>
      </c>
      <c r="C56" s="149"/>
      <c r="D56" s="149"/>
      <c r="E56" s="149"/>
      <c r="F56" s="149"/>
      <c r="G56" s="149"/>
      <c r="H56" s="149"/>
      <c r="I56" s="150"/>
      <c r="J56" s="11">
        <v>8</v>
      </c>
      <c r="K56" s="11">
        <v>2</v>
      </c>
      <c r="L56" s="11">
        <v>0</v>
      </c>
      <c r="M56" s="11">
        <v>1</v>
      </c>
      <c r="N56" s="11">
        <v>2</v>
      </c>
      <c r="O56" s="16">
        <f>K56+L56+M56+N56</f>
        <v>5</v>
      </c>
      <c r="P56" s="17">
        <f>Q56-O56</f>
        <v>9</v>
      </c>
      <c r="Q56" s="17">
        <f>ROUND(PRODUCT(J56,25)/14,0)</f>
        <v>14</v>
      </c>
      <c r="R56" s="21" t="s">
        <v>65</v>
      </c>
      <c r="S56" s="11"/>
      <c r="T56" s="22"/>
      <c r="U56" s="11" t="s">
        <v>46</v>
      </c>
    </row>
    <row r="57" spans="1:21">
      <c r="A57" s="39" t="s">
        <v>90</v>
      </c>
      <c r="B57" s="148" t="s">
        <v>91</v>
      </c>
      <c r="C57" s="149"/>
      <c r="D57" s="149"/>
      <c r="E57" s="149"/>
      <c r="F57" s="149"/>
      <c r="G57" s="149"/>
      <c r="H57" s="149"/>
      <c r="I57" s="150"/>
      <c r="J57" s="11">
        <v>7</v>
      </c>
      <c r="K57" s="11">
        <v>2</v>
      </c>
      <c r="L57" s="11">
        <v>1</v>
      </c>
      <c r="M57" s="11">
        <v>0</v>
      </c>
      <c r="N57" s="11">
        <v>2</v>
      </c>
      <c r="O57" s="16">
        <f>K57+L57+M57+N57</f>
        <v>5</v>
      </c>
      <c r="P57" s="17">
        <f>Q57-O57</f>
        <v>8</v>
      </c>
      <c r="Q57" s="17">
        <f>ROUND(PRODUCT(J57,25)/14,0)</f>
        <v>13</v>
      </c>
      <c r="R57" s="21" t="s">
        <v>65</v>
      </c>
      <c r="S57" s="11"/>
      <c r="T57" s="22"/>
      <c r="U57" s="11" t="s">
        <v>48</v>
      </c>
    </row>
    <row r="58" spans="1:21">
      <c r="A58" s="39" t="s">
        <v>92</v>
      </c>
      <c r="B58" s="148" t="s">
        <v>93</v>
      </c>
      <c r="C58" s="149"/>
      <c r="D58" s="149"/>
      <c r="E58" s="149"/>
      <c r="F58" s="149"/>
      <c r="G58" s="149"/>
      <c r="H58" s="149"/>
      <c r="I58" s="150"/>
      <c r="J58" s="11">
        <v>7</v>
      </c>
      <c r="K58" s="11">
        <v>2</v>
      </c>
      <c r="L58" s="11">
        <v>1</v>
      </c>
      <c r="M58" s="11">
        <v>0</v>
      </c>
      <c r="N58" s="11">
        <v>2</v>
      </c>
      <c r="O58" s="16">
        <f>K58+L58+M58+N58</f>
        <v>5</v>
      </c>
      <c r="P58" s="17">
        <f>Q58-O58</f>
        <v>8</v>
      </c>
      <c r="Q58" s="17">
        <f>ROUND(PRODUCT(J58,25)/14,0)</f>
        <v>13</v>
      </c>
      <c r="R58" s="21" t="s">
        <v>65</v>
      </c>
      <c r="S58" s="11"/>
      <c r="T58" s="22"/>
      <c r="U58" s="11" t="s">
        <v>48</v>
      </c>
    </row>
    <row r="59" spans="1:21">
      <c r="A59" s="18" t="s">
        <v>75</v>
      </c>
      <c r="B59" s="95"/>
      <c r="C59" s="96"/>
      <c r="D59" s="96"/>
      <c r="E59" s="96"/>
      <c r="F59" s="96"/>
      <c r="G59" s="96"/>
      <c r="H59" s="96"/>
      <c r="I59" s="97"/>
      <c r="J59" s="18">
        <f t="shared" ref="J59:Q59" si="2">SUM(J55:J58)</f>
        <v>30</v>
      </c>
      <c r="K59" s="18">
        <f t="shared" si="2"/>
        <v>8</v>
      </c>
      <c r="L59" s="18">
        <f t="shared" si="2"/>
        <v>2</v>
      </c>
      <c r="M59" s="18">
        <f t="shared" si="2"/>
        <v>2</v>
      </c>
      <c r="N59" s="18">
        <f t="shared" si="2"/>
        <v>8</v>
      </c>
      <c r="O59" s="18">
        <f t="shared" si="2"/>
        <v>20</v>
      </c>
      <c r="P59" s="18">
        <f t="shared" si="2"/>
        <v>34</v>
      </c>
      <c r="Q59" s="18">
        <f t="shared" si="2"/>
        <v>54</v>
      </c>
      <c r="R59" s="18">
        <f>COUNTIF(R55:R58,"E")</f>
        <v>4</v>
      </c>
      <c r="S59" s="18">
        <f>COUNTIF(S55:S58,"C")</f>
        <v>0</v>
      </c>
      <c r="T59" s="18">
        <f>COUNTIF(T55:T58,"VP")</f>
        <v>0</v>
      </c>
      <c r="U59" s="38">
        <f>COUNTA(U55:U58)</f>
        <v>4</v>
      </c>
    </row>
    <row r="60" spans="1:21" ht="30" customHeight="1"/>
    <row r="61" spans="1:21" ht="18.75" customHeight="1">
      <c r="A61" s="82" t="s">
        <v>94</v>
      </c>
      <c r="B61" s="82"/>
      <c r="C61" s="82"/>
      <c r="D61" s="82"/>
      <c r="E61" s="82"/>
      <c r="F61" s="82"/>
      <c r="G61" s="82"/>
      <c r="H61" s="82"/>
      <c r="I61" s="82"/>
      <c r="J61" s="82"/>
      <c r="K61" s="82"/>
      <c r="L61" s="82"/>
      <c r="M61" s="82"/>
      <c r="N61" s="82"/>
      <c r="O61" s="82"/>
      <c r="P61" s="82"/>
      <c r="Q61" s="82"/>
      <c r="R61" s="82"/>
      <c r="S61" s="82"/>
      <c r="T61" s="82"/>
      <c r="U61" s="82"/>
    </row>
    <row r="62" spans="1:21" ht="24.75" customHeight="1">
      <c r="A62" s="158" t="s">
        <v>52</v>
      </c>
      <c r="B62" s="160" t="s">
        <v>53</v>
      </c>
      <c r="C62" s="161"/>
      <c r="D62" s="161"/>
      <c r="E62" s="161"/>
      <c r="F62" s="161"/>
      <c r="G62" s="161"/>
      <c r="H62" s="161"/>
      <c r="I62" s="162"/>
      <c r="J62" s="165" t="s">
        <v>54</v>
      </c>
      <c r="K62" s="170" t="s">
        <v>55</v>
      </c>
      <c r="L62" s="171"/>
      <c r="M62" s="171"/>
      <c r="N62" s="172"/>
      <c r="O62" s="170" t="s">
        <v>56</v>
      </c>
      <c r="P62" s="173"/>
      <c r="Q62" s="174"/>
      <c r="R62" s="170" t="s">
        <v>57</v>
      </c>
      <c r="S62" s="171"/>
      <c r="T62" s="172"/>
      <c r="U62" s="167" t="s">
        <v>58</v>
      </c>
    </row>
    <row r="63" spans="1:21">
      <c r="A63" s="159"/>
      <c r="B63" s="163"/>
      <c r="C63" s="151"/>
      <c r="D63" s="151"/>
      <c r="E63" s="151"/>
      <c r="F63" s="151"/>
      <c r="G63" s="151"/>
      <c r="H63" s="151"/>
      <c r="I63" s="164"/>
      <c r="J63" s="166"/>
      <c r="K63" s="5" t="s">
        <v>59</v>
      </c>
      <c r="L63" s="5" t="s">
        <v>60</v>
      </c>
      <c r="M63" s="5" t="s">
        <v>61</v>
      </c>
      <c r="N63" s="5" t="s">
        <v>62</v>
      </c>
      <c r="O63" s="5" t="s">
        <v>63</v>
      </c>
      <c r="P63" s="5" t="s">
        <v>39</v>
      </c>
      <c r="Q63" s="5" t="s">
        <v>64</v>
      </c>
      <c r="R63" s="5" t="s">
        <v>65</v>
      </c>
      <c r="S63" s="5" t="s">
        <v>59</v>
      </c>
      <c r="T63" s="5" t="s">
        <v>66</v>
      </c>
      <c r="U63" s="168"/>
    </row>
    <row r="64" spans="1:21">
      <c r="A64" s="39" t="s">
        <v>95</v>
      </c>
      <c r="B64" s="148" t="s">
        <v>96</v>
      </c>
      <c r="C64" s="149"/>
      <c r="D64" s="149"/>
      <c r="E64" s="149"/>
      <c r="F64" s="149"/>
      <c r="G64" s="149"/>
      <c r="H64" s="149"/>
      <c r="I64" s="150"/>
      <c r="J64" s="11">
        <v>22</v>
      </c>
      <c r="K64" s="11">
        <v>0</v>
      </c>
      <c r="L64" s="11">
        <v>0</v>
      </c>
      <c r="M64" s="11">
        <v>0</v>
      </c>
      <c r="N64" s="11">
        <v>20</v>
      </c>
      <c r="O64" s="16">
        <f>K64+L64+M64+N64</f>
        <v>20</v>
      </c>
      <c r="P64" s="17">
        <f>Q64-O64</f>
        <v>26</v>
      </c>
      <c r="Q64" s="17">
        <f>ROUND(PRODUCT(J64,25)/12,0)</f>
        <v>46</v>
      </c>
      <c r="R64" s="21"/>
      <c r="S64" s="11"/>
      <c r="T64" s="22" t="s">
        <v>66</v>
      </c>
      <c r="U64" s="11" t="s">
        <v>48</v>
      </c>
    </row>
    <row r="65" spans="1:21">
      <c r="A65" s="39" t="s">
        <v>97</v>
      </c>
      <c r="B65" s="148" t="s">
        <v>98</v>
      </c>
      <c r="C65" s="149"/>
      <c r="D65" s="149"/>
      <c r="E65" s="149"/>
      <c r="F65" s="149"/>
      <c r="G65" s="149"/>
      <c r="H65" s="149"/>
      <c r="I65" s="150"/>
      <c r="J65" s="11">
        <v>4</v>
      </c>
      <c r="K65" s="11">
        <v>0</v>
      </c>
      <c r="L65" s="11">
        <v>0</v>
      </c>
      <c r="M65" s="11">
        <v>1</v>
      </c>
      <c r="N65" s="11">
        <v>2</v>
      </c>
      <c r="O65" s="16">
        <f>K65+L65+M65+N65</f>
        <v>3</v>
      </c>
      <c r="P65" s="17">
        <f>Q65-O65</f>
        <v>5</v>
      </c>
      <c r="Q65" s="17">
        <f>ROUND(PRODUCT(J65,25)/12,0)</f>
        <v>8</v>
      </c>
      <c r="R65" s="21" t="s">
        <v>65</v>
      </c>
      <c r="S65" s="11"/>
      <c r="T65" s="22"/>
      <c r="U65" s="11" t="s">
        <v>48</v>
      </c>
    </row>
    <row r="66" spans="1:21">
      <c r="A66" s="39" t="s">
        <v>99</v>
      </c>
      <c r="B66" s="148" t="s">
        <v>100</v>
      </c>
      <c r="C66" s="149"/>
      <c r="D66" s="149"/>
      <c r="E66" s="149"/>
      <c r="F66" s="149"/>
      <c r="G66" s="149"/>
      <c r="H66" s="149"/>
      <c r="I66" s="150"/>
      <c r="J66" s="11">
        <v>4</v>
      </c>
      <c r="K66" s="11">
        <v>0</v>
      </c>
      <c r="L66" s="11">
        <v>0</v>
      </c>
      <c r="M66" s="11">
        <v>0</v>
      </c>
      <c r="N66" s="11">
        <v>2</v>
      </c>
      <c r="O66" s="16">
        <f>K66+L66+M66+N66</f>
        <v>2</v>
      </c>
      <c r="P66" s="17">
        <f>Q66-O66</f>
        <v>6</v>
      </c>
      <c r="Q66" s="17">
        <f>ROUND(PRODUCT(J66,25)/12,0)</f>
        <v>8</v>
      </c>
      <c r="R66" s="21" t="s">
        <v>65</v>
      </c>
      <c r="S66" s="11"/>
      <c r="T66" s="22"/>
      <c r="U66" s="11" t="s">
        <v>48</v>
      </c>
    </row>
    <row r="67" spans="1:21">
      <c r="A67" s="18" t="s">
        <v>75</v>
      </c>
      <c r="B67" s="95"/>
      <c r="C67" s="96"/>
      <c r="D67" s="96"/>
      <c r="E67" s="96"/>
      <c r="F67" s="96"/>
      <c r="G67" s="96"/>
      <c r="H67" s="96"/>
      <c r="I67" s="97"/>
      <c r="J67" s="18">
        <f t="shared" ref="J67:Q67" si="3">SUM(J64:J66)</f>
        <v>30</v>
      </c>
      <c r="K67" s="18">
        <f t="shared" si="3"/>
        <v>0</v>
      </c>
      <c r="L67" s="18">
        <f t="shared" si="3"/>
        <v>0</v>
      </c>
      <c r="M67" s="18">
        <f t="shared" si="3"/>
        <v>1</v>
      </c>
      <c r="N67" s="18">
        <f t="shared" si="3"/>
        <v>24</v>
      </c>
      <c r="O67" s="18">
        <f t="shared" si="3"/>
        <v>25</v>
      </c>
      <c r="P67" s="18">
        <f t="shared" si="3"/>
        <v>37</v>
      </c>
      <c r="Q67" s="18">
        <f t="shared" si="3"/>
        <v>62</v>
      </c>
      <c r="R67" s="18">
        <f>COUNTIF(R64:R66,"E")</f>
        <v>2</v>
      </c>
      <c r="S67" s="18">
        <f>COUNTIF(S64:S66,"C")</f>
        <v>0</v>
      </c>
      <c r="T67" s="18">
        <f>COUNTIF(T64:T66,"VP")</f>
        <v>1</v>
      </c>
      <c r="U67" s="38">
        <f>COUNTA(U64:U66)</f>
        <v>3</v>
      </c>
    </row>
    <row r="68" spans="1:21" ht="21.75" customHeight="1"/>
    <row r="69" spans="1:21" ht="19.5" customHeight="1">
      <c r="A69" s="169" t="s">
        <v>101</v>
      </c>
      <c r="B69" s="169"/>
      <c r="C69" s="169"/>
      <c r="D69" s="169"/>
      <c r="E69" s="169"/>
      <c r="F69" s="169"/>
      <c r="G69" s="169"/>
      <c r="H69" s="169"/>
      <c r="I69" s="169"/>
      <c r="J69" s="169"/>
      <c r="K69" s="169"/>
      <c r="L69" s="169"/>
      <c r="M69" s="169"/>
      <c r="N69" s="169"/>
      <c r="O69" s="169"/>
      <c r="P69" s="169"/>
      <c r="Q69" s="169"/>
      <c r="R69" s="169"/>
      <c r="S69" s="169"/>
      <c r="T69" s="169"/>
      <c r="U69" s="169"/>
    </row>
    <row r="70" spans="1:21" ht="27.75" customHeight="1">
      <c r="A70" s="158" t="s">
        <v>52</v>
      </c>
      <c r="B70" s="160" t="s">
        <v>53</v>
      </c>
      <c r="C70" s="161"/>
      <c r="D70" s="161"/>
      <c r="E70" s="161"/>
      <c r="F70" s="161"/>
      <c r="G70" s="161"/>
      <c r="H70" s="161"/>
      <c r="I70" s="162"/>
      <c r="J70" s="165" t="s">
        <v>54</v>
      </c>
      <c r="K70" s="83" t="s">
        <v>55</v>
      </c>
      <c r="L70" s="83"/>
      <c r="M70" s="83"/>
      <c r="N70" s="83"/>
      <c r="O70" s="83" t="s">
        <v>56</v>
      </c>
      <c r="P70" s="93"/>
      <c r="Q70" s="93"/>
      <c r="R70" s="83" t="s">
        <v>57</v>
      </c>
      <c r="S70" s="83"/>
      <c r="T70" s="83"/>
      <c r="U70" s="106" t="s">
        <v>58</v>
      </c>
    </row>
    <row r="71" spans="1:21" ht="12.75" customHeight="1">
      <c r="A71" s="159"/>
      <c r="B71" s="163"/>
      <c r="C71" s="151"/>
      <c r="D71" s="151"/>
      <c r="E71" s="151"/>
      <c r="F71" s="151"/>
      <c r="G71" s="151"/>
      <c r="H71" s="151"/>
      <c r="I71" s="164"/>
      <c r="J71" s="166"/>
      <c r="K71" s="5" t="s">
        <v>59</v>
      </c>
      <c r="L71" s="5" t="s">
        <v>60</v>
      </c>
      <c r="M71" s="5" t="s">
        <v>61</v>
      </c>
      <c r="N71" s="5" t="s">
        <v>62</v>
      </c>
      <c r="O71" s="5" t="s">
        <v>63</v>
      </c>
      <c r="P71" s="5" t="s">
        <v>39</v>
      </c>
      <c r="Q71" s="5" t="s">
        <v>64</v>
      </c>
      <c r="R71" s="5" t="s">
        <v>65</v>
      </c>
      <c r="S71" s="5" t="s">
        <v>59</v>
      </c>
      <c r="T71" s="5" t="s">
        <v>66</v>
      </c>
      <c r="U71" s="106"/>
    </row>
    <row r="72" spans="1:21">
      <c r="A72" s="155" t="s">
        <v>102</v>
      </c>
      <c r="B72" s="156"/>
      <c r="C72" s="156"/>
      <c r="D72" s="156"/>
      <c r="E72" s="156"/>
      <c r="F72" s="156"/>
      <c r="G72" s="156"/>
      <c r="H72" s="156"/>
      <c r="I72" s="156"/>
      <c r="J72" s="156"/>
      <c r="K72" s="156"/>
      <c r="L72" s="156"/>
      <c r="M72" s="156"/>
      <c r="N72" s="156"/>
      <c r="O72" s="156"/>
      <c r="P72" s="156"/>
      <c r="Q72" s="156"/>
      <c r="R72" s="156"/>
      <c r="S72" s="156"/>
      <c r="T72" s="156"/>
      <c r="U72" s="157"/>
    </row>
    <row r="73" spans="1:21">
      <c r="A73" s="39" t="s">
        <v>103</v>
      </c>
      <c r="B73" s="148" t="s">
        <v>104</v>
      </c>
      <c r="C73" s="149"/>
      <c r="D73" s="149"/>
      <c r="E73" s="149"/>
      <c r="F73" s="149"/>
      <c r="G73" s="149"/>
      <c r="H73" s="149"/>
      <c r="I73" s="150"/>
      <c r="J73" s="11">
        <v>7</v>
      </c>
      <c r="K73" s="11">
        <v>2</v>
      </c>
      <c r="L73" s="11">
        <v>1</v>
      </c>
      <c r="M73" s="11">
        <v>0</v>
      </c>
      <c r="N73" s="11">
        <v>2</v>
      </c>
      <c r="O73" s="16">
        <f>K73+L73+M73+N73</f>
        <v>5</v>
      </c>
      <c r="P73" s="17">
        <f>Q73-O73</f>
        <v>8</v>
      </c>
      <c r="Q73" s="17">
        <f>ROUND(PRODUCT(J73,25)/14,0)</f>
        <v>13</v>
      </c>
      <c r="R73" s="23" t="s">
        <v>65</v>
      </c>
      <c r="S73" s="23"/>
      <c r="T73" s="24"/>
      <c r="U73" s="11" t="s">
        <v>48</v>
      </c>
    </row>
    <row r="74" spans="1:21">
      <c r="A74" s="39" t="s">
        <v>105</v>
      </c>
      <c r="B74" s="148" t="s">
        <v>106</v>
      </c>
      <c r="C74" s="149"/>
      <c r="D74" s="149"/>
      <c r="E74" s="149"/>
      <c r="F74" s="149"/>
      <c r="G74" s="149"/>
      <c r="H74" s="149"/>
      <c r="I74" s="150"/>
      <c r="J74" s="11">
        <v>7</v>
      </c>
      <c r="K74" s="11">
        <v>2</v>
      </c>
      <c r="L74" s="11">
        <v>1</v>
      </c>
      <c r="M74" s="11">
        <v>0</v>
      </c>
      <c r="N74" s="11">
        <v>2</v>
      </c>
      <c r="O74" s="16">
        <f>K74+L74+M74+N74</f>
        <v>5</v>
      </c>
      <c r="P74" s="17">
        <f>Q74-O74</f>
        <v>8</v>
      </c>
      <c r="Q74" s="17">
        <f>ROUND(PRODUCT(J74,25)/14,0)</f>
        <v>13</v>
      </c>
      <c r="R74" s="23" t="s">
        <v>65</v>
      </c>
      <c r="S74" s="23"/>
      <c r="T74" s="24"/>
      <c r="U74" s="11" t="s">
        <v>48</v>
      </c>
    </row>
    <row r="75" spans="1:21">
      <c r="A75" s="155" t="s">
        <v>107</v>
      </c>
      <c r="B75" s="156"/>
      <c r="C75" s="156"/>
      <c r="D75" s="156"/>
      <c r="E75" s="156"/>
      <c r="F75" s="156"/>
      <c r="G75" s="156"/>
      <c r="H75" s="156"/>
      <c r="I75" s="156"/>
      <c r="J75" s="156"/>
      <c r="K75" s="156"/>
      <c r="L75" s="156"/>
      <c r="M75" s="156"/>
      <c r="N75" s="156"/>
      <c r="O75" s="156"/>
      <c r="P75" s="156"/>
      <c r="Q75" s="156"/>
      <c r="R75" s="156"/>
      <c r="S75" s="156"/>
      <c r="T75" s="156"/>
      <c r="U75" s="157"/>
    </row>
    <row r="76" spans="1:21">
      <c r="A76" s="39" t="s">
        <v>108</v>
      </c>
      <c r="B76" s="148" t="s">
        <v>109</v>
      </c>
      <c r="C76" s="149"/>
      <c r="D76" s="149"/>
      <c r="E76" s="149"/>
      <c r="F76" s="149"/>
      <c r="G76" s="149"/>
      <c r="H76" s="149"/>
      <c r="I76" s="150"/>
      <c r="J76" s="11">
        <v>7</v>
      </c>
      <c r="K76" s="11">
        <v>2</v>
      </c>
      <c r="L76" s="11">
        <v>1</v>
      </c>
      <c r="M76" s="11">
        <v>0</v>
      </c>
      <c r="N76" s="11">
        <v>2</v>
      </c>
      <c r="O76" s="16">
        <f>K76+L76+M76+N76</f>
        <v>5</v>
      </c>
      <c r="P76" s="17">
        <f>Q76-O76</f>
        <v>8</v>
      </c>
      <c r="Q76" s="17">
        <f>ROUND(PRODUCT(J76,25)/14,0)</f>
        <v>13</v>
      </c>
      <c r="R76" s="23" t="s">
        <v>65</v>
      </c>
      <c r="S76" s="23"/>
      <c r="T76" s="24"/>
      <c r="U76" s="11" t="s">
        <v>48</v>
      </c>
    </row>
    <row r="77" spans="1:21">
      <c r="A77" s="39" t="s">
        <v>110</v>
      </c>
      <c r="B77" s="148" t="s">
        <v>111</v>
      </c>
      <c r="C77" s="149"/>
      <c r="D77" s="149"/>
      <c r="E77" s="149"/>
      <c r="F77" s="149"/>
      <c r="G77" s="149"/>
      <c r="H77" s="149"/>
      <c r="I77" s="150"/>
      <c r="J77" s="11">
        <v>7</v>
      </c>
      <c r="K77" s="11">
        <v>2</v>
      </c>
      <c r="L77" s="11">
        <v>1</v>
      </c>
      <c r="M77" s="11">
        <v>0</v>
      </c>
      <c r="N77" s="11">
        <v>2</v>
      </c>
      <c r="O77" s="16">
        <f>K77+L77+M77+N77</f>
        <v>5</v>
      </c>
      <c r="P77" s="17">
        <f>Q77-O77</f>
        <v>8</v>
      </c>
      <c r="Q77" s="17">
        <f>ROUND(PRODUCT(J77,25)/14,0)</f>
        <v>13</v>
      </c>
      <c r="R77" s="23" t="s">
        <v>65</v>
      </c>
      <c r="S77" s="23"/>
      <c r="T77" s="24"/>
      <c r="U77" s="11" t="s">
        <v>48</v>
      </c>
    </row>
    <row r="78" spans="1:21">
      <c r="A78" s="61" t="s">
        <v>112</v>
      </c>
      <c r="B78" s="153"/>
      <c r="C78" s="153"/>
      <c r="D78" s="153"/>
      <c r="E78" s="153"/>
      <c r="F78" s="153"/>
      <c r="G78" s="153"/>
      <c r="H78" s="153"/>
      <c r="I78" s="153"/>
      <c r="J78" s="153"/>
      <c r="K78" s="153"/>
      <c r="L78" s="153"/>
      <c r="M78" s="153"/>
      <c r="N78" s="153"/>
      <c r="O78" s="153"/>
      <c r="P78" s="153"/>
      <c r="Q78" s="153"/>
      <c r="R78" s="153"/>
      <c r="S78" s="153"/>
      <c r="T78" s="153"/>
      <c r="U78" s="154"/>
    </row>
    <row r="79" spans="1:21">
      <c r="A79" s="39" t="s">
        <v>113</v>
      </c>
      <c r="B79" s="148" t="s">
        <v>114</v>
      </c>
      <c r="C79" s="149"/>
      <c r="D79" s="149"/>
      <c r="E79" s="149"/>
      <c r="F79" s="149"/>
      <c r="G79" s="149"/>
      <c r="H79" s="149"/>
      <c r="I79" s="150"/>
      <c r="J79" s="11">
        <v>8</v>
      </c>
      <c r="K79" s="11">
        <v>2</v>
      </c>
      <c r="L79" s="11">
        <v>1</v>
      </c>
      <c r="M79" s="11">
        <v>0</v>
      </c>
      <c r="N79" s="11">
        <v>2</v>
      </c>
      <c r="O79" s="16">
        <f>K79+L79+M79+N79</f>
        <v>5</v>
      </c>
      <c r="P79" s="17">
        <f>Q79-O79</f>
        <v>9</v>
      </c>
      <c r="Q79" s="17">
        <f>ROUND(PRODUCT(J79,25)/14,0)</f>
        <v>14</v>
      </c>
      <c r="R79" s="23" t="s">
        <v>65</v>
      </c>
      <c r="S79" s="23"/>
      <c r="T79" s="24"/>
      <c r="U79" s="11" t="s">
        <v>48</v>
      </c>
    </row>
    <row r="80" spans="1:21">
      <c r="A80" s="39" t="s">
        <v>115</v>
      </c>
      <c r="B80" s="148" t="s">
        <v>116</v>
      </c>
      <c r="C80" s="149"/>
      <c r="D80" s="149"/>
      <c r="E80" s="149"/>
      <c r="F80" s="149"/>
      <c r="G80" s="149"/>
      <c r="H80" s="149"/>
      <c r="I80" s="150"/>
      <c r="J80" s="11">
        <v>8</v>
      </c>
      <c r="K80" s="11">
        <v>2</v>
      </c>
      <c r="L80" s="11">
        <v>1</v>
      </c>
      <c r="M80" s="11">
        <v>0</v>
      </c>
      <c r="N80" s="11">
        <v>2</v>
      </c>
      <c r="O80" s="16">
        <f>K80+L80+M80+N80</f>
        <v>5</v>
      </c>
      <c r="P80" s="17">
        <f>Q80-O80</f>
        <v>9</v>
      </c>
      <c r="Q80" s="17">
        <f>ROUND(PRODUCT(J80,25)/14,0)</f>
        <v>14</v>
      </c>
      <c r="R80" s="23" t="s">
        <v>65</v>
      </c>
      <c r="S80" s="23"/>
      <c r="T80" s="24"/>
      <c r="U80" s="11" t="s">
        <v>48</v>
      </c>
    </row>
    <row r="81" spans="1:21">
      <c r="A81" s="39" t="s">
        <v>117</v>
      </c>
      <c r="B81" s="148" t="s">
        <v>118</v>
      </c>
      <c r="C81" s="149"/>
      <c r="D81" s="149"/>
      <c r="E81" s="149"/>
      <c r="F81" s="149"/>
      <c r="G81" s="149"/>
      <c r="H81" s="149"/>
      <c r="I81" s="150"/>
      <c r="J81" s="11">
        <v>8</v>
      </c>
      <c r="K81" s="11">
        <v>2</v>
      </c>
      <c r="L81" s="11">
        <v>1</v>
      </c>
      <c r="M81" s="11">
        <v>0</v>
      </c>
      <c r="N81" s="11">
        <v>2</v>
      </c>
      <c r="O81" s="16">
        <f>K81+L81+M81+N81</f>
        <v>5</v>
      </c>
      <c r="P81" s="17">
        <f>Q81-O81</f>
        <v>9</v>
      </c>
      <c r="Q81" s="17">
        <f>ROUND(PRODUCT(J81,25)/14,0)</f>
        <v>14</v>
      </c>
      <c r="R81" s="23" t="s">
        <v>65</v>
      </c>
      <c r="S81" s="23"/>
      <c r="T81" s="24"/>
      <c r="U81" s="11" t="s">
        <v>48</v>
      </c>
    </row>
    <row r="82" spans="1:21">
      <c r="A82" s="61" t="s">
        <v>119</v>
      </c>
      <c r="B82" s="153"/>
      <c r="C82" s="153"/>
      <c r="D82" s="153"/>
      <c r="E82" s="153"/>
      <c r="F82" s="153"/>
      <c r="G82" s="153"/>
      <c r="H82" s="153"/>
      <c r="I82" s="153"/>
      <c r="J82" s="153"/>
      <c r="K82" s="153"/>
      <c r="L82" s="153"/>
      <c r="M82" s="153"/>
      <c r="N82" s="153"/>
      <c r="O82" s="153"/>
      <c r="P82" s="153"/>
      <c r="Q82" s="153"/>
      <c r="R82" s="153"/>
      <c r="S82" s="153"/>
      <c r="T82" s="153"/>
      <c r="U82" s="154"/>
    </row>
    <row r="83" spans="1:21">
      <c r="A83" s="39" t="s">
        <v>120</v>
      </c>
      <c r="B83" s="148" t="s">
        <v>121</v>
      </c>
      <c r="C83" s="149"/>
      <c r="D83" s="149"/>
      <c r="E83" s="149"/>
      <c r="F83" s="149"/>
      <c r="G83" s="149"/>
      <c r="H83" s="149"/>
      <c r="I83" s="150"/>
      <c r="J83" s="11">
        <v>7</v>
      </c>
      <c r="K83" s="11">
        <v>2</v>
      </c>
      <c r="L83" s="11">
        <v>1</v>
      </c>
      <c r="M83" s="11">
        <v>0</v>
      </c>
      <c r="N83" s="11">
        <v>2</v>
      </c>
      <c r="O83" s="16">
        <f>K83+L83+M83+N83</f>
        <v>5</v>
      </c>
      <c r="P83" s="17">
        <f>Q83-O83</f>
        <v>8</v>
      </c>
      <c r="Q83" s="17">
        <f>ROUND(PRODUCT(J83,25)/14,0)</f>
        <v>13</v>
      </c>
      <c r="R83" s="23" t="s">
        <v>65</v>
      </c>
      <c r="S83" s="23"/>
      <c r="T83" s="24"/>
      <c r="U83" s="11" t="s">
        <v>48</v>
      </c>
    </row>
    <row r="84" spans="1:21">
      <c r="A84" s="39" t="s">
        <v>122</v>
      </c>
      <c r="B84" s="148" t="s">
        <v>123</v>
      </c>
      <c r="C84" s="149"/>
      <c r="D84" s="149"/>
      <c r="E84" s="149"/>
      <c r="F84" s="149"/>
      <c r="G84" s="149"/>
      <c r="H84" s="149"/>
      <c r="I84" s="150"/>
      <c r="J84" s="11">
        <v>7</v>
      </c>
      <c r="K84" s="11">
        <v>2</v>
      </c>
      <c r="L84" s="11">
        <v>1</v>
      </c>
      <c r="M84" s="11">
        <v>0</v>
      </c>
      <c r="N84" s="11">
        <v>2</v>
      </c>
      <c r="O84" s="16">
        <f>K84+L84+M84+N84</f>
        <v>5</v>
      </c>
      <c r="P84" s="17">
        <f>Q84-O84</f>
        <v>8</v>
      </c>
      <c r="Q84" s="17">
        <f>ROUND(PRODUCT(J84,25)/14,0)</f>
        <v>13</v>
      </c>
      <c r="R84" s="23" t="s">
        <v>65</v>
      </c>
      <c r="S84" s="23"/>
      <c r="T84" s="24"/>
      <c r="U84" s="11" t="s">
        <v>48</v>
      </c>
    </row>
    <row r="85" spans="1:21">
      <c r="A85" s="61" t="s">
        <v>124</v>
      </c>
      <c r="B85" s="153"/>
      <c r="C85" s="153"/>
      <c r="D85" s="153"/>
      <c r="E85" s="153"/>
      <c r="F85" s="153"/>
      <c r="G85" s="153"/>
      <c r="H85" s="153"/>
      <c r="I85" s="153"/>
      <c r="J85" s="153"/>
      <c r="K85" s="153"/>
      <c r="L85" s="153"/>
      <c r="M85" s="153"/>
      <c r="N85" s="153"/>
      <c r="O85" s="153"/>
      <c r="P85" s="153"/>
      <c r="Q85" s="153"/>
      <c r="R85" s="153"/>
      <c r="S85" s="153"/>
      <c r="T85" s="153"/>
      <c r="U85" s="154"/>
    </row>
    <row r="86" spans="1:21">
      <c r="A86" s="39" t="s">
        <v>125</v>
      </c>
      <c r="B86" s="148" t="s">
        <v>126</v>
      </c>
      <c r="C86" s="149"/>
      <c r="D86" s="149"/>
      <c r="E86" s="149"/>
      <c r="F86" s="149"/>
      <c r="G86" s="149"/>
      <c r="H86" s="149"/>
      <c r="I86" s="150"/>
      <c r="J86" s="11">
        <v>7</v>
      </c>
      <c r="K86" s="11">
        <v>2</v>
      </c>
      <c r="L86" s="11">
        <v>1</v>
      </c>
      <c r="M86" s="11">
        <v>0</v>
      </c>
      <c r="N86" s="11">
        <v>2</v>
      </c>
      <c r="O86" s="16">
        <f>K86+L86+M86+N86</f>
        <v>5</v>
      </c>
      <c r="P86" s="17">
        <f>Q86-O86</f>
        <v>8</v>
      </c>
      <c r="Q86" s="17">
        <f>ROUND(PRODUCT(J86,25)/14,0)</f>
        <v>13</v>
      </c>
      <c r="R86" s="23" t="s">
        <v>65</v>
      </c>
      <c r="S86" s="23"/>
      <c r="T86" s="24"/>
      <c r="U86" s="11" t="s">
        <v>48</v>
      </c>
    </row>
    <row r="87" spans="1:21">
      <c r="A87" s="39" t="s">
        <v>127</v>
      </c>
      <c r="B87" s="148" t="s">
        <v>128</v>
      </c>
      <c r="C87" s="149"/>
      <c r="D87" s="149"/>
      <c r="E87" s="149"/>
      <c r="F87" s="149"/>
      <c r="G87" s="149"/>
      <c r="H87" s="149"/>
      <c r="I87" s="150"/>
      <c r="J87" s="11">
        <v>7</v>
      </c>
      <c r="K87" s="11">
        <v>2</v>
      </c>
      <c r="L87" s="11">
        <v>1</v>
      </c>
      <c r="M87" s="11">
        <v>0</v>
      </c>
      <c r="N87" s="11">
        <v>2</v>
      </c>
      <c r="O87" s="16">
        <f>K87+L87+M87+N87</f>
        <v>5</v>
      </c>
      <c r="P87" s="17">
        <f>Q87-O87</f>
        <v>8</v>
      </c>
      <c r="Q87" s="17">
        <f>ROUND(PRODUCT(J87,25)/14,0)</f>
        <v>13</v>
      </c>
      <c r="R87" s="23" t="s">
        <v>65</v>
      </c>
      <c r="S87" s="23"/>
      <c r="T87" s="24"/>
      <c r="U87" s="11" t="s">
        <v>48</v>
      </c>
    </row>
    <row r="88" spans="1:21">
      <c r="A88" s="39" t="s">
        <v>129</v>
      </c>
      <c r="B88" s="148" t="s">
        <v>130</v>
      </c>
      <c r="C88" s="149"/>
      <c r="D88" s="149"/>
      <c r="E88" s="149"/>
      <c r="F88" s="149"/>
      <c r="G88" s="149"/>
      <c r="H88" s="149"/>
      <c r="I88" s="150"/>
      <c r="J88" s="11">
        <v>7</v>
      </c>
      <c r="K88" s="11">
        <v>2</v>
      </c>
      <c r="L88" s="11">
        <v>1</v>
      </c>
      <c r="M88" s="11">
        <v>0</v>
      </c>
      <c r="N88" s="11">
        <v>2</v>
      </c>
      <c r="O88" s="16">
        <f>K88+L88+M88+N88</f>
        <v>5</v>
      </c>
      <c r="P88" s="17">
        <f>Q88-O88</f>
        <v>8</v>
      </c>
      <c r="Q88" s="17">
        <f>ROUND(PRODUCT(J88,25)/14,0)</f>
        <v>13</v>
      </c>
      <c r="R88" s="23" t="s">
        <v>65</v>
      </c>
      <c r="S88" s="23"/>
      <c r="T88" s="24"/>
      <c r="U88" s="11" t="s">
        <v>48</v>
      </c>
    </row>
    <row r="89" spans="1:21">
      <c r="A89" s="61" t="s">
        <v>131</v>
      </c>
      <c r="B89" s="62"/>
      <c r="C89" s="62"/>
      <c r="D89" s="62"/>
      <c r="E89" s="62"/>
      <c r="F89" s="62"/>
      <c r="G89" s="62"/>
      <c r="H89" s="62"/>
      <c r="I89" s="62"/>
      <c r="J89" s="62"/>
      <c r="K89" s="62"/>
      <c r="L89" s="62"/>
      <c r="M89" s="62"/>
      <c r="N89" s="62"/>
      <c r="O89" s="62"/>
      <c r="P89" s="62"/>
      <c r="Q89" s="62"/>
      <c r="R89" s="62"/>
      <c r="S89" s="62"/>
      <c r="T89" s="62"/>
      <c r="U89" s="63"/>
    </row>
    <row r="90" spans="1:21">
      <c r="A90" s="28" t="s">
        <v>132</v>
      </c>
      <c r="B90" s="152" t="s">
        <v>133</v>
      </c>
      <c r="C90" s="152"/>
      <c r="D90" s="152"/>
      <c r="E90" s="152"/>
      <c r="F90" s="152"/>
      <c r="G90" s="152"/>
      <c r="H90" s="152"/>
      <c r="I90" s="152"/>
      <c r="J90" s="23">
        <v>22</v>
      </c>
      <c r="K90" s="23">
        <v>0</v>
      </c>
      <c r="L90" s="23">
        <v>0</v>
      </c>
      <c r="M90" s="23">
        <v>0</v>
      </c>
      <c r="N90" s="23">
        <v>20</v>
      </c>
      <c r="O90" s="16">
        <f>K90+L90+M90+N90</f>
        <v>20</v>
      </c>
      <c r="P90" s="17">
        <f>Q90-O90</f>
        <v>26</v>
      </c>
      <c r="Q90" s="17">
        <f>ROUND(PRODUCT(J90,25)/12,0)</f>
        <v>46</v>
      </c>
      <c r="R90" s="23"/>
      <c r="S90" s="23"/>
      <c r="T90" s="24" t="s">
        <v>66</v>
      </c>
      <c r="U90" s="11" t="s">
        <v>48</v>
      </c>
    </row>
    <row r="91" spans="1:21">
      <c r="A91" s="28" t="s">
        <v>134</v>
      </c>
      <c r="B91" s="152" t="s">
        <v>135</v>
      </c>
      <c r="C91" s="152"/>
      <c r="D91" s="152"/>
      <c r="E91" s="152"/>
      <c r="F91" s="152"/>
      <c r="G91" s="152"/>
      <c r="H91" s="152"/>
      <c r="I91" s="152"/>
      <c r="J91" s="23">
        <v>22</v>
      </c>
      <c r="K91" s="23">
        <v>0</v>
      </c>
      <c r="L91" s="23">
        <v>0</v>
      </c>
      <c r="M91" s="23">
        <v>0</v>
      </c>
      <c r="N91" s="23">
        <v>20</v>
      </c>
      <c r="O91" s="16">
        <f>K91+L91+M91+N91</f>
        <v>20</v>
      </c>
      <c r="P91" s="17">
        <f>Q91-O91</f>
        <v>26</v>
      </c>
      <c r="Q91" s="17">
        <f>ROUND(PRODUCT(J91,25)/12,0)</f>
        <v>46</v>
      </c>
      <c r="R91" s="23"/>
      <c r="S91" s="23"/>
      <c r="T91" s="24" t="s">
        <v>66</v>
      </c>
      <c r="U91" s="11" t="s">
        <v>48</v>
      </c>
    </row>
    <row r="92" spans="1:21" ht="24.75" customHeight="1">
      <c r="A92" s="113" t="s">
        <v>136</v>
      </c>
      <c r="B92" s="114"/>
      <c r="C92" s="114"/>
      <c r="D92" s="114"/>
      <c r="E92" s="114"/>
      <c r="F92" s="114"/>
      <c r="G92" s="114"/>
      <c r="H92" s="114"/>
      <c r="I92" s="115"/>
      <c r="J92" s="20">
        <f t="shared" ref="J92:Q92" si="4">SUM(J73,J76,J79,J83,J86,J90)</f>
        <v>58</v>
      </c>
      <c r="K92" s="20">
        <f t="shared" si="4"/>
        <v>10</v>
      </c>
      <c r="L92" s="20">
        <f t="shared" si="4"/>
        <v>5</v>
      </c>
      <c r="M92" s="20">
        <f t="shared" si="4"/>
        <v>0</v>
      </c>
      <c r="N92" s="20">
        <f t="shared" si="4"/>
        <v>30</v>
      </c>
      <c r="O92" s="20">
        <f t="shared" si="4"/>
        <v>45</v>
      </c>
      <c r="P92" s="20">
        <f t="shared" si="4"/>
        <v>67</v>
      </c>
      <c r="Q92" s="20">
        <f t="shared" si="4"/>
        <v>112</v>
      </c>
      <c r="R92" s="20">
        <f>COUNTIF(R73,"E")+COUNTIF(R76,"E")+COUNTIF(R79,"E")+COUNTIF(R83,"E")+COUNTIF(R86,"E")+COUNTIF(R90,"E")</f>
        <v>5</v>
      </c>
      <c r="S92" s="20">
        <f>COUNTIF(S73,"C")+COUNTIF(S76,"C")+COUNTIF(S79,"C")+COUNTIF(S83,"C")+COUNTIF(S86,"C")+COUNTIF(S90,"C")</f>
        <v>0</v>
      </c>
      <c r="T92" s="20">
        <f>COUNTIF(T73,"VP")+COUNTIF(T76,"VP")+COUNTIF(T79,"VP")+COUNTIF(T83,"VP")+COUNTIF(T86,"VP")+COUNTIF(T90,"VP")</f>
        <v>1</v>
      </c>
      <c r="U92" s="25"/>
    </row>
    <row r="93" spans="1:21" ht="13.5" customHeight="1">
      <c r="A93" s="128" t="s">
        <v>137</v>
      </c>
      <c r="B93" s="129"/>
      <c r="C93" s="129"/>
      <c r="D93" s="129"/>
      <c r="E93" s="129"/>
      <c r="F93" s="129"/>
      <c r="G93" s="129"/>
      <c r="H93" s="129"/>
      <c r="I93" s="129"/>
      <c r="J93" s="130"/>
      <c r="K93" s="20">
        <f t="shared" ref="K93:Q93" si="5">SUM(K73,K79,K86)*14+K90*12</f>
        <v>84</v>
      </c>
      <c r="L93" s="20">
        <f t="shared" si="5"/>
        <v>42</v>
      </c>
      <c r="M93" s="20">
        <f t="shared" si="5"/>
        <v>0</v>
      </c>
      <c r="N93" s="20">
        <f t="shared" si="5"/>
        <v>324</v>
      </c>
      <c r="O93" s="20">
        <f t="shared" si="5"/>
        <v>450</v>
      </c>
      <c r="P93" s="20">
        <f t="shared" si="5"/>
        <v>662</v>
      </c>
      <c r="Q93" s="20">
        <f t="shared" si="5"/>
        <v>1112</v>
      </c>
      <c r="R93" s="134"/>
      <c r="S93" s="135"/>
      <c r="T93" s="135"/>
      <c r="U93" s="136"/>
    </row>
    <row r="94" spans="1:21">
      <c r="A94" s="131"/>
      <c r="B94" s="132"/>
      <c r="C94" s="132"/>
      <c r="D94" s="132"/>
      <c r="E94" s="132"/>
      <c r="F94" s="132"/>
      <c r="G94" s="132"/>
      <c r="H94" s="132"/>
      <c r="I94" s="132"/>
      <c r="J94" s="133"/>
      <c r="K94" s="140">
        <f>SUM(K93:N93)</f>
        <v>450</v>
      </c>
      <c r="L94" s="141"/>
      <c r="M94" s="141"/>
      <c r="N94" s="142"/>
      <c r="O94" s="143">
        <f>SUM(O93:P93)</f>
        <v>1112</v>
      </c>
      <c r="P94" s="144"/>
      <c r="Q94" s="145"/>
      <c r="R94" s="137"/>
      <c r="S94" s="138"/>
      <c r="T94" s="138"/>
      <c r="U94" s="139"/>
    </row>
    <row r="95" spans="1:21" ht="12.75" customHeight="1">
      <c r="A95" s="12"/>
      <c r="B95" s="12"/>
      <c r="C95" s="12"/>
      <c r="D95" s="12"/>
      <c r="E95" s="12"/>
      <c r="F95" s="12"/>
      <c r="G95" s="12"/>
      <c r="H95" s="12"/>
      <c r="I95" s="12"/>
      <c r="J95" s="12"/>
      <c r="K95" s="13"/>
      <c r="L95" s="13"/>
      <c r="M95" s="13"/>
      <c r="N95" s="13"/>
      <c r="O95" s="14"/>
      <c r="P95" s="14"/>
      <c r="Q95" s="14"/>
      <c r="R95" s="15"/>
      <c r="S95" s="15"/>
      <c r="T95" s="15"/>
      <c r="U95" s="15"/>
    </row>
    <row r="96" spans="1:21" ht="24" customHeight="1">
      <c r="A96" s="151" t="s">
        <v>138</v>
      </c>
      <c r="B96" s="151"/>
      <c r="C96" s="151"/>
      <c r="D96" s="151"/>
      <c r="E96" s="151"/>
      <c r="F96" s="151"/>
      <c r="G96" s="151"/>
      <c r="H96" s="151"/>
      <c r="I96" s="151"/>
      <c r="J96" s="151"/>
      <c r="K96" s="151"/>
      <c r="L96" s="151"/>
      <c r="M96" s="151"/>
      <c r="N96" s="151"/>
      <c r="O96" s="151"/>
      <c r="P96" s="151"/>
      <c r="Q96" s="151"/>
      <c r="R96" s="151"/>
      <c r="S96" s="151"/>
      <c r="T96" s="151"/>
      <c r="U96" s="151"/>
    </row>
    <row r="97" spans="1:21" ht="16.5" customHeight="1">
      <c r="A97" s="95" t="s">
        <v>139</v>
      </c>
      <c r="B97" s="96"/>
      <c r="C97" s="96"/>
      <c r="D97" s="96"/>
      <c r="E97" s="96"/>
      <c r="F97" s="96"/>
      <c r="G97" s="96"/>
      <c r="H97" s="96"/>
      <c r="I97" s="96"/>
      <c r="J97" s="96"/>
      <c r="K97" s="96"/>
      <c r="L97" s="96"/>
      <c r="M97" s="96"/>
      <c r="N97" s="96"/>
      <c r="O97" s="96"/>
      <c r="P97" s="96"/>
      <c r="Q97" s="96"/>
      <c r="R97" s="96"/>
      <c r="S97" s="96"/>
      <c r="T97" s="96"/>
      <c r="U97" s="97"/>
    </row>
    <row r="98" spans="1:21" ht="34.5" customHeight="1">
      <c r="A98" s="112" t="s">
        <v>52</v>
      </c>
      <c r="B98" s="112" t="s">
        <v>53</v>
      </c>
      <c r="C98" s="112"/>
      <c r="D98" s="112"/>
      <c r="E98" s="112"/>
      <c r="F98" s="112"/>
      <c r="G98" s="112"/>
      <c r="H98" s="112"/>
      <c r="I98" s="112"/>
      <c r="J98" s="94" t="s">
        <v>54</v>
      </c>
      <c r="K98" s="94" t="s">
        <v>55</v>
      </c>
      <c r="L98" s="94"/>
      <c r="M98" s="94"/>
      <c r="N98" s="94"/>
      <c r="O98" s="94" t="s">
        <v>56</v>
      </c>
      <c r="P98" s="94"/>
      <c r="Q98" s="94"/>
      <c r="R98" s="94" t="s">
        <v>57</v>
      </c>
      <c r="S98" s="94"/>
      <c r="T98" s="94"/>
      <c r="U98" s="146" t="s">
        <v>58</v>
      </c>
    </row>
    <row r="99" spans="1:21">
      <c r="A99" s="112"/>
      <c r="B99" s="112"/>
      <c r="C99" s="112"/>
      <c r="D99" s="112"/>
      <c r="E99" s="112"/>
      <c r="F99" s="112"/>
      <c r="G99" s="112"/>
      <c r="H99" s="112"/>
      <c r="I99" s="112"/>
      <c r="J99" s="94"/>
      <c r="K99" s="27" t="s">
        <v>59</v>
      </c>
      <c r="L99" s="27" t="s">
        <v>60</v>
      </c>
      <c r="M99" s="27" t="s">
        <v>61</v>
      </c>
      <c r="N99" s="27" t="s">
        <v>62</v>
      </c>
      <c r="O99" s="27" t="s">
        <v>63</v>
      </c>
      <c r="P99" s="27" t="s">
        <v>39</v>
      </c>
      <c r="Q99" s="27" t="s">
        <v>64</v>
      </c>
      <c r="R99" s="27" t="s">
        <v>65</v>
      </c>
      <c r="S99" s="27" t="s">
        <v>59</v>
      </c>
      <c r="T99" s="27" t="s">
        <v>66</v>
      </c>
      <c r="U99" s="146"/>
    </row>
    <row r="100" spans="1:21" ht="17.25" customHeight="1">
      <c r="A100" s="95" t="s">
        <v>140</v>
      </c>
      <c r="B100" s="96"/>
      <c r="C100" s="96"/>
      <c r="D100" s="96"/>
      <c r="E100" s="96"/>
      <c r="F100" s="96"/>
      <c r="G100" s="96"/>
      <c r="H100" s="96"/>
      <c r="I100" s="96"/>
      <c r="J100" s="96"/>
      <c r="K100" s="96"/>
      <c r="L100" s="96"/>
      <c r="M100" s="96"/>
      <c r="N100" s="96"/>
      <c r="O100" s="96"/>
      <c r="P100" s="96"/>
      <c r="Q100" s="96"/>
      <c r="R100" s="96"/>
      <c r="S100" s="96"/>
      <c r="T100" s="96"/>
      <c r="U100" s="97"/>
    </row>
    <row r="101" spans="1:21">
      <c r="A101" s="29" t="str">
        <f t="shared" ref="A101:A106" ca="1" si="6">IF(ISNA(INDEX($A$34:$U$95,MATCH($B101,$B$34:$B$95,0),1)),"",INDEX($A$34:$U$95,MATCH($B101,$B$34:$B$95,0),1))</f>
        <v>MMM8079</v>
      </c>
      <c r="B101" s="148" t="s">
        <v>68</v>
      </c>
      <c r="C101" s="149"/>
      <c r="D101" s="149"/>
      <c r="E101" s="149"/>
      <c r="F101" s="149"/>
      <c r="G101" s="149"/>
      <c r="H101" s="149"/>
      <c r="I101" s="150"/>
      <c r="J101" s="17">
        <f t="shared" ref="J101:J106" ca="1" si="7">IF(ISNA(INDEX($A$34:$U$95,MATCH($B101,$B$34:$B$95,0),10)),"",INDEX($A$34:$U$95,MATCH($B101,$B$34:$B$95,0),10))</f>
        <v>8</v>
      </c>
      <c r="K101" s="17">
        <f t="shared" ref="K101:K106" ca="1" si="8">IF(ISNA(INDEX($A$34:$U$95,MATCH($B101,$B$34:$B$95,0),11)),"",INDEX($A$34:$U$95,MATCH($B101,$B$34:$B$95,0),11))</f>
        <v>2</v>
      </c>
      <c r="L101" s="17">
        <f t="shared" ref="L101:L106" ca="1" si="9">IF(ISNA(INDEX($A$34:$U$95,MATCH($B101,$B$34:$B$95,0),12)),"",INDEX($A$34:$U$95,MATCH($B101,$B$34:$B$95,0),12))</f>
        <v>1</v>
      </c>
      <c r="M101" s="17">
        <f t="shared" ref="M101:M106" ca="1" si="10">IF(ISNA(INDEX($A$34:$U$95,MATCH($B101,$B$34:$B$95,0),13)),"",INDEX($A$34:$U$95,MATCH($B101,$B$34:$B$95,0),13))</f>
        <v>0</v>
      </c>
      <c r="N101" s="17">
        <f t="shared" ref="N101:N106" ca="1" si="11">IF(ISNA(INDEX($A$34:$U$95,MATCH($B101,$B$34:$B$95,0),14)),"",INDEX($A$34:$U$95,MATCH($B101,$B$34:$B$95,0),14))</f>
        <v>2</v>
      </c>
      <c r="O101" s="17">
        <f t="shared" ref="O101:O106" ca="1" si="12">IF(ISNA(INDEX($A$34:$U$95,MATCH($B101,$B$34:$B$95,0),15)),"",INDEX($A$34:$U$95,MATCH($B101,$B$34:$B$95,0),15))</f>
        <v>5</v>
      </c>
      <c r="P101" s="17">
        <f t="shared" ref="P101:P106" ca="1" si="13">IF(ISNA(INDEX($A$34:$U$95,MATCH($B101,$B$34:$B$95,0),16)),"",INDEX($A$34:$U$95,MATCH($B101,$B$34:$B$95,0),16))</f>
        <v>9</v>
      </c>
      <c r="Q101" s="17">
        <f t="shared" ref="Q101:Q106" ca="1" si="14">IF(ISNA(INDEX($A$34:$U$95,MATCH($B101,$B$34:$B$95,0),17)),"",INDEX($A$34:$U$95,MATCH($B101,$B$34:$B$95,0),17))</f>
        <v>14</v>
      </c>
      <c r="R101" s="26" t="str">
        <f t="shared" ref="R101:R106" ca="1" si="15">IF(ISNA(INDEX($A$34:$U$95,MATCH($B101,$B$34:$B$95,0),18)),"",INDEX($A$34:$U$95,MATCH($B101,$B$34:$B$95,0),18))</f>
        <v>E</v>
      </c>
      <c r="S101" s="26">
        <f t="shared" ref="S101:S106" ca="1" si="16">IF(ISNA(INDEX($A$34:$U$95,MATCH($B101,$B$34:$B$95,0),19)),"",INDEX($A$34:$U$95,MATCH($B101,$B$34:$B$95,0),19))</f>
        <v>0</v>
      </c>
      <c r="T101" s="26">
        <f t="shared" ref="T101:T106" ca="1" si="17">IF(ISNA(INDEX($A$34:$U$95,MATCH($B101,$B$34:$B$95,0),20)),"",INDEX($A$34:$U$95,MATCH($B101,$B$34:$B$95,0),20))</f>
        <v>0</v>
      </c>
      <c r="U101" s="16" t="s">
        <v>46</v>
      </c>
    </row>
    <row r="102" spans="1:21">
      <c r="A102" s="29" t="str">
        <f t="shared" ca="1" si="6"/>
        <v>MME8032</v>
      </c>
      <c r="B102" s="148" t="s">
        <v>70</v>
      </c>
      <c r="C102" s="149"/>
      <c r="D102" s="149"/>
      <c r="E102" s="149"/>
      <c r="F102" s="149"/>
      <c r="G102" s="149"/>
      <c r="H102" s="149"/>
      <c r="I102" s="150"/>
      <c r="J102" s="17">
        <f t="shared" ca="1" si="7"/>
        <v>8</v>
      </c>
      <c r="K102" s="17">
        <f t="shared" ca="1" si="8"/>
        <v>2</v>
      </c>
      <c r="L102" s="17">
        <f t="shared" ca="1" si="9"/>
        <v>0</v>
      </c>
      <c r="M102" s="17">
        <f t="shared" ca="1" si="10"/>
        <v>1</v>
      </c>
      <c r="N102" s="17">
        <f t="shared" ca="1" si="11"/>
        <v>2</v>
      </c>
      <c r="O102" s="17">
        <f t="shared" ca="1" si="12"/>
        <v>5</v>
      </c>
      <c r="P102" s="17">
        <f t="shared" ca="1" si="13"/>
        <v>9</v>
      </c>
      <c r="Q102" s="17">
        <f t="shared" ca="1" si="14"/>
        <v>14</v>
      </c>
      <c r="R102" s="26" t="str">
        <f t="shared" ca="1" si="15"/>
        <v>E</v>
      </c>
      <c r="S102" s="26">
        <f t="shared" ca="1" si="16"/>
        <v>0</v>
      </c>
      <c r="T102" s="26">
        <f t="shared" ca="1" si="17"/>
        <v>0</v>
      </c>
      <c r="U102" s="16" t="s">
        <v>46</v>
      </c>
    </row>
    <row r="103" spans="1:21">
      <c r="A103" s="29" t="str">
        <f t="shared" ca="1" si="6"/>
        <v>MMM8080</v>
      </c>
      <c r="B103" s="148" t="s">
        <v>78</v>
      </c>
      <c r="C103" s="149"/>
      <c r="D103" s="149"/>
      <c r="E103" s="149"/>
      <c r="F103" s="149"/>
      <c r="G103" s="149"/>
      <c r="H103" s="149"/>
      <c r="I103" s="150"/>
      <c r="J103" s="17">
        <f t="shared" ca="1" si="7"/>
        <v>8</v>
      </c>
      <c r="K103" s="17">
        <f t="shared" ca="1" si="8"/>
        <v>2</v>
      </c>
      <c r="L103" s="17">
        <f t="shared" ca="1" si="9"/>
        <v>0</v>
      </c>
      <c r="M103" s="17">
        <f t="shared" ca="1" si="10"/>
        <v>1</v>
      </c>
      <c r="N103" s="17">
        <f t="shared" ca="1" si="11"/>
        <v>2</v>
      </c>
      <c r="O103" s="17">
        <f t="shared" ca="1" si="12"/>
        <v>5</v>
      </c>
      <c r="P103" s="17">
        <f t="shared" ca="1" si="13"/>
        <v>9</v>
      </c>
      <c r="Q103" s="17">
        <f t="shared" ca="1" si="14"/>
        <v>14</v>
      </c>
      <c r="R103" s="26">
        <f t="shared" ca="1" si="15"/>
        <v>0</v>
      </c>
      <c r="S103" s="26" t="str">
        <f t="shared" ca="1" si="16"/>
        <v>C</v>
      </c>
      <c r="T103" s="26">
        <f t="shared" ca="1" si="17"/>
        <v>0</v>
      </c>
      <c r="U103" s="16" t="s">
        <v>46</v>
      </c>
    </row>
    <row r="104" spans="1:21">
      <c r="A104" s="29" t="str">
        <f t="shared" ca="1" si="6"/>
        <v>MMM8081</v>
      </c>
      <c r="B104" s="148" t="s">
        <v>80</v>
      </c>
      <c r="C104" s="149"/>
      <c r="D104" s="149"/>
      <c r="E104" s="149"/>
      <c r="F104" s="149"/>
      <c r="G104" s="149"/>
      <c r="H104" s="149"/>
      <c r="I104" s="150"/>
      <c r="J104" s="17">
        <f t="shared" ca="1" si="7"/>
        <v>8</v>
      </c>
      <c r="K104" s="17">
        <f t="shared" ca="1" si="8"/>
        <v>2</v>
      </c>
      <c r="L104" s="17">
        <f t="shared" ca="1" si="9"/>
        <v>0</v>
      </c>
      <c r="M104" s="17">
        <f t="shared" ca="1" si="10"/>
        <v>1</v>
      </c>
      <c r="N104" s="17">
        <f t="shared" ca="1" si="11"/>
        <v>2</v>
      </c>
      <c r="O104" s="17">
        <f t="shared" ca="1" si="12"/>
        <v>5</v>
      </c>
      <c r="P104" s="17">
        <f t="shared" ca="1" si="13"/>
        <v>9</v>
      </c>
      <c r="Q104" s="17">
        <f t="shared" ca="1" si="14"/>
        <v>14</v>
      </c>
      <c r="R104" s="26" t="str">
        <f t="shared" ca="1" si="15"/>
        <v>E</v>
      </c>
      <c r="S104" s="26">
        <f t="shared" ca="1" si="16"/>
        <v>0</v>
      </c>
      <c r="T104" s="26">
        <f t="shared" ca="1" si="17"/>
        <v>0</v>
      </c>
      <c r="U104" s="16" t="s">
        <v>46</v>
      </c>
    </row>
    <row r="105" spans="1:21">
      <c r="A105" s="29" t="str">
        <f t="shared" ca="1" si="6"/>
        <v>MMM8075</v>
      </c>
      <c r="B105" s="124" t="s">
        <v>87</v>
      </c>
      <c r="C105" s="124"/>
      <c r="D105" s="124"/>
      <c r="E105" s="124"/>
      <c r="F105" s="124"/>
      <c r="G105" s="124"/>
      <c r="H105" s="124"/>
      <c r="I105" s="124"/>
      <c r="J105" s="17">
        <f t="shared" ca="1" si="7"/>
        <v>8</v>
      </c>
      <c r="K105" s="17">
        <f t="shared" ca="1" si="8"/>
        <v>2</v>
      </c>
      <c r="L105" s="17">
        <f t="shared" ca="1" si="9"/>
        <v>0</v>
      </c>
      <c r="M105" s="17">
        <f t="shared" ca="1" si="10"/>
        <v>1</v>
      </c>
      <c r="N105" s="17">
        <f t="shared" ca="1" si="11"/>
        <v>2</v>
      </c>
      <c r="O105" s="17">
        <f t="shared" ca="1" si="12"/>
        <v>5</v>
      </c>
      <c r="P105" s="17">
        <f t="shared" ca="1" si="13"/>
        <v>9</v>
      </c>
      <c r="Q105" s="17">
        <f t="shared" ca="1" si="14"/>
        <v>14</v>
      </c>
      <c r="R105" s="26" t="str">
        <f t="shared" ca="1" si="15"/>
        <v>E</v>
      </c>
      <c r="S105" s="26">
        <f t="shared" ca="1" si="16"/>
        <v>0</v>
      </c>
      <c r="T105" s="26">
        <f t="shared" ca="1" si="17"/>
        <v>0</v>
      </c>
      <c r="U105" s="16" t="s">
        <v>46</v>
      </c>
    </row>
    <row r="106" spans="1:21">
      <c r="A106" s="29" t="str">
        <f t="shared" ca="1" si="6"/>
        <v>MMM8076</v>
      </c>
      <c r="B106" s="124" t="s">
        <v>89</v>
      </c>
      <c r="C106" s="124"/>
      <c r="D106" s="124"/>
      <c r="E106" s="124"/>
      <c r="F106" s="124"/>
      <c r="G106" s="124"/>
      <c r="H106" s="124"/>
      <c r="I106" s="124"/>
      <c r="J106" s="17">
        <f t="shared" ca="1" si="7"/>
        <v>8</v>
      </c>
      <c r="K106" s="17">
        <f t="shared" ca="1" si="8"/>
        <v>2</v>
      </c>
      <c r="L106" s="17">
        <f t="shared" ca="1" si="9"/>
        <v>0</v>
      </c>
      <c r="M106" s="17">
        <f t="shared" ca="1" si="10"/>
        <v>1</v>
      </c>
      <c r="N106" s="17">
        <f t="shared" ca="1" si="11"/>
        <v>2</v>
      </c>
      <c r="O106" s="17">
        <f t="shared" ca="1" si="12"/>
        <v>5</v>
      </c>
      <c r="P106" s="17">
        <f t="shared" ca="1" si="13"/>
        <v>9</v>
      </c>
      <c r="Q106" s="17">
        <f t="shared" ca="1" si="14"/>
        <v>14</v>
      </c>
      <c r="R106" s="26" t="str">
        <f t="shared" ca="1" si="15"/>
        <v>E</v>
      </c>
      <c r="S106" s="26">
        <f t="shared" ca="1" si="16"/>
        <v>0</v>
      </c>
      <c r="T106" s="26">
        <f t="shared" ca="1" si="17"/>
        <v>0</v>
      </c>
      <c r="U106" s="16" t="s">
        <v>46</v>
      </c>
    </row>
    <row r="107" spans="1:21">
      <c r="A107" s="18" t="s">
        <v>75</v>
      </c>
      <c r="B107" s="125"/>
      <c r="C107" s="126"/>
      <c r="D107" s="126"/>
      <c r="E107" s="126"/>
      <c r="F107" s="126"/>
      <c r="G107" s="126"/>
      <c r="H107" s="126"/>
      <c r="I107" s="127"/>
      <c r="J107" s="20">
        <f ca="1">IF(ISNA(SUM(J101:J106)),"",SUM(J101:J106))</f>
        <v>48</v>
      </c>
      <c r="K107" s="20">
        <f t="shared" ref="K107:Q107" ca="1" si="18">SUM(K101:K106)</f>
        <v>12</v>
      </c>
      <c r="L107" s="20">
        <f t="shared" ca="1" si="18"/>
        <v>1</v>
      </c>
      <c r="M107" s="20">
        <f t="shared" ca="1" si="18"/>
        <v>5</v>
      </c>
      <c r="N107" s="20">
        <f t="shared" ca="1" si="18"/>
        <v>12</v>
      </c>
      <c r="O107" s="20">
        <f t="shared" ca="1" si="18"/>
        <v>30</v>
      </c>
      <c r="P107" s="20">
        <f t="shared" ca="1" si="18"/>
        <v>54</v>
      </c>
      <c r="Q107" s="20">
        <f t="shared" ca="1" si="18"/>
        <v>84</v>
      </c>
      <c r="R107" s="18">
        <f ca="1">COUNTIF(R101:R106,"E")</f>
        <v>5</v>
      </c>
      <c r="S107" s="18">
        <f ca="1">COUNTIF(S101:S106,"C")</f>
        <v>1</v>
      </c>
      <c r="T107" s="18">
        <f ca="1">COUNTIF(T101:T106,"VP")</f>
        <v>0</v>
      </c>
      <c r="U107" s="16"/>
    </row>
    <row r="108" spans="1:21" ht="17.25" customHeight="1">
      <c r="A108" s="95" t="s">
        <v>141</v>
      </c>
      <c r="B108" s="96"/>
      <c r="C108" s="96"/>
      <c r="D108" s="96"/>
      <c r="E108" s="96"/>
      <c r="F108" s="96"/>
      <c r="G108" s="96"/>
      <c r="H108" s="96"/>
      <c r="I108" s="96"/>
      <c r="J108" s="96"/>
      <c r="K108" s="96"/>
      <c r="L108" s="96"/>
      <c r="M108" s="96"/>
      <c r="N108" s="96"/>
      <c r="O108" s="96"/>
      <c r="P108" s="96"/>
      <c r="Q108" s="96"/>
      <c r="R108" s="96"/>
      <c r="S108" s="96"/>
      <c r="T108" s="96"/>
      <c r="U108" s="97"/>
    </row>
    <row r="109" spans="1:21">
      <c r="A109" s="29" t="str">
        <f ca="1">IF(ISNA(INDEX($A$34:$U$95,MATCH($B109,$B$34:$B$95,0),1)),"",INDEX($A$34:$U$95,MATCH($B109,$B$34:$B$95,0),1))</f>
        <v/>
      </c>
      <c r="B109" s="124"/>
      <c r="C109" s="124"/>
      <c r="D109" s="124"/>
      <c r="E109" s="124"/>
      <c r="F109" s="124"/>
      <c r="G109" s="124"/>
      <c r="H109" s="124"/>
      <c r="I109" s="124"/>
      <c r="J109" s="17" t="str">
        <f ca="1">IF(ISNA(INDEX($A$34:$U$95,MATCH($B109,$B$34:$B$95,0),10)),"",INDEX($A$34:$U$95,MATCH($B109,$B$34:$B$95,0),10))</f>
        <v/>
      </c>
      <c r="K109" s="17" t="str">
        <f ca="1">IF(ISNA(INDEX($A$34:$U$95,MATCH($B109,$B$34:$B$95,0),11)),"",INDEX($A$34:$U$95,MATCH($B109,$B$34:$B$95,0),11))</f>
        <v/>
      </c>
      <c r="L109" s="17" t="str">
        <f ca="1">IF(ISNA(INDEX($A$34:$U$95,MATCH($B109,$B$34:$B$95,0),12)),"",INDEX($A$34:$U$95,MATCH($B109,$B$34:$B$95,0),12))</f>
        <v/>
      </c>
      <c r="M109" s="17" t="str">
        <f ca="1">IF(ISNA(INDEX($A$34:$U$95,MATCH($B109,$B$34:$B$95,0),13)),"",INDEX($A$34:$U$95,MATCH($B109,$B$34:$B$95,0),13))</f>
        <v/>
      </c>
      <c r="N109" s="17" t="str">
        <f ca="1">IF(ISNA(INDEX($A$34:$U$95,MATCH($B109,$B$34:$B$95,0),14)),"",INDEX($A$34:$U$95,MATCH($B109,$B$34:$B$95,0),14))</f>
        <v/>
      </c>
      <c r="O109" s="17" t="str">
        <f ca="1">IF(ISNA(INDEX($A$34:$U$95,MATCH($B109,$B$34:$B$95,0),15)),"",INDEX($A$34:$U$95,MATCH($B109,$B$34:$B$95,0),15))</f>
        <v/>
      </c>
      <c r="P109" s="17" t="str">
        <f ca="1">IF(ISNA(INDEX($A$34:$U$95,MATCH($B109,$B$34:$B$95,0),16)),"",INDEX($A$34:$U$95,MATCH($B109,$B$34:$B$95,0),16))</f>
        <v/>
      </c>
      <c r="Q109" s="17" t="str">
        <f ca="1">IF(ISNA(INDEX($A$34:$U$95,MATCH($B109,$B$34:$B$95,0),17)),"",INDEX($A$34:$U$95,MATCH($B109,$B$34:$B$95,0),17))</f>
        <v/>
      </c>
      <c r="R109" s="26" t="str">
        <f ca="1">IF(ISNA(INDEX($A$34:$U$95,MATCH($B109,$B$34:$B$95,0),18)),"",INDEX($A$34:$U$95,MATCH($B109,$B$34:$B$95,0),18))</f>
        <v/>
      </c>
      <c r="S109" s="26" t="str">
        <f ca="1">IF(ISNA(INDEX($A$34:$U$95,MATCH($B109,$B$34:$B$95,0),19)),"",INDEX($A$34:$U$95,MATCH($B109,$B$34:$B$95,0),19))</f>
        <v/>
      </c>
      <c r="T109" s="26" t="str">
        <f ca="1">IF(ISNA(INDEX($A$34:$U$95,MATCH($B109,$B$34:$B$95,0),20)),"",INDEX($A$34:$U$95,MATCH($B109,$B$34:$B$95,0),20))</f>
        <v/>
      </c>
      <c r="U109" s="16" t="s">
        <v>46</v>
      </c>
    </row>
    <row r="110" spans="1:21">
      <c r="A110" s="18" t="s">
        <v>75</v>
      </c>
      <c r="B110" s="112"/>
      <c r="C110" s="112"/>
      <c r="D110" s="112"/>
      <c r="E110" s="112"/>
      <c r="F110" s="112"/>
      <c r="G110" s="112"/>
      <c r="H110" s="112"/>
      <c r="I110" s="112"/>
      <c r="J110" s="20">
        <f t="shared" ref="J110:Q110" ca="1" si="19">SUM(J109)</f>
        <v>0</v>
      </c>
      <c r="K110" s="20">
        <f t="shared" ca="1" si="19"/>
        <v>0</v>
      </c>
      <c r="L110" s="20">
        <f t="shared" ca="1" si="19"/>
        <v>0</v>
      </c>
      <c r="M110" s="20">
        <f t="shared" ca="1" si="19"/>
        <v>0</v>
      </c>
      <c r="N110" s="20">
        <f t="shared" ca="1" si="19"/>
        <v>0</v>
      </c>
      <c r="O110" s="20">
        <f t="shared" ca="1" si="19"/>
        <v>0</v>
      </c>
      <c r="P110" s="20">
        <f t="shared" ca="1" si="19"/>
        <v>0</v>
      </c>
      <c r="Q110" s="20">
        <f t="shared" ca="1" si="19"/>
        <v>0</v>
      </c>
      <c r="R110" s="18">
        <f ca="1">COUNTIF(R109,"E")</f>
        <v>0</v>
      </c>
      <c r="S110" s="18">
        <f ca="1">COUNTIF(S109,"C")</f>
        <v>0</v>
      </c>
      <c r="T110" s="18">
        <f ca="1">COUNTIF(T109,"VP")</f>
        <v>0</v>
      </c>
      <c r="U110" s="19"/>
    </row>
    <row r="111" spans="1:21" ht="27" customHeight="1">
      <c r="A111" s="113" t="s">
        <v>136</v>
      </c>
      <c r="B111" s="114"/>
      <c r="C111" s="114"/>
      <c r="D111" s="114"/>
      <c r="E111" s="114"/>
      <c r="F111" s="114"/>
      <c r="G111" s="114"/>
      <c r="H111" s="114"/>
      <c r="I111" s="115"/>
      <c r="J111" s="20">
        <f t="shared" ref="J111:T111" ca="1" si="20">SUM(J107,J110)</f>
        <v>48</v>
      </c>
      <c r="K111" s="20">
        <f t="shared" ca="1" si="20"/>
        <v>12</v>
      </c>
      <c r="L111" s="20">
        <f t="shared" ca="1" si="20"/>
        <v>1</v>
      </c>
      <c r="M111" s="20">
        <f t="shared" ca="1" si="20"/>
        <v>5</v>
      </c>
      <c r="N111" s="20">
        <f t="shared" ca="1" si="20"/>
        <v>12</v>
      </c>
      <c r="O111" s="20">
        <f t="shared" ca="1" si="20"/>
        <v>30</v>
      </c>
      <c r="P111" s="20">
        <f t="shared" ca="1" si="20"/>
        <v>54</v>
      </c>
      <c r="Q111" s="20">
        <f t="shared" ca="1" si="20"/>
        <v>84</v>
      </c>
      <c r="R111" s="20">
        <f t="shared" ca="1" si="20"/>
        <v>5</v>
      </c>
      <c r="S111" s="20">
        <f t="shared" ca="1" si="20"/>
        <v>1</v>
      </c>
      <c r="T111" s="20">
        <f t="shared" ca="1" si="20"/>
        <v>0</v>
      </c>
      <c r="U111" s="45">
        <f ca="1">J111/(J111+J131)</f>
        <v>0.4</v>
      </c>
    </row>
    <row r="112" spans="1:21">
      <c r="A112" s="128" t="s">
        <v>137</v>
      </c>
      <c r="B112" s="129"/>
      <c r="C112" s="129"/>
      <c r="D112" s="129"/>
      <c r="E112" s="129"/>
      <c r="F112" s="129"/>
      <c r="G112" s="129"/>
      <c r="H112" s="129"/>
      <c r="I112" s="129"/>
      <c r="J112" s="130"/>
      <c r="K112" s="20">
        <f t="shared" ref="K112:Q112" ca="1" si="21">K107*14+K110*12</f>
        <v>168</v>
      </c>
      <c r="L112" s="20">
        <f t="shared" ca="1" si="21"/>
        <v>14</v>
      </c>
      <c r="M112" s="20">
        <f t="shared" ca="1" si="21"/>
        <v>70</v>
      </c>
      <c r="N112" s="20">
        <f t="shared" ca="1" si="21"/>
        <v>168</v>
      </c>
      <c r="O112" s="20">
        <f t="shared" ca="1" si="21"/>
        <v>420</v>
      </c>
      <c r="P112" s="20">
        <f t="shared" ca="1" si="21"/>
        <v>756</v>
      </c>
      <c r="Q112" s="20">
        <f t="shared" ca="1" si="21"/>
        <v>1176</v>
      </c>
      <c r="R112" s="134"/>
      <c r="S112" s="135"/>
      <c r="T112" s="135"/>
      <c r="U112" s="136"/>
    </row>
    <row r="113" spans="1:21">
      <c r="A113" s="131"/>
      <c r="B113" s="132"/>
      <c r="C113" s="132"/>
      <c r="D113" s="132"/>
      <c r="E113" s="132"/>
      <c r="F113" s="132"/>
      <c r="G113" s="132"/>
      <c r="H113" s="132"/>
      <c r="I113" s="132"/>
      <c r="J113" s="133"/>
      <c r="K113" s="140">
        <f ca="1">SUM(K112:N112)</f>
        <v>420</v>
      </c>
      <c r="L113" s="141"/>
      <c r="M113" s="141"/>
      <c r="N113" s="142"/>
      <c r="O113" s="143">
        <f ca="1">SUM(O112:P112)</f>
        <v>1176</v>
      </c>
      <c r="P113" s="144"/>
      <c r="Q113" s="145"/>
      <c r="R113" s="137"/>
      <c r="S113" s="138"/>
      <c r="T113" s="138"/>
      <c r="U113" s="139"/>
    </row>
    <row r="114" spans="1:21" ht="22.5" customHeight="1"/>
    <row r="115" spans="1:21" ht="23.25" customHeight="1">
      <c r="A115" s="112" t="s">
        <v>142</v>
      </c>
      <c r="B115" s="147"/>
      <c r="C115" s="147"/>
      <c r="D115" s="147"/>
      <c r="E115" s="147"/>
      <c r="F115" s="147"/>
      <c r="G115" s="147"/>
      <c r="H115" s="147"/>
      <c r="I115" s="147"/>
      <c r="J115" s="147"/>
      <c r="K115" s="147"/>
      <c r="L115" s="147"/>
      <c r="M115" s="147"/>
      <c r="N115" s="147"/>
      <c r="O115" s="147"/>
      <c r="P115" s="147"/>
      <c r="Q115" s="147"/>
      <c r="R115" s="147"/>
      <c r="S115" s="147"/>
      <c r="T115" s="147"/>
      <c r="U115" s="147"/>
    </row>
    <row r="116" spans="1:21" ht="26.25" customHeight="1">
      <c r="A116" s="112" t="s">
        <v>52</v>
      </c>
      <c r="B116" s="112" t="s">
        <v>53</v>
      </c>
      <c r="C116" s="112"/>
      <c r="D116" s="112"/>
      <c r="E116" s="112"/>
      <c r="F116" s="112"/>
      <c r="G116" s="112"/>
      <c r="H116" s="112"/>
      <c r="I116" s="112"/>
      <c r="J116" s="94" t="s">
        <v>54</v>
      </c>
      <c r="K116" s="94" t="s">
        <v>55</v>
      </c>
      <c r="L116" s="94"/>
      <c r="M116" s="94"/>
      <c r="N116" s="94"/>
      <c r="O116" s="94" t="s">
        <v>56</v>
      </c>
      <c r="P116" s="94"/>
      <c r="Q116" s="94"/>
      <c r="R116" s="94" t="s">
        <v>57</v>
      </c>
      <c r="S116" s="94"/>
      <c r="T116" s="94"/>
      <c r="U116" s="146" t="s">
        <v>58</v>
      </c>
    </row>
    <row r="117" spans="1:21">
      <c r="A117" s="112"/>
      <c r="B117" s="112"/>
      <c r="C117" s="112"/>
      <c r="D117" s="112"/>
      <c r="E117" s="112"/>
      <c r="F117" s="112"/>
      <c r="G117" s="112"/>
      <c r="H117" s="112"/>
      <c r="I117" s="112"/>
      <c r="J117" s="94"/>
      <c r="K117" s="27" t="s">
        <v>59</v>
      </c>
      <c r="L117" s="27" t="s">
        <v>60</v>
      </c>
      <c r="M117" s="27" t="s">
        <v>61</v>
      </c>
      <c r="N117" s="27" t="s">
        <v>62</v>
      </c>
      <c r="O117" s="27" t="s">
        <v>63</v>
      </c>
      <c r="P117" s="27" t="s">
        <v>39</v>
      </c>
      <c r="Q117" s="27" t="s">
        <v>64</v>
      </c>
      <c r="R117" s="27" t="s">
        <v>65</v>
      </c>
      <c r="S117" s="27" t="s">
        <v>59</v>
      </c>
      <c r="T117" s="27" t="s">
        <v>66</v>
      </c>
      <c r="U117" s="146"/>
    </row>
    <row r="118" spans="1:21" ht="18.75" customHeight="1">
      <c r="A118" s="95" t="s">
        <v>140</v>
      </c>
      <c r="B118" s="96"/>
      <c r="C118" s="96"/>
      <c r="D118" s="96"/>
      <c r="E118" s="96"/>
      <c r="F118" s="96"/>
      <c r="G118" s="96"/>
      <c r="H118" s="96"/>
      <c r="I118" s="96"/>
      <c r="J118" s="96"/>
      <c r="K118" s="96"/>
      <c r="L118" s="96"/>
      <c r="M118" s="96"/>
      <c r="N118" s="96"/>
      <c r="O118" s="96"/>
      <c r="P118" s="96"/>
      <c r="Q118" s="96"/>
      <c r="R118" s="96"/>
      <c r="S118" s="96"/>
      <c r="T118" s="96"/>
      <c r="U118" s="97"/>
    </row>
    <row r="119" spans="1:21">
      <c r="A119" s="29" t="str">
        <f t="shared" ref="A119:A124" ca="1" si="22">IF(ISNA(INDEX($A$34:$U$95,MATCH($B119,$B$34:$B$95,0),1)),"",INDEX($A$34:$U$95,MATCH($B119,$B$34:$B$95,0),1))</f>
        <v>MMX9911</v>
      </c>
      <c r="B119" s="124" t="s">
        <v>72</v>
      </c>
      <c r="C119" s="124"/>
      <c r="D119" s="124"/>
      <c r="E119" s="124"/>
      <c r="F119" s="124"/>
      <c r="G119" s="124"/>
      <c r="H119" s="124"/>
      <c r="I119" s="124"/>
      <c r="J119" s="17">
        <f t="shared" ref="J119:J124" ca="1" si="23">IF(ISNA(INDEX($A$34:$U$95,MATCH($B119,$B$34:$B$95,0),10)),"",INDEX($A$34:$U$95,MATCH($B119,$B$34:$B$95,0),10))</f>
        <v>7</v>
      </c>
      <c r="K119" s="17">
        <f t="shared" ref="K119:K124" ca="1" si="24">IF(ISNA(INDEX($A$34:$U$95,MATCH($B119,$B$34:$B$95,0),11)),"",INDEX($A$34:$U$95,MATCH($B119,$B$34:$B$95,0),11))</f>
        <v>2</v>
      </c>
      <c r="L119" s="17">
        <f t="shared" ref="L119:L124" ca="1" si="25">IF(ISNA(INDEX($A$34:$U$95,MATCH($B119,$B$34:$B$95,0),12)),"",INDEX($A$34:$U$95,MATCH($B119,$B$34:$B$95,0),12))</f>
        <v>1</v>
      </c>
      <c r="M119" s="17">
        <f t="shared" ref="M119:M124" ca="1" si="26">IF(ISNA(INDEX($A$34:$U$95,MATCH($B119,$B$34:$B$95,0),13)),"",INDEX($A$34:$U$95,MATCH($B119,$B$34:$B$95,0),13))</f>
        <v>0</v>
      </c>
      <c r="N119" s="17">
        <f t="shared" ref="N119:N124" ca="1" si="27">IF(ISNA(INDEX($A$34:$U$95,MATCH($B119,$B$34:$B$95,0),14)),"",INDEX($A$34:$U$95,MATCH($B119,$B$34:$B$95,0),14))</f>
        <v>2</v>
      </c>
      <c r="O119" s="17">
        <f t="shared" ref="O119:O124" ca="1" si="28">IF(ISNA(INDEX($A$34:$U$95,MATCH($B119,$B$34:$B$95,0),15)),"",INDEX($A$34:$U$95,MATCH($B119,$B$34:$B$95,0),15))</f>
        <v>5</v>
      </c>
      <c r="P119" s="17">
        <f t="shared" ref="P119:P124" ca="1" si="29">IF(ISNA(INDEX($A$34:$U$95,MATCH($B119,$B$34:$B$95,0),16)),"",INDEX($A$34:$U$95,MATCH($B119,$B$34:$B$95,0),16))</f>
        <v>8</v>
      </c>
      <c r="Q119" s="17">
        <f t="shared" ref="Q119:Q124" ca="1" si="30">IF(ISNA(INDEX($A$34:$U$95,MATCH($B119,$B$34:$B$95,0),17)),"",INDEX($A$34:$U$95,MATCH($B119,$B$34:$B$95,0),17))</f>
        <v>13</v>
      </c>
      <c r="R119" s="26" t="str">
        <f t="shared" ref="R119:R124" ca="1" si="31">IF(ISNA(INDEX($A$34:$U$95,MATCH($B119,$B$34:$B$95,0),18)),"",INDEX($A$34:$U$95,MATCH($B119,$B$34:$B$95,0),18))</f>
        <v>E</v>
      </c>
      <c r="S119" s="26">
        <f t="shared" ref="S119:S124" ca="1" si="32">IF(ISNA(INDEX($A$34:$U$95,MATCH($B119,$B$34:$B$95,0),19)),"",INDEX($A$34:$U$95,MATCH($B119,$B$34:$B$95,0),19))</f>
        <v>0</v>
      </c>
      <c r="T119" s="26">
        <f t="shared" ref="T119:T124" ca="1" si="33">IF(ISNA(INDEX($A$34:$U$95,MATCH($B119,$B$34:$B$95,0),20)),"",INDEX($A$34:$U$95,MATCH($B119,$B$34:$B$95,0),20))</f>
        <v>0</v>
      </c>
      <c r="U119" s="16" t="s">
        <v>48</v>
      </c>
    </row>
    <row r="120" spans="1:21">
      <c r="A120" s="29" t="str">
        <f t="shared" ca="1" si="22"/>
        <v>MMX9912</v>
      </c>
      <c r="B120" s="124" t="s">
        <v>74</v>
      </c>
      <c r="C120" s="124"/>
      <c r="D120" s="124"/>
      <c r="E120" s="124"/>
      <c r="F120" s="124"/>
      <c r="G120" s="124"/>
      <c r="H120" s="124"/>
      <c r="I120" s="124"/>
      <c r="J120" s="17">
        <f t="shared" ca="1" si="23"/>
        <v>7</v>
      </c>
      <c r="K120" s="17">
        <f t="shared" ca="1" si="24"/>
        <v>2</v>
      </c>
      <c r="L120" s="17">
        <f t="shared" ca="1" si="25"/>
        <v>1</v>
      </c>
      <c r="M120" s="17">
        <f t="shared" ca="1" si="26"/>
        <v>0</v>
      </c>
      <c r="N120" s="17">
        <f t="shared" ca="1" si="27"/>
        <v>2</v>
      </c>
      <c r="O120" s="17">
        <f t="shared" ca="1" si="28"/>
        <v>5</v>
      </c>
      <c r="P120" s="17">
        <f t="shared" ca="1" si="29"/>
        <v>8</v>
      </c>
      <c r="Q120" s="17">
        <f t="shared" ca="1" si="30"/>
        <v>13</v>
      </c>
      <c r="R120" s="26" t="str">
        <f t="shared" ca="1" si="31"/>
        <v>E</v>
      </c>
      <c r="S120" s="26">
        <f t="shared" ca="1" si="32"/>
        <v>0</v>
      </c>
      <c r="T120" s="26">
        <f t="shared" ca="1" si="33"/>
        <v>0</v>
      </c>
      <c r="U120" s="16" t="s">
        <v>48</v>
      </c>
    </row>
    <row r="121" spans="1:21">
      <c r="A121" s="29" t="str">
        <f t="shared" ca="1" si="22"/>
        <v>MMX9913</v>
      </c>
      <c r="B121" s="124" t="s">
        <v>82</v>
      </c>
      <c r="C121" s="124"/>
      <c r="D121" s="124"/>
      <c r="E121" s="124"/>
      <c r="F121" s="124"/>
      <c r="G121" s="124"/>
      <c r="H121" s="124"/>
      <c r="I121" s="124"/>
      <c r="J121" s="17">
        <f t="shared" ca="1" si="23"/>
        <v>8</v>
      </c>
      <c r="K121" s="17">
        <f t="shared" ca="1" si="24"/>
        <v>2</v>
      </c>
      <c r="L121" s="17">
        <f t="shared" ca="1" si="25"/>
        <v>1</v>
      </c>
      <c r="M121" s="17">
        <f t="shared" ca="1" si="26"/>
        <v>0</v>
      </c>
      <c r="N121" s="17">
        <f t="shared" ca="1" si="27"/>
        <v>2</v>
      </c>
      <c r="O121" s="17">
        <f t="shared" ca="1" si="28"/>
        <v>5</v>
      </c>
      <c r="P121" s="17">
        <f t="shared" ca="1" si="29"/>
        <v>9</v>
      </c>
      <c r="Q121" s="17">
        <f t="shared" ca="1" si="30"/>
        <v>14</v>
      </c>
      <c r="R121" s="26" t="str">
        <f t="shared" ca="1" si="31"/>
        <v>E</v>
      </c>
      <c r="S121" s="26">
        <f t="shared" ca="1" si="32"/>
        <v>0</v>
      </c>
      <c r="T121" s="26">
        <f t="shared" ca="1" si="33"/>
        <v>0</v>
      </c>
      <c r="U121" s="16" t="s">
        <v>48</v>
      </c>
    </row>
    <row r="122" spans="1:21">
      <c r="A122" s="29" t="str">
        <f t="shared" ca="1" si="22"/>
        <v>MMX9914</v>
      </c>
      <c r="B122" s="124" t="s">
        <v>91</v>
      </c>
      <c r="C122" s="124"/>
      <c r="D122" s="124"/>
      <c r="E122" s="124"/>
      <c r="F122" s="124"/>
      <c r="G122" s="124"/>
      <c r="H122" s="124"/>
      <c r="I122" s="124"/>
      <c r="J122" s="17">
        <f t="shared" ca="1" si="23"/>
        <v>7</v>
      </c>
      <c r="K122" s="17">
        <f t="shared" ca="1" si="24"/>
        <v>2</v>
      </c>
      <c r="L122" s="17">
        <f t="shared" ca="1" si="25"/>
        <v>1</v>
      </c>
      <c r="M122" s="17">
        <f t="shared" ca="1" si="26"/>
        <v>0</v>
      </c>
      <c r="N122" s="17">
        <f t="shared" ca="1" si="27"/>
        <v>2</v>
      </c>
      <c r="O122" s="17">
        <f t="shared" ca="1" si="28"/>
        <v>5</v>
      </c>
      <c r="P122" s="17">
        <f t="shared" ca="1" si="29"/>
        <v>8</v>
      </c>
      <c r="Q122" s="17">
        <f t="shared" ca="1" si="30"/>
        <v>13</v>
      </c>
      <c r="R122" s="26" t="str">
        <f t="shared" ca="1" si="31"/>
        <v>E</v>
      </c>
      <c r="S122" s="26">
        <f t="shared" ca="1" si="32"/>
        <v>0</v>
      </c>
      <c r="T122" s="26">
        <f t="shared" ca="1" si="33"/>
        <v>0</v>
      </c>
      <c r="U122" s="16" t="s">
        <v>48</v>
      </c>
    </row>
    <row r="123" spans="1:21">
      <c r="A123" s="29" t="str">
        <f t="shared" ca="1" si="22"/>
        <v>MMX9915</v>
      </c>
      <c r="B123" s="124" t="s">
        <v>93</v>
      </c>
      <c r="C123" s="124"/>
      <c r="D123" s="124"/>
      <c r="E123" s="124"/>
      <c r="F123" s="124"/>
      <c r="G123" s="124"/>
      <c r="H123" s="124"/>
      <c r="I123" s="124"/>
      <c r="J123" s="17">
        <f t="shared" ca="1" si="23"/>
        <v>7</v>
      </c>
      <c r="K123" s="17">
        <f t="shared" ca="1" si="24"/>
        <v>2</v>
      </c>
      <c r="L123" s="17">
        <f t="shared" ca="1" si="25"/>
        <v>1</v>
      </c>
      <c r="M123" s="17">
        <f t="shared" ca="1" si="26"/>
        <v>0</v>
      </c>
      <c r="N123" s="17">
        <f t="shared" ca="1" si="27"/>
        <v>2</v>
      </c>
      <c r="O123" s="17">
        <f t="shared" ca="1" si="28"/>
        <v>5</v>
      </c>
      <c r="P123" s="17">
        <f t="shared" ca="1" si="29"/>
        <v>8</v>
      </c>
      <c r="Q123" s="17">
        <f t="shared" ca="1" si="30"/>
        <v>13</v>
      </c>
      <c r="R123" s="26" t="str">
        <f t="shared" ca="1" si="31"/>
        <v>E</v>
      </c>
      <c r="S123" s="26">
        <f t="shared" ca="1" si="32"/>
        <v>0</v>
      </c>
      <c r="T123" s="26">
        <f t="shared" ca="1" si="33"/>
        <v>0</v>
      </c>
      <c r="U123" s="16" t="s">
        <v>48</v>
      </c>
    </row>
    <row r="124" spans="1:21">
      <c r="A124" s="29" t="str">
        <f t="shared" ca="1" si="22"/>
        <v>MMM3040</v>
      </c>
      <c r="B124" s="124" t="s">
        <v>84</v>
      </c>
      <c r="C124" s="124"/>
      <c r="D124" s="124"/>
      <c r="E124" s="124"/>
      <c r="F124" s="124"/>
      <c r="G124" s="124"/>
      <c r="H124" s="124"/>
      <c r="I124" s="124"/>
      <c r="J124" s="17">
        <f t="shared" ca="1" si="23"/>
        <v>6</v>
      </c>
      <c r="K124" s="17">
        <f t="shared" ca="1" si="24"/>
        <v>2</v>
      </c>
      <c r="L124" s="17">
        <f t="shared" ca="1" si="25"/>
        <v>1</v>
      </c>
      <c r="M124" s="17">
        <f t="shared" ca="1" si="26"/>
        <v>0</v>
      </c>
      <c r="N124" s="17">
        <f t="shared" ca="1" si="27"/>
        <v>0</v>
      </c>
      <c r="O124" s="17">
        <f t="shared" ca="1" si="28"/>
        <v>3</v>
      </c>
      <c r="P124" s="17">
        <f t="shared" ca="1" si="29"/>
        <v>8</v>
      </c>
      <c r="Q124" s="17">
        <f t="shared" ca="1" si="30"/>
        <v>11</v>
      </c>
      <c r="R124" s="26" t="str">
        <f t="shared" ca="1" si="31"/>
        <v>E</v>
      </c>
      <c r="S124" s="26">
        <f t="shared" ca="1" si="32"/>
        <v>0</v>
      </c>
      <c r="T124" s="26">
        <f t="shared" ca="1" si="33"/>
        <v>0</v>
      </c>
      <c r="U124" s="16" t="s">
        <v>48</v>
      </c>
    </row>
    <row r="125" spans="1:21">
      <c r="A125" s="18" t="s">
        <v>75</v>
      </c>
      <c r="B125" s="125"/>
      <c r="C125" s="126"/>
      <c r="D125" s="126"/>
      <c r="E125" s="126"/>
      <c r="F125" s="126"/>
      <c r="G125" s="126"/>
      <c r="H125" s="126"/>
      <c r="I125" s="127"/>
      <c r="J125" s="20">
        <f t="shared" ref="J125:Q125" ca="1" si="34">SUM(J119:J124)</f>
        <v>42</v>
      </c>
      <c r="K125" s="20">
        <f t="shared" ca="1" si="34"/>
        <v>12</v>
      </c>
      <c r="L125" s="20">
        <f t="shared" ca="1" si="34"/>
        <v>6</v>
      </c>
      <c r="M125" s="20">
        <f t="shared" ca="1" si="34"/>
        <v>0</v>
      </c>
      <c r="N125" s="20">
        <f t="shared" ca="1" si="34"/>
        <v>10</v>
      </c>
      <c r="O125" s="20">
        <f t="shared" ca="1" si="34"/>
        <v>28</v>
      </c>
      <c r="P125" s="20">
        <f t="shared" ca="1" si="34"/>
        <v>49</v>
      </c>
      <c r="Q125" s="20">
        <f t="shared" ca="1" si="34"/>
        <v>77</v>
      </c>
      <c r="R125" s="18">
        <f ca="1">COUNTIF(R119:R124,"E")</f>
        <v>6</v>
      </c>
      <c r="S125" s="18">
        <f ca="1">COUNTIF(S119:S124,"C")</f>
        <v>0</v>
      </c>
      <c r="T125" s="18">
        <f ca="1">COUNTIF(T119:T124,"VP")</f>
        <v>0</v>
      </c>
      <c r="U125" s="16"/>
    </row>
    <row r="126" spans="1:21" ht="18" customHeight="1">
      <c r="A126" s="95" t="s">
        <v>143</v>
      </c>
      <c r="B126" s="96"/>
      <c r="C126" s="96"/>
      <c r="D126" s="96"/>
      <c r="E126" s="96"/>
      <c r="F126" s="96"/>
      <c r="G126" s="96"/>
      <c r="H126" s="96"/>
      <c r="I126" s="96"/>
      <c r="J126" s="96"/>
      <c r="K126" s="96"/>
      <c r="L126" s="96"/>
      <c r="M126" s="96"/>
      <c r="N126" s="96"/>
      <c r="O126" s="96"/>
      <c r="P126" s="96"/>
      <c r="Q126" s="96"/>
      <c r="R126" s="96"/>
      <c r="S126" s="96"/>
      <c r="T126" s="96"/>
      <c r="U126" s="97"/>
    </row>
    <row r="127" spans="1:21">
      <c r="A127" s="29" t="str">
        <f ca="1">IF(ISNA(INDEX($A$34:$U$95,MATCH($B127,$B$34:$B$95,0),1)),"",INDEX($A$34:$U$95,MATCH($B127,$B$34:$B$95,0),1))</f>
        <v>MMX9916</v>
      </c>
      <c r="B127" s="124" t="s">
        <v>96</v>
      </c>
      <c r="C127" s="124"/>
      <c r="D127" s="124"/>
      <c r="E127" s="124"/>
      <c r="F127" s="124"/>
      <c r="G127" s="124"/>
      <c r="H127" s="124"/>
      <c r="I127" s="124"/>
      <c r="J127" s="17">
        <f ca="1">IF(ISNA(INDEX($A$34:$U$95,MATCH($B127,$B$34:$B$95,0),10)),"",INDEX($A$34:$U$95,MATCH($B127,$B$34:$B$95,0),10))</f>
        <v>22</v>
      </c>
      <c r="K127" s="17">
        <f ca="1">IF(ISNA(INDEX($A$34:$U$95,MATCH($B127,$B$34:$B$95,0),11)),"",INDEX($A$34:$U$95,MATCH($B127,$B$34:$B$95,0),11))</f>
        <v>0</v>
      </c>
      <c r="L127" s="17">
        <f ca="1">IF(ISNA(INDEX($A$34:$U$95,MATCH($B127,$B$34:$B$95,0),12)),"",INDEX($A$34:$U$95,MATCH($B127,$B$34:$B$95,0),12))</f>
        <v>0</v>
      </c>
      <c r="M127" s="17">
        <f ca="1">IF(ISNA(INDEX($A$34:$U$95,MATCH($B127,$B$34:$B$95,0),13)),"",INDEX($A$34:$U$95,MATCH($B127,$B$34:$B$95,0),13))</f>
        <v>0</v>
      </c>
      <c r="N127" s="17">
        <f ca="1">IF(ISNA(INDEX($A$34:$U$95,MATCH($B127,$B$34:$B$95,0),14)),"",INDEX($A$34:$U$95,MATCH($B127,$B$34:$B$95,0),14))</f>
        <v>20</v>
      </c>
      <c r="O127" s="17">
        <f ca="1">IF(ISNA(INDEX($A$34:$U$95,MATCH($B127,$B$34:$B$95,0),15)),"",INDEX($A$34:$U$95,MATCH($B127,$B$34:$B$95,0),15))</f>
        <v>20</v>
      </c>
      <c r="P127" s="17">
        <f ca="1">IF(ISNA(INDEX($A$34:$U$95,MATCH($B127,$B$34:$B$95,0),16)),"",INDEX($A$34:$U$95,MATCH($B127,$B$34:$B$95,0),16))</f>
        <v>26</v>
      </c>
      <c r="Q127" s="17">
        <f ca="1">IF(ISNA(INDEX($A$34:$U$95,MATCH($B127,$B$34:$B$95,0),17)),"",INDEX($A$34:$U$95,MATCH($B127,$B$34:$B$95,0),17))</f>
        <v>46</v>
      </c>
      <c r="R127" s="26">
        <f ca="1">IF(ISNA(INDEX($A$34:$U$95,MATCH($B127,$B$34:$B$95,0),18)),"",INDEX($A$34:$U$95,MATCH($B127,$B$34:$B$95,0),18))</f>
        <v>0</v>
      </c>
      <c r="S127" s="26">
        <f ca="1">IF(ISNA(INDEX($A$34:$U$95,MATCH($B127,$B$34:$B$95,0),19)),"",INDEX($A$34:$U$95,MATCH($B127,$B$34:$B$95,0),19))</f>
        <v>0</v>
      </c>
      <c r="T127" s="26" t="str">
        <f ca="1">IF(ISNA(INDEX($A$34:$U$95,MATCH($B127,$B$34:$B$95,0),20)),"",INDEX($A$34:$U$95,MATCH($B127,$B$34:$B$95,0),20))</f>
        <v>VP</v>
      </c>
      <c r="U127" s="16" t="s">
        <v>48</v>
      </c>
    </row>
    <row r="128" spans="1:21">
      <c r="A128" s="29" t="str">
        <f ca="1">IF(ISNA(INDEX($A$34:$U$95,MATCH($B128,$B$34:$B$95,0),1)),"",INDEX($A$34:$U$95,MATCH($B128,$B$34:$B$95,0),1))</f>
        <v>MMM8149</v>
      </c>
      <c r="B128" s="124" t="s">
        <v>98</v>
      </c>
      <c r="C128" s="124"/>
      <c r="D128" s="124"/>
      <c r="E128" s="124"/>
      <c r="F128" s="124"/>
      <c r="G128" s="124"/>
      <c r="H128" s="124"/>
      <c r="I128" s="124"/>
      <c r="J128" s="17">
        <f ca="1">IF(ISNA(INDEX($A$34:$U$95,MATCH($B128,$B$34:$B$95,0),10)),"",INDEX($A$34:$U$95,MATCH($B128,$B$34:$B$95,0),10))</f>
        <v>4</v>
      </c>
      <c r="K128" s="17">
        <f ca="1">IF(ISNA(INDEX($A$34:$U$95,MATCH($B128,$B$34:$B$95,0),11)),"",INDEX($A$34:$U$95,MATCH($B128,$B$34:$B$95,0),11))</f>
        <v>0</v>
      </c>
      <c r="L128" s="17">
        <f ca="1">IF(ISNA(INDEX($A$34:$U$95,MATCH($B128,$B$34:$B$95,0),12)),"",INDEX($A$34:$U$95,MATCH($B128,$B$34:$B$95,0),12))</f>
        <v>0</v>
      </c>
      <c r="M128" s="17">
        <f ca="1">IF(ISNA(INDEX($A$34:$U$95,MATCH($B128,$B$34:$B$95,0),13)),"",INDEX($A$34:$U$95,MATCH($B128,$B$34:$B$95,0),13))</f>
        <v>1</v>
      </c>
      <c r="N128" s="17">
        <f ca="1">IF(ISNA(INDEX($A$34:$U$95,MATCH($B128,$B$34:$B$95,0),14)),"",INDEX($A$34:$U$95,MATCH($B128,$B$34:$B$95,0),14))</f>
        <v>2</v>
      </c>
      <c r="O128" s="17">
        <f ca="1">IF(ISNA(INDEX($A$34:$U$95,MATCH($B128,$B$34:$B$95,0),15)),"",INDEX($A$34:$U$95,MATCH($B128,$B$34:$B$95,0),15))</f>
        <v>3</v>
      </c>
      <c r="P128" s="17">
        <f ca="1">IF(ISNA(INDEX($A$34:$U$95,MATCH($B128,$B$34:$B$95,0),16)),"",INDEX($A$34:$U$95,MATCH($B128,$B$34:$B$95,0),16))</f>
        <v>5</v>
      </c>
      <c r="Q128" s="17">
        <f ca="1">IF(ISNA(INDEX($A$34:$U$95,MATCH($B128,$B$34:$B$95,0),17)),"",INDEX($A$34:$U$95,MATCH($B128,$B$34:$B$95,0),17))</f>
        <v>8</v>
      </c>
      <c r="R128" s="26" t="str">
        <f ca="1">IF(ISNA(INDEX($A$34:$U$95,MATCH($B128,$B$34:$B$95,0),18)),"",INDEX($A$34:$U$95,MATCH($B128,$B$34:$B$95,0),18))</f>
        <v>E</v>
      </c>
      <c r="S128" s="26">
        <f ca="1">IF(ISNA(INDEX($A$34:$U$95,MATCH($B128,$B$34:$B$95,0),19)),"",INDEX($A$34:$U$95,MATCH($B128,$B$34:$B$95,0),19))</f>
        <v>0</v>
      </c>
      <c r="T128" s="26">
        <f ca="1">IF(ISNA(INDEX($A$34:$U$95,MATCH($B128,$B$34:$B$95,0),20)),"",INDEX($A$34:$U$95,MATCH($B128,$B$34:$B$95,0),20))</f>
        <v>0</v>
      </c>
      <c r="U128" s="16" t="s">
        <v>48</v>
      </c>
    </row>
    <row r="129" spans="1:21">
      <c r="A129" s="29" t="str">
        <f ca="1">IF(ISNA(INDEX($A$34:$U$95,MATCH($B129,$B$34:$B$95,0),1)),"",INDEX($A$34:$U$95,MATCH($B129,$B$34:$B$95,0),1))</f>
        <v>MMM3402</v>
      </c>
      <c r="B129" s="124" t="s">
        <v>100</v>
      </c>
      <c r="C129" s="124"/>
      <c r="D129" s="124"/>
      <c r="E129" s="124"/>
      <c r="F129" s="124"/>
      <c r="G129" s="124"/>
      <c r="H129" s="124"/>
      <c r="I129" s="124"/>
      <c r="J129" s="17">
        <f ca="1">IF(ISNA(INDEX($A$34:$U$95,MATCH($B129,$B$34:$B$95,0),10)),"",INDEX($A$34:$U$95,MATCH($B129,$B$34:$B$95,0),10))</f>
        <v>4</v>
      </c>
      <c r="K129" s="17">
        <f ca="1">IF(ISNA(INDEX($A$34:$U$95,MATCH($B129,$B$34:$B$95,0),11)),"",INDEX($A$34:$U$95,MATCH($B129,$B$34:$B$95,0),11))</f>
        <v>0</v>
      </c>
      <c r="L129" s="17">
        <f ca="1">IF(ISNA(INDEX($A$34:$U$95,MATCH($B129,$B$34:$B$95,0),12)),"",INDEX($A$34:$U$95,MATCH($B129,$B$34:$B$95,0),12))</f>
        <v>0</v>
      </c>
      <c r="M129" s="17">
        <f ca="1">IF(ISNA(INDEX($A$34:$U$95,MATCH($B129,$B$34:$B$95,0),13)),"",INDEX($A$34:$U$95,MATCH($B129,$B$34:$B$95,0),13))</f>
        <v>0</v>
      </c>
      <c r="N129" s="17">
        <f ca="1">IF(ISNA(INDEX($A$34:$U$95,MATCH($B129,$B$34:$B$95,0),14)),"",INDEX($A$34:$U$95,MATCH($B129,$B$34:$B$95,0),14))</f>
        <v>2</v>
      </c>
      <c r="O129" s="17">
        <f ca="1">IF(ISNA(INDEX($A$34:$U$95,MATCH($B129,$B$34:$B$95,0),15)),"",INDEX($A$34:$U$95,MATCH($B129,$B$34:$B$95,0),15))</f>
        <v>2</v>
      </c>
      <c r="P129" s="17">
        <f ca="1">IF(ISNA(INDEX($A$34:$U$95,MATCH($B129,$B$34:$B$95,0),16)),"",INDEX($A$34:$U$95,MATCH($B129,$B$34:$B$95,0),16))</f>
        <v>6</v>
      </c>
      <c r="Q129" s="17">
        <f ca="1">IF(ISNA(INDEX($A$34:$U$95,MATCH($B129,$B$34:$B$95,0),17)),"",INDEX($A$34:$U$95,MATCH($B129,$B$34:$B$95,0),17))</f>
        <v>8</v>
      </c>
      <c r="R129" s="26" t="str">
        <f ca="1">IF(ISNA(INDEX($A$34:$U$95,MATCH($B129,$B$34:$B$95,0),18)),"",INDEX($A$34:$U$95,MATCH($B129,$B$34:$B$95,0),18))</f>
        <v>E</v>
      </c>
      <c r="S129" s="26">
        <f ca="1">IF(ISNA(INDEX($A$34:$U$95,MATCH($B129,$B$34:$B$95,0),19)),"",INDEX($A$34:$U$95,MATCH($B129,$B$34:$B$95,0),19))</f>
        <v>0</v>
      </c>
      <c r="T129" s="26">
        <f ca="1">IF(ISNA(INDEX($A$34:$U$95,MATCH($B129,$B$34:$B$95,0),20)),"",INDEX($A$34:$U$95,MATCH($B129,$B$34:$B$95,0),20))</f>
        <v>0</v>
      </c>
      <c r="U129" s="16" t="s">
        <v>48</v>
      </c>
    </row>
    <row r="130" spans="1:21">
      <c r="A130" s="18" t="s">
        <v>75</v>
      </c>
      <c r="B130" s="112"/>
      <c r="C130" s="112"/>
      <c r="D130" s="112"/>
      <c r="E130" s="112"/>
      <c r="F130" s="112"/>
      <c r="G130" s="112"/>
      <c r="H130" s="112"/>
      <c r="I130" s="112"/>
      <c r="J130" s="20">
        <f t="shared" ref="J130:Q130" ca="1" si="35">SUM(J127:J129)</f>
        <v>30</v>
      </c>
      <c r="K130" s="20">
        <f t="shared" ca="1" si="35"/>
        <v>0</v>
      </c>
      <c r="L130" s="20">
        <f t="shared" ca="1" si="35"/>
        <v>0</v>
      </c>
      <c r="M130" s="20">
        <f t="shared" ca="1" si="35"/>
        <v>1</v>
      </c>
      <c r="N130" s="20">
        <f t="shared" ca="1" si="35"/>
        <v>24</v>
      </c>
      <c r="O130" s="20">
        <f t="shared" ca="1" si="35"/>
        <v>25</v>
      </c>
      <c r="P130" s="20">
        <f t="shared" ca="1" si="35"/>
        <v>37</v>
      </c>
      <c r="Q130" s="20">
        <f t="shared" ca="1" si="35"/>
        <v>62</v>
      </c>
      <c r="R130" s="18">
        <f ca="1">COUNTIF(R127:R129,"E")</f>
        <v>2</v>
      </c>
      <c r="S130" s="18">
        <f ca="1">COUNTIF(S127:S129,"C")</f>
        <v>0</v>
      </c>
      <c r="T130" s="18">
        <f ca="1">COUNTIF(T127:T129,"VP")</f>
        <v>1</v>
      </c>
      <c r="U130" s="19"/>
    </row>
    <row r="131" spans="1:21" ht="25.5" customHeight="1">
      <c r="A131" s="113" t="s">
        <v>136</v>
      </c>
      <c r="B131" s="114"/>
      <c r="C131" s="114"/>
      <c r="D131" s="114"/>
      <c r="E131" s="114"/>
      <c r="F131" s="114"/>
      <c r="G131" s="114"/>
      <c r="H131" s="114"/>
      <c r="I131" s="115"/>
      <c r="J131" s="20">
        <f t="shared" ref="J131:T131" ca="1" si="36">SUM(J125,J130)</f>
        <v>72</v>
      </c>
      <c r="K131" s="20">
        <f t="shared" ca="1" si="36"/>
        <v>12</v>
      </c>
      <c r="L131" s="20">
        <f t="shared" ca="1" si="36"/>
        <v>6</v>
      </c>
      <c r="M131" s="20">
        <f t="shared" ca="1" si="36"/>
        <v>1</v>
      </c>
      <c r="N131" s="20">
        <f t="shared" ca="1" si="36"/>
        <v>34</v>
      </c>
      <c r="O131" s="20">
        <f t="shared" ca="1" si="36"/>
        <v>53</v>
      </c>
      <c r="P131" s="20">
        <f t="shared" ca="1" si="36"/>
        <v>86</v>
      </c>
      <c r="Q131" s="20">
        <f t="shared" ca="1" si="36"/>
        <v>139</v>
      </c>
      <c r="R131" s="20">
        <f t="shared" ca="1" si="36"/>
        <v>8</v>
      </c>
      <c r="S131" s="20">
        <f t="shared" ca="1" si="36"/>
        <v>0</v>
      </c>
      <c r="T131" s="20">
        <f t="shared" ca="1" si="36"/>
        <v>1</v>
      </c>
      <c r="U131" s="45">
        <f ca="1">1-U111</f>
        <v>0.6</v>
      </c>
    </row>
    <row r="132" spans="1:21" ht="13.5" customHeight="1">
      <c r="A132" s="128" t="s">
        <v>137</v>
      </c>
      <c r="B132" s="129"/>
      <c r="C132" s="129"/>
      <c r="D132" s="129"/>
      <c r="E132" s="129"/>
      <c r="F132" s="129"/>
      <c r="G132" s="129"/>
      <c r="H132" s="129"/>
      <c r="I132" s="129"/>
      <c r="J132" s="130"/>
      <c r="K132" s="20">
        <f t="shared" ref="K132:Q132" ca="1" si="37">K125*14+K130*12</f>
        <v>168</v>
      </c>
      <c r="L132" s="20">
        <f t="shared" ca="1" si="37"/>
        <v>84</v>
      </c>
      <c r="M132" s="20">
        <f t="shared" ca="1" si="37"/>
        <v>12</v>
      </c>
      <c r="N132" s="20">
        <f t="shared" ca="1" si="37"/>
        <v>428</v>
      </c>
      <c r="O132" s="20">
        <f t="shared" ca="1" si="37"/>
        <v>692</v>
      </c>
      <c r="P132" s="20">
        <f t="shared" ca="1" si="37"/>
        <v>1130</v>
      </c>
      <c r="Q132" s="20">
        <f t="shared" ca="1" si="37"/>
        <v>1822</v>
      </c>
      <c r="R132" s="134"/>
      <c r="S132" s="135"/>
      <c r="T132" s="135"/>
      <c r="U132" s="136"/>
    </row>
    <row r="133" spans="1:21" ht="16.5" customHeight="1">
      <c r="A133" s="131"/>
      <c r="B133" s="132"/>
      <c r="C133" s="132"/>
      <c r="D133" s="132"/>
      <c r="E133" s="132"/>
      <c r="F133" s="132"/>
      <c r="G133" s="132"/>
      <c r="H133" s="132"/>
      <c r="I133" s="132"/>
      <c r="J133" s="133"/>
      <c r="K133" s="140">
        <f ca="1">SUM(K132:N132)</f>
        <v>692</v>
      </c>
      <c r="L133" s="141"/>
      <c r="M133" s="141"/>
      <c r="N133" s="142"/>
      <c r="O133" s="143">
        <f ca="1">SUM(O132:P132)</f>
        <v>1822</v>
      </c>
      <c r="P133" s="144"/>
      <c r="Q133" s="145"/>
      <c r="R133" s="137"/>
      <c r="S133" s="138"/>
      <c r="T133" s="138"/>
      <c r="U133" s="139"/>
    </row>
    <row r="134" spans="1:21" ht="8.25" customHeight="1"/>
    <row r="135" spans="1:21">
      <c r="B135" s="2"/>
      <c r="C135" s="2"/>
      <c r="D135" s="2"/>
      <c r="E135" s="2"/>
      <c r="F135" s="2"/>
      <c r="G135" s="2"/>
      <c r="N135" s="8"/>
      <c r="O135" s="8"/>
      <c r="P135" s="8"/>
      <c r="Q135" s="8"/>
      <c r="R135" s="8"/>
      <c r="S135" s="8"/>
      <c r="T135" s="8"/>
    </row>
    <row r="136" spans="1:21">
      <c r="B136" s="8"/>
      <c r="C136" s="8"/>
      <c r="D136" s="8"/>
      <c r="E136" s="8"/>
      <c r="F136" s="8"/>
      <c r="G136" s="8"/>
      <c r="H136" s="10"/>
      <c r="I136" s="10"/>
      <c r="J136" s="10"/>
      <c r="N136" s="8"/>
      <c r="O136" s="8"/>
      <c r="P136" s="8"/>
      <c r="Q136" s="8"/>
      <c r="R136" s="8"/>
      <c r="S136" s="8"/>
      <c r="T136" s="8"/>
    </row>
    <row r="139" spans="1:21">
      <c r="A139" s="108" t="s">
        <v>144</v>
      </c>
      <c r="B139" s="108"/>
      <c r="C139" s="108"/>
    </row>
    <row r="140" spans="1:21">
      <c r="A140" s="116" t="s">
        <v>52</v>
      </c>
      <c r="B140" s="118" t="s">
        <v>145</v>
      </c>
      <c r="C140" s="119"/>
      <c r="D140" s="119"/>
      <c r="E140" s="119"/>
      <c r="F140" s="119"/>
      <c r="G140" s="120"/>
      <c r="H140" s="118" t="s">
        <v>146</v>
      </c>
      <c r="I140" s="120"/>
      <c r="J140" s="87" t="s">
        <v>147</v>
      </c>
      <c r="K140" s="88"/>
      <c r="L140" s="88"/>
      <c r="M140" s="88"/>
      <c r="N140" s="88"/>
      <c r="O140" s="88"/>
      <c r="P140" s="89"/>
      <c r="Q140" s="118" t="s">
        <v>148</v>
      </c>
      <c r="R140" s="120"/>
      <c r="S140" s="87" t="s">
        <v>149</v>
      </c>
      <c r="T140" s="88"/>
      <c r="U140" s="89"/>
    </row>
    <row r="141" spans="1:21">
      <c r="A141" s="117"/>
      <c r="B141" s="121"/>
      <c r="C141" s="122"/>
      <c r="D141" s="122"/>
      <c r="E141" s="122"/>
      <c r="F141" s="122"/>
      <c r="G141" s="123"/>
      <c r="H141" s="121"/>
      <c r="I141" s="123"/>
      <c r="J141" s="87" t="s">
        <v>63</v>
      </c>
      <c r="K141" s="89"/>
      <c r="L141" s="87" t="s">
        <v>39</v>
      </c>
      <c r="M141" s="88"/>
      <c r="N141" s="89"/>
      <c r="O141" s="87" t="s">
        <v>64</v>
      </c>
      <c r="P141" s="89"/>
      <c r="Q141" s="121"/>
      <c r="R141" s="123"/>
      <c r="S141" s="27" t="s">
        <v>150</v>
      </c>
      <c r="T141" s="27" t="s">
        <v>151</v>
      </c>
      <c r="U141" s="27" t="s">
        <v>148</v>
      </c>
    </row>
    <row r="142" spans="1:21">
      <c r="A142" s="27">
        <v>1</v>
      </c>
      <c r="B142" s="87" t="s">
        <v>152</v>
      </c>
      <c r="C142" s="88"/>
      <c r="D142" s="88"/>
      <c r="E142" s="88"/>
      <c r="F142" s="88"/>
      <c r="G142" s="89"/>
      <c r="H142" s="91">
        <f>J142</f>
        <v>662</v>
      </c>
      <c r="I142" s="91"/>
      <c r="J142" s="109">
        <f>SUM((O41+O50+O59)*14+(O67*12)-J143)</f>
        <v>662</v>
      </c>
      <c r="K142" s="110"/>
      <c r="L142" s="109">
        <f>SUM((P41+P50+P59)*14+(P67*12)-L143)</f>
        <v>1224</v>
      </c>
      <c r="M142" s="111"/>
      <c r="N142" s="110"/>
      <c r="O142" s="107">
        <f>SUM(J142:N142)</f>
        <v>1886</v>
      </c>
      <c r="P142" s="103"/>
      <c r="Q142" s="104">
        <f>H142/H144</f>
        <v>0.59532374100719421</v>
      </c>
      <c r="R142" s="105"/>
      <c r="S142" s="16">
        <f>J41+J50-S143</f>
        <v>38</v>
      </c>
      <c r="T142" s="16">
        <f>J59+J67-T143</f>
        <v>24</v>
      </c>
      <c r="U142" s="40">
        <f>SUM(S142:T142)/SUM(S144:T144)</f>
        <v>0.51666666666666672</v>
      </c>
    </row>
    <row r="143" spans="1:21">
      <c r="A143" s="27">
        <v>2</v>
      </c>
      <c r="B143" s="87" t="s">
        <v>153</v>
      </c>
      <c r="C143" s="88"/>
      <c r="D143" s="88"/>
      <c r="E143" s="88"/>
      <c r="F143" s="88"/>
      <c r="G143" s="89"/>
      <c r="H143" s="90">
        <f>J143</f>
        <v>450</v>
      </c>
      <c r="I143" s="91"/>
      <c r="J143" s="100">
        <f>O93</f>
        <v>450</v>
      </c>
      <c r="K143" s="101"/>
      <c r="L143" s="100">
        <f>P93</f>
        <v>662</v>
      </c>
      <c r="M143" s="62"/>
      <c r="N143" s="101"/>
      <c r="O143" s="102">
        <f>SUM(J143:N143)</f>
        <v>1112</v>
      </c>
      <c r="P143" s="103"/>
      <c r="Q143" s="104">
        <f>H143/H144</f>
        <v>0.40467625899280574</v>
      </c>
      <c r="R143" s="105"/>
      <c r="S143" s="11">
        <v>22</v>
      </c>
      <c r="T143" s="11">
        <v>36</v>
      </c>
      <c r="U143" s="42">
        <f>SUM(S143:T143)/SUM(S144:T144)</f>
        <v>0.48333333333333334</v>
      </c>
    </row>
    <row r="144" spans="1:21">
      <c r="A144" s="87" t="s">
        <v>75</v>
      </c>
      <c r="B144" s="88"/>
      <c r="C144" s="88"/>
      <c r="D144" s="88"/>
      <c r="E144" s="88"/>
      <c r="F144" s="88"/>
      <c r="G144" s="89"/>
      <c r="H144" s="94">
        <f>SUM(H142:I143)</f>
        <v>1112</v>
      </c>
      <c r="I144" s="94"/>
      <c r="J144" s="94">
        <f>SUM(J142:K143)</f>
        <v>1112</v>
      </c>
      <c r="K144" s="94"/>
      <c r="L144" s="95">
        <f>SUM(L142:N143)</f>
        <v>1886</v>
      </c>
      <c r="M144" s="96"/>
      <c r="N144" s="97"/>
      <c r="O144" s="95">
        <f>SUM(O142:P143)</f>
        <v>2998</v>
      </c>
      <c r="P144" s="97"/>
      <c r="Q144" s="98">
        <f>SUM(Q142:R143)</f>
        <v>1</v>
      </c>
      <c r="R144" s="99"/>
      <c r="S144" s="18">
        <f>SUM(S142:S143)</f>
        <v>60</v>
      </c>
      <c r="T144" s="18">
        <f>SUM(T142:T143)</f>
        <v>60</v>
      </c>
      <c r="U144" s="41">
        <f>SUM(U142:U143)</f>
        <v>1</v>
      </c>
    </row>
    <row r="146" spans="1:27" ht="21.75" customHeight="1">
      <c r="A146" s="92" t="s">
        <v>154</v>
      </c>
      <c r="B146" s="92"/>
      <c r="C146" s="92"/>
      <c r="D146" s="92"/>
      <c r="E146" s="92"/>
      <c r="F146" s="92"/>
      <c r="G146" s="92"/>
      <c r="H146" s="92"/>
      <c r="I146" s="92"/>
      <c r="J146" s="92"/>
      <c r="K146" s="92"/>
      <c r="L146" s="92"/>
      <c r="M146" s="92"/>
      <c r="N146" s="92"/>
      <c r="O146" s="92"/>
      <c r="P146" s="92"/>
      <c r="Q146" s="92"/>
      <c r="R146" s="92"/>
      <c r="S146" s="92"/>
      <c r="T146" s="92"/>
      <c r="U146" s="92"/>
    </row>
    <row r="148" spans="1:27" ht="12.75" customHeight="1">
      <c r="A148" s="82" t="s">
        <v>155</v>
      </c>
      <c r="B148" s="82"/>
      <c r="C148" s="82"/>
      <c r="D148" s="82"/>
      <c r="E148" s="82"/>
      <c r="F148" s="82"/>
      <c r="G148" s="82"/>
      <c r="H148" s="82"/>
      <c r="I148" s="82"/>
      <c r="J148" s="82"/>
      <c r="K148" s="82"/>
      <c r="L148" s="82"/>
      <c r="M148" s="82"/>
      <c r="N148" s="82"/>
      <c r="O148" s="82"/>
      <c r="P148" s="82"/>
      <c r="Q148" s="82"/>
      <c r="R148" s="82"/>
      <c r="S148" s="82"/>
      <c r="T148" s="82"/>
      <c r="U148" s="82"/>
      <c r="V148" s="84"/>
      <c r="W148" s="84"/>
      <c r="X148" s="84"/>
      <c r="Y148" s="84"/>
      <c r="Z148" s="84"/>
      <c r="AA148" s="84"/>
    </row>
    <row r="149" spans="1:27" ht="27.75" customHeight="1">
      <c r="A149" s="82" t="s">
        <v>52</v>
      </c>
      <c r="B149" s="82" t="s">
        <v>53</v>
      </c>
      <c r="C149" s="82"/>
      <c r="D149" s="82"/>
      <c r="E149" s="82"/>
      <c r="F149" s="82"/>
      <c r="G149" s="82"/>
      <c r="H149" s="82"/>
      <c r="I149" s="82"/>
      <c r="J149" s="83" t="s">
        <v>54</v>
      </c>
      <c r="K149" s="83" t="s">
        <v>55</v>
      </c>
      <c r="L149" s="83"/>
      <c r="M149" s="83"/>
      <c r="N149" s="83"/>
      <c r="O149" s="83" t="s">
        <v>56</v>
      </c>
      <c r="P149" s="93"/>
      <c r="Q149" s="93"/>
      <c r="R149" s="83" t="s">
        <v>57</v>
      </c>
      <c r="S149" s="83"/>
      <c r="T149" s="83"/>
      <c r="U149" s="106" t="s">
        <v>58</v>
      </c>
      <c r="V149" s="84"/>
      <c r="W149" s="84"/>
      <c r="X149" s="84"/>
      <c r="Y149" s="84"/>
      <c r="Z149" s="84"/>
      <c r="AA149" s="84"/>
    </row>
    <row r="150" spans="1:27">
      <c r="A150" s="82"/>
      <c r="B150" s="82"/>
      <c r="C150" s="82"/>
      <c r="D150" s="82"/>
      <c r="E150" s="82"/>
      <c r="F150" s="82"/>
      <c r="G150" s="82"/>
      <c r="H150" s="82"/>
      <c r="I150" s="82"/>
      <c r="J150" s="83"/>
      <c r="K150" s="5" t="s">
        <v>59</v>
      </c>
      <c r="L150" s="5" t="s">
        <v>60</v>
      </c>
      <c r="M150" s="5" t="s">
        <v>61</v>
      </c>
      <c r="N150" s="5" t="s">
        <v>62</v>
      </c>
      <c r="O150" s="5" t="s">
        <v>63</v>
      </c>
      <c r="P150" s="5" t="s">
        <v>39</v>
      </c>
      <c r="Q150" s="5" t="s">
        <v>64</v>
      </c>
      <c r="R150" s="5" t="s">
        <v>65</v>
      </c>
      <c r="S150" s="5" t="s">
        <v>59</v>
      </c>
      <c r="T150" s="5" t="s">
        <v>66</v>
      </c>
      <c r="U150" s="106"/>
      <c r="V150" s="84"/>
      <c r="W150" s="84"/>
      <c r="X150" s="84"/>
      <c r="Y150" s="84"/>
      <c r="Z150" s="84"/>
      <c r="AA150" s="84"/>
    </row>
    <row r="151" spans="1:27">
      <c r="A151" s="85" t="s">
        <v>156</v>
      </c>
      <c r="B151" s="85"/>
      <c r="C151" s="85"/>
      <c r="D151" s="85"/>
      <c r="E151" s="85"/>
      <c r="F151" s="85"/>
      <c r="G151" s="85"/>
      <c r="H151" s="85"/>
      <c r="I151" s="85"/>
      <c r="J151" s="85"/>
      <c r="K151" s="85"/>
      <c r="L151" s="85"/>
      <c r="M151" s="85"/>
      <c r="N151" s="85"/>
      <c r="O151" s="85"/>
      <c r="P151" s="85"/>
      <c r="Q151" s="85"/>
      <c r="R151" s="85"/>
      <c r="S151" s="85"/>
      <c r="T151" s="85"/>
      <c r="U151" s="85"/>
      <c r="V151" s="84"/>
      <c r="W151" s="84"/>
      <c r="X151" s="84"/>
      <c r="Y151" s="84"/>
      <c r="Z151" s="84"/>
      <c r="AA151" s="84"/>
    </row>
    <row r="152" spans="1:27">
      <c r="A152" s="35" t="s">
        <v>157</v>
      </c>
      <c r="B152" s="86" t="s">
        <v>158</v>
      </c>
      <c r="C152" s="86"/>
      <c r="D152" s="86"/>
      <c r="E152" s="86"/>
      <c r="F152" s="86"/>
      <c r="G152" s="86"/>
      <c r="H152" s="86"/>
      <c r="I152" s="86"/>
      <c r="J152" s="32">
        <v>5</v>
      </c>
      <c r="K152" s="32">
        <v>2</v>
      </c>
      <c r="L152" s="32">
        <v>1</v>
      </c>
      <c r="M152" s="32">
        <v>0</v>
      </c>
      <c r="N152" s="32">
        <v>0</v>
      </c>
      <c r="O152" s="33">
        <f>K152+L152+M152+N152</f>
        <v>3</v>
      </c>
      <c r="P152" s="33">
        <f>Q152-O152</f>
        <v>6</v>
      </c>
      <c r="Q152" s="33">
        <f>ROUND(PRODUCT(J152,25)/14,0)</f>
        <v>9</v>
      </c>
      <c r="R152" s="32" t="s">
        <v>65</v>
      </c>
      <c r="S152" s="32"/>
      <c r="T152" s="34"/>
      <c r="U152" s="34" t="s">
        <v>46</v>
      </c>
      <c r="V152" s="84"/>
      <c r="W152" s="84"/>
      <c r="X152" s="84"/>
      <c r="Y152" s="84"/>
      <c r="Z152" s="84"/>
      <c r="AA152" s="84"/>
    </row>
    <row r="153" spans="1:27">
      <c r="A153" s="35" t="s">
        <v>159</v>
      </c>
      <c r="B153" s="86" t="s">
        <v>160</v>
      </c>
      <c r="C153" s="86"/>
      <c r="D153" s="86"/>
      <c r="E153" s="86"/>
      <c r="F153" s="86"/>
      <c r="G153" s="86"/>
      <c r="H153" s="86"/>
      <c r="I153" s="86"/>
      <c r="J153" s="32">
        <v>5</v>
      </c>
      <c r="K153" s="32">
        <v>2</v>
      </c>
      <c r="L153" s="32">
        <v>1</v>
      </c>
      <c r="M153" s="32">
        <v>0</v>
      </c>
      <c r="N153" s="32">
        <v>0</v>
      </c>
      <c r="O153" s="33">
        <f>K153+L153+M153+N153</f>
        <v>3</v>
      </c>
      <c r="P153" s="33">
        <f>Q153-O153</f>
        <v>6</v>
      </c>
      <c r="Q153" s="33">
        <f>ROUND(PRODUCT(J153,25)/14,0)</f>
        <v>9</v>
      </c>
      <c r="R153" s="32" t="s">
        <v>65</v>
      </c>
      <c r="S153" s="32"/>
      <c r="T153" s="34"/>
      <c r="U153" s="34" t="s">
        <v>46</v>
      </c>
      <c r="V153" s="84"/>
      <c r="W153" s="84"/>
      <c r="X153" s="84"/>
      <c r="Y153" s="84"/>
      <c r="Z153" s="84"/>
      <c r="AA153" s="84"/>
    </row>
    <row r="154" spans="1:27">
      <c r="A154" s="57" t="s">
        <v>161</v>
      </c>
      <c r="B154" s="58"/>
      <c r="C154" s="58"/>
      <c r="D154" s="58"/>
      <c r="E154" s="58"/>
      <c r="F154" s="58"/>
      <c r="G154" s="58"/>
      <c r="H154" s="58"/>
      <c r="I154" s="58"/>
      <c r="J154" s="58"/>
      <c r="K154" s="58"/>
      <c r="L154" s="58"/>
      <c r="M154" s="58"/>
      <c r="N154" s="58"/>
      <c r="O154" s="58"/>
      <c r="P154" s="58"/>
      <c r="Q154" s="58"/>
      <c r="R154" s="58"/>
      <c r="S154" s="58"/>
      <c r="T154" s="58"/>
      <c r="U154" s="59"/>
      <c r="V154" s="84"/>
      <c r="W154" s="84"/>
      <c r="X154" s="84"/>
      <c r="Y154" s="84"/>
      <c r="Z154" s="84"/>
      <c r="AA154" s="84"/>
    </row>
    <row r="155" spans="1:27" ht="36" customHeight="1">
      <c r="A155" s="35" t="s">
        <v>162</v>
      </c>
      <c r="B155" s="54" t="s">
        <v>163</v>
      </c>
      <c r="C155" s="55"/>
      <c r="D155" s="55"/>
      <c r="E155" s="55"/>
      <c r="F155" s="55"/>
      <c r="G155" s="55"/>
      <c r="H155" s="55"/>
      <c r="I155" s="56"/>
      <c r="J155" s="32">
        <v>5</v>
      </c>
      <c r="K155" s="32">
        <v>2</v>
      </c>
      <c r="L155" s="32">
        <v>1</v>
      </c>
      <c r="M155" s="32">
        <v>0</v>
      </c>
      <c r="N155" s="32">
        <v>0</v>
      </c>
      <c r="O155" s="33">
        <f>K155+L155+M155+N155</f>
        <v>3</v>
      </c>
      <c r="P155" s="33">
        <f>Q155-O155</f>
        <v>6</v>
      </c>
      <c r="Q155" s="33">
        <f>ROUND(PRODUCT(J155,25)/14,0)</f>
        <v>9</v>
      </c>
      <c r="R155" s="32" t="s">
        <v>65</v>
      </c>
      <c r="S155" s="32"/>
      <c r="T155" s="34"/>
      <c r="U155" s="34" t="s">
        <v>164</v>
      </c>
      <c r="V155" s="84"/>
      <c r="W155" s="84"/>
      <c r="X155" s="84"/>
      <c r="Y155" s="84"/>
      <c r="Z155" s="84"/>
      <c r="AA155" s="84"/>
    </row>
    <row r="156" spans="1:27" ht="15" customHeight="1">
      <c r="A156" s="35" t="s">
        <v>165</v>
      </c>
      <c r="B156" s="54" t="s">
        <v>166</v>
      </c>
      <c r="C156" s="55"/>
      <c r="D156" s="55"/>
      <c r="E156" s="55"/>
      <c r="F156" s="55"/>
      <c r="G156" s="55"/>
      <c r="H156" s="55"/>
      <c r="I156" s="56"/>
      <c r="J156" s="32">
        <v>5</v>
      </c>
      <c r="K156" s="32">
        <v>1</v>
      </c>
      <c r="L156" s="32">
        <v>2</v>
      </c>
      <c r="M156" s="32">
        <v>0</v>
      </c>
      <c r="N156" s="32">
        <v>0</v>
      </c>
      <c r="O156" s="33">
        <f>K156+L156+M156+N156</f>
        <v>3</v>
      </c>
      <c r="P156" s="33">
        <f>Q156-O156</f>
        <v>6</v>
      </c>
      <c r="Q156" s="33">
        <f>ROUND(PRODUCT(J156,25)/14,0)</f>
        <v>9</v>
      </c>
      <c r="R156" s="32" t="s">
        <v>65</v>
      </c>
      <c r="S156" s="32"/>
      <c r="T156" s="34"/>
      <c r="U156" s="34" t="s">
        <v>167</v>
      </c>
      <c r="V156" s="84"/>
      <c r="W156" s="84"/>
      <c r="X156" s="84"/>
      <c r="Y156" s="84"/>
      <c r="Z156" s="84"/>
      <c r="AA156" s="84"/>
    </row>
    <row r="157" spans="1:27">
      <c r="A157" s="57" t="s">
        <v>168</v>
      </c>
      <c r="B157" s="58"/>
      <c r="C157" s="58"/>
      <c r="D157" s="58"/>
      <c r="E157" s="58"/>
      <c r="F157" s="58"/>
      <c r="G157" s="58"/>
      <c r="H157" s="58"/>
      <c r="I157" s="58"/>
      <c r="J157" s="58"/>
      <c r="K157" s="58"/>
      <c r="L157" s="58"/>
      <c r="M157" s="58"/>
      <c r="N157" s="58"/>
      <c r="O157" s="58"/>
      <c r="P157" s="58"/>
      <c r="Q157" s="58"/>
      <c r="R157" s="58"/>
      <c r="S157" s="58"/>
      <c r="T157" s="58"/>
      <c r="U157" s="59"/>
      <c r="V157" s="84"/>
      <c r="W157" s="84"/>
      <c r="X157" s="84"/>
      <c r="Y157" s="84"/>
      <c r="Z157" s="84"/>
      <c r="AA157" s="84"/>
    </row>
    <row r="158" spans="1:27" ht="29.25" customHeight="1">
      <c r="A158" s="35" t="s">
        <v>169</v>
      </c>
      <c r="B158" s="54" t="s">
        <v>170</v>
      </c>
      <c r="C158" s="55"/>
      <c r="D158" s="55"/>
      <c r="E158" s="55"/>
      <c r="F158" s="55"/>
      <c r="G158" s="55"/>
      <c r="H158" s="55"/>
      <c r="I158" s="56"/>
      <c r="J158" s="32">
        <v>5</v>
      </c>
      <c r="K158" s="32">
        <v>0</v>
      </c>
      <c r="L158" s="32">
        <v>0</v>
      </c>
      <c r="M158" s="32">
        <v>3</v>
      </c>
      <c r="N158" s="32">
        <v>0</v>
      </c>
      <c r="O158" s="33">
        <f>K158+L158+M158+N158</f>
        <v>3</v>
      </c>
      <c r="P158" s="33">
        <f>Q158-O158</f>
        <v>6</v>
      </c>
      <c r="Q158" s="33">
        <f>ROUND(PRODUCT(J158,25)/14,0)</f>
        <v>9</v>
      </c>
      <c r="R158" s="32"/>
      <c r="S158" s="32" t="s">
        <v>59</v>
      </c>
      <c r="T158" s="34"/>
      <c r="U158" s="34" t="s">
        <v>164</v>
      </c>
      <c r="V158" s="84"/>
      <c r="W158" s="84"/>
      <c r="X158" s="84"/>
      <c r="Y158" s="84"/>
      <c r="Z158" s="84"/>
      <c r="AA158" s="84"/>
    </row>
    <row r="159" spans="1:27" ht="18" customHeight="1">
      <c r="A159" s="35" t="s">
        <v>171</v>
      </c>
      <c r="B159" s="54" t="s">
        <v>172</v>
      </c>
      <c r="C159" s="55"/>
      <c r="D159" s="55"/>
      <c r="E159" s="55"/>
      <c r="F159" s="55"/>
      <c r="G159" s="55"/>
      <c r="H159" s="55"/>
      <c r="I159" s="56"/>
      <c r="J159" s="32">
        <v>5</v>
      </c>
      <c r="K159" s="32">
        <v>1</v>
      </c>
      <c r="L159" s="32">
        <v>2</v>
      </c>
      <c r="M159" s="32">
        <v>0</v>
      </c>
      <c r="N159" s="32">
        <v>0</v>
      </c>
      <c r="O159" s="33">
        <f>K159+L159+M159+N159</f>
        <v>3</v>
      </c>
      <c r="P159" s="33">
        <f>Q159-O159</f>
        <v>6</v>
      </c>
      <c r="Q159" s="33">
        <f>ROUND(PRODUCT(J159,25)/14,0)</f>
        <v>9</v>
      </c>
      <c r="R159" s="32" t="s">
        <v>65</v>
      </c>
      <c r="S159" s="32"/>
      <c r="T159" s="34"/>
      <c r="U159" s="34" t="s">
        <v>167</v>
      </c>
      <c r="V159" s="84"/>
      <c r="W159" s="84"/>
      <c r="X159" s="84"/>
      <c r="Y159" s="84"/>
      <c r="Z159" s="84"/>
      <c r="AA159" s="84"/>
    </row>
    <row r="160" spans="1:27">
      <c r="A160" s="61" t="s">
        <v>173</v>
      </c>
      <c r="B160" s="62"/>
      <c r="C160" s="62"/>
      <c r="D160" s="62"/>
      <c r="E160" s="62"/>
      <c r="F160" s="62"/>
      <c r="G160" s="62"/>
      <c r="H160" s="62"/>
      <c r="I160" s="62"/>
      <c r="J160" s="62"/>
      <c r="K160" s="62"/>
      <c r="L160" s="62"/>
      <c r="M160" s="62"/>
      <c r="N160" s="62"/>
      <c r="O160" s="62"/>
      <c r="P160" s="62"/>
      <c r="Q160" s="62"/>
      <c r="R160" s="62"/>
      <c r="S160" s="62"/>
      <c r="T160" s="62"/>
      <c r="U160" s="63"/>
      <c r="V160" s="84"/>
      <c r="W160" s="84"/>
      <c r="X160" s="84"/>
      <c r="Y160" s="84"/>
      <c r="Z160" s="84"/>
      <c r="AA160" s="84"/>
    </row>
    <row r="161" spans="1:27" ht="18.75" customHeight="1">
      <c r="A161" s="35"/>
      <c r="B161" s="54" t="s">
        <v>174</v>
      </c>
      <c r="C161" s="55"/>
      <c r="D161" s="55"/>
      <c r="E161" s="55"/>
      <c r="F161" s="55"/>
      <c r="G161" s="55"/>
      <c r="H161" s="55"/>
      <c r="I161" s="56"/>
      <c r="J161" s="32">
        <v>5</v>
      </c>
      <c r="K161" s="32"/>
      <c r="L161" s="32"/>
      <c r="M161" s="32"/>
      <c r="N161" s="32"/>
      <c r="O161" s="33"/>
      <c r="P161" s="33"/>
      <c r="Q161" s="33"/>
      <c r="R161" s="32"/>
      <c r="S161" s="32"/>
      <c r="T161" s="34"/>
      <c r="U161" s="16"/>
      <c r="V161" s="84"/>
      <c r="W161" s="84"/>
      <c r="X161" s="84"/>
      <c r="Y161" s="84"/>
      <c r="Z161" s="84"/>
      <c r="AA161" s="84"/>
    </row>
    <row r="162" spans="1:27" ht="20.25" customHeight="1">
      <c r="A162" s="64" t="s">
        <v>175</v>
      </c>
      <c r="B162" s="65"/>
      <c r="C162" s="65"/>
      <c r="D162" s="65"/>
      <c r="E162" s="65"/>
      <c r="F162" s="65"/>
      <c r="G162" s="65"/>
      <c r="H162" s="65"/>
      <c r="I162" s="66"/>
      <c r="J162" s="36">
        <f t="shared" ref="J162:Q162" si="38">SUM(J152:J153,J155:J156,J158:J159,J161)</f>
        <v>35</v>
      </c>
      <c r="K162" s="36">
        <f t="shared" si="38"/>
        <v>8</v>
      </c>
      <c r="L162" s="36">
        <f t="shared" si="38"/>
        <v>7</v>
      </c>
      <c r="M162" s="36">
        <f t="shared" si="38"/>
        <v>3</v>
      </c>
      <c r="N162" s="36">
        <f t="shared" si="38"/>
        <v>0</v>
      </c>
      <c r="O162" s="36">
        <f t="shared" si="38"/>
        <v>18</v>
      </c>
      <c r="P162" s="36">
        <f t="shared" si="38"/>
        <v>36</v>
      </c>
      <c r="Q162" s="36">
        <f t="shared" si="38"/>
        <v>54</v>
      </c>
      <c r="R162" s="36">
        <f>COUNTIF(R152:R153,"E")+COUNTIF(R155:R156,"E")+COUNTIF(R158:R159,"E")+COUNTIF(R161,"E")</f>
        <v>5</v>
      </c>
      <c r="S162" s="36">
        <f>COUNTIF(S152:S153,"C")+COUNTIF(S155:S156,"C")+COUNTIF(S158:S159,"C")+COUNTIF(S161,"C")</f>
        <v>1</v>
      </c>
      <c r="T162" s="36">
        <f>COUNTIF(T152:T153,"VP")+COUNTIF(T155:T156,"VP")+COUNTIF(T158:T159,"VP")+COUNTIF(T161,"VP")</f>
        <v>0</v>
      </c>
      <c r="U162" s="37"/>
      <c r="V162" s="84"/>
      <c r="W162" s="84"/>
      <c r="X162" s="84"/>
      <c r="Y162" s="84"/>
      <c r="Z162" s="84"/>
      <c r="AA162" s="84"/>
    </row>
    <row r="163" spans="1:27" ht="20.25" customHeight="1">
      <c r="A163" s="67" t="s">
        <v>137</v>
      </c>
      <c r="B163" s="68"/>
      <c r="C163" s="68"/>
      <c r="D163" s="68"/>
      <c r="E163" s="68"/>
      <c r="F163" s="68"/>
      <c r="G163" s="68"/>
      <c r="H163" s="68"/>
      <c r="I163" s="68"/>
      <c r="J163" s="69"/>
      <c r="K163" s="36">
        <f t="shared" ref="K163:Q163" si="39">SUM(K152:K153,K155:K156,K158:K159)*14</f>
        <v>112</v>
      </c>
      <c r="L163" s="36">
        <f t="shared" si="39"/>
        <v>98</v>
      </c>
      <c r="M163" s="36">
        <f t="shared" si="39"/>
        <v>42</v>
      </c>
      <c r="N163" s="36">
        <f t="shared" si="39"/>
        <v>0</v>
      </c>
      <c r="O163" s="36">
        <f t="shared" si="39"/>
        <v>252</v>
      </c>
      <c r="P163" s="36">
        <f t="shared" si="39"/>
        <v>504</v>
      </c>
      <c r="Q163" s="36">
        <f t="shared" si="39"/>
        <v>756</v>
      </c>
      <c r="R163" s="73"/>
      <c r="S163" s="74"/>
      <c r="T163" s="74"/>
      <c r="U163" s="75"/>
      <c r="V163" s="84"/>
      <c r="W163" s="84"/>
      <c r="X163" s="84"/>
      <c r="Y163" s="84"/>
      <c r="Z163" s="84"/>
      <c r="AA163" s="84"/>
    </row>
    <row r="164" spans="1:27" ht="20.25" customHeight="1">
      <c r="A164" s="70"/>
      <c r="B164" s="71"/>
      <c r="C164" s="71"/>
      <c r="D164" s="71"/>
      <c r="E164" s="71"/>
      <c r="F164" s="71"/>
      <c r="G164" s="71"/>
      <c r="H164" s="71"/>
      <c r="I164" s="71"/>
      <c r="J164" s="72"/>
      <c r="K164" s="79">
        <f>SUM(K163:N163)</f>
        <v>252</v>
      </c>
      <c r="L164" s="80"/>
      <c r="M164" s="80"/>
      <c r="N164" s="81"/>
      <c r="O164" s="79">
        <f>SUM(O163:P163)</f>
        <v>756</v>
      </c>
      <c r="P164" s="80"/>
      <c r="Q164" s="81"/>
      <c r="R164" s="76"/>
      <c r="S164" s="77"/>
      <c r="T164" s="77"/>
      <c r="U164" s="78"/>
      <c r="V164" s="84"/>
      <c r="W164" s="84"/>
      <c r="X164" s="84"/>
      <c r="Y164" s="84"/>
      <c r="Z164" s="84"/>
      <c r="AA164" s="84"/>
    </row>
    <row r="165" spans="1:27">
      <c r="V165" s="84"/>
      <c r="W165" s="84"/>
      <c r="X165" s="84"/>
      <c r="Y165" s="84"/>
      <c r="Z165" s="84"/>
      <c r="AA165" s="84"/>
    </row>
    <row r="166" spans="1:27">
      <c r="A166" s="60" t="s">
        <v>176</v>
      </c>
      <c r="B166" s="60"/>
      <c r="C166" s="60"/>
      <c r="D166" s="60"/>
      <c r="E166" s="60"/>
      <c r="F166" s="60"/>
      <c r="G166" s="60"/>
      <c r="H166" s="60"/>
      <c r="I166" s="60"/>
      <c r="J166" s="60"/>
      <c r="K166" s="60"/>
      <c r="L166" s="60"/>
      <c r="M166" s="60"/>
      <c r="N166" s="60"/>
      <c r="O166" s="60"/>
      <c r="P166" s="60"/>
      <c r="Q166" s="60"/>
      <c r="R166" s="60"/>
      <c r="S166" s="60"/>
      <c r="T166" s="60"/>
      <c r="U166" s="60"/>
      <c r="V166" s="84"/>
      <c r="W166" s="84"/>
      <c r="X166" s="84"/>
      <c r="Y166" s="84"/>
      <c r="Z166" s="84"/>
      <c r="AA166" s="84"/>
    </row>
    <row r="167" spans="1:27">
      <c r="A167" s="60" t="s">
        <v>177</v>
      </c>
      <c r="B167" s="60"/>
      <c r="C167" s="60"/>
      <c r="D167" s="60"/>
      <c r="E167" s="60"/>
      <c r="F167" s="60"/>
      <c r="G167" s="60"/>
      <c r="H167" s="60"/>
      <c r="I167" s="60"/>
      <c r="J167" s="60"/>
      <c r="K167" s="60"/>
      <c r="L167" s="60"/>
      <c r="M167" s="60"/>
      <c r="N167" s="60"/>
      <c r="O167" s="60"/>
      <c r="P167" s="60"/>
      <c r="Q167" s="60"/>
      <c r="R167" s="60"/>
      <c r="S167" s="60"/>
      <c r="T167" s="60"/>
      <c r="U167" s="60"/>
      <c r="V167" s="84"/>
      <c r="W167" s="84"/>
      <c r="X167" s="84"/>
      <c r="Y167" s="84"/>
      <c r="Z167" s="84"/>
      <c r="AA167" s="84"/>
    </row>
    <row r="168" spans="1:27">
      <c r="A168" s="60" t="s">
        <v>178</v>
      </c>
      <c r="B168" s="60"/>
      <c r="C168" s="60"/>
      <c r="D168" s="60"/>
      <c r="E168" s="60"/>
      <c r="F168" s="60"/>
      <c r="G168" s="60"/>
      <c r="H168" s="60"/>
      <c r="I168" s="60"/>
      <c r="J168" s="60"/>
      <c r="K168" s="60"/>
      <c r="L168" s="60"/>
      <c r="M168" s="60"/>
      <c r="N168" s="60"/>
      <c r="O168" s="60"/>
      <c r="P168" s="60"/>
      <c r="Q168" s="60"/>
      <c r="R168" s="60"/>
      <c r="S168" s="60"/>
      <c r="T168" s="60"/>
      <c r="U168" s="60"/>
      <c r="V168" s="84"/>
      <c r="W168" s="84"/>
      <c r="X168" s="84"/>
      <c r="Y168" s="84"/>
      <c r="Z168" s="84"/>
      <c r="AA168" s="84"/>
    </row>
    <row r="169" spans="1:27">
      <c r="V169" s="84"/>
      <c r="W169" s="84"/>
      <c r="X169" s="84"/>
      <c r="Y169" s="84"/>
      <c r="Z169" s="84"/>
      <c r="AA169" s="84"/>
    </row>
    <row r="170" spans="1:27">
      <c r="V170" s="84"/>
      <c r="W170" s="84"/>
      <c r="X170" s="84"/>
      <c r="Y170" s="84"/>
      <c r="Z170" s="84"/>
      <c r="AA170" s="84"/>
    </row>
    <row r="171" spans="1:27">
      <c r="V171" s="84"/>
      <c r="W171" s="84"/>
      <c r="X171" s="84"/>
      <c r="Y171" s="84"/>
      <c r="Z171" s="84"/>
      <c r="AA171" s="84"/>
    </row>
    <row r="172" spans="1:27">
      <c r="V172" s="84"/>
      <c r="W172" s="84"/>
      <c r="X172" s="84"/>
      <c r="Y172" s="84"/>
      <c r="Z172" s="84"/>
      <c r="AA172" s="84"/>
    </row>
    <row r="173" spans="1:27">
      <c r="V173" s="84"/>
      <c r="W173" s="84"/>
      <c r="X173" s="84"/>
      <c r="Y173" s="84"/>
      <c r="Z173" s="84"/>
      <c r="AA173" s="84"/>
    </row>
  </sheetData>
  <dataConsolidate/>
  <mergeCells count="242">
    <mergeCell ref="A1:K1"/>
    <mergeCell ref="M1:T1"/>
    <mergeCell ref="A2:K2"/>
    <mergeCell ref="A3:K3"/>
    <mergeCell ref="M3:N3"/>
    <mergeCell ref="O3:Q3"/>
    <mergeCell ref="R3:T3"/>
    <mergeCell ref="M4:N4"/>
    <mergeCell ref="O4:Q4"/>
    <mergeCell ref="R4:T4"/>
    <mergeCell ref="A4:K5"/>
    <mergeCell ref="M5:N5"/>
    <mergeCell ref="O5:Q5"/>
    <mergeCell ref="R5:T5"/>
    <mergeCell ref="A7:K7"/>
    <mergeCell ref="A8:K8"/>
    <mergeCell ref="M8:T11"/>
    <mergeCell ref="A9:K9"/>
    <mergeCell ref="A6:K6"/>
    <mergeCell ref="M6:N6"/>
    <mergeCell ref="O6:Q6"/>
    <mergeCell ref="R6:T6"/>
    <mergeCell ref="M16:T16"/>
    <mergeCell ref="A10:K10"/>
    <mergeCell ref="A11:K11"/>
    <mergeCell ref="A12:K12"/>
    <mergeCell ref="A13:K13"/>
    <mergeCell ref="M13:T13"/>
    <mergeCell ref="A14:K14"/>
    <mergeCell ref="M14:T14"/>
    <mergeCell ref="A15:K15"/>
    <mergeCell ref="D26:F26"/>
    <mergeCell ref="I26:K26"/>
    <mergeCell ref="M15:T15"/>
    <mergeCell ref="H26:H27"/>
    <mergeCell ref="A17:K17"/>
    <mergeCell ref="M17:T17"/>
    <mergeCell ref="A18:K18"/>
    <mergeCell ref="M18:T18"/>
    <mergeCell ref="A19:K19"/>
    <mergeCell ref="M19:T19"/>
    <mergeCell ref="R35:T35"/>
    <mergeCell ref="A35:A36"/>
    <mergeCell ref="B35:I36"/>
    <mergeCell ref="A16:K16"/>
    <mergeCell ref="U35:U36"/>
    <mergeCell ref="A20:K23"/>
    <mergeCell ref="M21:T23"/>
    <mergeCell ref="A25:G25"/>
    <mergeCell ref="M25:T31"/>
    <mergeCell ref="B26:C26"/>
    <mergeCell ref="B50:I50"/>
    <mergeCell ref="B47:I47"/>
    <mergeCell ref="B48:I48"/>
    <mergeCell ref="B49:I49"/>
    <mergeCell ref="G26:G27"/>
    <mergeCell ref="B41:I41"/>
    <mergeCell ref="A32:U32"/>
    <mergeCell ref="A34:U34"/>
    <mergeCell ref="K35:N35"/>
    <mergeCell ref="O35:Q35"/>
    <mergeCell ref="B46:I46"/>
    <mergeCell ref="J35:J36"/>
    <mergeCell ref="B37:I37"/>
    <mergeCell ref="B38:I38"/>
    <mergeCell ref="B39:I39"/>
    <mergeCell ref="B40:I40"/>
    <mergeCell ref="A43:U43"/>
    <mergeCell ref="K44:N44"/>
    <mergeCell ref="O44:Q44"/>
    <mergeCell ref="R44:T44"/>
    <mergeCell ref="A44:A45"/>
    <mergeCell ref="B44:I45"/>
    <mergeCell ref="J44:J45"/>
    <mergeCell ref="U44:U45"/>
    <mergeCell ref="A52:U52"/>
    <mergeCell ref="K53:N53"/>
    <mergeCell ref="O53:Q53"/>
    <mergeCell ref="R53:T53"/>
    <mergeCell ref="A53:A54"/>
    <mergeCell ref="B53:I54"/>
    <mergeCell ref="J53:J54"/>
    <mergeCell ref="U53:U54"/>
    <mergeCell ref="B55:I55"/>
    <mergeCell ref="B56:I56"/>
    <mergeCell ref="B57:I57"/>
    <mergeCell ref="B58:I58"/>
    <mergeCell ref="A69:U69"/>
    <mergeCell ref="A61:U61"/>
    <mergeCell ref="K62:N62"/>
    <mergeCell ref="O62:Q62"/>
    <mergeCell ref="R62:T62"/>
    <mergeCell ref="B59:I59"/>
    <mergeCell ref="A62:A63"/>
    <mergeCell ref="B62:I63"/>
    <mergeCell ref="J62:J63"/>
    <mergeCell ref="U62:U63"/>
    <mergeCell ref="B64:I64"/>
    <mergeCell ref="B65:I65"/>
    <mergeCell ref="B66:I66"/>
    <mergeCell ref="B67:I67"/>
    <mergeCell ref="A75:U75"/>
    <mergeCell ref="B76:I76"/>
    <mergeCell ref="K70:N70"/>
    <mergeCell ref="O70:Q70"/>
    <mergeCell ref="R70:T70"/>
    <mergeCell ref="A70:A71"/>
    <mergeCell ref="B70:I71"/>
    <mergeCell ref="J70:J71"/>
    <mergeCell ref="U70:U71"/>
    <mergeCell ref="A72:U72"/>
    <mergeCell ref="B73:I73"/>
    <mergeCell ref="B74:I74"/>
    <mergeCell ref="B87:I87"/>
    <mergeCell ref="B88:I88"/>
    <mergeCell ref="B77:I77"/>
    <mergeCell ref="A78:U78"/>
    <mergeCell ref="B79:I79"/>
    <mergeCell ref="B80:I80"/>
    <mergeCell ref="B81:I81"/>
    <mergeCell ref="A82:U82"/>
    <mergeCell ref="B83:I83"/>
    <mergeCell ref="B84:I84"/>
    <mergeCell ref="A85:U85"/>
    <mergeCell ref="B86:I86"/>
    <mergeCell ref="A93:J94"/>
    <mergeCell ref="R93:U94"/>
    <mergeCell ref="K94:N94"/>
    <mergeCell ref="O94:Q94"/>
    <mergeCell ref="A89:U89"/>
    <mergeCell ref="B90:I90"/>
    <mergeCell ref="B91:I91"/>
    <mergeCell ref="A92:I92"/>
    <mergeCell ref="A96:U96"/>
    <mergeCell ref="A97:U97"/>
    <mergeCell ref="K98:N98"/>
    <mergeCell ref="O98:Q98"/>
    <mergeCell ref="R98:T98"/>
    <mergeCell ref="A98:A99"/>
    <mergeCell ref="B98:I99"/>
    <mergeCell ref="J98:J99"/>
    <mergeCell ref="U98:U99"/>
    <mergeCell ref="B110:I110"/>
    <mergeCell ref="A111:I111"/>
    <mergeCell ref="A100:U100"/>
    <mergeCell ref="B101:I101"/>
    <mergeCell ref="B102:I102"/>
    <mergeCell ref="B103:I103"/>
    <mergeCell ref="B104:I104"/>
    <mergeCell ref="B105:I105"/>
    <mergeCell ref="B106:I106"/>
    <mergeCell ref="B107:I107"/>
    <mergeCell ref="A108:U108"/>
    <mergeCell ref="B109:I109"/>
    <mergeCell ref="A115:U115"/>
    <mergeCell ref="K116:N116"/>
    <mergeCell ref="O116:Q116"/>
    <mergeCell ref="R116:T116"/>
    <mergeCell ref="A116:A117"/>
    <mergeCell ref="B116:I117"/>
    <mergeCell ref="A112:J113"/>
    <mergeCell ref="R112:U113"/>
    <mergeCell ref="K113:N113"/>
    <mergeCell ref="O113:Q113"/>
    <mergeCell ref="A126:U126"/>
    <mergeCell ref="B127:I127"/>
    <mergeCell ref="J116:J117"/>
    <mergeCell ref="U116:U117"/>
    <mergeCell ref="A118:U118"/>
    <mergeCell ref="B119:I119"/>
    <mergeCell ref="B120:I120"/>
    <mergeCell ref="B121:I121"/>
    <mergeCell ref="B122:I122"/>
    <mergeCell ref="B123:I123"/>
    <mergeCell ref="B124:I124"/>
    <mergeCell ref="B125:I125"/>
    <mergeCell ref="A132:J133"/>
    <mergeCell ref="R132:U133"/>
    <mergeCell ref="K133:N133"/>
    <mergeCell ref="O133:Q133"/>
    <mergeCell ref="B128:I128"/>
    <mergeCell ref="B129:I129"/>
    <mergeCell ref="B130:I130"/>
    <mergeCell ref="A131:I131"/>
    <mergeCell ref="S140:U140"/>
    <mergeCell ref="A140:A141"/>
    <mergeCell ref="B140:G141"/>
    <mergeCell ref="H140:I141"/>
    <mergeCell ref="Q140:R141"/>
    <mergeCell ref="J141:K141"/>
    <mergeCell ref="L141:N141"/>
    <mergeCell ref="O141:P141"/>
    <mergeCell ref="Q143:R143"/>
    <mergeCell ref="U149:U150"/>
    <mergeCell ref="O142:P142"/>
    <mergeCell ref="Q142:R142"/>
    <mergeCell ref="A139:C139"/>
    <mergeCell ref="J140:P140"/>
    <mergeCell ref="B142:G142"/>
    <mergeCell ref="H142:I142"/>
    <mergeCell ref="J142:K142"/>
    <mergeCell ref="L142:N142"/>
    <mergeCell ref="V148:AA149"/>
    <mergeCell ref="K149:N149"/>
    <mergeCell ref="O149:Q149"/>
    <mergeCell ref="R149:T149"/>
    <mergeCell ref="A149:A150"/>
    <mergeCell ref="A144:G144"/>
    <mergeCell ref="H144:I144"/>
    <mergeCell ref="J144:K144"/>
    <mergeCell ref="L144:N144"/>
    <mergeCell ref="O144:P144"/>
    <mergeCell ref="B155:I155"/>
    <mergeCell ref="B143:G143"/>
    <mergeCell ref="H143:I143"/>
    <mergeCell ref="B158:I158"/>
    <mergeCell ref="A146:U146"/>
    <mergeCell ref="A148:U148"/>
    <mergeCell ref="Q144:R144"/>
    <mergeCell ref="J143:K143"/>
    <mergeCell ref="L143:N143"/>
    <mergeCell ref="O143:P143"/>
    <mergeCell ref="R163:U164"/>
    <mergeCell ref="K164:N164"/>
    <mergeCell ref="B149:I150"/>
    <mergeCell ref="J149:J150"/>
    <mergeCell ref="O164:Q164"/>
    <mergeCell ref="V150:AA173"/>
    <mergeCell ref="A151:U151"/>
    <mergeCell ref="B152:I152"/>
    <mergeCell ref="B153:I153"/>
    <mergeCell ref="A154:U154"/>
    <mergeCell ref="B156:I156"/>
    <mergeCell ref="A157:U157"/>
    <mergeCell ref="A166:U166"/>
    <mergeCell ref="A167:U167"/>
    <mergeCell ref="A168:U168"/>
    <mergeCell ref="B159:I159"/>
    <mergeCell ref="A160:U160"/>
    <mergeCell ref="B161:I161"/>
    <mergeCell ref="A162:I162"/>
    <mergeCell ref="A163:J164"/>
  </mergeCells>
  <phoneticPr fontId="0" type="noConversion"/>
  <conditionalFormatting sqref="U3:U6">
    <cfRule type="cellIs" dxfId="2" priority="1" stopIfTrue="1" operator="equal">
      <formula>"Trebuie alocate cel puțin 20 de ore pe săptămână"</formula>
    </cfRule>
  </conditionalFormatting>
  <conditionalFormatting sqref="U29">
    <cfRule type="cellIs" dxfId="1" priority="2" stopIfTrue="1" operator="equal">
      <formula>"Corect"</formula>
    </cfRule>
  </conditionalFormatting>
  <conditionalFormatting sqref="U28">
    <cfRule type="cellIs" dxfId="0" priority="3" stopIfTrue="1" operator="equal">
      <formula>"Correct"</formula>
    </cfRule>
  </conditionalFormatting>
  <dataValidations count="6">
    <dataValidation type="list" allowBlank="1" showInputMessage="1" showErrorMessage="1" sqref="S155:S156 S161 S152:S153 S158:S159 S83:S84 S79:S81 S73:S74 S64:S66 S46:S49 S37:S40 S86:S88 S55:S58 S76:S77 S90:S91">
      <formula1>$S$36</formula1>
    </dataValidation>
    <dataValidation type="list" allowBlank="1" showInputMessage="1" showErrorMessage="1" sqref="R155:R156 R161 R152:R153 R158:R159 R83:R84 R79:R81 R73:R74 R64:R66 R46:R49 R37:R40 R86:R88 R55:R58 R76:R77 R90:R91">
      <formula1>$R$36</formula1>
    </dataValidation>
    <dataValidation type="list" allowBlank="1" showInputMessage="1" showErrorMessage="1" sqref="T155:T156 T161 T152:T153 T158:T159 T83:T84 T79:T81 T73:T74 T64:T66 T46:T49 T37:T40 T76:T77 T55:T58 T86:T88 T90:T91">
      <formula1>$T$36</formula1>
    </dataValidation>
    <dataValidation type="list" allowBlank="1" showInputMessage="1" showErrorMessage="1" sqref="U119:U124 U127:U129 U101:U106 U83:U84 U79:U81 U73:U74 U64:U66 U46:U49 U37:U40 U109 U55:U58 U76:U77 U86:U88 U90:U91">
      <formula1>$P$33:$T$33</formula1>
    </dataValidation>
    <dataValidation type="list" allowBlank="1" showInputMessage="1" showErrorMessage="1" sqref="U125 U107">
      <formula1>$Q$33:$T$33</formula1>
    </dataValidation>
    <dataValidation type="list" allowBlank="1" showInputMessage="1" showErrorMessage="1" sqref="B119:I124 B127:I129 B101:I106 B109:I109">
      <formula1>$B$35:$B$95</formula1>
    </dataValidation>
  </dataValidations>
  <pageMargins left="0.69930555555555551" right="0.69930555555555551" top="0.75" bottom="0.75" header="0.3" footer="0.3"/>
  <pageSetup paperSize="9" orientation="landscape" blackAndWhite="1" horizontalDpi="30066" verticalDpi="26478" r:id="rId1"/>
  <headerFooter alignWithMargins="0">
    <oddHeader>&amp;R&amp;P</oddHeader>
    <oddFooter xml:space="preserve">&amp;LRECTOR,
Acad.Prof.univ.dr. Ioan Aurel POP&amp;CDECAN,
Prof.dr. Adrian Olimpiu PETRUȘEL&amp;RDIRECTOR DE DEPARTAMENT, 
Conf.dr. ANDRÁS Szilárd   </oddFooter>
  </headerFooter>
  <rowBreaks count="2" manualBreakCount="2">
    <brk id="30" max="16383" man="1"/>
    <brk id="144"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5"/>
  <sheetData/>
  <dataConsolidate/>
  <phoneticPr fontId="0" type="noConversion"/>
  <pageMargins left="0.69930555555555551" right="0.69930555555555551" top="0.75" bottom="0.75" header="0.3" footer="0.3"/>
  <pageSetup orientation="portrait" horizontalDpi="30066" verticalDpi="26478"/>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5"/>
  <sheetData/>
  <dataConsolidate/>
  <phoneticPr fontId="0" type="noConversion"/>
  <pageMargins left="0.69930555555555551" right="0.69930555555555551" top="0.75" bottom="0.75" header="0.3" footer="0.3"/>
  <pageSetup orientation="portrait" horizontalDpi="30066" verticalDpi="2647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2017-04-11T19:10:17Z</dcterms:created>
  <dcterms:modified xsi:type="dcterms:W3CDTF">2017-04-11T19:25:19Z</dcterms:modified>
</cp:coreProperties>
</file>