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defaultThemeVersion="124226"/>
  <mc:AlternateContent xmlns:mc="http://schemas.openxmlformats.org/markup-compatibility/2006">
    <mc:Choice Requires="x15">
      <x15ac:absPath xmlns:x15ac="http://schemas.microsoft.com/office/spreadsheetml/2010/11/ac" url="D:\Plan_Invatamant_2018\"/>
    </mc:Choice>
  </mc:AlternateContent>
  <bookViews>
    <workbookView xWindow="0" yWindow="0" windowWidth="21570" windowHeight="8145"/>
  </bookViews>
  <sheets>
    <sheet name="Sheet1" sheetId="1" r:id="rId1"/>
    <sheet name="Sheet2" sheetId="2" r:id="rId2"/>
    <sheet name="Sheet3" sheetId="3" r:id="rId3"/>
  </sheets>
  <calcPr calcId="171027"/>
</workbook>
</file>

<file path=xl/calcChain.xml><?xml version="1.0" encoding="utf-8"?>
<calcChain xmlns="http://schemas.openxmlformats.org/spreadsheetml/2006/main">
  <c r="L190" i="1" l="1"/>
  <c r="M190" i="1"/>
  <c r="N190" i="1"/>
  <c r="O190" i="1"/>
  <c r="P190" i="1"/>
  <c r="Q190" i="1"/>
  <c r="K190" i="1"/>
  <c r="U189" i="1"/>
  <c r="S189" i="1"/>
  <c r="K189" i="1"/>
  <c r="L189" i="1"/>
  <c r="M189" i="1"/>
  <c r="N189" i="1"/>
  <c r="O189" i="1"/>
  <c r="P189" i="1"/>
  <c r="Q189" i="1"/>
  <c r="J189" i="1"/>
  <c r="Q168" i="1"/>
  <c r="P168" i="1" s="1"/>
  <c r="O168" i="1"/>
  <c r="N155" i="1" l="1"/>
  <c r="M155" i="1"/>
  <c r="L155" i="1"/>
  <c r="K155" i="1"/>
  <c r="Q142" i="1"/>
  <c r="Q141" i="1"/>
  <c r="Q140" i="1"/>
  <c r="Q139" i="1"/>
  <c r="Q138" i="1"/>
  <c r="U223" i="1" l="1"/>
  <c r="T223" i="1"/>
  <c r="S223" i="1"/>
  <c r="R223" i="1"/>
  <c r="N223" i="1"/>
  <c r="M223" i="1"/>
  <c r="L223" i="1"/>
  <c r="K223" i="1"/>
  <c r="J223" i="1"/>
  <c r="A223" i="1"/>
  <c r="U154" i="1"/>
  <c r="T154" i="1"/>
  <c r="S154" i="1"/>
  <c r="R154" i="1"/>
  <c r="K154" i="1"/>
  <c r="L154" i="1"/>
  <c r="M154" i="1"/>
  <c r="N154" i="1"/>
  <c r="J154" i="1"/>
  <c r="Q152" i="1"/>
  <c r="O152" i="1"/>
  <c r="Q150" i="1"/>
  <c r="O150" i="1"/>
  <c r="Q149" i="1"/>
  <c r="O149" i="1"/>
  <c r="Q147" i="1"/>
  <c r="O147" i="1"/>
  <c r="Q146" i="1"/>
  <c r="O146" i="1"/>
  <c r="O140" i="1"/>
  <c r="P147" i="1" l="1"/>
  <c r="P140" i="1"/>
  <c r="P150" i="1"/>
  <c r="P152" i="1"/>
  <c r="K156" i="1"/>
  <c r="P149" i="1"/>
  <c r="P146" i="1"/>
  <c r="Q135" i="1"/>
  <c r="O135" i="1"/>
  <c r="Q134" i="1"/>
  <c r="O134" i="1"/>
  <c r="P134" i="1" l="1"/>
  <c r="P135" i="1"/>
  <c r="Q84" i="1"/>
  <c r="O84" i="1"/>
  <c r="Q71" i="1"/>
  <c r="O71" i="1"/>
  <c r="P84" i="1" l="1"/>
  <c r="P71" i="1"/>
  <c r="U269" i="1"/>
  <c r="T269" i="1"/>
  <c r="S269" i="1"/>
  <c r="R269" i="1"/>
  <c r="N269" i="1"/>
  <c r="M269" i="1"/>
  <c r="L269" i="1"/>
  <c r="K269" i="1"/>
  <c r="J269" i="1"/>
  <c r="A269" i="1"/>
  <c r="U268" i="1"/>
  <c r="T268" i="1"/>
  <c r="S268" i="1"/>
  <c r="R268" i="1"/>
  <c r="N268" i="1"/>
  <c r="M268" i="1"/>
  <c r="L268" i="1"/>
  <c r="K268" i="1"/>
  <c r="J268" i="1"/>
  <c r="A268" i="1"/>
  <c r="U267" i="1"/>
  <c r="T267" i="1"/>
  <c r="S267" i="1"/>
  <c r="R267" i="1"/>
  <c r="N267" i="1"/>
  <c r="M267" i="1"/>
  <c r="L267" i="1"/>
  <c r="K267" i="1"/>
  <c r="J267" i="1"/>
  <c r="A267" i="1"/>
  <c r="U263" i="1"/>
  <c r="T263" i="1"/>
  <c r="S263" i="1"/>
  <c r="R263" i="1"/>
  <c r="N263" i="1"/>
  <c r="M263" i="1"/>
  <c r="L263" i="1"/>
  <c r="K263" i="1"/>
  <c r="J263" i="1"/>
  <c r="A263" i="1"/>
  <c r="U262" i="1"/>
  <c r="T262" i="1"/>
  <c r="S262" i="1"/>
  <c r="R262" i="1"/>
  <c r="N262" i="1"/>
  <c r="M262" i="1"/>
  <c r="L262" i="1"/>
  <c r="K262" i="1"/>
  <c r="J262" i="1"/>
  <c r="A262" i="1"/>
  <c r="U261" i="1"/>
  <c r="T261" i="1"/>
  <c r="S261" i="1"/>
  <c r="R261" i="1"/>
  <c r="N261" i="1"/>
  <c r="M261" i="1"/>
  <c r="L261" i="1"/>
  <c r="K261" i="1"/>
  <c r="J261" i="1"/>
  <c r="A261" i="1"/>
  <c r="U260" i="1"/>
  <c r="T260" i="1"/>
  <c r="S260" i="1"/>
  <c r="R260" i="1"/>
  <c r="N260" i="1"/>
  <c r="M260" i="1"/>
  <c r="L260" i="1"/>
  <c r="K260" i="1"/>
  <c r="J260" i="1"/>
  <c r="A260" i="1"/>
  <c r="U259" i="1"/>
  <c r="T259" i="1"/>
  <c r="S259" i="1"/>
  <c r="R259" i="1"/>
  <c r="N259" i="1"/>
  <c r="M259" i="1"/>
  <c r="L259" i="1"/>
  <c r="K259" i="1"/>
  <c r="J259" i="1"/>
  <c r="A259" i="1"/>
  <c r="U258" i="1"/>
  <c r="T258" i="1"/>
  <c r="S258" i="1"/>
  <c r="R258" i="1"/>
  <c r="N258" i="1"/>
  <c r="M258" i="1"/>
  <c r="L258" i="1"/>
  <c r="K258" i="1"/>
  <c r="J258" i="1"/>
  <c r="A258" i="1"/>
  <c r="U257" i="1"/>
  <c r="T257" i="1"/>
  <c r="S257" i="1"/>
  <c r="R257" i="1"/>
  <c r="N257" i="1"/>
  <c r="M257" i="1"/>
  <c r="L257" i="1"/>
  <c r="K257" i="1"/>
  <c r="J257" i="1"/>
  <c r="A257" i="1"/>
  <c r="U256" i="1"/>
  <c r="T256" i="1"/>
  <c r="S256" i="1"/>
  <c r="R256" i="1"/>
  <c r="N256" i="1"/>
  <c r="M256" i="1"/>
  <c r="L256" i="1"/>
  <c r="K256" i="1"/>
  <c r="J256" i="1"/>
  <c r="A256" i="1"/>
  <c r="U255" i="1"/>
  <c r="T255" i="1"/>
  <c r="S255" i="1"/>
  <c r="R255" i="1"/>
  <c r="N255" i="1"/>
  <c r="M255" i="1"/>
  <c r="L255" i="1"/>
  <c r="K255" i="1"/>
  <c r="J255" i="1"/>
  <c r="A255" i="1"/>
  <c r="U254" i="1"/>
  <c r="T254" i="1"/>
  <c r="S254" i="1"/>
  <c r="R254" i="1"/>
  <c r="N254" i="1"/>
  <c r="M254" i="1"/>
  <c r="L254" i="1"/>
  <c r="K254" i="1"/>
  <c r="J254" i="1"/>
  <c r="A254" i="1"/>
  <c r="U253" i="1"/>
  <c r="T253" i="1"/>
  <c r="S253" i="1"/>
  <c r="R253" i="1"/>
  <c r="N253" i="1"/>
  <c r="M253" i="1"/>
  <c r="L253" i="1"/>
  <c r="K253" i="1"/>
  <c r="J253" i="1"/>
  <c r="A253" i="1"/>
  <c r="U252" i="1"/>
  <c r="T252" i="1"/>
  <c r="S252" i="1"/>
  <c r="R252" i="1"/>
  <c r="N252" i="1"/>
  <c r="M252" i="1"/>
  <c r="L252" i="1"/>
  <c r="K252" i="1"/>
  <c r="J252" i="1"/>
  <c r="A252" i="1"/>
  <c r="U251" i="1"/>
  <c r="T251" i="1"/>
  <c r="S251" i="1"/>
  <c r="R251" i="1"/>
  <c r="N251" i="1"/>
  <c r="M251" i="1"/>
  <c r="L251" i="1"/>
  <c r="K251" i="1"/>
  <c r="J251" i="1"/>
  <c r="A251" i="1"/>
  <c r="U219" i="1"/>
  <c r="T219" i="1"/>
  <c r="S219" i="1"/>
  <c r="R219" i="1"/>
  <c r="N219" i="1"/>
  <c r="M219" i="1"/>
  <c r="L219" i="1"/>
  <c r="K219" i="1"/>
  <c r="J219" i="1"/>
  <c r="A219" i="1"/>
  <c r="U218" i="1"/>
  <c r="T218" i="1"/>
  <c r="S218" i="1"/>
  <c r="R218" i="1"/>
  <c r="N218" i="1"/>
  <c r="M218" i="1"/>
  <c r="L218" i="1"/>
  <c r="K218" i="1"/>
  <c r="J218" i="1"/>
  <c r="A218" i="1"/>
  <c r="U215" i="1" l="1"/>
  <c r="T215" i="1"/>
  <c r="S215" i="1"/>
  <c r="R215" i="1"/>
  <c r="N215" i="1"/>
  <c r="M215" i="1"/>
  <c r="L215" i="1"/>
  <c r="K215" i="1"/>
  <c r="J215" i="1"/>
  <c r="A215" i="1"/>
  <c r="Q59" i="1" l="1"/>
  <c r="Q46" i="1"/>
  <c r="U290" i="1" l="1"/>
  <c r="T290" i="1"/>
  <c r="S290" i="1"/>
  <c r="R290" i="1"/>
  <c r="N290" i="1"/>
  <c r="M290" i="1"/>
  <c r="L290" i="1"/>
  <c r="K290" i="1"/>
  <c r="J290" i="1"/>
  <c r="U289" i="1"/>
  <c r="T289" i="1"/>
  <c r="S289" i="1"/>
  <c r="R289" i="1"/>
  <c r="N289" i="1"/>
  <c r="M289" i="1"/>
  <c r="L289" i="1"/>
  <c r="K289" i="1"/>
  <c r="J289" i="1"/>
  <c r="U286" i="1"/>
  <c r="T286" i="1"/>
  <c r="S286" i="1"/>
  <c r="R286" i="1"/>
  <c r="Q286" i="1"/>
  <c r="N286" i="1"/>
  <c r="M286" i="1"/>
  <c r="L286" i="1"/>
  <c r="K286" i="1"/>
  <c r="J286" i="1"/>
  <c r="U285" i="1"/>
  <c r="T285" i="1"/>
  <c r="S285" i="1"/>
  <c r="R285" i="1"/>
  <c r="N285" i="1"/>
  <c r="M285" i="1"/>
  <c r="L285" i="1"/>
  <c r="K285" i="1"/>
  <c r="J285" i="1"/>
  <c r="U284" i="1"/>
  <c r="T284" i="1"/>
  <c r="S284" i="1"/>
  <c r="R284" i="1"/>
  <c r="Q284" i="1"/>
  <c r="N284" i="1"/>
  <c r="M284" i="1"/>
  <c r="L284" i="1"/>
  <c r="K284" i="1"/>
  <c r="J284" i="1"/>
  <c r="U283" i="1"/>
  <c r="T283" i="1"/>
  <c r="S283" i="1"/>
  <c r="R283" i="1"/>
  <c r="N283" i="1"/>
  <c r="M283" i="1"/>
  <c r="L283" i="1"/>
  <c r="K283" i="1"/>
  <c r="J283" i="1"/>
  <c r="U271" i="1"/>
  <c r="T271" i="1"/>
  <c r="S271" i="1"/>
  <c r="R271" i="1"/>
  <c r="N271" i="1"/>
  <c r="M271" i="1"/>
  <c r="L271" i="1"/>
  <c r="K271" i="1"/>
  <c r="J271" i="1"/>
  <c r="U270" i="1"/>
  <c r="T270" i="1"/>
  <c r="S270" i="1"/>
  <c r="R270" i="1"/>
  <c r="N270" i="1"/>
  <c r="M270" i="1"/>
  <c r="L270" i="1"/>
  <c r="K270" i="1"/>
  <c r="J270" i="1"/>
  <c r="U266" i="1"/>
  <c r="T266" i="1"/>
  <c r="S266" i="1"/>
  <c r="R266" i="1"/>
  <c r="N266" i="1"/>
  <c r="M266" i="1"/>
  <c r="L266" i="1"/>
  <c r="K266" i="1"/>
  <c r="J266" i="1"/>
  <c r="U250" i="1"/>
  <c r="T250" i="1"/>
  <c r="S250" i="1"/>
  <c r="R250" i="1"/>
  <c r="N250" i="1"/>
  <c r="M250" i="1"/>
  <c r="L250" i="1"/>
  <c r="K250" i="1"/>
  <c r="J250" i="1"/>
  <c r="U249" i="1"/>
  <c r="T249" i="1"/>
  <c r="S249" i="1"/>
  <c r="R249" i="1"/>
  <c r="N249" i="1"/>
  <c r="M249" i="1"/>
  <c r="L249" i="1"/>
  <c r="K249" i="1"/>
  <c r="J249" i="1"/>
  <c r="U248" i="1"/>
  <c r="T248" i="1"/>
  <c r="S248" i="1"/>
  <c r="R248" i="1"/>
  <c r="N248" i="1"/>
  <c r="M248" i="1"/>
  <c r="L248" i="1"/>
  <c r="K248" i="1"/>
  <c r="J248" i="1"/>
  <c r="U229" i="1"/>
  <c r="T229" i="1"/>
  <c r="S229" i="1"/>
  <c r="R229" i="1"/>
  <c r="Q229" i="1"/>
  <c r="P229" i="1"/>
  <c r="O229" i="1"/>
  <c r="N229" i="1"/>
  <c r="M229" i="1"/>
  <c r="L229" i="1"/>
  <c r="K229" i="1"/>
  <c r="J229" i="1"/>
  <c r="U228" i="1"/>
  <c r="T228" i="1"/>
  <c r="S228" i="1"/>
  <c r="R228" i="1"/>
  <c r="Q228" i="1"/>
  <c r="P228" i="1"/>
  <c r="O228" i="1"/>
  <c r="N228" i="1"/>
  <c r="M228" i="1"/>
  <c r="L228" i="1"/>
  <c r="K228" i="1"/>
  <c r="J228" i="1"/>
  <c r="U227" i="1"/>
  <c r="T227" i="1"/>
  <c r="S227" i="1"/>
  <c r="R227" i="1"/>
  <c r="Q227" i="1"/>
  <c r="P227" i="1"/>
  <c r="O227" i="1"/>
  <c r="N227" i="1"/>
  <c r="M227" i="1"/>
  <c r="L227" i="1"/>
  <c r="K227" i="1"/>
  <c r="J227" i="1"/>
  <c r="U226" i="1"/>
  <c r="T226" i="1"/>
  <c r="S226" i="1"/>
  <c r="R226" i="1"/>
  <c r="N226" i="1"/>
  <c r="M226" i="1"/>
  <c r="L226" i="1"/>
  <c r="K226" i="1"/>
  <c r="J226" i="1"/>
  <c r="U222" i="1"/>
  <c r="T222" i="1"/>
  <c r="S222" i="1"/>
  <c r="R222" i="1"/>
  <c r="N222" i="1"/>
  <c r="M222" i="1"/>
  <c r="L222" i="1"/>
  <c r="K222" i="1"/>
  <c r="J222" i="1"/>
  <c r="U221" i="1"/>
  <c r="T221" i="1"/>
  <c r="S221" i="1"/>
  <c r="R221" i="1"/>
  <c r="N221" i="1"/>
  <c r="M221" i="1"/>
  <c r="L221" i="1"/>
  <c r="K221" i="1"/>
  <c r="J221" i="1"/>
  <c r="U220" i="1"/>
  <c r="T220" i="1"/>
  <c r="S220" i="1"/>
  <c r="R220" i="1"/>
  <c r="N220" i="1"/>
  <c r="M220" i="1"/>
  <c r="L220" i="1"/>
  <c r="K220" i="1"/>
  <c r="J220" i="1"/>
  <c r="U217" i="1"/>
  <c r="T217" i="1"/>
  <c r="S217" i="1"/>
  <c r="R217" i="1"/>
  <c r="N217" i="1"/>
  <c r="M217" i="1"/>
  <c r="L217" i="1"/>
  <c r="K217" i="1"/>
  <c r="J217" i="1"/>
  <c r="U216" i="1"/>
  <c r="T216" i="1"/>
  <c r="S216" i="1"/>
  <c r="R216" i="1"/>
  <c r="N216" i="1"/>
  <c r="M216" i="1"/>
  <c r="L216" i="1"/>
  <c r="K216" i="1"/>
  <c r="J216" i="1"/>
  <c r="U214" i="1"/>
  <c r="T214" i="1"/>
  <c r="S214" i="1"/>
  <c r="R214" i="1"/>
  <c r="N214" i="1"/>
  <c r="M214" i="1"/>
  <c r="L214" i="1"/>
  <c r="K214" i="1"/>
  <c r="J214" i="1"/>
  <c r="U213" i="1"/>
  <c r="T213" i="1"/>
  <c r="S213" i="1"/>
  <c r="R213" i="1"/>
  <c r="N213" i="1"/>
  <c r="M213" i="1"/>
  <c r="L213" i="1"/>
  <c r="K213" i="1"/>
  <c r="J213" i="1"/>
  <c r="U212" i="1"/>
  <c r="T212" i="1"/>
  <c r="S212" i="1"/>
  <c r="R212" i="1"/>
  <c r="N212" i="1"/>
  <c r="M212" i="1"/>
  <c r="L212" i="1"/>
  <c r="K212" i="1"/>
  <c r="J212" i="1"/>
  <c r="U211" i="1"/>
  <c r="T211" i="1"/>
  <c r="S211" i="1"/>
  <c r="R211" i="1"/>
  <c r="N211" i="1"/>
  <c r="M211" i="1"/>
  <c r="L211" i="1"/>
  <c r="K211" i="1"/>
  <c r="J211" i="1"/>
  <c r="U210" i="1"/>
  <c r="T210" i="1"/>
  <c r="S210" i="1"/>
  <c r="R210" i="1"/>
  <c r="N210" i="1"/>
  <c r="M210" i="1"/>
  <c r="L210" i="1"/>
  <c r="K210" i="1"/>
  <c r="J210" i="1"/>
  <c r="U209" i="1"/>
  <c r="T209" i="1"/>
  <c r="S209" i="1"/>
  <c r="R209" i="1"/>
  <c r="N209" i="1"/>
  <c r="O188" i="1"/>
  <c r="O187" i="1"/>
  <c r="O186" i="1"/>
  <c r="O184" i="1"/>
  <c r="O183" i="1"/>
  <c r="O182" i="1"/>
  <c r="O180" i="1"/>
  <c r="O179" i="1"/>
  <c r="O178" i="1"/>
  <c r="O176" i="1"/>
  <c r="O175" i="1"/>
  <c r="O174" i="1"/>
  <c r="Q174" i="1"/>
  <c r="Q175" i="1"/>
  <c r="Q176" i="1"/>
  <c r="O172" i="1"/>
  <c r="O167" i="1"/>
  <c r="O166" i="1"/>
  <c r="O165" i="1"/>
  <c r="O153" i="1"/>
  <c r="O145" i="1"/>
  <c r="O144" i="1"/>
  <c r="O142" i="1"/>
  <c r="O141" i="1"/>
  <c r="O139" i="1"/>
  <c r="O138" i="1"/>
  <c r="O136" i="1"/>
  <c r="O133" i="1"/>
  <c r="O132" i="1"/>
  <c r="O131" i="1"/>
  <c r="O129" i="1"/>
  <c r="O128" i="1"/>
  <c r="O127" i="1"/>
  <c r="O125" i="1"/>
  <c r="O124" i="1"/>
  <c r="O123" i="1"/>
  <c r="O121" i="1"/>
  <c r="O120" i="1"/>
  <c r="O119" i="1"/>
  <c r="O112" i="1"/>
  <c r="O290" i="1" s="1"/>
  <c r="O111" i="1"/>
  <c r="O289" i="1" s="1"/>
  <c r="O110" i="1"/>
  <c r="O271" i="1" s="1"/>
  <c r="O109" i="1"/>
  <c r="O270" i="1" s="1"/>
  <c r="O108" i="1"/>
  <c r="O269" i="1" s="1"/>
  <c r="O107" i="1"/>
  <c r="O268" i="1" s="1"/>
  <c r="O106" i="1"/>
  <c r="O267" i="1" s="1"/>
  <c r="O105" i="1"/>
  <c r="O226" i="1" s="1"/>
  <c r="N113" i="1"/>
  <c r="N100" i="1"/>
  <c r="O99" i="1"/>
  <c r="O263" i="1" s="1"/>
  <c r="O98" i="1"/>
  <c r="O262" i="1" s="1"/>
  <c r="O97" i="1"/>
  <c r="O261" i="1" s="1"/>
  <c r="O96" i="1"/>
  <c r="O260" i="1" s="1"/>
  <c r="O95" i="1"/>
  <c r="O223" i="1" s="1"/>
  <c r="O94" i="1"/>
  <c r="O259" i="1" s="1"/>
  <c r="O93" i="1"/>
  <c r="N85" i="1"/>
  <c r="O83" i="1"/>
  <c r="O257" i="1" s="1"/>
  <c r="O82" i="1"/>
  <c r="O256" i="1" s="1"/>
  <c r="O81" i="1"/>
  <c r="O255" i="1" s="1"/>
  <c r="O80" i="1"/>
  <c r="O254" i="1" s="1"/>
  <c r="O79" i="1"/>
  <c r="O222" i="1" s="1"/>
  <c r="O78" i="1"/>
  <c r="O253" i="1" s="1"/>
  <c r="N72" i="1"/>
  <c r="O70" i="1"/>
  <c r="O252" i="1" s="1"/>
  <c r="O69" i="1"/>
  <c r="O68" i="1"/>
  <c r="O221" i="1" s="1"/>
  <c r="O67" i="1"/>
  <c r="O250" i="1" s="1"/>
  <c r="O66" i="1"/>
  <c r="O220" i="1" s="1"/>
  <c r="O65" i="1"/>
  <c r="O249" i="1" s="1"/>
  <c r="O46" i="1"/>
  <c r="O284" i="1" s="1"/>
  <c r="O283" i="1"/>
  <c r="O45" i="1"/>
  <c r="O44" i="1"/>
  <c r="O43" i="1"/>
  <c r="O212" i="1" s="1"/>
  <c r="O42" i="1"/>
  <c r="O211" i="1" s="1"/>
  <c r="O41" i="1"/>
  <c r="O59" i="1"/>
  <c r="O286" i="1" s="1"/>
  <c r="O285" i="1"/>
  <c r="O58" i="1"/>
  <c r="O57" i="1"/>
  <c r="O219" i="1" s="1"/>
  <c r="O56" i="1"/>
  <c r="O218" i="1" s="1"/>
  <c r="O55" i="1"/>
  <c r="O216" i="1" s="1"/>
  <c r="O54" i="1"/>
  <c r="O217" i="1" s="1"/>
  <c r="N60" i="1"/>
  <c r="O53" i="1"/>
  <c r="O215" i="1" s="1"/>
  <c r="N47" i="1"/>
  <c r="O40" i="1"/>
  <c r="O209" i="1" s="1"/>
  <c r="O155" i="1" l="1"/>
  <c r="N224" i="1"/>
  <c r="R224" i="1"/>
  <c r="S224" i="1"/>
  <c r="T224" i="1"/>
  <c r="U224" i="1"/>
  <c r="O266" i="1"/>
  <c r="O251" i="1"/>
  <c r="O258" i="1"/>
  <c r="O210" i="1"/>
  <c r="O214" i="1"/>
  <c r="O213" i="1"/>
  <c r="O154" i="1"/>
  <c r="N291" i="1"/>
  <c r="P175" i="1"/>
  <c r="N230" i="1"/>
  <c r="N272" i="1"/>
  <c r="N264" i="1"/>
  <c r="N287" i="1"/>
  <c r="O60" i="1"/>
  <c r="S4" i="1" s="1"/>
  <c r="V4" i="1" s="1"/>
  <c r="O72" i="1"/>
  <c r="P5" i="1" s="1"/>
  <c r="V5" i="1" s="1"/>
  <c r="O85" i="1"/>
  <c r="S5" i="1" s="1"/>
  <c r="V6" i="1" s="1"/>
  <c r="O100" i="1"/>
  <c r="P6" i="1" s="1"/>
  <c r="V7" i="1" s="1"/>
  <c r="P176" i="1"/>
  <c r="P174" i="1"/>
  <c r="O248" i="1"/>
  <c r="Q112" i="1"/>
  <c r="Q290" i="1" s="1"/>
  <c r="Q111" i="1"/>
  <c r="Q289" i="1" s="1"/>
  <c r="Q110" i="1"/>
  <c r="Q271" i="1" s="1"/>
  <c r="Q109" i="1"/>
  <c r="Q270" i="1" s="1"/>
  <c r="Q108" i="1"/>
  <c r="Q269" i="1" s="1"/>
  <c r="Q107" i="1"/>
  <c r="Q268" i="1" s="1"/>
  <c r="Q106" i="1"/>
  <c r="Q267" i="1" s="1"/>
  <c r="A214" i="1"/>
  <c r="Q165" i="1"/>
  <c r="Q166" i="1"/>
  <c r="Q167" i="1"/>
  <c r="Q172" i="1"/>
  <c r="Q178" i="1"/>
  <c r="Q179" i="1"/>
  <c r="Q180" i="1"/>
  <c r="Q182" i="1"/>
  <c r="Q183" i="1"/>
  <c r="Q184" i="1"/>
  <c r="Q186" i="1"/>
  <c r="Q187" i="1"/>
  <c r="Q188" i="1"/>
  <c r="R189" i="1"/>
  <c r="T189" i="1"/>
  <c r="P59" i="1"/>
  <c r="P286" i="1" s="1"/>
  <c r="Q285" i="1"/>
  <c r="Q45" i="1"/>
  <c r="Q283" i="1"/>
  <c r="O224" i="1" l="1"/>
  <c r="Q214" i="1"/>
  <c r="N292" i="1"/>
  <c r="N273" i="1"/>
  <c r="N293" i="1"/>
  <c r="K191" i="1"/>
  <c r="N274" i="1"/>
  <c r="N232" i="1"/>
  <c r="N231" i="1"/>
  <c r="U291" i="1"/>
  <c r="U272" i="1"/>
  <c r="U287" i="1"/>
  <c r="U264" i="1"/>
  <c r="P182" i="1"/>
  <c r="P166" i="1"/>
  <c r="P165" i="1"/>
  <c r="P179" i="1"/>
  <c r="P285" i="1"/>
  <c r="P178" i="1"/>
  <c r="P172" i="1"/>
  <c r="P180" i="1"/>
  <c r="P188" i="1"/>
  <c r="P187" i="1"/>
  <c r="P186" i="1"/>
  <c r="P184" i="1"/>
  <c r="P183" i="1"/>
  <c r="P167" i="1"/>
  <c r="P283" i="1"/>
  <c r="P45" i="1"/>
  <c r="U85" i="1"/>
  <c r="U113" i="1"/>
  <c r="U100" i="1"/>
  <c r="U72" i="1"/>
  <c r="U60" i="1"/>
  <c r="U47" i="1"/>
  <c r="T330" i="1"/>
  <c r="S330" i="1"/>
  <c r="R330" i="1"/>
  <c r="M331" i="1"/>
  <c r="L331" i="1"/>
  <c r="K331" i="1"/>
  <c r="M330" i="1"/>
  <c r="L330" i="1"/>
  <c r="K330" i="1"/>
  <c r="J330" i="1"/>
  <c r="Q329" i="1"/>
  <c r="O329" i="1"/>
  <c r="Q328" i="1"/>
  <c r="O328" i="1"/>
  <c r="Q326" i="1"/>
  <c r="O326" i="1"/>
  <c r="Q325" i="1"/>
  <c r="O325" i="1"/>
  <c r="Q323" i="1"/>
  <c r="O323" i="1"/>
  <c r="Q321" i="1"/>
  <c r="O321" i="1"/>
  <c r="Q319" i="1"/>
  <c r="O319" i="1"/>
  <c r="Q317" i="1"/>
  <c r="O317" i="1"/>
  <c r="V30" i="1"/>
  <c r="K157" i="1" l="1"/>
  <c r="P214" i="1"/>
  <c r="Q331" i="1"/>
  <c r="U273" i="1"/>
  <c r="K276" i="1" s="1"/>
  <c r="U292" i="1"/>
  <c r="K295" i="1" s="1"/>
  <c r="U231" i="1"/>
  <c r="K192" i="1"/>
  <c r="O191" i="1"/>
  <c r="O331" i="1"/>
  <c r="Q330" i="1"/>
  <c r="O330" i="1"/>
  <c r="P325" i="1"/>
  <c r="P326" i="1"/>
  <c r="P321" i="1"/>
  <c r="P329" i="1"/>
  <c r="K332" i="1"/>
  <c r="P317" i="1"/>
  <c r="P323" i="1"/>
  <c r="P319" i="1"/>
  <c r="P328" i="1"/>
  <c r="T47" i="1"/>
  <c r="S47" i="1"/>
  <c r="R47" i="1"/>
  <c r="T60" i="1"/>
  <c r="S60" i="1"/>
  <c r="R60" i="1"/>
  <c r="V32" i="1"/>
  <c r="V31" i="1"/>
  <c r="K234" i="1" l="1"/>
  <c r="V325" i="1" s="1"/>
  <c r="V327" i="1" s="1"/>
  <c r="V47" i="1"/>
  <c r="P331" i="1"/>
  <c r="O332" i="1" s="1"/>
  <c r="P330" i="1"/>
  <c r="V60" i="1"/>
  <c r="A226" i="1"/>
  <c r="A290" i="1" l="1"/>
  <c r="A289" i="1"/>
  <c r="A286" i="1"/>
  <c r="A285" i="1"/>
  <c r="A284" i="1"/>
  <c r="A283" i="1"/>
  <c r="A271" i="1"/>
  <c r="A270" i="1"/>
  <c r="A266" i="1"/>
  <c r="A250" i="1"/>
  <c r="A249" i="1"/>
  <c r="A248" i="1"/>
  <c r="A229" i="1"/>
  <c r="A228" i="1"/>
  <c r="A227" i="1"/>
  <c r="A222" i="1" l="1"/>
  <c r="A221" i="1"/>
  <c r="A220" i="1"/>
  <c r="A217" i="1"/>
  <c r="A216" i="1"/>
  <c r="A213" i="1"/>
  <c r="A212" i="1"/>
  <c r="A211" i="1" l="1"/>
  <c r="A210" i="1"/>
  <c r="M209" i="1"/>
  <c r="M224" i="1" s="1"/>
  <c r="L209" i="1"/>
  <c r="L224" i="1" s="1"/>
  <c r="K209" i="1"/>
  <c r="K224" i="1" s="1"/>
  <c r="J209" i="1"/>
  <c r="A209" i="1"/>
  <c r="Q145" i="1" l="1"/>
  <c r="Q43" i="1"/>
  <c r="Q212" i="1" s="1"/>
  <c r="T291" i="1"/>
  <c r="S291" i="1"/>
  <c r="R291" i="1"/>
  <c r="M291" i="1"/>
  <c r="L291" i="1"/>
  <c r="K291" i="1"/>
  <c r="J291" i="1"/>
  <c r="T287" i="1"/>
  <c r="S287" i="1"/>
  <c r="R287" i="1"/>
  <c r="M287" i="1"/>
  <c r="L287" i="1"/>
  <c r="K287" i="1"/>
  <c r="J287" i="1"/>
  <c r="T272" i="1"/>
  <c r="S272" i="1"/>
  <c r="R272" i="1"/>
  <c r="M272" i="1"/>
  <c r="L272" i="1"/>
  <c r="K272" i="1"/>
  <c r="J272" i="1"/>
  <c r="T264" i="1"/>
  <c r="S264" i="1"/>
  <c r="R264" i="1"/>
  <c r="M264" i="1"/>
  <c r="L264" i="1"/>
  <c r="K264" i="1"/>
  <c r="J264" i="1"/>
  <c r="T230" i="1"/>
  <c r="S230" i="1"/>
  <c r="R230" i="1"/>
  <c r="M230" i="1"/>
  <c r="L230" i="1"/>
  <c r="K230" i="1"/>
  <c r="K232" i="1" s="1"/>
  <c r="J230" i="1"/>
  <c r="Q153" i="1"/>
  <c r="P145" i="1"/>
  <c r="Q144" i="1"/>
  <c r="P144" i="1" s="1"/>
  <c r="Q123" i="1"/>
  <c r="Q124" i="1"/>
  <c r="Q129" i="1"/>
  <c r="Q133" i="1"/>
  <c r="J113" i="1"/>
  <c r="Q128" i="1"/>
  <c r="Q131" i="1"/>
  <c r="Q121" i="1"/>
  <c r="Q93" i="1"/>
  <c r="Q258" i="1" s="1"/>
  <c r="Q94" i="1"/>
  <c r="Q259" i="1" s="1"/>
  <c r="Q95" i="1"/>
  <c r="Q223" i="1" s="1"/>
  <c r="Q96" i="1"/>
  <c r="Q260" i="1" s="1"/>
  <c r="Q97" i="1"/>
  <c r="Q261" i="1" s="1"/>
  <c r="Q98" i="1"/>
  <c r="Q262" i="1" s="1"/>
  <c r="Q99" i="1"/>
  <c r="Q263" i="1" s="1"/>
  <c r="J100" i="1"/>
  <c r="K100" i="1"/>
  <c r="L100" i="1"/>
  <c r="M100" i="1"/>
  <c r="R100" i="1"/>
  <c r="S100" i="1"/>
  <c r="T100" i="1"/>
  <c r="Q105" i="1"/>
  <c r="K113" i="1"/>
  <c r="L113" i="1"/>
  <c r="M113" i="1"/>
  <c r="R113" i="1"/>
  <c r="S113" i="1"/>
  <c r="T113" i="1"/>
  <c r="Q58" i="1"/>
  <c r="Q57" i="1"/>
  <c r="Q219" i="1" s="1"/>
  <c r="Q136" i="1"/>
  <c r="Q132" i="1"/>
  <c r="Q127" i="1"/>
  <c r="Q125" i="1"/>
  <c r="Q120" i="1"/>
  <c r="Q119" i="1"/>
  <c r="T85" i="1"/>
  <c r="S85" i="1"/>
  <c r="R85" i="1"/>
  <c r="M85" i="1"/>
  <c r="L85" i="1"/>
  <c r="K85" i="1"/>
  <c r="J85" i="1"/>
  <c r="Q83" i="1"/>
  <c r="Q257" i="1" s="1"/>
  <c r="Q82" i="1"/>
  <c r="Q256" i="1" s="1"/>
  <c r="Q81" i="1"/>
  <c r="Q255" i="1" s="1"/>
  <c r="Q80" i="1"/>
  <c r="Q254" i="1" s="1"/>
  <c r="Q79" i="1"/>
  <c r="Q222" i="1" s="1"/>
  <c r="Q78" i="1"/>
  <c r="T72" i="1"/>
  <c r="S72" i="1"/>
  <c r="R72" i="1"/>
  <c r="M72" i="1"/>
  <c r="L72" i="1"/>
  <c r="K72" i="1"/>
  <c r="J72" i="1"/>
  <c r="Q70" i="1"/>
  <c r="Q252" i="1" s="1"/>
  <c r="Q69" i="1"/>
  <c r="Q68" i="1"/>
  <c r="Q221" i="1" s="1"/>
  <c r="Q67" i="1"/>
  <c r="P67" i="1" s="1"/>
  <c r="Q66" i="1"/>
  <c r="Q220" i="1" s="1"/>
  <c r="Q65" i="1"/>
  <c r="M60" i="1"/>
  <c r="L60" i="1"/>
  <c r="K60" i="1"/>
  <c r="J60" i="1"/>
  <c r="Q56" i="1"/>
  <c r="Q218" i="1" s="1"/>
  <c r="Q55" i="1"/>
  <c r="Q216" i="1" s="1"/>
  <c r="Q54" i="1"/>
  <c r="Q217" i="1" s="1"/>
  <c r="Q53" i="1"/>
  <c r="K47" i="1"/>
  <c r="Q44" i="1"/>
  <c r="Q42" i="1"/>
  <c r="Q211" i="1" s="1"/>
  <c r="Q41" i="1"/>
  <c r="Q210" i="1" s="1"/>
  <c r="Q40" i="1"/>
  <c r="Q209" i="1" s="1"/>
  <c r="M47" i="1"/>
  <c r="L47" i="1"/>
  <c r="J47" i="1"/>
  <c r="P46" i="1"/>
  <c r="P284" i="1" s="1"/>
  <c r="Q155" i="1" l="1"/>
  <c r="K293" i="1"/>
  <c r="Q250" i="1"/>
  <c r="J273" i="1"/>
  <c r="K274" i="1"/>
  <c r="Q226" i="1"/>
  <c r="Q266" i="1"/>
  <c r="Q272" i="1" s="1"/>
  <c r="Q213" i="1"/>
  <c r="Q253" i="1"/>
  <c r="Q249" i="1"/>
  <c r="Q251" i="1"/>
  <c r="Q248" i="1"/>
  <c r="Q215" i="1"/>
  <c r="P123" i="1"/>
  <c r="Q154" i="1"/>
  <c r="Q72" i="1"/>
  <c r="Q100" i="1"/>
  <c r="S302" i="1"/>
  <c r="S304" i="1" s="1"/>
  <c r="P68" i="1"/>
  <c r="P221" i="1" s="1"/>
  <c r="P70" i="1"/>
  <c r="P252" i="1" s="1"/>
  <c r="U302" i="1"/>
  <c r="U304" i="1" s="1"/>
  <c r="P138" i="1"/>
  <c r="V72" i="1"/>
  <c r="P131" i="1"/>
  <c r="P58" i="1"/>
  <c r="P96" i="1"/>
  <c r="P260" i="1" s="1"/>
  <c r="P119" i="1"/>
  <c r="P54" i="1"/>
  <c r="P217" i="1" s="1"/>
  <c r="P55" i="1"/>
  <c r="P216" i="1" s="1"/>
  <c r="P56" i="1"/>
  <c r="P218" i="1" s="1"/>
  <c r="P120" i="1"/>
  <c r="V113" i="1"/>
  <c r="V100" i="1"/>
  <c r="V85" i="1"/>
  <c r="J292" i="1"/>
  <c r="M292" i="1"/>
  <c r="K292" i="1"/>
  <c r="S292" i="1"/>
  <c r="L273" i="1"/>
  <c r="M274" i="1"/>
  <c r="S273" i="1"/>
  <c r="M293" i="1"/>
  <c r="O272" i="1"/>
  <c r="O264" i="1"/>
  <c r="O291" i="1"/>
  <c r="O230" i="1"/>
  <c r="Q60" i="1"/>
  <c r="P79" i="1"/>
  <c r="P222" i="1" s="1"/>
  <c r="P81" i="1"/>
  <c r="P255" i="1" s="1"/>
  <c r="P83" i="1"/>
  <c r="P257" i="1" s="1"/>
  <c r="P127" i="1"/>
  <c r="P132" i="1"/>
  <c r="P111" i="1"/>
  <c r="P289" i="1" s="1"/>
  <c r="P108" i="1"/>
  <c r="P269" i="1" s="1"/>
  <c r="P107" i="1"/>
  <c r="P268" i="1" s="1"/>
  <c r="P106" i="1"/>
  <c r="P267" i="1" s="1"/>
  <c r="P98" i="1"/>
  <c r="P262" i="1" s="1"/>
  <c r="P121" i="1"/>
  <c r="P139" i="1"/>
  <c r="P128" i="1"/>
  <c r="P142" i="1"/>
  <c r="P129" i="1"/>
  <c r="Q291" i="1"/>
  <c r="P43" i="1"/>
  <c r="P212" i="1" s="1"/>
  <c r="O47" i="1"/>
  <c r="P4" i="1" s="1"/>
  <c r="V3" i="1" s="1"/>
  <c r="P40" i="1"/>
  <c r="P209" i="1" s="1"/>
  <c r="L274" i="1"/>
  <c r="R273" i="1"/>
  <c r="T273" i="1"/>
  <c r="R292" i="1"/>
  <c r="M231" i="1"/>
  <c r="S231" i="1"/>
  <c r="L231" i="1"/>
  <c r="R231" i="1"/>
  <c r="T231" i="1"/>
  <c r="P65" i="1"/>
  <c r="J224" i="1"/>
  <c r="P42" i="1"/>
  <c r="P211" i="1" s="1"/>
  <c r="T292" i="1"/>
  <c r="Q113" i="1"/>
  <c r="Q47" i="1"/>
  <c r="P44" i="1"/>
  <c r="P53" i="1"/>
  <c r="P41" i="1"/>
  <c r="P210" i="1" s="1"/>
  <c r="P66" i="1"/>
  <c r="P220" i="1" s="1"/>
  <c r="P69" i="1"/>
  <c r="P78" i="1"/>
  <c r="P253" i="1" s="1"/>
  <c r="P80" i="1"/>
  <c r="P254" i="1" s="1"/>
  <c r="P82" i="1"/>
  <c r="P256" i="1" s="1"/>
  <c r="P125" i="1"/>
  <c r="P136" i="1"/>
  <c r="J303" i="1"/>
  <c r="P57" i="1"/>
  <c r="P219" i="1" s="1"/>
  <c r="P112" i="1"/>
  <c r="P290" i="1" s="1"/>
  <c r="P110" i="1"/>
  <c r="P271" i="1" s="1"/>
  <c r="P109" i="1"/>
  <c r="P270" i="1" s="1"/>
  <c r="O113" i="1"/>
  <c r="S6" i="1" s="1"/>
  <c r="V8" i="1" s="1"/>
  <c r="P250" i="1"/>
  <c r="P99" i="1"/>
  <c r="P263" i="1" s="1"/>
  <c r="P97" i="1"/>
  <c r="P261" i="1" s="1"/>
  <c r="P95" i="1"/>
  <c r="P223" i="1" s="1"/>
  <c r="P94" i="1"/>
  <c r="P259" i="1" s="1"/>
  <c r="P93" i="1"/>
  <c r="P141" i="1"/>
  <c r="P133" i="1"/>
  <c r="P124" i="1"/>
  <c r="P153" i="1"/>
  <c r="Q85" i="1"/>
  <c r="P105" i="1"/>
  <c r="P266" i="1" s="1"/>
  <c r="M273" i="1"/>
  <c r="T302" i="1"/>
  <c r="T304" i="1" s="1"/>
  <c r="K273" i="1"/>
  <c r="L292" i="1"/>
  <c r="L293" i="1"/>
  <c r="P155" i="1" l="1"/>
  <c r="Q224" i="1"/>
  <c r="P251" i="1"/>
  <c r="P258" i="1"/>
  <c r="P287" i="1"/>
  <c r="P249" i="1"/>
  <c r="K231" i="1"/>
  <c r="P213" i="1"/>
  <c r="P248" i="1"/>
  <c r="P215" i="1"/>
  <c r="L303" i="1"/>
  <c r="P154" i="1"/>
  <c r="K275" i="1"/>
  <c r="K277" i="1" s="1"/>
  <c r="K193" i="1"/>
  <c r="K294" i="1"/>
  <c r="K296" i="1" s="1"/>
  <c r="K158" i="1"/>
  <c r="Q230" i="1"/>
  <c r="P226" i="1"/>
  <c r="P230" i="1" s="1"/>
  <c r="Q287" i="1"/>
  <c r="Q264" i="1"/>
  <c r="O287" i="1"/>
  <c r="O293" i="1" s="1"/>
  <c r="J302" i="1"/>
  <c r="J231" i="1"/>
  <c r="H303" i="1"/>
  <c r="P291" i="1"/>
  <c r="P272" i="1"/>
  <c r="O273" i="1"/>
  <c r="O274" i="1"/>
  <c r="O231" i="1"/>
  <c r="M232" i="1"/>
  <c r="P113" i="1"/>
  <c r="L232" i="1"/>
  <c r="P60" i="1"/>
  <c r="P100" i="1"/>
  <c r="P47" i="1"/>
  <c r="P85" i="1"/>
  <c r="P72" i="1"/>
  <c r="P224" i="1" l="1"/>
  <c r="P232" i="1" s="1"/>
  <c r="P264" i="1"/>
  <c r="P273" i="1" s="1"/>
  <c r="Q232" i="1"/>
  <c r="O303" i="1"/>
  <c r="K233" i="1"/>
  <c r="K235" i="1" s="1"/>
  <c r="V326" i="1" s="1"/>
  <c r="V328" i="1" s="1"/>
  <c r="Q292" i="1"/>
  <c r="Q293" i="1"/>
  <c r="O292" i="1"/>
  <c r="Q273" i="1"/>
  <c r="Q274" i="1"/>
  <c r="L302" i="1"/>
  <c r="L304" i="1" s="1"/>
  <c r="O156" i="1"/>
  <c r="Q231" i="1"/>
  <c r="P293" i="1"/>
  <c r="O294" i="1" s="1"/>
  <c r="P292" i="1"/>
  <c r="H302" i="1"/>
  <c r="H304" i="1" s="1"/>
  <c r="Q303" i="1" s="1"/>
  <c r="O232" i="1"/>
  <c r="J304" i="1"/>
  <c r="P274" i="1" l="1"/>
  <c r="O275" i="1" s="1"/>
  <c r="O302" i="1"/>
  <c r="O304" i="1" s="1"/>
  <c r="V303" i="1"/>
  <c r="O233" i="1"/>
  <c r="P231" i="1"/>
  <c r="Q302" i="1"/>
  <c r="Q304" i="1" s="1"/>
</calcChain>
</file>

<file path=xl/comments1.xml><?xml version="1.0" encoding="utf-8"?>
<comments xmlns="http://schemas.openxmlformats.org/spreadsheetml/2006/main">
  <authors>
    <author>Gelu Gherghin</author>
    <author>Windows User</author>
  </authors>
  <commentList>
    <comment ref="P4" authorId="0" shape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4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6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73" authorId="0"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6" authorId="0" shape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9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10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1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1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1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5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58"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6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6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6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9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09"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3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48"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7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9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0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0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0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1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23"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<sst xmlns="http://schemas.openxmlformats.org/spreadsheetml/2006/main" count="736" uniqueCount="289">
  <si>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</si>
  <si>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</si>
  <si>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</si>
  <si>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</si>
  <si>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</si>
  <si>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</si>
  <si>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</si>
  <si>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</si>
  <si>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</si>
  <si>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</si>
  <si>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</si>
  <si>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</si>
  <si>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</si>
  <si>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</si>
  <si>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</si>
  <si>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</si>
  <si>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</si>
  <si>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</si>
  <si>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</si>
  <si>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</si>
  <si>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</si>
  <si>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</si>
  <si>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</si>
  <si>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</si>
  <si>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</si>
  <si>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</si>
  <si>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</si>
  <si>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</si>
  <si>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</si>
  <si>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</si>
  <si>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</si>
  <si>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</si>
  <si>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</si>
  <si>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</si>
  <si>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</si>
  <si>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</si>
  <si>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</si>
  <si>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</si>
  <si>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</si>
  <si>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</si>
  <si>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</si>
  <si>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</si>
  <si>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</si>
  <si>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</si>
  <si>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</si>
  <si>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</si>
  <si>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</si>
  <si>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</si>
  <si>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</si>
  <si>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</si>
  <si>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</si>
  <si>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</si>
  <si>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</si>
  <si>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</si>
  <si>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</si>
  <si>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</si>
  <si>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</si>
  <si>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</si>
  <si>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</si>
  <si>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</si>
  <si>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</si>
  <si>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</si>
  <si>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</si>
  <si>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</si>
  <si>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</si>
  <si>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</si>
  <si>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</si>
  <si>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</si>
  <si>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</si>
  <si>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</si>
  <si>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</si>
  <si>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</si>
  <si>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</si>
  <si>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</si>
  <si>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</si>
  <si>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</si>
  <si>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</si>
  <si>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</si>
  <si>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</si>
  <si>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</si>
  <si>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</si>
  <si>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</si>
  <si>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</si>
  <si>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</si>
  <si>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</si>
  <si>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</si>
  <si>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</si>
  <si>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</si>
  <si>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</si>
  <si>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</si>
  <si>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</si>
  <si>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</si>
  <si>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</si>
  <si>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</si>
  <si>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</si>
  <si>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</si>
  <si>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</si>
  <si>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</si>
  <si>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</si>
  <si>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</si>
  <si>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</si>
  <si>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</si>
  <si>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</si>
  <si>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</si>
  <si>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</si>
  <si>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Curs opțional 1</t>
  </si>
  <si>
    <t>Limba străină 1</t>
  </si>
  <si>
    <t>Limba străină 2</t>
  </si>
  <si>
    <t>PACHET OPȚIONAL 1 (An I, Semestrul 1)</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</si>
  <si>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</si>
  <si>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</si>
  <si>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</si>
  <si>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</si>
  <si>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</si>
  <si>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</si>
  <si>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</si>
  <si>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</si>
  <si>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</si>
  <si>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</si>
  <si>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</si>
  <si>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</si>
  <si>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</si>
  <si>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</si>
  <si>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</si>
  <si>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</si>
  <si>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</si>
  <si>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2018-2019</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</si>
  <si>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</si>
  <si>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*LLU0013, Limba engleză - curs practic limbaj specializat; LLU0023, Limba franceză - curs practic limbaj specializat; LL0033, Limba germană - curs practic limbaj specializat; LL0043, Limba italiană - curs practic limbaj specializat; LL0053 - Limba spaniolă - curs practic limbaj specializat; LL0063 - Limba rusă - curs practic limbaj specializat.</t>
  </si>
  <si>
    <t>*LLU0014, Limba engleză - curs practic limbaj specializat; LLU0024, Limba franceză - curs practic limbaj specializat; LL0034, Limba germană - curs practic limbaj specializat; LL0044, Limba italiană - curs practic limbaj specializat; LL0054 - Limba spaniolă - curs practic limbaj specializat; LL0064- Limba rusă - curs practic limbaj specializat.</t>
  </si>
  <si>
    <t>Domeniul: MATEMATICĂ</t>
  </si>
  <si>
    <t>Limba de predare: MAGHIARĂ</t>
  </si>
  <si>
    <t>Titlul absolventului: LICENȚIAT ÎN MATEMATICĂ</t>
  </si>
  <si>
    <r>
      <rPr>
        <b/>
        <sz val="10"/>
        <color indexed="8"/>
        <rFont val="Times New Roman"/>
        <family val="1"/>
      </rPr>
      <t>VI.  UNIVERSITĂŢI EUROPENE DE REFERINŢĂ:</t>
    </r>
    <r>
      <rPr>
        <sz val="10"/>
        <color indexed="8"/>
        <rFont val="Times New Roman"/>
        <family val="1"/>
      </rPr>
      <t xml:space="preserve">
 Planul de învăţământ urmează în proporţie de 80% planurile de învăţământ ale: Universităţii München, Universitatea Tor Vergata din Roma şi Universitatea din Heidelberg.</t>
    </r>
  </si>
  <si>
    <t xml:space="preserve">6 credite (2 semestre) pentru disciplina Limbi străine </t>
  </si>
  <si>
    <t>Specializarea/Programul de studiu: MATEMATICĂ INFORMATICĂ (ÎN LIMBA MAGHIARĂ)</t>
  </si>
  <si>
    <t>MLM0019</t>
  </si>
  <si>
    <t>Algebra 1 (Algebră liniară)</t>
  </si>
  <si>
    <t>MLM0023</t>
  </si>
  <si>
    <t>Logică matematică</t>
  </si>
  <si>
    <t>MLM0001</t>
  </si>
  <si>
    <t>Analiză matematică 1 (Analiza pe R)</t>
  </si>
  <si>
    <t>MLM0013</t>
  </si>
  <si>
    <t>Geometrie 1 (Geometrie analitică)</t>
  </si>
  <si>
    <t>MLM5104</t>
  </si>
  <si>
    <t>Algoritmi fundamentali</t>
  </si>
  <si>
    <t>MLX2201</t>
  </si>
  <si>
    <t>MLM0021</t>
  </si>
  <si>
    <t>Algebra 2 (Structuri algebrice de bază)</t>
  </si>
  <si>
    <t>MLM0006</t>
  </si>
  <si>
    <t>Analiză matematică 2 (Calcul diferenţial în R^n)</t>
  </si>
  <si>
    <t>MLM0015</t>
  </si>
  <si>
    <t>Geometrie 2 (Geometrie afină)</t>
  </si>
  <si>
    <t>MLM0022</t>
  </si>
  <si>
    <t>Teoria numerelor</t>
  </si>
  <si>
    <t>MLM5006</t>
  </si>
  <si>
    <t>Programare orientată obiect</t>
  </si>
  <si>
    <t>MLM5105</t>
  </si>
  <si>
    <t>Structuri de date</t>
  </si>
  <si>
    <t>MLM5008</t>
  </si>
  <si>
    <t>Metode avansate de programare</t>
  </si>
  <si>
    <t>MLM0007</t>
  </si>
  <si>
    <t>Analiză matematică 3 (Calcul integral în R^n)</t>
  </si>
  <si>
    <t>MLM0016</t>
  </si>
  <si>
    <t>Geometrie 3 (Geometria diferenţială a curbelor şi suprafeţelor)</t>
  </si>
  <si>
    <t>MLM0009</t>
  </si>
  <si>
    <t>Ecuaţii diferenţiale</t>
  </si>
  <si>
    <t>MLM5027</t>
  </si>
  <si>
    <t>Baze de date</t>
  </si>
  <si>
    <t>MLM5004</t>
  </si>
  <si>
    <t>Arhitectura sistemelor de calcul</t>
  </si>
  <si>
    <t>MLM0027</t>
  </si>
  <si>
    <t>Analiză numerică</t>
  </si>
  <si>
    <t>MLM0029</t>
  </si>
  <si>
    <t>Probabilităţi</t>
  </si>
  <si>
    <t>MLM0025</t>
  </si>
  <si>
    <t>Mecanică teoretică</t>
  </si>
  <si>
    <t>MLM5007</t>
  </si>
  <si>
    <t>Sisteme de operare</t>
  </si>
  <si>
    <t>MLX2202</t>
  </si>
  <si>
    <t>Curs optional 2</t>
  </si>
  <si>
    <t>MLX2203</t>
  </si>
  <si>
    <t>Curs optional 3</t>
  </si>
  <si>
    <t>MLM0030</t>
  </si>
  <si>
    <t>Statistică matematică</t>
  </si>
  <si>
    <t>MLM5011</t>
  </si>
  <si>
    <t>Ingineria sistemelor soft</t>
  </si>
  <si>
    <t>MLM5023</t>
  </si>
  <si>
    <t>Limbaje formale şi tehnici de compilare</t>
  </si>
  <si>
    <t>MLM2007</t>
  </si>
  <si>
    <t>Practică</t>
  </si>
  <si>
    <t>MLM5012</t>
  </si>
  <si>
    <t>Proiect colectiv</t>
  </si>
  <si>
    <t>MLM0011</t>
  </si>
  <si>
    <t>Ecuaţii cu derivate parţiale</t>
  </si>
  <si>
    <t>MLX2204</t>
  </si>
  <si>
    <t>Curs opţional 4</t>
  </si>
  <si>
    <t>MLM0005</t>
  </si>
  <si>
    <t>Tehnici de optimizare</t>
  </si>
  <si>
    <t>MLM5029</t>
  </si>
  <si>
    <t>Inteligenţă artificială</t>
  </si>
  <si>
    <t>MLM5002</t>
  </si>
  <si>
    <t>Reţele de calculatoare</t>
  </si>
  <si>
    <t>MLX2205</t>
  </si>
  <si>
    <t>Curs opţional 5</t>
  </si>
  <si>
    <t>MLM2001</t>
  </si>
  <si>
    <t>Elaborarea lucrării de licenţă</t>
  </si>
  <si>
    <t>MLX2206</t>
  </si>
  <si>
    <t>Curs optional 6</t>
  </si>
  <si>
    <t>MLX2207</t>
  </si>
  <si>
    <t>Curs opțional 7</t>
  </si>
  <si>
    <t>MLX2208</t>
  </si>
  <si>
    <t>Curs optional 8</t>
  </si>
  <si>
    <t>MLM0018</t>
  </si>
  <si>
    <t>Matematică de bază</t>
  </si>
  <si>
    <t>MLM3125</t>
  </si>
  <si>
    <t>Metode avansate de rezolvare a problemelor de matematică</t>
  </si>
  <si>
    <t>MLM5107</t>
  </si>
  <si>
    <t>Fundamentele programării</t>
  </si>
  <si>
    <t>MLM0069</t>
  </si>
  <si>
    <t>Sisteme dinamice discrete</t>
  </si>
  <si>
    <t>MLM0034</t>
  </si>
  <si>
    <t>Capitole speciale de analiză matematică</t>
  </si>
  <si>
    <t>MLM0003</t>
  </si>
  <si>
    <t>Funcţii reale</t>
  </si>
  <si>
    <t>MLM3126</t>
  </si>
  <si>
    <t>Probleme de numărare și probabilități clasice</t>
  </si>
  <si>
    <t>MLM5028</t>
  </si>
  <si>
    <t>Sisteme de gestiune a bazelor de date</t>
  </si>
  <si>
    <t>MLM0050</t>
  </si>
  <si>
    <t>Grafuri şi combinatorică</t>
  </si>
  <si>
    <t>MLM0004</t>
  </si>
  <si>
    <t>Analiza funcţională</t>
  </si>
  <si>
    <t>MLM5040</t>
  </si>
  <si>
    <t>Programare distribuită - platforme Java</t>
  </si>
  <si>
    <t>MLM0066</t>
  </si>
  <si>
    <t>Teoria codurilor</t>
  </si>
  <si>
    <t>MLM0039</t>
  </si>
  <si>
    <t>Matematici aplicate în economie</t>
  </si>
  <si>
    <t>MLM3128</t>
  </si>
  <si>
    <t>Complemente de geometrie sintetică</t>
  </si>
  <si>
    <t>MLM0024</t>
  </si>
  <si>
    <t>Astronomie</t>
  </si>
  <si>
    <t>MLM5074</t>
  </si>
  <si>
    <t>Business Intelligence</t>
  </si>
  <si>
    <t>MLM5089</t>
  </si>
  <si>
    <t>Programare IoS</t>
  </si>
  <si>
    <t>MLM0037</t>
  </si>
  <si>
    <t>Modelare matematică</t>
  </si>
  <si>
    <t>MLM3129</t>
  </si>
  <si>
    <t>Geometria varietăților diferențiabile</t>
  </si>
  <si>
    <t>MLM0032</t>
  </si>
  <si>
    <t>Teoria informaţiei</t>
  </si>
  <si>
    <t>PACHET OPȚIONAL 2 (An II, Semestrul 4)</t>
  </si>
  <si>
    <t>PACHET OPȚIONAL 3 (An II, Semestrul 4)</t>
  </si>
  <si>
    <t>PACHET OPȚIONAL 4 (An III, Semestrul 5)</t>
  </si>
  <si>
    <t>PACHET OPȚIONAL 5 (An III, Semestrul 6)</t>
  </si>
  <si>
    <t>MLM0048</t>
  </si>
  <si>
    <t>Capitole speciale de algebră</t>
  </si>
  <si>
    <t>MLM3130</t>
  </si>
  <si>
    <t>Complemente de geometrie în spațiu</t>
  </si>
  <si>
    <t>MLM0055</t>
  </si>
  <si>
    <t>Calcul numeric în matematică</t>
  </si>
  <si>
    <t>MLM0067</t>
  </si>
  <si>
    <t>Fractali</t>
  </si>
  <si>
    <t>PACHET OPȚIONAL 7 (An III, Semestrul 6)</t>
  </si>
  <si>
    <t>PACHET OPȚIONAL 8 (An III, Semestrul 6)</t>
  </si>
  <si>
    <t>MLM2006</t>
  </si>
  <si>
    <t>Istoria matematicii</t>
  </si>
  <si>
    <t>MLM7007</t>
  </si>
  <si>
    <t>Istoria informaticii</t>
  </si>
  <si>
    <t>MLM2005</t>
  </si>
  <si>
    <t>Metodologia documentării şi elaborării unei lucrări ştiinţifice</t>
  </si>
  <si>
    <t>MLM2003</t>
  </si>
  <si>
    <t>Redactarea documentelor matematice în LaTeX</t>
  </si>
  <si>
    <t>MLE2008</t>
  </si>
  <si>
    <t>Limba engleză-formare şi informare academică (curs pentru începători)</t>
  </si>
  <si>
    <t>MLM2002</t>
  </si>
  <si>
    <t>Didactica specialităţii: Didactica matematicii</t>
  </si>
  <si>
    <t>Sem. 1: Se alege  o disciplină din pachetul opțional 1 (MLX2201)</t>
  </si>
  <si>
    <t>Sem. 4: Se alege  câte o disciplină din pachetele opționale 2 (MLX2202) și 3 (MLX2203)</t>
  </si>
  <si>
    <t>Sem. 5: Se alege  o disciplină din pachetul opțional 4 (MLX2204)</t>
  </si>
  <si>
    <t>Sem. 6: Se alege câte o disciplină din pachetele opționale 5 (MLX2205), 6 (MLX2206), 7 (MLX2207) și 8 (MLX2208)</t>
  </si>
  <si>
    <r>
      <rPr>
        <b/>
        <sz val="10"/>
        <rFont val="Times New Roman"/>
        <family val="1"/>
      </rPr>
      <t xml:space="preserve">   149 </t>
    </r>
    <r>
      <rPr>
        <sz val="10"/>
        <rFont val="Times New Roman"/>
        <family val="1"/>
      </rPr>
      <t>de credite la disciplinele obligatorii;</t>
    </r>
  </si>
  <si>
    <r>
      <t xml:space="preserve">   </t>
    </r>
    <r>
      <rPr>
        <b/>
        <sz val="10"/>
        <rFont val="Times New Roman"/>
        <family val="1"/>
      </rPr>
      <t>31</t>
    </r>
    <r>
      <rPr>
        <sz val="10"/>
        <rFont val="Times New Roman"/>
        <family val="1"/>
      </rPr>
      <t xml:space="preserve"> credite la disciplinele opţionale</t>
    </r>
  </si>
  <si>
    <t>Am refacut formulele din celulele marcate cu rosu</t>
  </si>
  <si>
    <t>Metode avansate de rezolvare a problemelor de matematică şi informatică</t>
  </si>
  <si>
    <t>MLM7021</t>
  </si>
  <si>
    <t>Dezvoltarea competențelor personale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</si>
</sst>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sz val="9"/>
      <color indexed="81"/>
      <name val="Tahoma"/>
      <family val="2"/>
    </font>
    <font>
      <b/>
      <sz val="9"/>
      <color indexed="81"/>
      <name val="Tahoma"/>
      <family val="2"/>
    </font>
    <font>
      <i/>
      <sz val="9"/>
      <color indexed="10"/>
      <name val="Tahoma"/>
      <family val="2"/>
      <charset val="238"/>
    </font>
    <font>
      <b/>
      <sz val="10"/>
      <color rgb="FFFF0000"/>
      <name val="Times New Roman"/>
      <family val="1"/>
      <charset val="238"/>
    </font>
    <font>
      <b/>
      <sz val="10"/>
      <name val="Times New Roman"/>
      <family val="1"/>
      <charset val="238"/>
    </font>
    <font>
      <sz val="10"/>
      <color indexed="8"/>
      <name val="Arial"/>
      <family val="2"/>
    </font>
    <font>
      <b/>
      <sz val="10"/>
      <name val="Times New Roman"/>
      <family val="1"/>
    </font>
    <font>
      <sz val="11"/>
      <name val="Calibri"/>
      <family val="2"/>
      <charset val="238"/>
      <scheme val="minor"/>
    </font>
    <font>
      <sz val="10"/>
      <color rgb="FFFF0000"/>
      <name val="Times New Roman"/>
      <family val="1"/>
    </font>
    <font>
      <sz val="10"/>
      <color rgb="FF000000"/>
      <name val="Times New Roman"/>
      <family val="1"/>
      <charset val="238"/>
    </font>
    <font>
      <sz val="11"/>
      <name val="Calibri"/>
      <family val="2"/>
      <charset val="23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9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2" fillId="0" borderId="0"/>
    <xf numFmtId="0" fontId="22" fillId="0" borderId="0"/>
  </cellStyleXfs>
  <cellXfs count="346">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1"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lignment horizontal="center" vertical="top" wrapText="1"/>
    </xf>
    <xf numFmtId="0" fontId="1" fillId="3" borderId="1" xfId="1" applyFont="1" applyFill="1" applyBorder="1" applyAlignment="1">
      <alignment horizontal="left" vertical="center"/>
    </xf>
    <xf numFmtId="1" fontId="1" fillId="3" borderId="1" xfId="1" applyNumberFormat="1" applyFont="1" applyFill="1" applyBorder="1" applyAlignment="1">
      <alignment horizontal="center" vertical="center"/>
    </xf>
    <xf numFmtId="0" fontId="1" fillId="3" borderId="13" xfId="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1" fontId="1" fillId="3" borderId="2" xfId="1"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center" vertical="center"/>
      <protection locked="0"/>
    </xf>
    <xf numFmtId="0" fontId="1" fillId="3" borderId="1" xfId="1" applyFont="1" applyFill="1" applyBorder="1" applyAlignment="1">
      <alignment horizontal="left" vertical="top" wrapText="1"/>
    </xf>
    <xf numFmtId="0" fontId="1" fillId="3" borderId="1" xfId="1" applyFont="1" applyFill="1" applyBorder="1" applyAlignment="1">
      <alignment horizontal="center" vertical="center"/>
    </xf>
    <xf numFmtId="1" fontId="1" fillId="3" borderId="1" xfId="1" applyNumberFormat="1" applyFont="1" applyFill="1" applyBorder="1" applyAlignment="1" applyProtection="1">
      <alignment horizontal="center" vertical="center" wrapText="1"/>
      <protection locked="0"/>
    </xf>
    <xf numFmtId="10" fontId="2" fillId="0" borderId="0" xfId="0" applyNumberFormat="1"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8" fillId="3" borderId="1" xfId="0" applyNumberFormat="1" applyFont="1" applyFill="1" applyBorder="1" applyAlignment="1" applyProtection="1">
      <alignment horizontal="center" vertical="center"/>
      <protection locked="0"/>
    </xf>
    <xf numFmtId="1" fontId="25" fillId="0" borderId="1" xfId="0" applyNumberFormat="1" applyFont="1" applyBorder="1" applyAlignment="1" applyProtection="1">
      <alignment horizontal="center" vertical="center"/>
    </xf>
    <xf numFmtId="1" fontId="8" fillId="0" borderId="1" xfId="0" applyNumberFormat="1" applyFont="1" applyBorder="1" applyAlignment="1" applyProtection="1">
      <alignment horizontal="center" vertical="center"/>
    </xf>
    <xf numFmtId="0" fontId="2" fillId="0" borderId="0" xfId="0" applyFont="1" applyBorder="1" applyAlignment="1" applyProtection="1">
      <alignment horizontal="left" vertical="center"/>
      <protection locked="0"/>
    </xf>
    <xf numFmtId="1" fontId="26" fillId="9" borderId="16" xfId="0" applyNumberFormat="1" applyFont="1" applyFill="1" applyBorder="1" applyAlignment="1">
      <alignment horizontal="left" vertical="center"/>
    </xf>
    <xf numFmtId="0" fontId="27" fillId="0" borderId="17" xfId="0" applyFont="1" applyBorder="1"/>
    <xf numFmtId="0" fontId="27" fillId="0" borderId="18" xfId="0" applyFont="1" applyBorder="1"/>
    <xf numFmtId="0" fontId="1" fillId="2"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top"/>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0" borderId="0" xfId="0" applyFont="1" applyBorder="1" applyProtection="1">
      <protection locked="0"/>
    </xf>
    <xf numFmtId="0" fontId="1" fillId="0" borderId="0" xfId="0" applyFont="1" applyProtection="1">
      <protection locked="0"/>
    </xf>
    <xf numFmtId="0" fontId="1" fillId="0" borderId="14" xfId="0" applyFont="1" applyBorder="1" applyProtection="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1" fontId="1" fillId="3" borderId="1" xfId="0" applyNumberFormat="1" applyFont="1" applyFill="1" applyBorder="1" applyAlignment="1" applyProtection="1">
      <alignment horizontal="left" vertical="center"/>
      <protection locked="0"/>
    </xf>
    <xf numFmtId="0" fontId="11" fillId="0" borderId="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1" fillId="0" borderId="0" xfId="0" applyFont="1" applyAlignment="1" applyProtection="1">
      <alignment horizontal="left" vertical="center"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 fillId="0" borderId="14" xfId="0" applyFont="1" applyBorder="1" applyAlignment="1" applyProtection="1">
      <alignment wrapText="1"/>
    </xf>
    <xf numFmtId="0" fontId="1" fillId="0" borderId="0" xfId="0" applyFont="1" applyBorder="1" applyAlignment="1" applyProtection="1">
      <alignment wrapText="1"/>
    </xf>
    <xf numFmtId="1" fontId="1"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protection locked="0"/>
    </xf>
    <xf numFmtId="1" fontId="1" fillId="3" borderId="2"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7" xfId="0" applyFont="1" applyBorder="1" applyProtection="1">
      <protection locked="0"/>
    </xf>
    <xf numFmtId="0" fontId="1" fillId="0" borderId="0" xfId="0" applyFont="1" applyAlignment="1" applyProtection="1">
      <protection locked="0"/>
    </xf>
    <xf numFmtId="0" fontId="0" fillId="0" borderId="0" xfId="0" applyAlignment="1"/>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10" fillId="0" borderId="0" xfId="0" applyFont="1" applyAlignment="1" applyProtection="1">
      <alignment vertical="center"/>
      <protection locked="0"/>
    </xf>
    <xf numFmtId="0" fontId="24" fillId="0" borderId="0" xfId="0" applyFont="1" applyAlignment="1">
      <alignment vertical="center"/>
    </xf>
    <xf numFmtId="0" fontId="2"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0" xfId="0" applyFont="1" applyFill="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5"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1" fontId="1" fillId="3" borderId="2" xfId="1" applyNumberFormat="1" applyFont="1" applyFill="1" applyBorder="1" applyAlignment="1" applyProtection="1">
      <alignment horizontal="left" vertical="center" wrapText="1"/>
      <protection locked="0"/>
    </xf>
    <xf numFmtId="1" fontId="1" fillId="3" borderId="5" xfId="1" applyNumberFormat="1" applyFont="1" applyFill="1" applyBorder="1" applyAlignment="1" applyProtection="1">
      <alignment horizontal="left" vertical="center" wrapText="1"/>
      <protection locked="0"/>
    </xf>
    <xf numFmtId="1" fontId="1" fillId="3" borderId="6" xfId="1" applyNumberFormat="1" applyFont="1" applyFill="1" applyBorder="1" applyAlignment="1" applyProtection="1">
      <alignment horizontal="left" vertical="center" wrapText="1"/>
      <protection locked="0"/>
    </xf>
    <xf numFmtId="1" fontId="1" fillId="3" borderId="1" xfId="1" applyNumberFormat="1" applyFont="1" applyFill="1" applyBorder="1" applyAlignment="1" applyProtection="1">
      <alignment horizontal="left" vertical="center"/>
      <protection locked="0"/>
    </xf>
    <xf numFmtId="1" fontId="1" fillId="3" borderId="2" xfId="2" applyNumberFormat="1" applyFont="1" applyFill="1" applyBorder="1" applyAlignment="1" applyProtection="1">
      <alignment horizontal="left" vertical="center"/>
      <protection locked="0"/>
    </xf>
    <xf numFmtId="1" fontId="1" fillId="3" borderId="5" xfId="2" applyNumberFormat="1" applyFont="1" applyFill="1" applyBorder="1" applyAlignment="1" applyProtection="1">
      <alignment horizontal="left" vertical="center"/>
      <protection locked="0"/>
    </xf>
    <xf numFmtId="1" fontId="1" fillId="3" borderId="6" xfId="2" applyNumberFormat="1" applyFont="1" applyFill="1" applyBorder="1" applyAlignment="1" applyProtection="1">
      <alignment horizontal="left"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wrapText="1"/>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1" fillId="3" borderId="14" xfId="1" applyFont="1" applyFill="1" applyBorder="1" applyAlignment="1" applyProtection="1">
      <alignment horizontal="left" vertical="center"/>
      <protection locked="0"/>
    </xf>
    <xf numFmtId="0" fontId="1" fillId="3" borderId="0" xfId="1" applyFont="1" applyFill="1" applyAlignment="1" applyProtection="1">
      <alignment horizontal="left" vertical="center"/>
      <protection locked="0"/>
    </xf>
    <xf numFmtId="0" fontId="1" fillId="3" borderId="15" xfId="1" applyFont="1" applyFill="1" applyBorder="1" applyAlignment="1" applyProtection="1">
      <alignment horizontal="left" vertical="center"/>
      <protection locked="0"/>
    </xf>
    <xf numFmtId="0" fontId="1" fillId="0" borderId="1" xfId="0" applyFont="1" applyBorder="1" applyAlignment="1" applyProtection="1">
      <alignment horizontal="center" vertical="center" wrapText="1"/>
    </xf>
    <xf numFmtId="0" fontId="1" fillId="0" borderId="1" xfId="0" applyFont="1" applyBorder="1" applyProtection="1">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21" fillId="0" borderId="6"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1" fontId="1" fillId="3" borderId="2" xfId="1" applyNumberFormat="1" applyFont="1" applyFill="1" applyBorder="1" applyAlignment="1" applyProtection="1">
      <alignment horizontal="left" vertical="top"/>
      <protection locked="0"/>
    </xf>
    <xf numFmtId="1" fontId="1" fillId="3" borderId="5" xfId="1" applyNumberFormat="1" applyFont="1" applyFill="1" applyBorder="1" applyAlignment="1" applyProtection="1">
      <alignment horizontal="left" vertical="top"/>
      <protection locked="0"/>
    </xf>
    <xf numFmtId="1" fontId="1" fillId="3" borderId="6" xfId="1" applyNumberFormat="1" applyFont="1" applyFill="1" applyBorder="1" applyAlignment="1" applyProtection="1">
      <alignment horizontal="left" vertical="top"/>
      <protection locked="0"/>
    </xf>
    <xf numFmtId="0" fontId="20" fillId="7" borderId="14" xfId="0" applyFont="1" applyFill="1" applyBorder="1" applyAlignment="1" applyProtection="1">
      <alignment horizontal="left" vertical="center" wrapText="1"/>
      <protection locked="0"/>
    </xf>
    <xf numFmtId="0" fontId="20" fillId="7" borderId="0" xfId="0" applyFont="1" applyFill="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cellXfs>
  <cellStyles count="3">
    <cellStyle name="Normal" xfId="0" builtinId="0"/>
    <cellStyle name="Normál_Sheet1" xfId="1"/>
    <cellStyle name="Normál_Sheet1_2" xfId="2"/>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38"/>
  <sheetViews>
    <sheetView tabSelected="1" showRuler="0" view="pageLayout" topLeftCell="A190" zoomScaleNormal="100" workbookViewId="0">
      <selection activeCell="R196" sqref="R196"/>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85546875" style="1" customWidth="1"/>
    <col min="13" max="13" width="5.5703125" style="1" customWidth="1"/>
    <col min="14" max="14" width="5.5703125" style="54"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7" ht="15.75" customHeight="1" x14ac:dyDescent="0.2">
      <c r="A1" s="256" t="s">
        <v>126</v>
      </c>
      <c r="B1" s="256"/>
      <c r="C1" s="256"/>
      <c r="D1" s="256"/>
      <c r="E1" s="256"/>
      <c r="F1" s="256"/>
      <c r="G1" s="256"/>
      <c r="H1" s="256"/>
      <c r="I1" s="256"/>
      <c r="J1" s="256"/>
      <c r="K1" s="256"/>
      <c r="M1" s="258" t="s">
        <v>22</v>
      </c>
      <c r="N1" s="258"/>
      <c r="O1" s="258"/>
      <c r="P1" s="258"/>
      <c r="Q1" s="258"/>
      <c r="R1" s="258"/>
      <c r="S1" s="258"/>
      <c r="T1" s="258"/>
      <c r="U1" s="258"/>
    </row>
    <row r="2" spans="1:27" ht="6.75" customHeight="1" x14ac:dyDescent="0.2">
      <c r="A2" s="256"/>
      <c r="B2" s="256"/>
      <c r="C2" s="256"/>
      <c r="D2" s="256"/>
      <c r="E2" s="256"/>
      <c r="F2" s="256"/>
      <c r="G2" s="256"/>
      <c r="H2" s="256"/>
      <c r="I2" s="256"/>
      <c r="J2" s="256"/>
      <c r="K2" s="256"/>
    </row>
    <row r="3" spans="1:27" ht="18" customHeight="1" x14ac:dyDescent="0.2">
      <c r="A3" s="257" t="s">
        <v>110</v>
      </c>
      <c r="B3" s="257"/>
      <c r="C3" s="257"/>
      <c r="D3" s="257"/>
      <c r="E3" s="257"/>
      <c r="F3" s="257"/>
      <c r="G3" s="257"/>
      <c r="H3" s="257"/>
      <c r="I3" s="257"/>
      <c r="J3" s="257"/>
      <c r="K3" s="257"/>
      <c r="M3" s="261"/>
      <c r="N3" s="262"/>
      <c r="O3" s="263"/>
      <c r="P3" s="160" t="s">
        <v>38</v>
      </c>
      <c r="Q3" s="161"/>
      <c r="R3" s="162"/>
      <c r="S3" s="160" t="s">
        <v>39</v>
      </c>
      <c r="T3" s="161"/>
      <c r="U3" s="162"/>
      <c r="V3" s="307" t="str">
        <f>IF(P4&gt;=22,"Corect","Trebuie alocate cel puțin 22 de ore pe săptămână")</f>
        <v>Corect</v>
      </c>
      <c r="W3" s="308"/>
      <c r="X3" s="308"/>
      <c r="Y3" s="308"/>
      <c r="Z3" s="71"/>
      <c r="AA3" s="71"/>
    </row>
    <row r="4" spans="1:27" ht="17.25" customHeight="1" x14ac:dyDescent="0.2">
      <c r="A4" s="257" t="s">
        <v>125</v>
      </c>
      <c r="B4" s="257"/>
      <c r="C4" s="257"/>
      <c r="D4" s="257"/>
      <c r="E4" s="257"/>
      <c r="F4" s="257"/>
      <c r="G4" s="257"/>
      <c r="H4" s="257"/>
      <c r="I4" s="257"/>
      <c r="J4" s="257"/>
      <c r="K4" s="257"/>
      <c r="M4" s="164" t="s">
        <v>15</v>
      </c>
      <c r="N4" s="165"/>
      <c r="O4" s="166"/>
      <c r="P4" s="173">
        <f>O47</f>
        <v>27</v>
      </c>
      <c r="Q4" s="174"/>
      <c r="R4" s="175"/>
      <c r="S4" s="173">
        <f>O60</f>
        <v>26</v>
      </c>
      <c r="T4" s="174"/>
      <c r="U4" s="175"/>
      <c r="V4" s="307" t="str">
        <f>IF(S4&gt;=22,"Corect","Trebuie alocate cel puțin 22 de ore pe săptămână")</f>
        <v>Corect</v>
      </c>
      <c r="W4" s="308"/>
      <c r="X4" s="308"/>
      <c r="Y4" s="308"/>
      <c r="Z4" s="71"/>
      <c r="AA4" s="71"/>
    </row>
    <row r="5" spans="1:27" ht="16.5" customHeight="1" x14ac:dyDescent="0.2">
      <c r="A5" s="257"/>
      <c r="B5" s="257"/>
      <c r="C5" s="257"/>
      <c r="D5" s="257"/>
      <c r="E5" s="257"/>
      <c r="F5" s="257"/>
      <c r="G5" s="257"/>
      <c r="H5" s="257"/>
      <c r="I5" s="257"/>
      <c r="J5" s="257"/>
      <c r="K5" s="257"/>
      <c r="M5" s="164" t="s">
        <v>16</v>
      </c>
      <c r="N5" s="165"/>
      <c r="O5" s="166"/>
      <c r="P5" s="173">
        <f>O72</f>
        <v>27</v>
      </c>
      <c r="Q5" s="174"/>
      <c r="R5" s="175"/>
      <c r="S5" s="173">
        <f>O85</f>
        <v>26</v>
      </c>
      <c r="T5" s="174"/>
      <c r="U5" s="175"/>
      <c r="V5" s="307" t="str">
        <f>IF(P5&gt;=22,"Corect","Trebuie alocate cel puțin 22 de ore pe săptămână")</f>
        <v>Corect</v>
      </c>
      <c r="W5" s="308"/>
      <c r="X5" s="308"/>
      <c r="Y5" s="308"/>
      <c r="Z5" s="71"/>
      <c r="AA5" s="71"/>
    </row>
    <row r="6" spans="1:27" ht="15" customHeight="1" x14ac:dyDescent="0.2">
      <c r="A6" s="192" t="s">
        <v>130</v>
      </c>
      <c r="B6" s="192"/>
      <c r="C6" s="192"/>
      <c r="D6" s="192"/>
      <c r="E6" s="192"/>
      <c r="F6" s="192"/>
      <c r="G6" s="192"/>
      <c r="H6" s="192"/>
      <c r="I6" s="192"/>
      <c r="J6" s="192"/>
      <c r="K6" s="192"/>
      <c r="M6" s="164" t="s">
        <v>17</v>
      </c>
      <c r="N6" s="165"/>
      <c r="O6" s="166"/>
      <c r="P6" s="173">
        <f>O100</f>
        <v>25</v>
      </c>
      <c r="Q6" s="174"/>
      <c r="R6" s="175"/>
      <c r="S6" s="173">
        <f>O113</f>
        <v>22</v>
      </c>
      <c r="T6" s="174"/>
      <c r="U6" s="175"/>
      <c r="V6" s="307" t="str">
        <f>IF(S5&gt;=22,"Corect","Trebuie alocate cel puțin 22 de ore pe săptămână")</f>
        <v>Corect</v>
      </c>
      <c r="W6" s="308"/>
      <c r="X6" s="308"/>
      <c r="Y6" s="308"/>
      <c r="Z6" s="71"/>
      <c r="AA6" s="71"/>
    </row>
    <row r="7" spans="1:27" ht="18" customHeight="1" x14ac:dyDescent="0.2">
      <c r="A7" s="254" t="s">
        <v>135</v>
      </c>
      <c r="B7" s="254"/>
      <c r="C7" s="254"/>
      <c r="D7" s="254"/>
      <c r="E7" s="254"/>
      <c r="F7" s="254"/>
      <c r="G7" s="254"/>
      <c r="H7" s="254"/>
      <c r="I7" s="254"/>
      <c r="J7" s="254"/>
      <c r="K7" s="254"/>
      <c r="V7" s="307" t="str">
        <f>IF(P6&gt;=22,"Corect","Trebuie alocate cel puțin 22 de ore pe săptămână")</f>
        <v>Corect</v>
      </c>
      <c r="W7" s="308"/>
      <c r="X7" s="308"/>
      <c r="Y7" s="308"/>
      <c r="Z7" s="71"/>
      <c r="AA7" s="71"/>
    </row>
    <row r="8" spans="1:27" ht="18.75" customHeight="1" x14ac:dyDescent="0.2">
      <c r="A8" s="176" t="s">
        <v>131</v>
      </c>
      <c r="B8" s="176"/>
      <c r="C8" s="176"/>
      <c r="D8" s="176"/>
      <c r="E8" s="176"/>
      <c r="F8" s="176"/>
      <c r="G8" s="176"/>
      <c r="H8" s="176"/>
      <c r="I8" s="176"/>
      <c r="J8" s="176"/>
      <c r="K8" s="176"/>
      <c r="M8" s="246" t="s">
        <v>97</v>
      </c>
      <c r="N8" s="246"/>
      <c r="O8" s="246"/>
      <c r="P8" s="246"/>
      <c r="Q8" s="246"/>
      <c r="R8" s="246"/>
      <c r="S8" s="246"/>
      <c r="T8" s="246"/>
      <c r="U8" s="246"/>
      <c r="V8" s="307" t="str">
        <f>IF(S6&gt;=22,"Corect","Trebuie alocate cel puțin 22 de ore pe săptămână")</f>
        <v>Corect</v>
      </c>
      <c r="W8" s="308"/>
      <c r="X8" s="308"/>
      <c r="Y8" s="308"/>
      <c r="Z8" s="71"/>
      <c r="AA8" s="71"/>
    </row>
    <row r="9" spans="1:27" ht="15" customHeight="1" x14ac:dyDescent="0.2">
      <c r="A9" s="176" t="s">
        <v>132</v>
      </c>
      <c r="B9" s="176"/>
      <c r="C9" s="176"/>
      <c r="D9" s="176"/>
      <c r="E9" s="176"/>
      <c r="F9" s="176"/>
      <c r="G9" s="176"/>
      <c r="H9" s="176"/>
      <c r="I9" s="176"/>
      <c r="J9" s="176"/>
      <c r="K9" s="176"/>
      <c r="M9" s="246"/>
      <c r="N9" s="246"/>
      <c r="O9" s="246"/>
      <c r="P9" s="246"/>
      <c r="Q9" s="246"/>
      <c r="R9" s="246"/>
      <c r="S9" s="246"/>
      <c r="T9" s="246"/>
      <c r="U9" s="246"/>
    </row>
    <row r="10" spans="1:27" ht="16.5" customHeight="1" x14ac:dyDescent="0.2">
      <c r="A10" s="176" t="s">
        <v>19</v>
      </c>
      <c r="B10" s="176"/>
      <c r="C10" s="176"/>
      <c r="D10" s="176"/>
      <c r="E10" s="176"/>
      <c r="F10" s="176"/>
      <c r="G10" s="176"/>
      <c r="H10" s="176"/>
      <c r="I10" s="176"/>
      <c r="J10" s="176"/>
      <c r="K10" s="176"/>
      <c r="M10" s="246"/>
      <c r="N10" s="246"/>
      <c r="O10" s="246"/>
      <c r="P10" s="246"/>
      <c r="Q10" s="246"/>
      <c r="R10" s="246"/>
      <c r="S10" s="246"/>
      <c r="T10" s="246"/>
      <c r="U10" s="246"/>
      <c r="V10" s="310" t="s">
        <v>117</v>
      </c>
      <c r="W10" s="310"/>
      <c r="X10" s="310"/>
      <c r="Y10" s="310"/>
      <c r="Z10" s="69"/>
      <c r="AA10" s="69"/>
    </row>
    <row r="11" spans="1:27" x14ac:dyDescent="0.2">
      <c r="A11" s="176" t="s">
        <v>20</v>
      </c>
      <c r="B11" s="176"/>
      <c r="C11" s="176"/>
      <c r="D11" s="176"/>
      <c r="E11" s="176"/>
      <c r="F11" s="176"/>
      <c r="G11" s="176"/>
      <c r="H11" s="176"/>
      <c r="I11" s="176"/>
      <c r="J11" s="176"/>
      <c r="K11" s="176"/>
      <c r="M11" s="246"/>
      <c r="N11" s="246"/>
      <c r="O11" s="246"/>
      <c r="P11" s="246"/>
      <c r="Q11" s="246"/>
      <c r="R11" s="246"/>
      <c r="S11" s="246"/>
      <c r="T11" s="246"/>
      <c r="U11" s="246"/>
      <c r="V11" s="310"/>
      <c r="W11" s="310"/>
      <c r="X11" s="310"/>
      <c r="Y11" s="310"/>
      <c r="Z11" s="69"/>
      <c r="AA11" s="69"/>
    </row>
    <row r="12" spans="1:27" ht="10.5" customHeight="1" x14ac:dyDescent="0.2">
      <c r="A12" s="176"/>
      <c r="B12" s="176"/>
      <c r="C12" s="176"/>
      <c r="D12" s="176"/>
      <c r="E12" s="176"/>
      <c r="F12" s="176"/>
      <c r="G12" s="176"/>
      <c r="H12" s="176"/>
      <c r="I12" s="176"/>
      <c r="J12" s="176"/>
      <c r="K12" s="176"/>
      <c r="M12" s="2"/>
      <c r="N12" s="52"/>
      <c r="O12" s="2"/>
      <c r="P12" s="2"/>
      <c r="Q12" s="2"/>
      <c r="R12" s="2"/>
      <c r="S12" s="2"/>
      <c r="V12" s="310"/>
      <c r="W12" s="310"/>
      <c r="X12" s="310"/>
      <c r="Y12" s="310"/>
      <c r="Z12" s="69"/>
      <c r="AA12" s="69"/>
    </row>
    <row r="13" spans="1:27" x14ac:dyDescent="0.2">
      <c r="A13" s="247" t="s">
        <v>0</v>
      </c>
      <c r="B13" s="247"/>
      <c r="C13" s="247"/>
      <c r="D13" s="247"/>
      <c r="E13" s="247"/>
      <c r="F13" s="247"/>
      <c r="G13" s="247"/>
      <c r="H13" s="247"/>
      <c r="I13" s="247"/>
      <c r="J13" s="247"/>
      <c r="K13" s="247"/>
      <c r="M13" s="250" t="s">
        <v>23</v>
      </c>
      <c r="N13" s="250"/>
      <c r="O13" s="250"/>
      <c r="P13" s="250"/>
      <c r="Q13" s="250"/>
      <c r="R13" s="250"/>
      <c r="S13" s="250"/>
      <c r="T13" s="250"/>
      <c r="U13" s="250"/>
      <c r="V13" s="310"/>
      <c r="W13" s="310"/>
      <c r="X13" s="310"/>
      <c r="Y13" s="310"/>
      <c r="Z13" s="68"/>
      <c r="AA13" s="68"/>
    </row>
    <row r="14" spans="1:27" ht="12.75" customHeight="1" x14ac:dyDescent="0.2">
      <c r="A14" s="247" t="s">
        <v>1</v>
      </c>
      <c r="B14" s="247"/>
      <c r="C14" s="247"/>
      <c r="D14" s="247"/>
      <c r="E14" s="247"/>
      <c r="F14" s="247"/>
      <c r="G14" s="247"/>
      <c r="H14" s="247"/>
      <c r="I14" s="247"/>
      <c r="J14" s="247"/>
      <c r="K14" s="247"/>
      <c r="M14" s="259" t="s">
        <v>279</v>
      </c>
      <c r="N14" s="259"/>
      <c r="O14" s="259"/>
      <c r="P14" s="259"/>
      <c r="Q14" s="259"/>
      <c r="R14" s="259"/>
      <c r="S14" s="259"/>
      <c r="T14" s="259"/>
      <c r="U14" s="259"/>
      <c r="V14" s="310"/>
      <c r="W14" s="310"/>
      <c r="X14" s="310"/>
      <c r="Y14" s="310"/>
      <c r="Z14" s="68"/>
      <c r="AA14" s="68"/>
    </row>
    <row r="15" spans="1:27" ht="12.75" customHeight="1" x14ac:dyDescent="0.2">
      <c r="A15" s="248" t="s">
        <v>283</v>
      </c>
      <c r="B15" s="248"/>
      <c r="C15" s="248"/>
      <c r="D15" s="248"/>
      <c r="E15" s="248"/>
      <c r="F15" s="248"/>
      <c r="G15" s="248"/>
      <c r="H15" s="248"/>
      <c r="I15" s="248"/>
      <c r="J15" s="248"/>
      <c r="K15" s="248"/>
      <c r="M15" s="255" t="s">
        <v>280</v>
      </c>
      <c r="N15" s="255"/>
      <c r="O15" s="255"/>
      <c r="P15" s="255"/>
      <c r="Q15" s="255"/>
      <c r="R15" s="255"/>
      <c r="S15" s="255"/>
      <c r="T15" s="255"/>
      <c r="U15" s="255"/>
      <c r="V15" s="310"/>
      <c r="W15" s="310"/>
      <c r="X15" s="310"/>
      <c r="Y15" s="310"/>
      <c r="Z15" s="70"/>
      <c r="AA15" s="70"/>
    </row>
    <row r="16" spans="1:27" ht="15" customHeight="1" x14ac:dyDescent="0.2">
      <c r="A16" s="248" t="s">
        <v>284</v>
      </c>
      <c r="B16" s="249"/>
      <c r="C16" s="249"/>
      <c r="D16" s="249"/>
      <c r="E16" s="249"/>
      <c r="F16" s="249"/>
      <c r="G16" s="249"/>
      <c r="H16" s="249"/>
      <c r="I16" s="249"/>
      <c r="J16" s="249"/>
      <c r="K16" s="249"/>
      <c r="M16" s="255"/>
      <c r="N16" s="255"/>
      <c r="O16" s="255"/>
      <c r="P16" s="255"/>
      <c r="Q16" s="255"/>
      <c r="R16" s="255"/>
      <c r="S16" s="255"/>
      <c r="T16" s="255"/>
      <c r="U16" s="255"/>
      <c r="V16" s="70"/>
      <c r="W16" s="70"/>
      <c r="X16" s="70"/>
      <c r="Y16" s="70"/>
      <c r="Z16" s="70"/>
      <c r="AA16" s="70"/>
    </row>
    <row r="17" spans="1:27" x14ac:dyDescent="0.2">
      <c r="A17" s="176" t="s">
        <v>80</v>
      </c>
      <c r="B17" s="176"/>
      <c r="C17" s="176"/>
      <c r="D17" s="176"/>
      <c r="E17" s="176"/>
      <c r="F17" s="176"/>
      <c r="G17" s="176"/>
      <c r="H17" s="176"/>
      <c r="I17" s="176"/>
      <c r="J17" s="176"/>
      <c r="K17" s="176"/>
      <c r="M17" s="251" t="s">
        <v>281</v>
      </c>
      <c r="N17" s="251"/>
      <c r="O17" s="251"/>
      <c r="P17" s="251"/>
      <c r="Q17" s="251"/>
      <c r="R17" s="251"/>
      <c r="S17" s="251"/>
      <c r="T17" s="251"/>
      <c r="U17" s="251"/>
      <c r="V17" s="70"/>
      <c r="W17" s="70"/>
      <c r="X17" s="70"/>
      <c r="Y17" s="70"/>
      <c r="Z17" s="70"/>
      <c r="AA17" s="70"/>
    </row>
    <row r="18" spans="1:27" ht="14.25" customHeight="1" x14ac:dyDescent="0.25">
      <c r="A18" s="244" t="s">
        <v>134</v>
      </c>
      <c r="B18" s="245"/>
      <c r="C18" s="245"/>
      <c r="D18" s="245"/>
      <c r="E18" s="245"/>
      <c r="F18" s="245"/>
      <c r="G18" s="245"/>
      <c r="H18" s="245"/>
      <c r="I18" s="245"/>
      <c r="J18" s="245"/>
      <c r="K18" s="245"/>
      <c r="M18" s="252" t="s">
        <v>282</v>
      </c>
      <c r="N18" s="252"/>
      <c r="O18" s="252"/>
      <c r="P18" s="252"/>
      <c r="Q18" s="252"/>
      <c r="R18" s="252"/>
      <c r="S18" s="252"/>
      <c r="T18" s="252"/>
      <c r="U18" s="252"/>
      <c r="V18" s="70"/>
      <c r="W18" s="70"/>
      <c r="X18" s="70"/>
      <c r="Y18" s="70"/>
      <c r="Z18" s="70"/>
      <c r="AA18" s="70"/>
    </row>
    <row r="19" spans="1:27" s="55" customFormat="1" ht="14.25" customHeight="1" x14ac:dyDescent="0.2">
      <c r="A19" s="176" t="s">
        <v>112</v>
      </c>
      <c r="B19" s="176"/>
      <c r="C19" s="176"/>
      <c r="D19" s="176"/>
      <c r="E19" s="176"/>
      <c r="F19" s="176"/>
      <c r="G19" s="176"/>
      <c r="H19" s="176"/>
      <c r="I19" s="176"/>
      <c r="J19" s="176"/>
      <c r="K19" s="176"/>
      <c r="M19" s="252"/>
      <c r="N19" s="252"/>
      <c r="O19" s="252"/>
      <c r="P19" s="252"/>
      <c r="Q19" s="252"/>
      <c r="R19" s="252"/>
      <c r="S19" s="252"/>
      <c r="T19" s="252"/>
      <c r="U19" s="252"/>
      <c r="V19" s="70"/>
      <c r="W19" s="70"/>
      <c r="X19" s="70"/>
      <c r="Y19" s="70"/>
      <c r="Z19" s="70"/>
      <c r="AA19" s="70"/>
    </row>
    <row r="20" spans="1:27" ht="15" customHeight="1" x14ac:dyDescent="0.2">
      <c r="A20" s="176" t="s">
        <v>2</v>
      </c>
      <c r="B20" s="176"/>
      <c r="C20" s="176"/>
      <c r="D20" s="176"/>
      <c r="E20" s="176"/>
      <c r="F20" s="176"/>
      <c r="G20" s="176"/>
      <c r="H20" s="176"/>
      <c r="I20" s="176"/>
      <c r="J20" s="176"/>
      <c r="K20" s="176"/>
      <c r="M20" s="252"/>
      <c r="N20" s="252"/>
      <c r="O20" s="252"/>
      <c r="P20" s="252"/>
      <c r="Q20" s="252"/>
      <c r="R20" s="252"/>
      <c r="S20" s="252"/>
      <c r="T20" s="252"/>
      <c r="U20" s="252"/>
      <c r="V20" s="70"/>
      <c r="W20" s="70"/>
      <c r="X20" s="70"/>
      <c r="Y20" s="70"/>
      <c r="Z20" s="70"/>
      <c r="AA20" s="70"/>
    </row>
    <row r="21" spans="1:27" s="32" customFormat="1" ht="6.75" customHeight="1" x14ac:dyDescent="0.2">
      <c r="A21" s="31"/>
      <c r="B21" s="31"/>
      <c r="C21" s="31"/>
      <c r="D21" s="31"/>
      <c r="E21" s="31"/>
      <c r="F21" s="31"/>
      <c r="G21" s="31"/>
      <c r="H21" s="31"/>
      <c r="I21" s="31"/>
      <c r="J21" s="31"/>
      <c r="K21" s="31"/>
      <c r="M21" s="192" t="s">
        <v>127</v>
      </c>
      <c r="N21" s="192"/>
      <c r="O21" s="192"/>
      <c r="P21" s="192"/>
      <c r="Q21" s="192"/>
      <c r="R21" s="192"/>
      <c r="S21" s="192"/>
      <c r="T21" s="192"/>
      <c r="U21" s="192"/>
      <c r="V21" s="70"/>
      <c r="W21" s="70"/>
      <c r="X21" s="70"/>
      <c r="Y21" s="70"/>
      <c r="Z21" s="70"/>
      <c r="AA21" s="70"/>
    </row>
    <row r="22" spans="1:27" ht="7.5" customHeight="1" x14ac:dyDescent="0.2">
      <c r="A22" s="254" t="s">
        <v>81</v>
      </c>
      <c r="B22" s="254"/>
      <c r="C22" s="254"/>
      <c r="D22" s="254"/>
      <c r="E22" s="254"/>
      <c r="F22" s="254"/>
      <c r="G22" s="254"/>
      <c r="H22" s="254"/>
      <c r="I22" s="254"/>
      <c r="J22" s="254"/>
      <c r="K22" s="254"/>
      <c r="M22" s="192"/>
      <c r="N22" s="192"/>
      <c r="O22" s="192"/>
      <c r="P22" s="192"/>
      <c r="Q22" s="192"/>
      <c r="R22" s="192"/>
      <c r="S22" s="192"/>
      <c r="T22" s="192"/>
      <c r="U22" s="192"/>
      <c r="V22" s="70"/>
      <c r="W22" s="70"/>
      <c r="X22" s="70"/>
      <c r="Y22" s="70"/>
      <c r="Z22" s="70"/>
      <c r="AA22" s="70"/>
    </row>
    <row r="23" spans="1:27" ht="15" customHeight="1" x14ac:dyDescent="0.2">
      <c r="A23" s="254"/>
      <c r="B23" s="254"/>
      <c r="C23" s="254"/>
      <c r="D23" s="254"/>
      <c r="E23" s="254"/>
      <c r="F23" s="254"/>
      <c r="G23" s="254"/>
      <c r="H23" s="254"/>
      <c r="I23" s="254"/>
      <c r="J23" s="254"/>
      <c r="K23" s="254"/>
      <c r="M23" s="192"/>
      <c r="N23" s="192"/>
      <c r="O23" s="192"/>
      <c r="P23" s="192"/>
      <c r="Q23" s="192"/>
      <c r="R23" s="192"/>
      <c r="S23" s="192"/>
      <c r="T23" s="192"/>
      <c r="U23" s="192"/>
      <c r="V23" s="70"/>
      <c r="W23" s="70"/>
      <c r="X23" s="70"/>
      <c r="Y23" s="70"/>
      <c r="Z23" s="70"/>
      <c r="AA23" s="70"/>
    </row>
    <row r="24" spans="1:27" ht="15" customHeight="1" x14ac:dyDescent="0.2">
      <c r="A24" s="254"/>
      <c r="B24" s="254"/>
      <c r="C24" s="254"/>
      <c r="D24" s="254"/>
      <c r="E24" s="254"/>
      <c r="F24" s="254"/>
      <c r="G24" s="254"/>
      <c r="H24" s="254"/>
      <c r="I24" s="254"/>
      <c r="J24" s="254"/>
      <c r="K24" s="254"/>
      <c r="M24" s="192"/>
      <c r="N24" s="192"/>
      <c r="O24" s="192"/>
      <c r="P24" s="192"/>
      <c r="Q24" s="192"/>
      <c r="R24" s="192"/>
      <c r="S24" s="192"/>
      <c r="T24" s="192"/>
      <c r="U24" s="192"/>
      <c r="V24" s="70"/>
      <c r="W24" s="70"/>
      <c r="X24" s="70"/>
      <c r="Y24" s="70"/>
      <c r="Z24" s="70"/>
      <c r="AA24" s="70"/>
    </row>
    <row r="25" spans="1:27" ht="17.25" customHeight="1" x14ac:dyDescent="0.2">
      <c r="A25" s="254"/>
      <c r="B25" s="254"/>
      <c r="C25" s="254"/>
      <c r="D25" s="254"/>
      <c r="E25" s="254"/>
      <c r="F25" s="254"/>
      <c r="G25" s="254"/>
      <c r="H25" s="254"/>
      <c r="I25" s="254"/>
      <c r="J25" s="254"/>
      <c r="K25" s="254"/>
      <c r="M25" s="192"/>
      <c r="N25" s="192"/>
      <c r="O25" s="192"/>
      <c r="P25" s="192"/>
      <c r="Q25" s="192"/>
      <c r="R25" s="192"/>
      <c r="S25" s="192"/>
      <c r="T25" s="192"/>
      <c r="U25" s="192"/>
      <c r="V25" s="70"/>
      <c r="W25" s="70"/>
      <c r="X25" s="70"/>
      <c r="Y25" s="70"/>
      <c r="Z25" s="70"/>
      <c r="AA25" s="70"/>
    </row>
    <row r="26" spans="1:27" ht="6" customHeight="1" x14ac:dyDescent="0.2">
      <c r="A26" s="2"/>
      <c r="B26" s="2"/>
      <c r="C26" s="2"/>
      <c r="D26" s="2"/>
      <c r="E26" s="2"/>
      <c r="F26" s="2"/>
      <c r="G26" s="2"/>
      <c r="H26" s="2"/>
      <c r="I26" s="2"/>
      <c r="J26" s="2"/>
      <c r="K26" s="2"/>
      <c r="M26" s="3"/>
      <c r="N26" s="53"/>
      <c r="O26" s="3"/>
      <c r="P26" s="3"/>
      <c r="Q26" s="3"/>
      <c r="R26" s="3"/>
      <c r="S26" s="3"/>
      <c r="V26" s="70"/>
      <c r="W26" s="70"/>
      <c r="X26" s="70"/>
      <c r="Y26" s="70"/>
      <c r="Z26" s="70"/>
      <c r="AA26" s="70"/>
    </row>
    <row r="27" spans="1:27" x14ac:dyDescent="0.2">
      <c r="A27" s="243" t="s">
        <v>18</v>
      </c>
      <c r="B27" s="243"/>
      <c r="C27" s="243"/>
      <c r="D27" s="243"/>
      <c r="E27" s="243"/>
      <c r="F27" s="243"/>
      <c r="G27" s="243"/>
      <c r="M27" s="253" t="s">
        <v>133</v>
      </c>
      <c r="N27" s="253"/>
      <c r="O27" s="253"/>
      <c r="P27" s="253"/>
      <c r="Q27" s="253"/>
      <c r="R27" s="253"/>
      <c r="S27" s="253"/>
      <c r="T27" s="253"/>
      <c r="U27" s="253"/>
      <c r="V27" s="70"/>
      <c r="W27" s="70"/>
      <c r="X27" s="70"/>
      <c r="Y27" s="70"/>
      <c r="Z27" s="70"/>
      <c r="AA27" s="70"/>
    </row>
    <row r="28" spans="1:27" ht="26.25" customHeight="1" x14ac:dyDescent="0.2">
      <c r="A28" s="4"/>
      <c r="B28" s="160" t="s">
        <v>3</v>
      </c>
      <c r="C28" s="162"/>
      <c r="D28" s="160" t="s">
        <v>4</v>
      </c>
      <c r="E28" s="161"/>
      <c r="F28" s="162"/>
      <c r="G28" s="145" t="s">
        <v>21</v>
      </c>
      <c r="H28" s="145" t="s">
        <v>11</v>
      </c>
      <c r="I28" s="160" t="s">
        <v>5</v>
      </c>
      <c r="J28" s="161"/>
      <c r="K28" s="162"/>
      <c r="M28" s="253"/>
      <c r="N28" s="253"/>
      <c r="O28" s="253"/>
      <c r="P28" s="253"/>
      <c r="Q28" s="253"/>
      <c r="R28" s="253"/>
      <c r="S28" s="253"/>
      <c r="T28" s="253"/>
      <c r="U28" s="253"/>
    </row>
    <row r="29" spans="1:27" ht="14.25" customHeight="1" x14ac:dyDescent="0.2">
      <c r="A29" s="4"/>
      <c r="B29" s="43" t="s">
        <v>6</v>
      </c>
      <c r="C29" s="43" t="s">
        <v>7</v>
      </c>
      <c r="D29" s="43" t="s">
        <v>8</v>
      </c>
      <c r="E29" s="43" t="s">
        <v>9</v>
      </c>
      <c r="F29" s="43" t="s">
        <v>10</v>
      </c>
      <c r="G29" s="146"/>
      <c r="H29" s="146"/>
      <c r="I29" s="43" t="s">
        <v>12</v>
      </c>
      <c r="J29" s="43" t="s">
        <v>13</v>
      </c>
      <c r="K29" s="43" t="s">
        <v>14</v>
      </c>
      <c r="M29" s="253"/>
      <c r="N29" s="253"/>
      <c r="O29" s="253"/>
      <c r="P29" s="253"/>
      <c r="Q29" s="253"/>
      <c r="R29" s="253"/>
      <c r="S29" s="253"/>
      <c r="T29" s="253"/>
      <c r="U29" s="253"/>
    </row>
    <row r="30" spans="1:27" ht="17.25" customHeight="1" x14ac:dyDescent="0.2">
      <c r="A30" s="45" t="s">
        <v>15</v>
      </c>
      <c r="B30" s="44">
        <v>14</v>
      </c>
      <c r="C30" s="44">
        <v>14</v>
      </c>
      <c r="D30" s="21">
        <v>3</v>
      </c>
      <c r="E30" s="21">
        <v>3</v>
      </c>
      <c r="F30" s="21">
        <v>2</v>
      </c>
      <c r="G30" s="21"/>
      <c r="H30" s="27"/>
      <c r="I30" s="21">
        <v>3</v>
      </c>
      <c r="J30" s="21">
        <v>1</v>
      </c>
      <c r="K30" s="21">
        <v>12</v>
      </c>
      <c r="L30" s="28"/>
      <c r="M30" s="253"/>
      <c r="N30" s="253"/>
      <c r="O30" s="253"/>
      <c r="P30" s="253"/>
      <c r="Q30" s="253"/>
      <c r="R30" s="253"/>
      <c r="S30" s="253"/>
      <c r="T30" s="253"/>
      <c r="U30" s="253"/>
      <c r="V30" s="309" t="str">
        <f t="shared" ref="V30" si="0">IF(SUM(B30:K30)=52,"Corect","Suma trebuie să fie 52")</f>
        <v>Corect</v>
      </c>
      <c r="W30" s="309"/>
    </row>
    <row r="31" spans="1:27" ht="15" customHeight="1" x14ac:dyDescent="0.2">
      <c r="A31" s="45" t="s">
        <v>16</v>
      </c>
      <c r="B31" s="44">
        <v>14</v>
      </c>
      <c r="C31" s="44">
        <v>14</v>
      </c>
      <c r="D31" s="21">
        <v>3</v>
      </c>
      <c r="E31" s="21">
        <v>3</v>
      </c>
      <c r="F31" s="21">
        <v>2</v>
      </c>
      <c r="G31" s="21"/>
      <c r="H31" s="103">
        <v>4</v>
      </c>
      <c r="I31" s="21">
        <v>3</v>
      </c>
      <c r="J31" s="21">
        <v>1</v>
      </c>
      <c r="K31" s="21">
        <v>8</v>
      </c>
      <c r="M31" s="253"/>
      <c r="N31" s="253"/>
      <c r="O31" s="253"/>
      <c r="P31" s="253"/>
      <c r="Q31" s="253"/>
      <c r="R31" s="253"/>
      <c r="S31" s="253"/>
      <c r="T31" s="253"/>
      <c r="U31" s="253"/>
      <c r="V31" s="309" t="str">
        <f t="shared" ref="V31:V32" si="1">IF(SUM(B31:K31)=52,"Corect","Suma trebuie să fie 52")</f>
        <v>Corect</v>
      </c>
      <c r="W31" s="309"/>
    </row>
    <row r="32" spans="1:27" ht="15.75" customHeight="1" x14ac:dyDescent="0.2">
      <c r="A32" s="46" t="s">
        <v>17</v>
      </c>
      <c r="B32" s="44">
        <v>14</v>
      </c>
      <c r="C32" s="44">
        <v>12</v>
      </c>
      <c r="D32" s="21">
        <v>3</v>
      </c>
      <c r="E32" s="21">
        <v>3</v>
      </c>
      <c r="F32" s="21">
        <v>2</v>
      </c>
      <c r="G32" s="21">
        <v>2</v>
      </c>
      <c r="H32" s="27"/>
      <c r="I32" s="21">
        <v>3</v>
      </c>
      <c r="J32" s="21">
        <v>1</v>
      </c>
      <c r="K32" s="21">
        <v>12</v>
      </c>
      <c r="M32" s="253"/>
      <c r="N32" s="253"/>
      <c r="O32" s="253"/>
      <c r="P32" s="253"/>
      <c r="Q32" s="253"/>
      <c r="R32" s="253"/>
      <c r="S32" s="253"/>
      <c r="T32" s="253"/>
      <c r="U32" s="253"/>
      <c r="V32" s="309" t="str">
        <f t="shared" si="1"/>
        <v>Corect</v>
      </c>
      <c r="W32" s="309"/>
    </row>
    <row r="33" spans="1:26" ht="21" customHeight="1" x14ac:dyDescent="0.2">
      <c r="A33" s="6"/>
      <c r="B33" s="6"/>
      <c r="C33" s="6"/>
      <c r="D33" s="6"/>
      <c r="E33" s="6"/>
      <c r="F33" s="6"/>
      <c r="G33" s="6"/>
      <c r="M33" s="253"/>
      <c r="N33" s="253"/>
      <c r="O33" s="253"/>
      <c r="P33" s="253"/>
      <c r="Q33" s="253"/>
      <c r="R33" s="253"/>
      <c r="S33" s="253"/>
      <c r="T33" s="253"/>
      <c r="U33" s="253"/>
    </row>
    <row r="34" spans="1:26" ht="15" customHeight="1" x14ac:dyDescent="0.2">
      <c r="B34" s="2"/>
      <c r="C34" s="2"/>
      <c r="D34" s="2"/>
      <c r="E34" s="2"/>
      <c r="F34" s="2"/>
      <c r="G34" s="2"/>
      <c r="M34" s="7"/>
      <c r="N34" s="51"/>
      <c r="O34" s="7"/>
      <c r="P34" s="7"/>
      <c r="Q34" s="7"/>
      <c r="R34" s="7"/>
      <c r="S34" s="7"/>
      <c r="T34" s="7"/>
    </row>
    <row r="35" spans="1:26" ht="16.5" customHeight="1" x14ac:dyDescent="0.2">
      <c r="A35" s="260" t="s">
        <v>24</v>
      </c>
      <c r="B35" s="227"/>
      <c r="C35" s="227"/>
      <c r="D35" s="227"/>
      <c r="E35" s="227"/>
      <c r="F35" s="227"/>
      <c r="G35" s="227"/>
      <c r="H35" s="227"/>
      <c r="I35" s="227"/>
      <c r="J35" s="227"/>
      <c r="K35" s="227"/>
      <c r="L35" s="227"/>
      <c r="M35" s="227"/>
      <c r="N35" s="227"/>
      <c r="O35" s="227"/>
      <c r="P35" s="227"/>
      <c r="Q35" s="227"/>
      <c r="R35" s="227"/>
      <c r="S35" s="227"/>
      <c r="T35" s="227"/>
      <c r="U35" s="227"/>
    </row>
    <row r="36" spans="1:26" ht="3.75" hidden="1" customHeight="1" x14ac:dyDescent="0.2">
      <c r="O36" s="8"/>
      <c r="P36" s="9" t="s">
        <v>40</v>
      </c>
      <c r="Q36" s="9" t="s">
        <v>41</v>
      </c>
      <c r="R36" s="9" t="s">
        <v>42</v>
      </c>
      <c r="S36" s="9"/>
      <c r="T36" s="9"/>
      <c r="U36" s="9"/>
    </row>
    <row r="37" spans="1:26" ht="14.25" customHeight="1" x14ac:dyDescent="0.2">
      <c r="A37" s="159" t="s">
        <v>45</v>
      </c>
      <c r="B37" s="159"/>
      <c r="C37" s="159"/>
      <c r="D37" s="159"/>
      <c r="E37" s="159"/>
      <c r="F37" s="159"/>
      <c r="G37" s="159"/>
      <c r="H37" s="159"/>
      <c r="I37" s="159"/>
      <c r="J37" s="159"/>
      <c r="K37" s="159"/>
      <c r="L37" s="159"/>
      <c r="M37" s="159"/>
      <c r="N37" s="159"/>
      <c r="O37" s="159"/>
      <c r="P37" s="159"/>
      <c r="Q37" s="159"/>
      <c r="R37" s="159"/>
      <c r="S37" s="159"/>
      <c r="T37" s="159"/>
      <c r="U37" s="159"/>
    </row>
    <row r="38" spans="1:26" ht="15.75" customHeight="1" x14ac:dyDescent="0.2">
      <c r="A38" s="147" t="s">
        <v>30</v>
      </c>
      <c r="B38" s="150" t="s">
        <v>29</v>
      </c>
      <c r="C38" s="151"/>
      <c r="D38" s="151"/>
      <c r="E38" s="151"/>
      <c r="F38" s="151"/>
      <c r="G38" s="151"/>
      <c r="H38" s="151"/>
      <c r="I38" s="152"/>
      <c r="J38" s="145" t="s">
        <v>43</v>
      </c>
      <c r="K38" s="160" t="s">
        <v>27</v>
      </c>
      <c r="L38" s="161"/>
      <c r="M38" s="161"/>
      <c r="N38" s="162"/>
      <c r="O38" s="185" t="s">
        <v>44</v>
      </c>
      <c r="P38" s="186"/>
      <c r="Q38" s="187"/>
      <c r="R38" s="185" t="s">
        <v>26</v>
      </c>
      <c r="S38" s="188"/>
      <c r="T38" s="189"/>
      <c r="U38" s="149" t="s">
        <v>25</v>
      </c>
    </row>
    <row r="39" spans="1:26" ht="11.25" customHeight="1" x14ac:dyDescent="0.2">
      <c r="A39" s="148"/>
      <c r="B39" s="153"/>
      <c r="C39" s="154"/>
      <c r="D39" s="154"/>
      <c r="E39" s="154"/>
      <c r="F39" s="154"/>
      <c r="G39" s="154"/>
      <c r="H39" s="154"/>
      <c r="I39" s="155"/>
      <c r="J39" s="146"/>
      <c r="K39" s="5" t="s">
        <v>31</v>
      </c>
      <c r="L39" s="5" t="s">
        <v>32</v>
      </c>
      <c r="M39" s="5" t="s">
        <v>33</v>
      </c>
      <c r="N39" s="48" t="s">
        <v>111</v>
      </c>
      <c r="O39" s="64" t="s">
        <v>37</v>
      </c>
      <c r="P39" s="64" t="s">
        <v>8</v>
      </c>
      <c r="Q39" s="64" t="s">
        <v>34</v>
      </c>
      <c r="R39" s="64" t="s">
        <v>35</v>
      </c>
      <c r="S39" s="64" t="s">
        <v>31</v>
      </c>
      <c r="T39" s="64" t="s">
        <v>36</v>
      </c>
      <c r="U39" s="146"/>
    </row>
    <row r="40" spans="1:26" x14ac:dyDescent="0.2">
      <c r="A40" s="104" t="s">
        <v>136</v>
      </c>
      <c r="B40" s="156" t="s">
        <v>137</v>
      </c>
      <c r="C40" s="157"/>
      <c r="D40" s="157"/>
      <c r="E40" s="157"/>
      <c r="F40" s="157"/>
      <c r="G40" s="157"/>
      <c r="H40" s="157"/>
      <c r="I40" s="158"/>
      <c r="J40" s="105">
        <v>5</v>
      </c>
      <c r="K40" s="105">
        <v>2</v>
      </c>
      <c r="L40" s="105">
        <v>2</v>
      </c>
      <c r="M40" s="105">
        <v>0</v>
      </c>
      <c r="N40" s="10">
        <v>0</v>
      </c>
      <c r="O40" s="15">
        <f>K40+L40+M40+N40</f>
        <v>4</v>
      </c>
      <c r="P40" s="16">
        <f>Q40-O40</f>
        <v>5</v>
      </c>
      <c r="Q40" s="16">
        <f>ROUND(PRODUCT(J40,25)/14,0)</f>
        <v>9</v>
      </c>
      <c r="R40" s="20" t="s">
        <v>35</v>
      </c>
      <c r="S40" s="10"/>
      <c r="T40" s="21"/>
      <c r="U40" s="10" t="s">
        <v>40</v>
      </c>
    </row>
    <row r="41" spans="1:26" x14ac:dyDescent="0.2">
      <c r="A41" s="104" t="s">
        <v>138</v>
      </c>
      <c r="B41" s="156" t="s">
        <v>139</v>
      </c>
      <c r="C41" s="157"/>
      <c r="D41" s="157"/>
      <c r="E41" s="157"/>
      <c r="F41" s="157"/>
      <c r="G41" s="157"/>
      <c r="H41" s="157"/>
      <c r="I41" s="158"/>
      <c r="J41" s="105">
        <v>5</v>
      </c>
      <c r="K41" s="105">
        <v>2</v>
      </c>
      <c r="L41" s="105">
        <v>2</v>
      </c>
      <c r="M41" s="105">
        <v>0</v>
      </c>
      <c r="N41" s="10">
        <v>0</v>
      </c>
      <c r="O41" s="50">
        <f t="shared" ref="O41:O46" si="2">K41+L41+M41+N41</f>
        <v>4</v>
      </c>
      <c r="P41" s="16">
        <f t="shared" ref="P41:P46" si="3">Q41-O41</f>
        <v>5</v>
      </c>
      <c r="Q41" s="16">
        <f t="shared" ref="Q41:Q44" si="4">ROUND(PRODUCT(J41,25)/14,0)</f>
        <v>9</v>
      </c>
      <c r="R41" s="20" t="s">
        <v>35</v>
      </c>
      <c r="S41" s="10"/>
      <c r="T41" s="21"/>
      <c r="U41" s="10" t="s">
        <v>40</v>
      </c>
    </row>
    <row r="42" spans="1:26" x14ac:dyDescent="0.2">
      <c r="A42" s="104" t="s">
        <v>140</v>
      </c>
      <c r="B42" s="156" t="s">
        <v>141</v>
      </c>
      <c r="C42" s="157"/>
      <c r="D42" s="157"/>
      <c r="E42" s="157"/>
      <c r="F42" s="157"/>
      <c r="G42" s="157"/>
      <c r="H42" s="157"/>
      <c r="I42" s="158"/>
      <c r="J42" s="105">
        <v>5</v>
      </c>
      <c r="K42" s="105">
        <v>2</v>
      </c>
      <c r="L42" s="105">
        <v>2</v>
      </c>
      <c r="M42" s="105">
        <v>0</v>
      </c>
      <c r="N42" s="10">
        <v>0</v>
      </c>
      <c r="O42" s="50">
        <f t="shared" si="2"/>
        <v>4</v>
      </c>
      <c r="P42" s="16">
        <f t="shared" si="3"/>
        <v>5</v>
      </c>
      <c r="Q42" s="16">
        <f t="shared" si="4"/>
        <v>9</v>
      </c>
      <c r="R42" s="20" t="s">
        <v>35</v>
      </c>
      <c r="S42" s="10"/>
      <c r="T42" s="21"/>
      <c r="U42" s="10" t="s">
        <v>40</v>
      </c>
    </row>
    <row r="43" spans="1:26" x14ac:dyDescent="0.2">
      <c r="A43" s="104" t="s">
        <v>142</v>
      </c>
      <c r="B43" s="156" t="s">
        <v>143</v>
      </c>
      <c r="C43" s="157"/>
      <c r="D43" s="157"/>
      <c r="E43" s="157"/>
      <c r="F43" s="157"/>
      <c r="G43" s="157"/>
      <c r="H43" s="157"/>
      <c r="I43" s="158"/>
      <c r="J43" s="105">
        <v>5</v>
      </c>
      <c r="K43" s="105">
        <v>2</v>
      </c>
      <c r="L43" s="105">
        <v>2</v>
      </c>
      <c r="M43" s="105">
        <v>0</v>
      </c>
      <c r="N43" s="10">
        <v>0</v>
      </c>
      <c r="O43" s="50">
        <f t="shared" si="2"/>
        <v>4</v>
      </c>
      <c r="P43" s="16">
        <f t="shared" si="3"/>
        <v>5</v>
      </c>
      <c r="Q43" s="16">
        <f t="shared" si="4"/>
        <v>9</v>
      </c>
      <c r="R43" s="20" t="s">
        <v>35</v>
      </c>
      <c r="S43" s="10"/>
      <c r="T43" s="21"/>
      <c r="U43" s="10" t="s">
        <v>40</v>
      </c>
    </row>
    <row r="44" spans="1:26" x14ac:dyDescent="0.2">
      <c r="A44" s="104" t="s">
        <v>144</v>
      </c>
      <c r="B44" s="157" t="s">
        <v>145</v>
      </c>
      <c r="C44" s="157"/>
      <c r="D44" s="157"/>
      <c r="E44" s="157"/>
      <c r="F44" s="157"/>
      <c r="G44" s="157"/>
      <c r="H44" s="157"/>
      <c r="I44" s="158"/>
      <c r="J44" s="105">
        <v>6</v>
      </c>
      <c r="K44" s="105">
        <v>2</v>
      </c>
      <c r="L44" s="105">
        <v>2</v>
      </c>
      <c r="M44" s="105">
        <v>2</v>
      </c>
      <c r="N44" s="10">
        <v>0</v>
      </c>
      <c r="O44" s="50">
        <f t="shared" si="2"/>
        <v>6</v>
      </c>
      <c r="P44" s="16">
        <f t="shared" si="3"/>
        <v>5</v>
      </c>
      <c r="Q44" s="16">
        <f t="shared" si="4"/>
        <v>11</v>
      </c>
      <c r="R44" s="20"/>
      <c r="S44" s="10" t="s">
        <v>31</v>
      </c>
      <c r="T44" s="21"/>
      <c r="U44" s="10" t="s">
        <v>40</v>
      </c>
    </row>
    <row r="45" spans="1:26" x14ac:dyDescent="0.2">
      <c r="A45" s="40" t="s">
        <v>146</v>
      </c>
      <c r="B45" s="240" t="s">
        <v>105</v>
      </c>
      <c r="C45" s="241"/>
      <c r="D45" s="241"/>
      <c r="E45" s="241"/>
      <c r="F45" s="241"/>
      <c r="G45" s="241"/>
      <c r="H45" s="241"/>
      <c r="I45" s="242"/>
      <c r="J45" s="105">
        <v>4</v>
      </c>
      <c r="K45" s="105">
        <v>2</v>
      </c>
      <c r="L45" s="105">
        <v>1</v>
      </c>
      <c r="M45" s="105">
        <v>0</v>
      </c>
      <c r="N45" s="106">
        <v>0</v>
      </c>
      <c r="O45" s="50">
        <f t="shared" si="2"/>
        <v>3</v>
      </c>
      <c r="P45" s="16">
        <f t="shared" ref="P45" si="5">Q45-O45</f>
        <v>4</v>
      </c>
      <c r="Q45" s="16">
        <f t="shared" ref="Q45" si="6">ROUND(PRODUCT(J45,25)/14,0)</f>
        <v>7</v>
      </c>
      <c r="R45" s="20"/>
      <c r="S45" s="10"/>
      <c r="T45" s="21" t="s">
        <v>36</v>
      </c>
      <c r="U45" s="10" t="s">
        <v>40</v>
      </c>
      <c r="V45" s="72"/>
      <c r="W45" s="72"/>
      <c r="X45" s="72"/>
      <c r="Y45" s="72"/>
      <c r="Z45" s="72"/>
    </row>
    <row r="46" spans="1:26" x14ac:dyDescent="0.2">
      <c r="A46" s="17" t="s">
        <v>102</v>
      </c>
      <c r="B46" s="237" t="s">
        <v>78</v>
      </c>
      <c r="C46" s="238"/>
      <c r="D46" s="238"/>
      <c r="E46" s="238"/>
      <c r="F46" s="238"/>
      <c r="G46" s="238"/>
      <c r="H46" s="238"/>
      <c r="I46" s="239"/>
      <c r="J46" s="57">
        <v>2</v>
      </c>
      <c r="K46" s="57">
        <v>0</v>
      </c>
      <c r="L46" s="57">
        <v>2</v>
      </c>
      <c r="M46" s="57">
        <v>0</v>
      </c>
      <c r="N46" s="57">
        <v>0</v>
      </c>
      <c r="O46" s="57">
        <f t="shared" si="2"/>
        <v>2</v>
      </c>
      <c r="P46" s="36">
        <f t="shared" si="3"/>
        <v>2</v>
      </c>
      <c r="Q46" s="36">
        <f t="shared" ref="Q46" si="7">ROUND(PRODUCT(J46,25)/14,0)</f>
        <v>4</v>
      </c>
      <c r="R46" s="58"/>
      <c r="S46" s="57"/>
      <c r="T46" s="59" t="s">
        <v>36</v>
      </c>
      <c r="U46" s="57" t="s">
        <v>42</v>
      </c>
      <c r="V46" s="72"/>
      <c r="W46" s="72"/>
      <c r="X46" s="72"/>
      <c r="Y46" s="72"/>
      <c r="Z46" s="72"/>
    </row>
    <row r="47" spans="1:26" x14ac:dyDescent="0.2">
      <c r="A47" s="18" t="s">
        <v>28</v>
      </c>
      <c r="B47" s="136"/>
      <c r="C47" s="137"/>
      <c r="D47" s="137"/>
      <c r="E47" s="137"/>
      <c r="F47" s="137"/>
      <c r="G47" s="137"/>
      <c r="H47" s="137"/>
      <c r="I47" s="138"/>
      <c r="J47" s="18">
        <f t="shared" ref="J47:Q47" si="8">SUM(J40:J46)</f>
        <v>32</v>
      </c>
      <c r="K47" s="18">
        <f t="shared" si="8"/>
        <v>12</v>
      </c>
      <c r="L47" s="18">
        <f t="shared" si="8"/>
        <v>13</v>
      </c>
      <c r="M47" s="18">
        <f t="shared" si="8"/>
        <v>2</v>
      </c>
      <c r="N47" s="49">
        <f t="shared" si="8"/>
        <v>0</v>
      </c>
      <c r="O47" s="18">
        <f t="shared" si="8"/>
        <v>27</v>
      </c>
      <c r="P47" s="18">
        <f t="shared" si="8"/>
        <v>31</v>
      </c>
      <c r="Q47" s="18">
        <f t="shared" si="8"/>
        <v>58</v>
      </c>
      <c r="R47" s="29">
        <f>COUNTIF(R40:R46,"E")</f>
        <v>4</v>
      </c>
      <c r="S47" s="29">
        <f>COUNTIF(S40:S46,"C")</f>
        <v>1</v>
      </c>
      <c r="T47" s="61">
        <f>COUNTIF(T40:T46,"VP")</f>
        <v>2</v>
      </c>
      <c r="U47" s="62">
        <f>COUNTA(U40:U46)</f>
        <v>7</v>
      </c>
      <c r="V47" s="139" t="str">
        <f>IF(R47&gt;=SUM(S47:T47),"Corect","E trebuie să fie cel puțin egal cu C+VP")</f>
        <v>Corect</v>
      </c>
      <c r="W47" s="140"/>
      <c r="X47" s="140"/>
    </row>
    <row r="48" spans="1:26" s="98" customFormat="1" ht="6" customHeight="1" x14ac:dyDescent="0.2">
      <c r="A48" s="74"/>
      <c r="B48" s="74"/>
      <c r="C48" s="74"/>
      <c r="D48" s="74"/>
      <c r="E48" s="74"/>
      <c r="F48" s="74"/>
      <c r="G48" s="74"/>
      <c r="H48" s="74"/>
      <c r="I48" s="74"/>
      <c r="J48" s="74"/>
      <c r="K48" s="74"/>
      <c r="L48" s="74"/>
      <c r="M48" s="74"/>
      <c r="N48" s="74"/>
      <c r="O48" s="74"/>
      <c r="P48" s="74"/>
      <c r="Q48" s="74"/>
      <c r="R48" s="74"/>
      <c r="S48" s="74"/>
      <c r="T48" s="74"/>
      <c r="U48" s="75"/>
      <c r="V48" s="97"/>
    </row>
    <row r="49" spans="1:26" ht="1.5" customHeight="1" x14ac:dyDescent="0.2"/>
    <row r="50" spans="1:26" ht="16.5" customHeight="1" x14ac:dyDescent="0.2">
      <c r="A50" s="159" t="s">
        <v>46</v>
      </c>
      <c r="B50" s="159"/>
      <c r="C50" s="159"/>
      <c r="D50" s="159"/>
      <c r="E50" s="159"/>
      <c r="F50" s="159"/>
      <c r="G50" s="159"/>
      <c r="H50" s="159"/>
      <c r="I50" s="159"/>
      <c r="J50" s="159"/>
      <c r="K50" s="159"/>
      <c r="L50" s="159"/>
      <c r="M50" s="159"/>
      <c r="N50" s="159"/>
      <c r="O50" s="159"/>
      <c r="P50" s="159"/>
      <c r="Q50" s="159"/>
      <c r="R50" s="159"/>
      <c r="S50" s="159"/>
      <c r="T50" s="159"/>
      <c r="U50" s="159"/>
    </row>
    <row r="51" spans="1:26" ht="21.75" customHeight="1" x14ac:dyDescent="0.2">
      <c r="A51" s="147" t="s">
        <v>30</v>
      </c>
      <c r="B51" s="150" t="s">
        <v>29</v>
      </c>
      <c r="C51" s="151"/>
      <c r="D51" s="151"/>
      <c r="E51" s="151"/>
      <c r="F51" s="151"/>
      <c r="G51" s="151"/>
      <c r="H51" s="151"/>
      <c r="I51" s="152"/>
      <c r="J51" s="145" t="s">
        <v>43</v>
      </c>
      <c r="K51" s="160" t="s">
        <v>27</v>
      </c>
      <c r="L51" s="161"/>
      <c r="M51" s="161"/>
      <c r="N51" s="162"/>
      <c r="O51" s="185" t="s">
        <v>44</v>
      </c>
      <c r="P51" s="186"/>
      <c r="Q51" s="187"/>
      <c r="R51" s="185" t="s">
        <v>26</v>
      </c>
      <c r="S51" s="188"/>
      <c r="T51" s="189"/>
      <c r="U51" s="149" t="s">
        <v>25</v>
      </c>
    </row>
    <row r="52" spans="1:26" ht="12.75" customHeight="1" x14ac:dyDescent="0.2">
      <c r="A52" s="148"/>
      <c r="B52" s="153"/>
      <c r="C52" s="154"/>
      <c r="D52" s="154"/>
      <c r="E52" s="154"/>
      <c r="F52" s="154"/>
      <c r="G52" s="154"/>
      <c r="H52" s="154"/>
      <c r="I52" s="155"/>
      <c r="J52" s="146"/>
      <c r="K52" s="5" t="s">
        <v>31</v>
      </c>
      <c r="L52" s="5" t="s">
        <v>32</v>
      </c>
      <c r="M52" s="5" t="s">
        <v>33</v>
      </c>
      <c r="N52" s="48" t="s">
        <v>111</v>
      </c>
      <c r="O52" s="64" t="s">
        <v>37</v>
      </c>
      <c r="P52" s="64" t="s">
        <v>8</v>
      </c>
      <c r="Q52" s="64" t="s">
        <v>34</v>
      </c>
      <c r="R52" s="64" t="s">
        <v>35</v>
      </c>
      <c r="S52" s="64" t="s">
        <v>31</v>
      </c>
      <c r="T52" s="64" t="s">
        <v>36</v>
      </c>
      <c r="U52" s="146"/>
    </row>
    <row r="53" spans="1:26" x14ac:dyDescent="0.2">
      <c r="A53" s="104" t="s">
        <v>147</v>
      </c>
      <c r="B53" s="156" t="s">
        <v>148</v>
      </c>
      <c r="C53" s="157"/>
      <c r="D53" s="157"/>
      <c r="E53" s="157"/>
      <c r="F53" s="157"/>
      <c r="G53" s="157"/>
      <c r="H53" s="157"/>
      <c r="I53" s="158"/>
      <c r="J53" s="105">
        <v>5</v>
      </c>
      <c r="K53" s="105">
        <v>2</v>
      </c>
      <c r="L53" s="105">
        <v>2</v>
      </c>
      <c r="M53" s="105">
        <v>0</v>
      </c>
      <c r="N53" s="106">
        <v>0</v>
      </c>
      <c r="O53" s="50">
        <f>K53+L53+M53+N53</f>
        <v>4</v>
      </c>
      <c r="P53" s="16">
        <f>Q53-O53</f>
        <v>5</v>
      </c>
      <c r="Q53" s="16">
        <f>ROUND(PRODUCT(J53,25)/14,0)</f>
        <v>9</v>
      </c>
      <c r="R53" s="20" t="s">
        <v>35</v>
      </c>
      <c r="S53" s="10"/>
      <c r="T53" s="21"/>
      <c r="U53" s="10" t="s">
        <v>40</v>
      </c>
    </row>
    <row r="54" spans="1:26" x14ac:dyDescent="0.2">
      <c r="A54" s="104" t="s">
        <v>149</v>
      </c>
      <c r="B54" s="156" t="s">
        <v>150</v>
      </c>
      <c r="C54" s="157"/>
      <c r="D54" s="157"/>
      <c r="E54" s="157"/>
      <c r="F54" s="157"/>
      <c r="G54" s="157"/>
      <c r="H54" s="157"/>
      <c r="I54" s="158"/>
      <c r="J54" s="105">
        <v>5</v>
      </c>
      <c r="K54" s="105">
        <v>2</v>
      </c>
      <c r="L54" s="105">
        <v>2</v>
      </c>
      <c r="M54" s="105">
        <v>0</v>
      </c>
      <c r="N54" s="106">
        <v>0</v>
      </c>
      <c r="O54" s="50">
        <f t="shared" ref="O54:O59" si="9">K54+L54+M54+N54</f>
        <v>4</v>
      </c>
      <c r="P54" s="16">
        <f t="shared" ref="P54:P59" si="10">Q54-O54</f>
        <v>5</v>
      </c>
      <c r="Q54" s="16">
        <f t="shared" ref="Q54:Q59" si="11">ROUND(PRODUCT(J54,25)/14,0)</f>
        <v>9</v>
      </c>
      <c r="R54" s="20" t="s">
        <v>35</v>
      </c>
      <c r="S54" s="10"/>
      <c r="T54" s="21"/>
      <c r="U54" s="10" t="s">
        <v>40</v>
      </c>
    </row>
    <row r="55" spans="1:26" x14ac:dyDescent="0.2">
      <c r="A55" s="104" t="s">
        <v>151</v>
      </c>
      <c r="B55" s="156" t="s">
        <v>152</v>
      </c>
      <c r="C55" s="157"/>
      <c r="D55" s="157"/>
      <c r="E55" s="157"/>
      <c r="F55" s="157"/>
      <c r="G55" s="157"/>
      <c r="H55" s="157"/>
      <c r="I55" s="158"/>
      <c r="J55" s="105">
        <v>5</v>
      </c>
      <c r="K55" s="105">
        <v>2</v>
      </c>
      <c r="L55" s="105">
        <v>2</v>
      </c>
      <c r="M55" s="105">
        <v>0</v>
      </c>
      <c r="N55" s="106">
        <v>0</v>
      </c>
      <c r="O55" s="50">
        <f t="shared" si="9"/>
        <v>4</v>
      </c>
      <c r="P55" s="16">
        <f t="shared" si="10"/>
        <v>5</v>
      </c>
      <c r="Q55" s="16">
        <f t="shared" si="11"/>
        <v>9</v>
      </c>
      <c r="R55" s="20"/>
      <c r="S55" s="10"/>
      <c r="T55" s="21" t="s">
        <v>36</v>
      </c>
      <c r="U55" s="10" t="s">
        <v>40</v>
      </c>
    </row>
    <row r="56" spans="1:26" x14ac:dyDescent="0.2">
      <c r="A56" s="104" t="s">
        <v>153</v>
      </c>
      <c r="B56" s="156" t="s">
        <v>154</v>
      </c>
      <c r="C56" s="157"/>
      <c r="D56" s="157"/>
      <c r="E56" s="157"/>
      <c r="F56" s="157"/>
      <c r="G56" s="157"/>
      <c r="H56" s="157"/>
      <c r="I56" s="158"/>
      <c r="J56" s="105">
        <v>5</v>
      </c>
      <c r="K56" s="105">
        <v>2</v>
      </c>
      <c r="L56" s="105">
        <v>2</v>
      </c>
      <c r="M56" s="105">
        <v>0</v>
      </c>
      <c r="N56" s="106">
        <v>0</v>
      </c>
      <c r="O56" s="50">
        <f t="shared" si="9"/>
        <v>4</v>
      </c>
      <c r="P56" s="16">
        <f t="shared" si="10"/>
        <v>5</v>
      </c>
      <c r="Q56" s="16">
        <f t="shared" si="11"/>
        <v>9</v>
      </c>
      <c r="R56" s="20" t="s">
        <v>35</v>
      </c>
      <c r="S56" s="10"/>
      <c r="T56" s="21"/>
      <c r="U56" s="10" t="s">
        <v>40</v>
      </c>
    </row>
    <row r="57" spans="1:26" x14ac:dyDescent="0.2">
      <c r="A57" s="104" t="s">
        <v>155</v>
      </c>
      <c r="B57" s="156" t="s">
        <v>156</v>
      </c>
      <c r="C57" s="157"/>
      <c r="D57" s="157"/>
      <c r="E57" s="157"/>
      <c r="F57" s="157"/>
      <c r="G57" s="157"/>
      <c r="H57" s="157"/>
      <c r="I57" s="158"/>
      <c r="J57" s="105">
        <v>5</v>
      </c>
      <c r="K57" s="105">
        <v>2</v>
      </c>
      <c r="L57" s="105">
        <v>1</v>
      </c>
      <c r="M57" s="105">
        <v>2</v>
      </c>
      <c r="N57" s="106">
        <v>0</v>
      </c>
      <c r="O57" s="50">
        <f t="shared" si="9"/>
        <v>5</v>
      </c>
      <c r="P57" s="16">
        <f>Q57-O57</f>
        <v>4</v>
      </c>
      <c r="Q57" s="16">
        <f>ROUND(PRODUCT(J57,25)/14,0)</f>
        <v>9</v>
      </c>
      <c r="R57" s="20" t="s">
        <v>35</v>
      </c>
      <c r="S57" s="10"/>
      <c r="T57" s="21"/>
      <c r="U57" s="10" t="s">
        <v>40</v>
      </c>
    </row>
    <row r="58" spans="1:26" x14ac:dyDescent="0.2">
      <c r="A58" s="104" t="s">
        <v>157</v>
      </c>
      <c r="B58" s="156" t="s">
        <v>158</v>
      </c>
      <c r="C58" s="157"/>
      <c r="D58" s="157"/>
      <c r="E58" s="157"/>
      <c r="F58" s="157"/>
      <c r="G58" s="157"/>
      <c r="H58" s="157"/>
      <c r="I58" s="158"/>
      <c r="J58" s="105">
        <v>5</v>
      </c>
      <c r="K58" s="105">
        <v>2</v>
      </c>
      <c r="L58" s="105">
        <v>1</v>
      </c>
      <c r="M58" s="105">
        <v>0</v>
      </c>
      <c r="N58" s="106">
        <v>0</v>
      </c>
      <c r="O58" s="50">
        <f t="shared" si="9"/>
        <v>3</v>
      </c>
      <c r="P58" s="16">
        <f>Q58-O58</f>
        <v>6</v>
      </c>
      <c r="Q58" s="16">
        <f>ROUND(PRODUCT(J58,25)/14,0)</f>
        <v>9</v>
      </c>
      <c r="R58" s="20"/>
      <c r="S58" s="10" t="s">
        <v>31</v>
      </c>
      <c r="T58" s="21"/>
      <c r="U58" s="10" t="s">
        <v>41</v>
      </c>
    </row>
    <row r="59" spans="1:26" x14ac:dyDescent="0.2">
      <c r="A59" s="17" t="s">
        <v>103</v>
      </c>
      <c r="B59" s="234" t="s">
        <v>79</v>
      </c>
      <c r="C59" s="235"/>
      <c r="D59" s="235"/>
      <c r="E59" s="235"/>
      <c r="F59" s="235"/>
      <c r="G59" s="235"/>
      <c r="H59" s="235"/>
      <c r="I59" s="236"/>
      <c r="J59" s="17">
        <v>2</v>
      </c>
      <c r="K59" s="17">
        <v>0</v>
      </c>
      <c r="L59" s="17">
        <v>2</v>
      </c>
      <c r="M59" s="17">
        <v>0</v>
      </c>
      <c r="N59" s="17">
        <v>0</v>
      </c>
      <c r="O59" s="50">
        <f t="shared" si="9"/>
        <v>2</v>
      </c>
      <c r="P59" s="16">
        <f t="shared" si="10"/>
        <v>2</v>
      </c>
      <c r="Q59" s="16">
        <f t="shared" si="11"/>
        <v>4</v>
      </c>
      <c r="R59" s="58"/>
      <c r="S59" s="57"/>
      <c r="T59" s="59" t="s">
        <v>36</v>
      </c>
      <c r="U59" s="57" t="s">
        <v>42</v>
      </c>
      <c r="V59" s="72"/>
      <c r="W59" s="72"/>
      <c r="X59" s="72"/>
      <c r="Y59" s="72"/>
      <c r="Z59" s="72"/>
    </row>
    <row r="60" spans="1:26" x14ac:dyDescent="0.2">
      <c r="A60" s="18" t="s">
        <v>28</v>
      </c>
      <c r="B60" s="136"/>
      <c r="C60" s="137"/>
      <c r="D60" s="137"/>
      <c r="E60" s="137"/>
      <c r="F60" s="137"/>
      <c r="G60" s="137"/>
      <c r="H60" s="137"/>
      <c r="I60" s="138"/>
      <c r="J60" s="18">
        <f t="shared" ref="J60:Q60" si="12">SUM(J53:J59)</f>
        <v>32</v>
      </c>
      <c r="K60" s="18">
        <f t="shared" si="12"/>
        <v>12</v>
      </c>
      <c r="L60" s="18">
        <f t="shared" si="12"/>
        <v>12</v>
      </c>
      <c r="M60" s="18">
        <f t="shared" si="12"/>
        <v>2</v>
      </c>
      <c r="N60" s="49">
        <f t="shared" si="12"/>
        <v>0</v>
      </c>
      <c r="O60" s="49">
        <f t="shared" si="12"/>
        <v>26</v>
      </c>
      <c r="P60" s="18">
        <f t="shared" si="12"/>
        <v>32</v>
      </c>
      <c r="Q60" s="18">
        <f t="shared" si="12"/>
        <v>58</v>
      </c>
      <c r="R60" s="29">
        <f>COUNTIF(R53:R59,"E")</f>
        <v>4</v>
      </c>
      <c r="S60" s="29">
        <f>COUNTIF(S53:S59,"C")</f>
        <v>1</v>
      </c>
      <c r="T60" s="29">
        <f>COUNTIF(T53:T59,"VP")</f>
        <v>2</v>
      </c>
      <c r="U60" s="62">
        <f>COUNTA(U53:U59)</f>
        <v>7</v>
      </c>
      <c r="V60" s="139" t="str">
        <f>IF(R60&gt;=SUM(S60:T60),"Corect","E trebuie să fie cel puțin egal cu C+VP")</f>
        <v>Corect</v>
      </c>
      <c r="W60" s="140"/>
      <c r="X60" s="140"/>
    </row>
    <row r="61" spans="1:26" ht="5.25" customHeight="1" x14ac:dyDescent="0.2">
      <c r="B61" s="7"/>
      <c r="C61" s="7"/>
      <c r="D61" s="7"/>
      <c r="E61" s="7"/>
      <c r="F61" s="7"/>
      <c r="G61" s="7"/>
      <c r="M61" s="7"/>
      <c r="N61" s="51"/>
      <c r="O61" s="7"/>
      <c r="P61" s="7"/>
      <c r="Q61" s="7"/>
      <c r="R61" s="7"/>
      <c r="S61" s="7"/>
      <c r="T61" s="7"/>
    </row>
    <row r="62" spans="1:26" ht="18" customHeight="1" x14ac:dyDescent="0.2">
      <c r="A62" s="159" t="s">
        <v>47</v>
      </c>
      <c r="B62" s="159"/>
      <c r="C62" s="159"/>
      <c r="D62" s="159"/>
      <c r="E62" s="159"/>
      <c r="F62" s="159"/>
      <c r="G62" s="159"/>
      <c r="H62" s="159"/>
      <c r="I62" s="159"/>
      <c r="J62" s="159"/>
      <c r="K62" s="159"/>
      <c r="L62" s="159"/>
      <c r="M62" s="159"/>
      <c r="N62" s="159"/>
      <c r="O62" s="159"/>
      <c r="P62" s="159"/>
      <c r="Q62" s="159"/>
      <c r="R62" s="159"/>
      <c r="S62" s="159"/>
      <c r="T62" s="159"/>
      <c r="U62" s="159"/>
    </row>
    <row r="63" spans="1:26" ht="17.25" customHeight="1" x14ac:dyDescent="0.2">
      <c r="A63" s="147" t="s">
        <v>30</v>
      </c>
      <c r="B63" s="150" t="s">
        <v>29</v>
      </c>
      <c r="C63" s="151"/>
      <c r="D63" s="151"/>
      <c r="E63" s="151"/>
      <c r="F63" s="151"/>
      <c r="G63" s="151"/>
      <c r="H63" s="151"/>
      <c r="I63" s="152"/>
      <c r="J63" s="145" t="s">
        <v>43</v>
      </c>
      <c r="K63" s="160" t="s">
        <v>27</v>
      </c>
      <c r="L63" s="161"/>
      <c r="M63" s="161"/>
      <c r="N63" s="162"/>
      <c r="O63" s="185" t="s">
        <v>44</v>
      </c>
      <c r="P63" s="186"/>
      <c r="Q63" s="187"/>
      <c r="R63" s="185" t="s">
        <v>26</v>
      </c>
      <c r="S63" s="188"/>
      <c r="T63" s="189"/>
      <c r="U63" s="149" t="s">
        <v>25</v>
      </c>
    </row>
    <row r="64" spans="1:26" ht="14.25" customHeight="1" x14ac:dyDescent="0.2">
      <c r="A64" s="148"/>
      <c r="B64" s="153"/>
      <c r="C64" s="154"/>
      <c r="D64" s="154"/>
      <c r="E64" s="154"/>
      <c r="F64" s="154"/>
      <c r="G64" s="154"/>
      <c r="H64" s="154"/>
      <c r="I64" s="155"/>
      <c r="J64" s="146"/>
      <c r="K64" s="5" t="s">
        <v>31</v>
      </c>
      <c r="L64" s="5" t="s">
        <v>32</v>
      </c>
      <c r="M64" s="5" t="s">
        <v>33</v>
      </c>
      <c r="N64" s="48" t="s">
        <v>111</v>
      </c>
      <c r="O64" s="64" t="s">
        <v>37</v>
      </c>
      <c r="P64" s="64" t="s">
        <v>8</v>
      </c>
      <c r="Q64" s="64" t="s">
        <v>34</v>
      </c>
      <c r="R64" s="64" t="s">
        <v>35</v>
      </c>
      <c r="S64" s="64" t="s">
        <v>31</v>
      </c>
      <c r="T64" s="64" t="s">
        <v>36</v>
      </c>
      <c r="U64" s="146"/>
    </row>
    <row r="65" spans="1:26" x14ac:dyDescent="0.2">
      <c r="A65" s="104" t="s">
        <v>159</v>
      </c>
      <c r="B65" s="156" t="s">
        <v>160</v>
      </c>
      <c r="C65" s="157"/>
      <c r="D65" s="157"/>
      <c r="E65" s="157"/>
      <c r="F65" s="157"/>
      <c r="G65" s="157"/>
      <c r="H65" s="157"/>
      <c r="I65" s="158"/>
      <c r="J65" s="105">
        <v>5</v>
      </c>
      <c r="K65" s="105">
        <v>2</v>
      </c>
      <c r="L65" s="105">
        <v>1</v>
      </c>
      <c r="M65" s="105">
        <v>1</v>
      </c>
      <c r="N65" s="10">
        <v>0</v>
      </c>
      <c r="O65" s="50">
        <f>K65+L65+M65+N65</f>
        <v>4</v>
      </c>
      <c r="P65" s="16">
        <f>Q65-O65</f>
        <v>5</v>
      </c>
      <c r="Q65" s="16">
        <f>ROUND(PRODUCT(J65,25)/14,0)</f>
        <v>9</v>
      </c>
      <c r="R65" s="20"/>
      <c r="S65" s="10" t="s">
        <v>31</v>
      </c>
      <c r="T65" s="21"/>
      <c r="U65" s="10" t="s">
        <v>41</v>
      </c>
    </row>
    <row r="66" spans="1:26" x14ac:dyDescent="0.2">
      <c r="A66" s="104" t="s">
        <v>161</v>
      </c>
      <c r="B66" s="156" t="s">
        <v>162</v>
      </c>
      <c r="C66" s="157"/>
      <c r="D66" s="157"/>
      <c r="E66" s="157"/>
      <c r="F66" s="157"/>
      <c r="G66" s="157"/>
      <c r="H66" s="157"/>
      <c r="I66" s="158"/>
      <c r="J66" s="105">
        <v>5</v>
      </c>
      <c r="K66" s="105">
        <v>2</v>
      </c>
      <c r="L66" s="105">
        <v>2</v>
      </c>
      <c r="M66" s="105">
        <v>0</v>
      </c>
      <c r="N66" s="10">
        <v>0</v>
      </c>
      <c r="O66" s="50">
        <f t="shared" ref="O66:O70" si="13">K66+L66+M66+N66</f>
        <v>4</v>
      </c>
      <c r="P66" s="16">
        <f t="shared" ref="P66:P70" si="14">Q66-O66</f>
        <v>5</v>
      </c>
      <c r="Q66" s="16">
        <f t="shared" ref="Q66:Q70" si="15">ROUND(PRODUCT(J66,25)/14,0)</f>
        <v>9</v>
      </c>
      <c r="R66" s="20"/>
      <c r="S66" s="10"/>
      <c r="T66" s="21" t="s">
        <v>36</v>
      </c>
      <c r="U66" s="10" t="s">
        <v>40</v>
      </c>
    </row>
    <row r="67" spans="1:26" x14ac:dyDescent="0.2">
      <c r="A67" s="104" t="s">
        <v>163</v>
      </c>
      <c r="B67" s="156" t="s">
        <v>164</v>
      </c>
      <c r="C67" s="157"/>
      <c r="D67" s="157"/>
      <c r="E67" s="157"/>
      <c r="F67" s="157"/>
      <c r="G67" s="157"/>
      <c r="H67" s="157"/>
      <c r="I67" s="158"/>
      <c r="J67" s="105">
        <v>5</v>
      </c>
      <c r="K67" s="105">
        <v>2</v>
      </c>
      <c r="L67" s="105">
        <v>2</v>
      </c>
      <c r="M67" s="105">
        <v>0</v>
      </c>
      <c r="N67" s="10">
        <v>0</v>
      </c>
      <c r="O67" s="50">
        <f t="shared" si="13"/>
        <v>4</v>
      </c>
      <c r="P67" s="16">
        <f t="shared" si="14"/>
        <v>5</v>
      </c>
      <c r="Q67" s="16">
        <f t="shared" si="15"/>
        <v>9</v>
      </c>
      <c r="R67" s="20" t="s">
        <v>35</v>
      </c>
      <c r="S67" s="10"/>
      <c r="T67" s="21"/>
      <c r="U67" s="10" t="s">
        <v>41</v>
      </c>
    </row>
    <row r="68" spans="1:26" x14ac:dyDescent="0.2">
      <c r="A68" s="104" t="s">
        <v>165</v>
      </c>
      <c r="B68" s="156" t="s">
        <v>166</v>
      </c>
      <c r="C68" s="157"/>
      <c r="D68" s="157"/>
      <c r="E68" s="157"/>
      <c r="F68" s="157"/>
      <c r="G68" s="157"/>
      <c r="H68" s="157"/>
      <c r="I68" s="158"/>
      <c r="J68" s="105">
        <v>5</v>
      </c>
      <c r="K68" s="105">
        <v>2</v>
      </c>
      <c r="L68" s="105">
        <v>2</v>
      </c>
      <c r="M68" s="105">
        <v>1</v>
      </c>
      <c r="N68" s="10">
        <v>0</v>
      </c>
      <c r="O68" s="50">
        <f t="shared" si="13"/>
        <v>5</v>
      </c>
      <c r="P68" s="16">
        <f t="shared" si="14"/>
        <v>4</v>
      </c>
      <c r="Q68" s="16">
        <f t="shared" si="15"/>
        <v>9</v>
      </c>
      <c r="R68" s="20" t="s">
        <v>35</v>
      </c>
      <c r="S68" s="10"/>
      <c r="T68" s="21"/>
      <c r="U68" s="10" t="s">
        <v>40</v>
      </c>
    </row>
    <row r="69" spans="1:26" x14ac:dyDescent="0.2">
      <c r="A69" s="104" t="s">
        <v>167</v>
      </c>
      <c r="B69" s="156" t="s">
        <v>168</v>
      </c>
      <c r="C69" s="157"/>
      <c r="D69" s="157"/>
      <c r="E69" s="157"/>
      <c r="F69" s="157"/>
      <c r="G69" s="157"/>
      <c r="H69" s="157"/>
      <c r="I69" s="158"/>
      <c r="J69" s="105">
        <v>5</v>
      </c>
      <c r="K69" s="105">
        <v>2</v>
      </c>
      <c r="L69" s="105">
        <v>1</v>
      </c>
      <c r="M69" s="105">
        <v>1</v>
      </c>
      <c r="N69" s="10">
        <v>0</v>
      </c>
      <c r="O69" s="50">
        <f t="shared" si="13"/>
        <v>4</v>
      </c>
      <c r="P69" s="16">
        <f t="shared" si="14"/>
        <v>5</v>
      </c>
      <c r="Q69" s="16">
        <f t="shared" si="15"/>
        <v>9</v>
      </c>
      <c r="R69" s="20" t="s">
        <v>35</v>
      </c>
      <c r="S69" s="10"/>
      <c r="T69" s="21"/>
      <c r="U69" s="10" t="s">
        <v>41</v>
      </c>
    </row>
    <row r="70" spans="1:26" x14ac:dyDescent="0.2">
      <c r="A70" s="104" t="s">
        <v>169</v>
      </c>
      <c r="B70" s="156" t="s">
        <v>170</v>
      </c>
      <c r="C70" s="157"/>
      <c r="D70" s="157"/>
      <c r="E70" s="157"/>
      <c r="F70" s="157"/>
      <c r="G70" s="157"/>
      <c r="H70" s="157"/>
      <c r="I70" s="158"/>
      <c r="J70" s="105">
        <v>5</v>
      </c>
      <c r="K70" s="105">
        <v>2</v>
      </c>
      <c r="L70" s="105">
        <v>1</v>
      </c>
      <c r="M70" s="105">
        <v>1</v>
      </c>
      <c r="N70" s="10">
        <v>0</v>
      </c>
      <c r="O70" s="50">
        <f t="shared" si="13"/>
        <v>4</v>
      </c>
      <c r="P70" s="16">
        <f t="shared" si="14"/>
        <v>5</v>
      </c>
      <c r="Q70" s="16">
        <f t="shared" si="15"/>
        <v>9</v>
      </c>
      <c r="R70" s="20" t="s">
        <v>35</v>
      </c>
      <c r="S70" s="10"/>
      <c r="T70" s="21"/>
      <c r="U70" s="10" t="s">
        <v>41</v>
      </c>
    </row>
    <row r="71" spans="1:26" s="98" customFormat="1" x14ac:dyDescent="0.2">
      <c r="A71" s="84" t="s">
        <v>118</v>
      </c>
      <c r="B71" s="264" t="s">
        <v>106</v>
      </c>
      <c r="C71" s="265"/>
      <c r="D71" s="265"/>
      <c r="E71" s="265"/>
      <c r="F71" s="265"/>
      <c r="G71" s="265"/>
      <c r="H71" s="265"/>
      <c r="I71" s="266"/>
      <c r="J71" s="85">
        <v>3</v>
      </c>
      <c r="K71" s="85">
        <v>0</v>
      </c>
      <c r="L71" s="85">
        <v>2</v>
      </c>
      <c r="M71" s="85">
        <v>0</v>
      </c>
      <c r="N71" s="85">
        <v>0</v>
      </c>
      <c r="O71" s="17">
        <f t="shared" ref="O71" si="16">K71+L71+M71+N71</f>
        <v>2</v>
      </c>
      <c r="P71" s="86">
        <f t="shared" ref="P71" si="17">Q71-O71</f>
        <v>3</v>
      </c>
      <c r="Q71" s="86">
        <f t="shared" ref="Q71" si="18">ROUND(PRODUCT(J71,25)/14,0)</f>
        <v>5</v>
      </c>
      <c r="R71" s="99"/>
      <c r="S71" s="85" t="s">
        <v>31</v>
      </c>
      <c r="T71" s="87"/>
      <c r="U71" s="85" t="s">
        <v>42</v>
      </c>
      <c r="V71" s="72"/>
      <c r="W71" s="72"/>
      <c r="X71" s="72"/>
      <c r="Y71" s="72"/>
      <c r="Z71" s="72"/>
    </row>
    <row r="72" spans="1:26" x14ac:dyDescent="0.2">
      <c r="A72" s="18" t="s">
        <v>28</v>
      </c>
      <c r="B72" s="136"/>
      <c r="C72" s="137"/>
      <c r="D72" s="137"/>
      <c r="E72" s="137"/>
      <c r="F72" s="137"/>
      <c r="G72" s="137"/>
      <c r="H72" s="137"/>
      <c r="I72" s="138"/>
      <c r="J72" s="18">
        <f t="shared" ref="J72:Q72" si="19">SUM(J65:J71)</f>
        <v>33</v>
      </c>
      <c r="K72" s="18">
        <f t="shared" si="19"/>
        <v>12</v>
      </c>
      <c r="L72" s="18">
        <f t="shared" si="19"/>
        <v>11</v>
      </c>
      <c r="M72" s="18">
        <f t="shared" si="19"/>
        <v>4</v>
      </c>
      <c r="N72" s="49">
        <f t="shared" si="19"/>
        <v>0</v>
      </c>
      <c r="O72" s="49">
        <f t="shared" si="19"/>
        <v>27</v>
      </c>
      <c r="P72" s="18">
        <f t="shared" si="19"/>
        <v>32</v>
      </c>
      <c r="Q72" s="18">
        <f t="shared" si="19"/>
        <v>59</v>
      </c>
      <c r="R72" s="18">
        <f>COUNTIF(R65:R71,"E")</f>
        <v>4</v>
      </c>
      <c r="S72" s="18">
        <f>COUNTIF(S65:S71,"C")</f>
        <v>2</v>
      </c>
      <c r="T72" s="18">
        <f>COUNTIF(T65:T71,"VP")</f>
        <v>1</v>
      </c>
      <c r="U72" s="41">
        <f>COUNTA(U65:U71)</f>
        <v>7</v>
      </c>
      <c r="V72" s="141" t="str">
        <f>IF(R72&gt;=SUM(S72:T72),"Corect","E trebuie să fie cel puțin egal cu C+VP")</f>
        <v>Corect</v>
      </c>
      <c r="W72" s="140"/>
      <c r="X72" s="140"/>
    </row>
    <row r="73" spans="1:26" s="98" customFormat="1" ht="12.75" customHeight="1" x14ac:dyDescent="0.2">
      <c r="A73" s="267" t="s">
        <v>128</v>
      </c>
      <c r="B73" s="267"/>
      <c r="C73" s="267"/>
      <c r="D73" s="267"/>
      <c r="E73" s="267"/>
      <c r="F73" s="267"/>
      <c r="G73" s="267"/>
      <c r="H73" s="267"/>
      <c r="I73" s="267"/>
      <c r="J73" s="267"/>
      <c r="K73" s="267"/>
      <c r="L73" s="267"/>
      <c r="M73" s="267"/>
      <c r="N73" s="267"/>
      <c r="O73" s="267"/>
      <c r="P73" s="267"/>
      <c r="Q73" s="267"/>
      <c r="R73" s="267"/>
      <c r="S73" s="267"/>
      <c r="T73" s="267"/>
      <c r="U73" s="267"/>
      <c r="V73" s="97"/>
    </row>
    <row r="74" spans="1:26" s="98" customFormat="1" x14ac:dyDescent="0.2">
      <c r="A74" s="268"/>
      <c r="B74" s="268"/>
      <c r="C74" s="268"/>
      <c r="D74" s="268"/>
      <c r="E74" s="268"/>
      <c r="F74" s="268"/>
      <c r="G74" s="268"/>
      <c r="H74" s="268"/>
      <c r="I74" s="268"/>
      <c r="J74" s="268"/>
      <c r="K74" s="268"/>
      <c r="L74" s="268"/>
      <c r="M74" s="268"/>
      <c r="N74" s="268"/>
      <c r="O74" s="268"/>
      <c r="P74" s="268"/>
      <c r="Q74" s="268"/>
      <c r="R74" s="268"/>
      <c r="S74" s="268"/>
      <c r="T74" s="268"/>
      <c r="U74" s="268"/>
      <c r="V74" s="97"/>
    </row>
    <row r="75" spans="1:26" ht="14.25" customHeight="1" x14ac:dyDescent="0.2">
      <c r="A75" s="159" t="s">
        <v>48</v>
      </c>
      <c r="B75" s="159"/>
      <c r="C75" s="159"/>
      <c r="D75" s="159"/>
      <c r="E75" s="159"/>
      <c r="F75" s="159"/>
      <c r="G75" s="159"/>
      <c r="H75" s="159"/>
      <c r="I75" s="159"/>
      <c r="J75" s="159"/>
      <c r="K75" s="159"/>
      <c r="L75" s="159"/>
      <c r="M75" s="159"/>
      <c r="N75" s="159"/>
      <c r="O75" s="159"/>
      <c r="P75" s="159"/>
      <c r="Q75" s="159"/>
      <c r="R75" s="159"/>
      <c r="S75" s="159"/>
      <c r="T75" s="159"/>
      <c r="U75" s="159"/>
    </row>
    <row r="76" spans="1:26" ht="18.75" customHeight="1" x14ac:dyDescent="0.2">
      <c r="A76" s="147" t="s">
        <v>30</v>
      </c>
      <c r="B76" s="150" t="s">
        <v>29</v>
      </c>
      <c r="C76" s="151"/>
      <c r="D76" s="151"/>
      <c r="E76" s="151"/>
      <c r="F76" s="151"/>
      <c r="G76" s="151"/>
      <c r="H76" s="151"/>
      <c r="I76" s="152"/>
      <c r="J76" s="145" t="s">
        <v>43</v>
      </c>
      <c r="K76" s="160" t="s">
        <v>27</v>
      </c>
      <c r="L76" s="161"/>
      <c r="M76" s="161"/>
      <c r="N76" s="162"/>
      <c r="O76" s="185" t="s">
        <v>44</v>
      </c>
      <c r="P76" s="186"/>
      <c r="Q76" s="187"/>
      <c r="R76" s="185" t="s">
        <v>26</v>
      </c>
      <c r="S76" s="188"/>
      <c r="T76" s="189"/>
      <c r="U76" s="149" t="s">
        <v>25</v>
      </c>
    </row>
    <row r="77" spans="1:26" ht="12" customHeight="1" x14ac:dyDescent="0.2">
      <c r="A77" s="148"/>
      <c r="B77" s="153"/>
      <c r="C77" s="154"/>
      <c r="D77" s="154"/>
      <c r="E77" s="154"/>
      <c r="F77" s="154"/>
      <c r="G77" s="154"/>
      <c r="H77" s="154"/>
      <c r="I77" s="155"/>
      <c r="J77" s="146"/>
      <c r="K77" s="5" t="s">
        <v>31</v>
      </c>
      <c r="L77" s="5" t="s">
        <v>32</v>
      </c>
      <c r="M77" s="5" t="s">
        <v>33</v>
      </c>
      <c r="N77" s="48" t="s">
        <v>111</v>
      </c>
      <c r="O77" s="64" t="s">
        <v>37</v>
      </c>
      <c r="P77" s="64" t="s">
        <v>8</v>
      </c>
      <c r="Q77" s="64" t="s">
        <v>34</v>
      </c>
      <c r="R77" s="64" t="s">
        <v>35</v>
      </c>
      <c r="S77" s="64" t="s">
        <v>31</v>
      </c>
      <c r="T77" s="64" t="s">
        <v>36</v>
      </c>
      <c r="U77" s="146"/>
    </row>
    <row r="78" spans="1:26" x14ac:dyDescent="0.2">
      <c r="A78" s="104" t="s">
        <v>171</v>
      </c>
      <c r="B78" s="156" t="s">
        <v>172</v>
      </c>
      <c r="C78" s="157"/>
      <c r="D78" s="157"/>
      <c r="E78" s="157"/>
      <c r="F78" s="157"/>
      <c r="G78" s="157"/>
      <c r="H78" s="157"/>
      <c r="I78" s="158"/>
      <c r="J78" s="105">
        <v>5</v>
      </c>
      <c r="K78" s="105">
        <v>2</v>
      </c>
      <c r="L78" s="105">
        <v>1</v>
      </c>
      <c r="M78" s="105">
        <v>2</v>
      </c>
      <c r="N78" s="10">
        <v>0</v>
      </c>
      <c r="O78" s="50">
        <f>K78+L78+M78+N78</f>
        <v>5</v>
      </c>
      <c r="P78" s="16">
        <f>Q78-O78</f>
        <v>4</v>
      </c>
      <c r="Q78" s="16">
        <f>ROUND(PRODUCT(J78,25)/14,0)</f>
        <v>9</v>
      </c>
      <c r="R78" s="20" t="s">
        <v>35</v>
      </c>
      <c r="S78" s="10"/>
      <c r="T78" s="21"/>
      <c r="U78" s="10" t="s">
        <v>41</v>
      </c>
    </row>
    <row r="79" spans="1:26" x14ac:dyDescent="0.2">
      <c r="A79" s="104" t="s">
        <v>173</v>
      </c>
      <c r="B79" s="156" t="s">
        <v>174</v>
      </c>
      <c r="C79" s="157"/>
      <c r="D79" s="157"/>
      <c r="E79" s="157"/>
      <c r="F79" s="157"/>
      <c r="G79" s="157"/>
      <c r="H79" s="157"/>
      <c r="I79" s="158"/>
      <c r="J79" s="105">
        <v>5</v>
      </c>
      <c r="K79" s="105">
        <v>2</v>
      </c>
      <c r="L79" s="105">
        <v>2</v>
      </c>
      <c r="M79" s="105">
        <v>0</v>
      </c>
      <c r="N79" s="10">
        <v>0</v>
      </c>
      <c r="O79" s="50">
        <f t="shared" ref="O79:O83" si="20">K79+L79+M79+N79</f>
        <v>4</v>
      </c>
      <c r="P79" s="16">
        <f t="shared" ref="P79:P83" si="21">Q79-O79</f>
        <v>5</v>
      </c>
      <c r="Q79" s="16">
        <f t="shared" ref="Q79:Q83" si="22">ROUND(PRODUCT(J79,25)/14,0)</f>
        <v>9</v>
      </c>
      <c r="R79" s="20" t="s">
        <v>35</v>
      </c>
      <c r="S79" s="10"/>
      <c r="T79" s="21"/>
      <c r="U79" s="10" t="s">
        <v>40</v>
      </c>
    </row>
    <row r="80" spans="1:26" x14ac:dyDescent="0.2">
      <c r="A80" s="104" t="s">
        <v>175</v>
      </c>
      <c r="B80" s="156" t="s">
        <v>176</v>
      </c>
      <c r="C80" s="157"/>
      <c r="D80" s="157"/>
      <c r="E80" s="157"/>
      <c r="F80" s="157"/>
      <c r="G80" s="157"/>
      <c r="H80" s="157"/>
      <c r="I80" s="158"/>
      <c r="J80" s="105">
        <v>5</v>
      </c>
      <c r="K80" s="105">
        <v>2</v>
      </c>
      <c r="L80" s="105">
        <v>2</v>
      </c>
      <c r="M80" s="105">
        <v>0</v>
      </c>
      <c r="N80" s="10">
        <v>0</v>
      </c>
      <c r="O80" s="50">
        <f t="shared" si="20"/>
        <v>4</v>
      </c>
      <c r="P80" s="16">
        <f t="shared" si="21"/>
        <v>5</v>
      </c>
      <c r="Q80" s="16">
        <f t="shared" si="22"/>
        <v>9</v>
      </c>
      <c r="R80" s="20" t="s">
        <v>35</v>
      </c>
      <c r="S80" s="10"/>
      <c r="T80" s="21"/>
      <c r="U80" s="10" t="s">
        <v>41</v>
      </c>
    </row>
    <row r="81" spans="1:24" x14ac:dyDescent="0.2">
      <c r="A81" s="104" t="s">
        <v>177</v>
      </c>
      <c r="B81" s="156" t="s">
        <v>178</v>
      </c>
      <c r="C81" s="157"/>
      <c r="D81" s="157"/>
      <c r="E81" s="157"/>
      <c r="F81" s="157"/>
      <c r="G81" s="157"/>
      <c r="H81" s="157"/>
      <c r="I81" s="158"/>
      <c r="J81" s="105">
        <v>5</v>
      </c>
      <c r="K81" s="105">
        <v>2</v>
      </c>
      <c r="L81" s="105">
        <v>0</v>
      </c>
      <c r="M81" s="105">
        <v>2</v>
      </c>
      <c r="N81" s="10">
        <v>0</v>
      </c>
      <c r="O81" s="50">
        <f t="shared" si="20"/>
        <v>4</v>
      </c>
      <c r="P81" s="16">
        <f t="shared" si="21"/>
        <v>5</v>
      </c>
      <c r="Q81" s="16">
        <f t="shared" si="22"/>
        <v>9</v>
      </c>
      <c r="R81" s="20" t="s">
        <v>35</v>
      </c>
      <c r="S81" s="10"/>
      <c r="T81" s="21"/>
      <c r="U81" s="10" t="s">
        <v>41</v>
      </c>
    </row>
    <row r="82" spans="1:24" x14ac:dyDescent="0.2">
      <c r="A82" s="104" t="s">
        <v>179</v>
      </c>
      <c r="B82" s="156" t="s">
        <v>180</v>
      </c>
      <c r="C82" s="157"/>
      <c r="D82" s="157"/>
      <c r="E82" s="157"/>
      <c r="F82" s="157"/>
      <c r="G82" s="157"/>
      <c r="H82" s="157"/>
      <c r="I82" s="158"/>
      <c r="J82" s="105">
        <v>5</v>
      </c>
      <c r="K82" s="105">
        <v>2</v>
      </c>
      <c r="L82" s="105">
        <v>2</v>
      </c>
      <c r="M82" s="105">
        <v>0</v>
      </c>
      <c r="N82" s="10">
        <v>0</v>
      </c>
      <c r="O82" s="50">
        <f t="shared" si="20"/>
        <v>4</v>
      </c>
      <c r="P82" s="16">
        <f t="shared" si="21"/>
        <v>5</v>
      </c>
      <c r="Q82" s="16">
        <f t="shared" si="22"/>
        <v>9</v>
      </c>
      <c r="R82" s="20"/>
      <c r="S82" s="10" t="s">
        <v>31</v>
      </c>
      <c r="T82" s="21"/>
      <c r="U82" s="10" t="s">
        <v>41</v>
      </c>
    </row>
    <row r="83" spans="1:24" x14ac:dyDescent="0.2">
      <c r="A83" s="104" t="s">
        <v>181</v>
      </c>
      <c r="B83" s="156" t="s">
        <v>182</v>
      </c>
      <c r="C83" s="157"/>
      <c r="D83" s="157"/>
      <c r="E83" s="157"/>
      <c r="F83" s="157"/>
      <c r="G83" s="157"/>
      <c r="H83" s="157"/>
      <c r="I83" s="158"/>
      <c r="J83" s="105">
        <v>5</v>
      </c>
      <c r="K83" s="105">
        <v>2</v>
      </c>
      <c r="L83" s="105">
        <v>1</v>
      </c>
      <c r="M83" s="105">
        <v>0</v>
      </c>
      <c r="N83" s="10">
        <v>0</v>
      </c>
      <c r="O83" s="50">
        <f t="shared" si="20"/>
        <v>3</v>
      </c>
      <c r="P83" s="16">
        <f t="shared" si="21"/>
        <v>6</v>
      </c>
      <c r="Q83" s="16">
        <f t="shared" si="22"/>
        <v>9</v>
      </c>
      <c r="R83" s="20"/>
      <c r="S83" s="10"/>
      <c r="T83" s="21" t="s">
        <v>36</v>
      </c>
      <c r="U83" s="10" t="s">
        <v>41</v>
      </c>
    </row>
    <row r="84" spans="1:24" x14ac:dyDescent="0.2">
      <c r="A84" s="84" t="s">
        <v>118</v>
      </c>
      <c r="B84" s="264" t="s">
        <v>107</v>
      </c>
      <c r="C84" s="265"/>
      <c r="D84" s="265"/>
      <c r="E84" s="265"/>
      <c r="F84" s="265"/>
      <c r="G84" s="265"/>
      <c r="H84" s="265"/>
      <c r="I84" s="266"/>
      <c r="J84" s="85">
        <v>3</v>
      </c>
      <c r="K84" s="85">
        <v>0</v>
      </c>
      <c r="L84" s="85">
        <v>2</v>
      </c>
      <c r="M84" s="85">
        <v>0</v>
      </c>
      <c r="N84" s="85">
        <v>0</v>
      </c>
      <c r="O84" s="17">
        <f t="shared" ref="O84" si="23">K84+L84+M84+N84</f>
        <v>2</v>
      </c>
      <c r="P84" s="86">
        <f t="shared" ref="P84" si="24">Q84-O84</f>
        <v>3</v>
      </c>
      <c r="Q84" s="86">
        <f t="shared" ref="Q84" si="25">ROUND(PRODUCT(J84,25)/14,0)</f>
        <v>5</v>
      </c>
      <c r="R84" s="99"/>
      <c r="S84" s="85" t="s">
        <v>31</v>
      </c>
      <c r="T84" s="87"/>
      <c r="U84" s="85" t="s">
        <v>42</v>
      </c>
    </row>
    <row r="85" spans="1:24" x14ac:dyDescent="0.2">
      <c r="A85" s="18" t="s">
        <v>28</v>
      </c>
      <c r="B85" s="136"/>
      <c r="C85" s="137"/>
      <c r="D85" s="137"/>
      <c r="E85" s="137"/>
      <c r="F85" s="137"/>
      <c r="G85" s="137"/>
      <c r="H85" s="137"/>
      <c r="I85" s="138"/>
      <c r="J85" s="18">
        <f t="shared" ref="J85:Q85" si="26">SUM(J78:J84)</f>
        <v>33</v>
      </c>
      <c r="K85" s="18">
        <f t="shared" si="26"/>
        <v>12</v>
      </c>
      <c r="L85" s="18">
        <f t="shared" si="26"/>
        <v>10</v>
      </c>
      <c r="M85" s="18">
        <f t="shared" si="26"/>
        <v>4</v>
      </c>
      <c r="N85" s="49">
        <f t="shared" si="26"/>
        <v>0</v>
      </c>
      <c r="O85" s="49">
        <f t="shared" si="26"/>
        <v>26</v>
      </c>
      <c r="P85" s="18">
        <f t="shared" si="26"/>
        <v>33</v>
      </c>
      <c r="Q85" s="18">
        <f t="shared" si="26"/>
        <v>59</v>
      </c>
      <c r="R85" s="18">
        <f>COUNTIF(R78:R84,"E")</f>
        <v>4</v>
      </c>
      <c r="S85" s="18">
        <f>COUNTIF(S78:S84,"C")</f>
        <v>2</v>
      </c>
      <c r="T85" s="18">
        <f>COUNTIF(T78:T84,"VP")</f>
        <v>1</v>
      </c>
      <c r="U85" s="41">
        <f>COUNTA(U78:U84)</f>
        <v>7</v>
      </c>
      <c r="V85" s="141" t="str">
        <f>IF(R85&gt;=SUM(S85:T85),"Corect","E trebuie să fie cel puțin egal cu C+VP")</f>
        <v>Corect</v>
      </c>
      <c r="W85" s="140"/>
      <c r="X85" s="140"/>
    </row>
    <row r="86" spans="1:24" ht="12.75" customHeight="1" x14ac:dyDescent="0.2">
      <c r="A86" s="267" t="s">
        <v>129</v>
      </c>
      <c r="B86" s="267"/>
      <c r="C86" s="267"/>
      <c r="D86" s="267"/>
      <c r="E86" s="267"/>
      <c r="F86" s="267"/>
      <c r="G86" s="267"/>
      <c r="H86" s="267"/>
      <c r="I86" s="267"/>
      <c r="J86" s="267"/>
      <c r="K86" s="267"/>
      <c r="L86" s="267"/>
      <c r="M86" s="267"/>
      <c r="N86" s="267"/>
      <c r="O86" s="267"/>
      <c r="P86" s="267"/>
      <c r="Q86" s="267"/>
      <c r="R86" s="267"/>
      <c r="S86" s="267"/>
      <c r="T86" s="267"/>
      <c r="U86" s="267"/>
    </row>
    <row r="87" spans="1:24" x14ac:dyDescent="0.2">
      <c r="A87" s="268"/>
      <c r="B87" s="268"/>
      <c r="C87" s="268"/>
      <c r="D87" s="268"/>
      <c r="E87" s="268"/>
      <c r="F87" s="268"/>
      <c r="G87" s="268"/>
      <c r="H87" s="268"/>
      <c r="I87" s="268"/>
      <c r="J87" s="268"/>
      <c r="K87" s="268"/>
      <c r="L87" s="268"/>
      <c r="M87" s="268"/>
      <c r="N87" s="268"/>
      <c r="O87" s="268"/>
      <c r="P87" s="268"/>
      <c r="Q87" s="268"/>
      <c r="R87" s="268"/>
      <c r="S87" s="268"/>
      <c r="T87" s="268"/>
      <c r="U87" s="268"/>
    </row>
    <row r="88" spans="1:24" ht="5.25" customHeight="1" x14ac:dyDescent="0.2"/>
    <row r="89" spans="1:24" ht="4.5" customHeight="1" x14ac:dyDescent="0.2"/>
    <row r="90" spans="1:24" ht="15" customHeight="1" x14ac:dyDescent="0.2">
      <c r="A90" s="142" t="s">
        <v>49</v>
      </c>
      <c r="B90" s="143"/>
      <c r="C90" s="143"/>
      <c r="D90" s="143"/>
      <c r="E90" s="143"/>
      <c r="F90" s="143"/>
      <c r="G90" s="143"/>
      <c r="H90" s="143"/>
      <c r="I90" s="143"/>
      <c r="J90" s="143"/>
      <c r="K90" s="143"/>
      <c r="L90" s="143"/>
      <c r="M90" s="143"/>
      <c r="N90" s="143"/>
      <c r="O90" s="143"/>
      <c r="P90" s="143"/>
      <c r="Q90" s="143"/>
      <c r="R90" s="143"/>
      <c r="S90" s="143"/>
      <c r="T90" s="143"/>
      <c r="U90" s="144"/>
    </row>
    <row r="91" spans="1:24" ht="19.5" customHeight="1" x14ac:dyDescent="0.2">
      <c r="A91" s="147" t="s">
        <v>30</v>
      </c>
      <c r="B91" s="150" t="s">
        <v>29</v>
      </c>
      <c r="C91" s="151"/>
      <c r="D91" s="151"/>
      <c r="E91" s="151"/>
      <c r="F91" s="151"/>
      <c r="G91" s="151"/>
      <c r="H91" s="151"/>
      <c r="I91" s="152"/>
      <c r="J91" s="145" t="s">
        <v>43</v>
      </c>
      <c r="K91" s="160" t="s">
        <v>27</v>
      </c>
      <c r="L91" s="161"/>
      <c r="M91" s="161"/>
      <c r="N91" s="162"/>
      <c r="O91" s="185" t="s">
        <v>44</v>
      </c>
      <c r="P91" s="186"/>
      <c r="Q91" s="187"/>
      <c r="R91" s="185" t="s">
        <v>26</v>
      </c>
      <c r="S91" s="188"/>
      <c r="T91" s="189"/>
      <c r="U91" s="149" t="s">
        <v>25</v>
      </c>
    </row>
    <row r="92" spans="1:24" ht="12" customHeight="1" x14ac:dyDescent="0.2">
      <c r="A92" s="148"/>
      <c r="B92" s="153"/>
      <c r="C92" s="154"/>
      <c r="D92" s="154"/>
      <c r="E92" s="154"/>
      <c r="F92" s="154"/>
      <c r="G92" s="154"/>
      <c r="H92" s="154"/>
      <c r="I92" s="155"/>
      <c r="J92" s="146"/>
      <c r="K92" s="5" t="s">
        <v>31</v>
      </c>
      <c r="L92" s="5" t="s">
        <v>32</v>
      </c>
      <c r="M92" s="5" t="s">
        <v>33</v>
      </c>
      <c r="N92" s="48" t="s">
        <v>111</v>
      </c>
      <c r="O92" s="64" t="s">
        <v>37</v>
      </c>
      <c r="P92" s="64" t="s">
        <v>8</v>
      </c>
      <c r="Q92" s="64" t="s">
        <v>34</v>
      </c>
      <c r="R92" s="64" t="s">
        <v>35</v>
      </c>
      <c r="S92" s="64" t="s">
        <v>31</v>
      </c>
      <c r="T92" s="64" t="s">
        <v>36</v>
      </c>
      <c r="U92" s="146"/>
    </row>
    <row r="93" spans="1:24" x14ac:dyDescent="0.2">
      <c r="A93" s="104" t="s">
        <v>183</v>
      </c>
      <c r="B93" s="156" t="s">
        <v>184</v>
      </c>
      <c r="C93" s="157"/>
      <c r="D93" s="157"/>
      <c r="E93" s="157"/>
      <c r="F93" s="157"/>
      <c r="G93" s="157"/>
      <c r="H93" s="157"/>
      <c r="I93" s="158"/>
      <c r="J93" s="105">
        <v>5</v>
      </c>
      <c r="K93" s="105">
        <v>2</v>
      </c>
      <c r="L93" s="105">
        <v>2</v>
      </c>
      <c r="M93" s="105">
        <v>1</v>
      </c>
      <c r="N93" s="10">
        <v>0</v>
      </c>
      <c r="O93" s="50">
        <f>K93+L93+M93+N93</f>
        <v>5</v>
      </c>
      <c r="P93" s="16">
        <f>Q93-O93</f>
        <v>4</v>
      </c>
      <c r="Q93" s="16">
        <f>ROUND(PRODUCT(J93,25)/14,0)</f>
        <v>9</v>
      </c>
      <c r="R93" s="20" t="s">
        <v>35</v>
      </c>
      <c r="S93" s="10"/>
      <c r="T93" s="21"/>
      <c r="U93" s="10" t="s">
        <v>41</v>
      </c>
    </row>
    <row r="94" spans="1:24" x14ac:dyDescent="0.2">
      <c r="A94" s="104" t="s">
        <v>185</v>
      </c>
      <c r="B94" s="156" t="s">
        <v>186</v>
      </c>
      <c r="C94" s="157"/>
      <c r="D94" s="157"/>
      <c r="E94" s="157"/>
      <c r="F94" s="157"/>
      <c r="G94" s="157"/>
      <c r="H94" s="157"/>
      <c r="I94" s="158"/>
      <c r="J94" s="105">
        <v>4</v>
      </c>
      <c r="K94" s="105">
        <v>2</v>
      </c>
      <c r="L94" s="105">
        <v>1</v>
      </c>
      <c r="M94" s="105">
        <v>1</v>
      </c>
      <c r="N94" s="10">
        <v>0</v>
      </c>
      <c r="O94" s="50">
        <f t="shared" ref="O94:O99" si="27">K94+L94+M94+N94</f>
        <v>4</v>
      </c>
      <c r="P94" s="16">
        <f t="shared" ref="P94:P99" si="28">Q94-O94</f>
        <v>3</v>
      </c>
      <c r="Q94" s="16">
        <f t="shared" ref="Q94:Q99" si="29">ROUND(PRODUCT(J94,25)/14,0)</f>
        <v>7</v>
      </c>
      <c r="R94" s="20" t="s">
        <v>35</v>
      </c>
      <c r="S94" s="10"/>
      <c r="T94" s="21"/>
      <c r="U94" s="10" t="s">
        <v>41</v>
      </c>
    </row>
    <row r="95" spans="1:24" x14ac:dyDescent="0.2">
      <c r="A95" s="104" t="s">
        <v>187</v>
      </c>
      <c r="B95" s="156" t="s">
        <v>188</v>
      </c>
      <c r="C95" s="157"/>
      <c r="D95" s="157"/>
      <c r="E95" s="157"/>
      <c r="F95" s="157"/>
      <c r="G95" s="157"/>
      <c r="H95" s="157"/>
      <c r="I95" s="158"/>
      <c r="J95" s="105">
        <v>5</v>
      </c>
      <c r="K95" s="105">
        <v>2</v>
      </c>
      <c r="L95" s="105">
        <v>1</v>
      </c>
      <c r="M95" s="105">
        <v>2</v>
      </c>
      <c r="N95" s="10">
        <v>0</v>
      </c>
      <c r="O95" s="50">
        <f t="shared" si="27"/>
        <v>5</v>
      </c>
      <c r="P95" s="16">
        <f t="shared" si="28"/>
        <v>4</v>
      </c>
      <c r="Q95" s="16">
        <f t="shared" si="29"/>
        <v>9</v>
      </c>
      <c r="R95" s="20" t="s">
        <v>35</v>
      </c>
      <c r="S95" s="10"/>
      <c r="T95" s="21"/>
      <c r="U95" s="10" t="s">
        <v>40</v>
      </c>
    </row>
    <row r="96" spans="1:24" x14ac:dyDescent="0.2">
      <c r="A96" s="107" t="s">
        <v>189</v>
      </c>
      <c r="B96" s="156" t="s">
        <v>190</v>
      </c>
      <c r="C96" s="157"/>
      <c r="D96" s="157"/>
      <c r="E96" s="157"/>
      <c r="F96" s="157"/>
      <c r="G96" s="157"/>
      <c r="H96" s="157"/>
      <c r="I96" s="158"/>
      <c r="J96" s="108">
        <v>3</v>
      </c>
      <c r="K96" s="108">
        <v>0</v>
      </c>
      <c r="L96" s="108">
        <v>0</v>
      </c>
      <c r="M96" s="108">
        <v>1</v>
      </c>
      <c r="N96" s="10">
        <v>0</v>
      </c>
      <c r="O96" s="50">
        <f t="shared" si="27"/>
        <v>1</v>
      </c>
      <c r="P96" s="16">
        <f t="shared" si="28"/>
        <v>4</v>
      </c>
      <c r="Q96" s="16">
        <f t="shared" si="29"/>
        <v>5</v>
      </c>
      <c r="R96" s="20"/>
      <c r="S96" s="10" t="s">
        <v>31</v>
      </c>
      <c r="T96" s="21"/>
      <c r="U96" s="10" t="s">
        <v>41</v>
      </c>
    </row>
    <row r="97" spans="1:24" x14ac:dyDescent="0.2">
      <c r="A97" s="104" t="s">
        <v>191</v>
      </c>
      <c r="B97" s="156" t="s">
        <v>192</v>
      </c>
      <c r="C97" s="157"/>
      <c r="D97" s="157"/>
      <c r="E97" s="157"/>
      <c r="F97" s="157"/>
      <c r="G97" s="157"/>
      <c r="H97" s="157"/>
      <c r="I97" s="158"/>
      <c r="J97" s="105">
        <v>4</v>
      </c>
      <c r="K97" s="105">
        <v>0</v>
      </c>
      <c r="L97" s="105">
        <v>0</v>
      </c>
      <c r="M97" s="105">
        <v>2</v>
      </c>
      <c r="N97" s="10">
        <v>0</v>
      </c>
      <c r="O97" s="50">
        <f t="shared" si="27"/>
        <v>2</v>
      </c>
      <c r="P97" s="16">
        <f t="shared" si="28"/>
        <v>5</v>
      </c>
      <c r="Q97" s="16">
        <f t="shared" si="29"/>
        <v>7</v>
      </c>
      <c r="R97" s="20"/>
      <c r="S97" s="10" t="s">
        <v>31</v>
      </c>
      <c r="T97" s="21"/>
      <c r="U97" s="10" t="s">
        <v>41</v>
      </c>
    </row>
    <row r="98" spans="1:24" x14ac:dyDescent="0.2">
      <c r="A98" s="104" t="s">
        <v>193</v>
      </c>
      <c r="B98" s="156" t="s">
        <v>194</v>
      </c>
      <c r="C98" s="157"/>
      <c r="D98" s="157"/>
      <c r="E98" s="157"/>
      <c r="F98" s="157"/>
      <c r="G98" s="157"/>
      <c r="H98" s="157"/>
      <c r="I98" s="158"/>
      <c r="J98" s="105">
        <v>5</v>
      </c>
      <c r="K98" s="105">
        <v>2</v>
      </c>
      <c r="L98" s="105">
        <v>2</v>
      </c>
      <c r="M98" s="105">
        <v>1</v>
      </c>
      <c r="N98" s="10">
        <v>0</v>
      </c>
      <c r="O98" s="50">
        <f t="shared" si="27"/>
        <v>5</v>
      </c>
      <c r="P98" s="16">
        <f t="shared" si="28"/>
        <v>4</v>
      </c>
      <c r="Q98" s="16">
        <f t="shared" si="29"/>
        <v>9</v>
      </c>
      <c r="R98" s="20" t="s">
        <v>35</v>
      </c>
      <c r="S98" s="10"/>
      <c r="T98" s="21"/>
      <c r="U98" s="10" t="s">
        <v>41</v>
      </c>
    </row>
    <row r="99" spans="1:24" x14ac:dyDescent="0.2">
      <c r="A99" s="104" t="s">
        <v>195</v>
      </c>
      <c r="B99" s="156" t="s">
        <v>196</v>
      </c>
      <c r="C99" s="157"/>
      <c r="D99" s="157"/>
      <c r="E99" s="157"/>
      <c r="F99" s="157"/>
      <c r="G99" s="157"/>
      <c r="H99" s="157"/>
      <c r="I99" s="158"/>
      <c r="J99" s="105">
        <v>4</v>
      </c>
      <c r="K99" s="105">
        <v>2</v>
      </c>
      <c r="L99" s="105">
        <v>1</v>
      </c>
      <c r="M99" s="105">
        <v>0</v>
      </c>
      <c r="N99" s="10">
        <v>0</v>
      </c>
      <c r="O99" s="50">
        <f t="shared" si="27"/>
        <v>3</v>
      </c>
      <c r="P99" s="16">
        <f t="shared" si="28"/>
        <v>4</v>
      </c>
      <c r="Q99" s="16">
        <f t="shared" si="29"/>
        <v>7</v>
      </c>
      <c r="R99" s="20"/>
      <c r="S99" s="10"/>
      <c r="T99" s="21" t="s">
        <v>36</v>
      </c>
      <c r="U99" s="10" t="s">
        <v>41</v>
      </c>
    </row>
    <row r="100" spans="1:24" x14ac:dyDescent="0.2">
      <c r="A100" s="18" t="s">
        <v>28</v>
      </c>
      <c r="B100" s="136"/>
      <c r="C100" s="137"/>
      <c r="D100" s="137"/>
      <c r="E100" s="137"/>
      <c r="F100" s="137"/>
      <c r="G100" s="137"/>
      <c r="H100" s="137"/>
      <c r="I100" s="138"/>
      <c r="J100" s="18">
        <f t="shared" ref="J100:Q100" si="30">SUM(J93:J99)</f>
        <v>30</v>
      </c>
      <c r="K100" s="18">
        <f t="shared" si="30"/>
        <v>10</v>
      </c>
      <c r="L100" s="18">
        <f t="shared" si="30"/>
        <v>7</v>
      </c>
      <c r="M100" s="18">
        <f t="shared" si="30"/>
        <v>8</v>
      </c>
      <c r="N100" s="49">
        <f t="shared" si="30"/>
        <v>0</v>
      </c>
      <c r="O100" s="49">
        <f t="shared" si="30"/>
        <v>25</v>
      </c>
      <c r="P100" s="18">
        <f t="shared" si="30"/>
        <v>28</v>
      </c>
      <c r="Q100" s="18">
        <f t="shared" si="30"/>
        <v>53</v>
      </c>
      <c r="R100" s="18">
        <f>COUNTIF(R93:R99,"E")</f>
        <v>4</v>
      </c>
      <c r="S100" s="18">
        <f>COUNTIF(S93:S99,"C")</f>
        <v>2</v>
      </c>
      <c r="T100" s="18">
        <f>COUNTIF(T93:T99,"VP")</f>
        <v>1</v>
      </c>
      <c r="U100" s="41">
        <f>COUNTA(U93:U99)</f>
        <v>7</v>
      </c>
      <c r="V100" s="141" t="str">
        <f>IF(R100&gt;=SUM(S100:T100),"Corect","E trebuie să fie cel puțin egal cu C+VP")</f>
        <v>Corect</v>
      </c>
      <c r="W100" s="140"/>
      <c r="X100" s="140"/>
    </row>
    <row r="101" spans="1:24" ht="6.75" customHeight="1" x14ac:dyDescent="0.2"/>
    <row r="102" spans="1:24" ht="15" customHeight="1" x14ac:dyDescent="0.2">
      <c r="A102" s="142" t="s">
        <v>50</v>
      </c>
      <c r="B102" s="143"/>
      <c r="C102" s="143"/>
      <c r="D102" s="143"/>
      <c r="E102" s="143"/>
      <c r="F102" s="143"/>
      <c r="G102" s="143"/>
      <c r="H102" s="143"/>
      <c r="I102" s="143"/>
      <c r="J102" s="143"/>
      <c r="K102" s="143"/>
      <c r="L102" s="143"/>
      <c r="M102" s="143"/>
      <c r="N102" s="143"/>
      <c r="O102" s="143"/>
      <c r="P102" s="143"/>
      <c r="Q102" s="143"/>
      <c r="R102" s="143"/>
      <c r="S102" s="143"/>
      <c r="T102" s="143"/>
      <c r="U102" s="144"/>
    </row>
    <row r="103" spans="1:24" ht="18.75" customHeight="1" x14ac:dyDescent="0.2">
      <c r="A103" s="147" t="s">
        <v>30</v>
      </c>
      <c r="B103" s="150" t="s">
        <v>29</v>
      </c>
      <c r="C103" s="151"/>
      <c r="D103" s="151"/>
      <c r="E103" s="151"/>
      <c r="F103" s="151"/>
      <c r="G103" s="151"/>
      <c r="H103" s="151"/>
      <c r="I103" s="152"/>
      <c r="J103" s="145" t="s">
        <v>43</v>
      </c>
      <c r="K103" s="160" t="s">
        <v>27</v>
      </c>
      <c r="L103" s="161"/>
      <c r="M103" s="161"/>
      <c r="N103" s="162"/>
      <c r="O103" s="185" t="s">
        <v>44</v>
      </c>
      <c r="P103" s="186"/>
      <c r="Q103" s="187"/>
      <c r="R103" s="185" t="s">
        <v>26</v>
      </c>
      <c r="S103" s="188"/>
      <c r="T103" s="189"/>
      <c r="U103" s="149" t="s">
        <v>25</v>
      </c>
    </row>
    <row r="104" spans="1:24" ht="10.5" customHeight="1" x14ac:dyDescent="0.2">
      <c r="A104" s="148"/>
      <c r="B104" s="153"/>
      <c r="C104" s="154"/>
      <c r="D104" s="154"/>
      <c r="E104" s="154"/>
      <c r="F104" s="154"/>
      <c r="G104" s="154"/>
      <c r="H104" s="154"/>
      <c r="I104" s="155"/>
      <c r="J104" s="146"/>
      <c r="K104" s="5" t="s">
        <v>31</v>
      </c>
      <c r="L104" s="5" t="s">
        <v>32</v>
      </c>
      <c r="M104" s="5" t="s">
        <v>33</v>
      </c>
      <c r="N104" s="48" t="s">
        <v>111</v>
      </c>
      <c r="O104" s="64" t="s">
        <v>37</v>
      </c>
      <c r="P104" s="64" t="s">
        <v>8</v>
      </c>
      <c r="Q104" s="64" t="s">
        <v>34</v>
      </c>
      <c r="R104" s="64" t="s">
        <v>35</v>
      </c>
      <c r="S104" s="64" t="s">
        <v>31</v>
      </c>
      <c r="T104" s="64" t="s">
        <v>36</v>
      </c>
      <c r="U104" s="146"/>
    </row>
    <row r="105" spans="1:24" x14ac:dyDescent="0.2">
      <c r="A105" s="104" t="s">
        <v>197</v>
      </c>
      <c r="B105" s="156" t="s">
        <v>198</v>
      </c>
      <c r="C105" s="157"/>
      <c r="D105" s="157"/>
      <c r="E105" s="157"/>
      <c r="F105" s="157"/>
      <c r="G105" s="157"/>
      <c r="H105" s="157"/>
      <c r="I105" s="158"/>
      <c r="J105" s="105">
        <v>3</v>
      </c>
      <c r="K105" s="105">
        <v>2</v>
      </c>
      <c r="L105" s="105">
        <v>1</v>
      </c>
      <c r="M105" s="105">
        <v>0</v>
      </c>
      <c r="N105" s="10">
        <v>0</v>
      </c>
      <c r="O105" s="50">
        <f>K105+L105+M105+N105</f>
        <v>3</v>
      </c>
      <c r="P105" s="16">
        <f>Q105-O105</f>
        <v>3</v>
      </c>
      <c r="Q105" s="16">
        <f>ROUND(PRODUCT(J105,25)/12,0)</f>
        <v>6</v>
      </c>
      <c r="R105" s="20" t="s">
        <v>35</v>
      </c>
      <c r="S105" s="10"/>
      <c r="T105" s="21"/>
      <c r="U105" s="10" t="s">
        <v>41</v>
      </c>
    </row>
    <row r="106" spans="1:24" x14ac:dyDescent="0.2">
      <c r="A106" s="104" t="s">
        <v>199</v>
      </c>
      <c r="B106" s="156" t="s">
        <v>200</v>
      </c>
      <c r="C106" s="157"/>
      <c r="D106" s="157"/>
      <c r="E106" s="157"/>
      <c r="F106" s="157"/>
      <c r="G106" s="157"/>
      <c r="H106" s="157"/>
      <c r="I106" s="158"/>
      <c r="J106" s="105">
        <v>5</v>
      </c>
      <c r="K106" s="105">
        <v>2</v>
      </c>
      <c r="L106" s="105">
        <v>1</v>
      </c>
      <c r="M106" s="105">
        <v>1</v>
      </c>
      <c r="N106" s="10">
        <v>0</v>
      </c>
      <c r="O106" s="50">
        <f t="shared" ref="O106:O112" si="31">K106+L106+M106+N106</f>
        <v>4</v>
      </c>
      <c r="P106" s="16">
        <f t="shared" ref="P106:P112" si="32">Q106-O106</f>
        <v>6</v>
      </c>
      <c r="Q106" s="16">
        <f t="shared" ref="Q106:Q112" si="33">ROUND(PRODUCT(J106,25)/12,0)</f>
        <v>10</v>
      </c>
      <c r="R106" s="20" t="s">
        <v>35</v>
      </c>
      <c r="S106" s="10"/>
      <c r="T106" s="21"/>
      <c r="U106" s="10" t="s">
        <v>41</v>
      </c>
    </row>
    <row r="107" spans="1:24" x14ac:dyDescent="0.2">
      <c r="A107" s="104" t="s">
        <v>201</v>
      </c>
      <c r="B107" s="156" t="s">
        <v>202</v>
      </c>
      <c r="C107" s="157"/>
      <c r="D107" s="157"/>
      <c r="E107" s="157"/>
      <c r="F107" s="157"/>
      <c r="G107" s="157"/>
      <c r="H107" s="157"/>
      <c r="I107" s="158"/>
      <c r="J107" s="105">
        <v>5</v>
      </c>
      <c r="K107" s="105">
        <v>2</v>
      </c>
      <c r="L107" s="105">
        <v>0</v>
      </c>
      <c r="M107" s="105">
        <v>2</v>
      </c>
      <c r="N107" s="10">
        <v>0</v>
      </c>
      <c r="O107" s="50">
        <f t="shared" si="31"/>
        <v>4</v>
      </c>
      <c r="P107" s="16">
        <f t="shared" si="32"/>
        <v>6</v>
      </c>
      <c r="Q107" s="16">
        <f t="shared" si="33"/>
        <v>10</v>
      </c>
      <c r="R107" s="20" t="s">
        <v>35</v>
      </c>
      <c r="S107" s="10"/>
      <c r="T107" s="21"/>
      <c r="U107" s="10" t="s">
        <v>41</v>
      </c>
    </row>
    <row r="108" spans="1:24" x14ac:dyDescent="0.2">
      <c r="A108" s="104" t="s">
        <v>203</v>
      </c>
      <c r="B108" s="156" t="s">
        <v>204</v>
      </c>
      <c r="C108" s="157"/>
      <c r="D108" s="157"/>
      <c r="E108" s="157"/>
      <c r="F108" s="157"/>
      <c r="G108" s="157"/>
      <c r="H108" s="157"/>
      <c r="I108" s="158"/>
      <c r="J108" s="105">
        <v>4</v>
      </c>
      <c r="K108" s="105">
        <v>2</v>
      </c>
      <c r="L108" s="105">
        <v>0</v>
      </c>
      <c r="M108" s="105">
        <v>1</v>
      </c>
      <c r="N108" s="10">
        <v>0</v>
      </c>
      <c r="O108" s="50">
        <f t="shared" si="31"/>
        <v>3</v>
      </c>
      <c r="P108" s="16">
        <f t="shared" si="32"/>
        <v>5</v>
      </c>
      <c r="Q108" s="16">
        <f t="shared" si="33"/>
        <v>8</v>
      </c>
      <c r="R108" s="20"/>
      <c r="S108" s="10"/>
      <c r="T108" s="21" t="s">
        <v>36</v>
      </c>
      <c r="U108" s="10" t="s">
        <v>41</v>
      </c>
    </row>
    <row r="109" spans="1:24" x14ac:dyDescent="0.2">
      <c r="A109" s="104" t="s">
        <v>205</v>
      </c>
      <c r="B109" s="156" t="s">
        <v>206</v>
      </c>
      <c r="C109" s="157"/>
      <c r="D109" s="157"/>
      <c r="E109" s="157"/>
      <c r="F109" s="157"/>
      <c r="G109" s="157"/>
      <c r="H109" s="157"/>
      <c r="I109" s="158"/>
      <c r="J109" s="105">
        <v>4</v>
      </c>
      <c r="K109" s="105">
        <v>0</v>
      </c>
      <c r="L109" s="105">
        <v>0</v>
      </c>
      <c r="M109" s="105">
        <v>0</v>
      </c>
      <c r="N109" s="10">
        <v>0</v>
      </c>
      <c r="O109" s="50">
        <f t="shared" si="31"/>
        <v>0</v>
      </c>
      <c r="P109" s="16">
        <f t="shared" si="32"/>
        <v>8</v>
      </c>
      <c r="Q109" s="16">
        <f t="shared" si="33"/>
        <v>8</v>
      </c>
      <c r="R109" s="20"/>
      <c r="S109" s="10"/>
      <c r="T109" s="21" t="s">
        <v>36</v>
      </c>
      <c r="U109" s="10" t="s">
        <v>41</v>
      </c>
    </row>
    <row r="110" spans="1:24" x14ac:dyDescent="0.2">
      <c r="A110" s="104" t="s">
        <v>207</v>
      </c>
      <c r="B110" s="156" t="s">
        <v>208</v>
      </c>
      <c r="C110" s="157"/>
      <c r="D110" s="157"/>
      <c r="E110" s="157"/>
      <c r="F110" s="157"/>
      <c r="G110" s="157"/>
      <c r="H110" s="157"/>
      <c r="I110" s="158"/>
      <c r="J110" s="105">
        <v>4</v>
      </c>
      <c r="K110" s="105">
        <v>2</v>
      </c>
      <c r="L110" s="105">
        <v>1</v>
      </c>
      <c r="M110" s="105">
        <v>0</v>
      </c>
      <c r="N110" s="10">
        <v>0</v>
      </c>
      <c r="O110" s="50">
        <f t="shared" si="31"/>
        <v>3</v>
      </c>
      <c r="P110" s="16">
        <f t="shared" si="32"/>
        <v>5</v>
      </c>
      <c r="Q110" s="16">
        <f t="shared" si="33"/>
        <v>8</v>
      </c>
      <c r="R110" s="20" t="s">
        <v>35</v>
      </c>
      <c r="S110" s="10"/>
      <c r="T110" s="21"/>
      <c r="U110" s="10" t="s">
        <v>41</v>
      </c>
    </row>
    <row r="111" spans="1:24" x14ac:dyDescent="0.2">
      <c r="A111" s="109" t="s">
        <v>209</v>
      </c>
      <c r="B111" s="311" t="s">
        <v>210</v>
      </c>
      <c r="C111" s="312"/>
      <c r="D111" s="312"/>
      <c r="E111" s="312"/>
      <c r="F111" s="312"/>
      <c r="G111" s="312"/>
      <c r="H111" s="312"/>
      <c r="I111" s="313"/>
      <c r="J111" s="105">
        <v>2</v>
      </c>
      <c r="K111" s="105">
        <v>2</v>
      </c>
      <c r="L111" s="105">
        <v>0</v>
      </c>
      <c r="M111" s="105">
        <v>0</v>
      </c>
      <c r="N111" s="10">
        <v>0</v>
      </c>
      <c r="O111" s="50">
        <f t="shared" si="31"/>
        <v>2</v>
      </c>
      <c r="P111" s="16">
        <f t="shared" si="32"/>
        <v>2</v>
      </c>
      <c r="Q111" s="16">
        <f t="shared" si="33"/>
        <v>4</v>
      </c>
      <c r="R111" s="20"/>
      <c r="S111" s="10"/>
      <c r="T111" s="21" t="s">
        <v>36</v>
      </c>
      <c r="U111" s="10" t="s">
        <v>42</v>
      </c>
    </row>
    <row r="112" spans="1:24" x14ac:dyDescent="0.2">
      <c r="A112" s="104" t="s">
        <v>211</v>
      </c>
      <c r="B112" s="156" t="s">
        <v>212</v>
      </c>
      <c r="C112" s="157"/>
      <c r="D112" s="157"/>
      <c r="E112" s="157"/>
      <c r="F112" s="157"/>
      <c r="G112" s="157"/>
      <c r="H112" s="157"/>
      <c r="I112" s="158"/>
      <c r="J112" s="105">
        <v>3</v>
      </c>
      <c r="K112" s="110">
        <v>2</v>
      </c>
      <c r="L112" s="110">
        <v>1</v>
      </c>
      <c r="M112" s="110">
        <v>0</v>
      </c>
      <c r="N112" s="10">
        <v>0</v>
      </c>
      <c r="O112" s="50">
        <f t="shared" si="31"/>
        <v>3</v>
      </c>
      <c r="P112" s="16">
        <f t="shared" si="32"/>
        <v>3</v>
      </c>
      <c r="Q112" s="16">
        <f t="shared" si="33"/>
        <v>6</v>
      </c>
      <c r="R112" s="20"/>
      <c r="S112" s="10" t="s">
        <v>31</v>
      </c>
      <c r="T112" s="21"/>
      <c r="U112" s="10" t="s">
        <v>42</v>
      </c>
    </row>
    <row r="113" spans="1:27" x14ac:dyDescent="0.2">
      <c r="A113" s="18" t="s">
        <v>28</v>
      </c>
      <c r="B113" s="136"/>
      <c r="C113" s="137"/>
      <c r="D113" s="137"/>
      <c r="E113" s="137"/>
      <c r="F113" s="137"/>
      <c r="G113" s="137"/>
      <c r="H113" s="137"/>
      <c r="I113" s="138"/>
      <c r="J113" s="18">
        <f t="shared" ref="J113:Q113" si="34">SUM(J105:J112)</f>
        <v>30</v>
      </c>
      <c r="K113" s="18">
        <f t="shared" si="34"/>
        <v>14</v>
      </c>
      <c r="L113" s="18">
        <f t="shared" si="34"/>
        <v>4</v>
      </c>
      <c r="M113" s="18">
        <f t="shared" si="34"/>
        <v>4</v>
      </c>
      <c r="N113" s="49">
        <f t="shared" si="34"/>
        <v>0</v>
      </c>
      <c r="O113" s="18">
        <f t="shared" si="34"/>
        <v>22</v>
      </c>
      <c r="P113" s="18">
        <f t="shared" si="34"/>
        <v>38</v>
      </c>
      <c r="Q113" s="18">
        <f t="shared" si="34"/>
        <v>60</v>
      </c>
      <c r="R113" s="18">
        <f>COUNTIF(R105:R112,"E")</f>
        <v>4</v>
      </c>
      <c r="S113" s="18">
        <f>COUNTIF(S105:S112,"C")</f>
        <v>1</v>
      </c>
      <c r="T113" s="18">
        <f>COUNTIF(T105:T112,"VP")</f>
        <v>3</v>
      </c>
      <c r="U113" s="41">
        <f>COUNTA(U105:U112)</f>
        <v>8</v>
      </c>
      <c r="V113" s="141" t="str">
        <f>IF(R113&gt;=SUM(S113:T113),"Corect","E trebuie să fie cel puțin egal cu C+VP")</f>
        <v>Corect</v>
      </c>
      <c r="W113" s="140"/>
      <c r="X113" s="140"/>
    </row>
    <row r="114" spans="1:27" ht="5.25" customHeight="1" x14ac:dyDescent="0.2"/>
    <row r="115" spans="1:27" ht="27" customHeight="1" x14ac:dyDescent="0.2">
      <c r="A115" s="142" t="s">
        <v>51</v>
      </c>
      <c r="B115" s="143"/>
      <c r="C115" s="143"/>
      <c r="D115" s="143"/>
      <c r="E115" s="143"/>
      <c r="F115" s="143"/>
      <c r="G115" s="143"/>
      <c r="H115" s="143"/>
      <c r="I115" s="143"/>
      <c r="J115" s="143"/>
      <c r="K115" s="143"/>
      <c r="L115" s="143"/>
      <c r="M115" s="143"/>
      <c r="N115" s="143"/>
      <c r="O115" s="143"/>
      <c r="P115" s="143"/>
      <c r="Q115" s="143"/>
      <c r="R115" s="143"/>
      <c r="S115" s="143"/>
      <c r="T115" s="143"/>
      <c r="U115" s="144"/>
      <c r="V115" s="66"/>
      <c r="W115" s="66"/>
      <c r="X115" s="66"/>
      <c r="Y115" s="66"/>
      <c r="Z115" s="66"/>
      <c r="AA115" s="73"/>
    </row>
    <row r="116" spans="1:27" ht="24.75" customHeight="1" x14ac:dyDescent="0.2">
      <c r="A116" s="159" t="s">
        <v>30</v>
      </c>
      <c r="B116" s="159" t="s">
        <v>29</v>
      </c>
      <c r="C116" s="159"/>
      <c r="D116" s="159"/>
      <c r="E116" s="159"/>
      <c r="F116" s="159"/>
      <c r="G116" s="159"/>
      <c r="H116" s="159"/>
      <c r="I116" s="159"/>
      <c r="J116" s="230" t="s">
        <v>43</v>
      </c>
      <c r="K116" s="230" t="s">
        <v>27</v>
      </c>
      <c r="L116" s="230"/>
      <c r="M116" s="230"/>
      <c r="N116" s="230"/>
      <c r="O116" s="230" t="s">
        <v>44</v>
      </c>
      <c r="P116" s="315"/>
      <c r="Q116" s="315"/>
      <c r="R116" s="230" t="s">
        <v>26</v>
      </c>
      <c r="S116" s="230"/>
      <c r="T116" s="230"/>
      <c r="U116" s="230" t="s">
        <v>25</v>
      </c>
      <c r="V116" s="66"/>
      <c r="W116" s="66"/>
      <c r="X116" s="66"/>
      <c r="Y116" s="66"/>
      <c r="Z116" s="66"/>
      <c r="AA116" s="73"/>
    </row>
    <row r="117" spans="1:27" ht="12.75" customHeight="1" x14ac:dyDescent="0.2">
      <c r="A117" s="159"/>
      <c r="B117" s="159"/>
      <c r="C117" s="159"/>
      <c r="D117" s="159"/>
      <c r="E117" s="159"/>
      <c r="F117" s="159"/>
      <c r="G117" s="159"/>
      <c r="H117" s="159"/>
      <c r="I117" s="159"/>
      <c r="J117" s="230"/>
      <c r="K117" s="64" t="s">
        <v>31</v>
      </c>
      <c r="L117" s="64" t="s">
        <v>32</v>
      </c>
      <c r="M117" s="64" t="s">
        <v>33</v>
      </c>
      <c r="N117" s="64" t="s">
        <v>111</v>
      </c>
      <c r="O117" s="64" t="s">
        <v>37</v>
      </c>
      <c r="P117" s="64" t="s">
        <v>8</v>
      </c>
      <c r="Q117" s="64" t="s">
        <v>34</v>
      </c>
      <c r="R117" s="64" t="s">
        <v>35</v>
      </c>
      <c r="S117" s="64" t="s">
        <v>31</v>
      </c>
      <c r="T117" s="64" t="s">
        <v>36</v>
      </c>
      <c r="U117" s="230"/>
      <c r="V117" s="66"/>
      <c r="W117" s="66"/>
      <c r="X117" s="66"/>
      <c r="Y117" s="66"/>
      <c r="Z117" s="66"/>
      <c r="AA117" s="73"/>
    </row>
    <row r="118" spans="1:27" x14ac:dyDescent="0.2">
      <c r="A118" s="125" t="s">
        <v>146</v>
      </c>
      <c r="B118" s="193" t="s">
        <v>108</v>
      </c>
      <c r="C118" s="194"/>
      <c r="D118" s="194"/>
      <c r="E118" s="194"/>
      <c r="F118" s="194"/>
      <c r="G118" s="194"/>
      <c r="H118" s="194"/>
      <c r="I118" s="194"/>
      <c r="J118" s="194"/>
      <c r="K118" s="194"/>
      <c r="L118" s="194"/>
      <c r="M118" s="194"/>
      <c r="N118" s="194"/>
      <c r="O118" s="194"/>
      <c r="P118" s="194"/>
      <c r="Q118" s="194"/>
      <c r="R118" s="194"/>
      <c r="S118" s="194"/>
      <c r="T118" s="194"/>
      <c r="U118" s="195"/>
      <c r="V118" s="66"/>
      <c r="W118" s="66"/>
      <c r="X118" s="66"/>
      <c r="Y118" s="66"/>
      <c r="Z118" s="66"/>
      <c r="AA118" s="73"/>
    </row>
    <row r="119" spans="1:27" x14ac:dyDescent="0.2">
      <c r="A119" s="111" t="s">
        <v>213</v>
      </c>
      <c r="B119" s="231" t="s">
        <v>214</v>
      </c>
      <c r="C119" s="232"/>
      <c r="D119" s="232"/>
      <c r="E119" s="232"/>
      <c r="F119" s="232"/>
      <c r="G119" s="232"/>
      <c r="H119" s="232"/>
      <c r="I119" s="233"/>
      <c r="J119" s="110">
        <v>4</v>
      </c>
      <c r="K119" s="110">
        <v>2</v>
      </c>
      <c r="L119" s="110">
        <v>1</v>
      </c>
      <c r="M119" s="110">
        <v>0</v>
      </c>
      <c r="N119" s="22">
        <v>0</v>
      </c>
      <c r="O119" s="16">
        <f>K119+L119+M119+N119</f>
        <v>3</v>
      </c>
      <c r="P119" s="16">
        <f>Q119-O119</f>
        <v>4</v>
      </c>
      <c r="Q119" s="16">
        <f>ROUND(PRODUCT(J119,25)/14,0)</f>
        <v>7</v>
      </c>
      <c r="R119" s="22"/>
      <c r="S119" s="22"/>
      <c r="T119" s="23" t="s">
        <v>36</v>
      </c>
      <c r="U119" s="10" t="s">
        <v>40</v>
      </c>
      <c r="V119" s="66"/>
      <c r="W119" s="66"/>
      <c r="X119" s="66"/>
      <c r="Y119" s="66"/>
      <c r="Z119" s="66"/>
      <c r="AA119" s="73"/>
    </row>
    <row r="120" spans="1:27" x14ac:dyDescent="0.2">
      <c r="A120" s="111" t="s">
        <v>215</v>
      </c>
      <c r="B120" s="112" t="s">
        <v>216</v>
      </c>
      <c r="C120" s="112"/>
      <c r="D120" s="112"/>
      <c r="E120" s="112"/>
      <c r="F120" s="112"/>
      <c r="G120" s="112"/>
      <c r="H120" s="112"/>
      <c r="I120" s="113"/>
      <c r="J120" s="110">
        <v>4</v>
      </c>
      <c r="K120" s="110">
        <v>2</v>
      </c>
      <c r="L120" s="110">
        <v>1</v>
      </c>
      <c r="M120" s="110">
        <v>0</v>
      </c>
      <c r="N120" s="22">
        <v>0</v>
      </c>
      <c r="O120" s="16">
        <f t="shared" ref="O120:O121" si="35">K120+L120+M120+N120</f>
        <v>3</v>
      </c>
      <c r="P120" s="16">
        <f t="shared" ref="P120:P129" si="36">Q120-O120</f>
        <v>4</v>
      </c>
      <c r="Q120" s="16">
        <f t="shared" ref="Q120:Q129" si="37">ROUND(PRODUCT(J120,25)/14,0)</f>
        <v>7</v>
      </c>
      <c r="R120" s="22"/>
      <c r="S120" s="22"/>
      <c r="T120" s="23" t="s">
        <v>36</v>
      </c>
      <c r="U120" s="10" t="s">
        <v>40</v>
      </c>
      <c r="V120" s="78"/>
      <c r="W120" s="78"/>
      <c r="X120" s="78"/>
      <c r="Y120" s="78"/>
      <c r="Z120" s="78"/>
      <c r="AA120" s="73"/>
    </row>
    <row r="121" spans="1:27" ht="12.75" customHeight="1" x14ac:dyDescent="0.2">
      <c r="A121" s="104" t="s">
        <v>217</v>
      </c>
      <c r="B121" s="157" t="s">
        <v>218</v>
      </c>
      <c r="C121" s="157"/>
      <c r="D121" s="157"/>
      <c r="E121" s="157"/>
      <c r="F121" s="157"/>
      <c r="G121" s="157"/>
      <c r="H121" s="157"/>
      <c r="I121" s="158"/>
      <c r="J121" s="110">
        <v>4</v>
      </c>
      <c r="K121" s="110">
        <v>2</v>
      </c>
      <c r="L121" s="110">
        <v>0</v>
      </c>
      <c r="M121" s="110">
        <v>1</v>
      </c>
      <c r="N121" s="22">
        <v>0</v>
      </c>
      <c r="O121" s="16">
        <f t="shared" si="35"/>
        <v>3</v>
      </c>
      <c r="P121" s="16">
        <f>Q121-O121</f>
        <v>4</v>
      </c>
      <c r="Q121" s="16">
        <f>ROUND(PRODUCT(J121,25)/14,0)</f>
        <v>7</v>
      </c>
      <c r="R121" s="22"/>
      <c r="S121" s="22"/>
      <c r="T121" s="23" t="s">
        <v>36</v>
      </c>
      <c r="U121" s="10" t="s">
        <v>40</v>
      </c>
      <c r="V121" s="76"/>
      <c r="W121" s="76"/>
      <c r="X121" s="76"/>
      <c r="Y121" s="76"/>
      <c r="Z121" s="76"/>
      <c r="AA121" s="73"/>
    </row>
    <row r="122" spans="1:27" x14ac:dyDescent="0.2">
      <c r="A122" s="125" t="s">
        <v>179</v>
      </c>
      <c r="B122" s="196" t="s">
        <v>253</v>
      </c>
      <c r="C122" s="197"/>
      <c r="D122" s="197"/>
      <c r="E122" s="197"/>
      <c r="F122" s="197"/>
      <c r="G122" s="197"/>
      <c r="H122" s="197"/>
      <c r="I122" s="197"/>
      <c r="J122" s="197"/>
      <c r="K122" s="197"/>
      <c r="L122" s="197"/>
      <c r="M122" s="197"/>
      <c r="N122" s="197"/>
      <c r="O122" s="197"/>
      <c r="P122" s="197"/>
      <c r="Q122" s="197"/>
      <c r="R122" s="197"/>
      <c r="S122" s="197"/>
      <c r="T122" s="197"/>
      <c r="U122" s="198"/>
      <c r="V122" s="76"/>
      <c r="W122" s="76"/>
      <c r="X122" s="76"/>
      <c r="Y122" s="76"/>
      <c r="Z122" s="76"/>
      <c r="AA122" s="73"/>
    </row>
    <row r="123" spans="1:27" x14ac:dyDescent="0.2">
      <c r="A123" s="111" t="s">
        <v>219</v>
      </c>
      <c r="B123" s="231" t="s">
        <v>220</v>
      </c>
      <c r="C123" s="232"/>
      <c r="D123" s="232"/>
      <c r="E123" s="232"/>
      <c r="F123" s="232"/>
      <c r="G123" s="232"/>
      <c r="H123" s="232"/>
      <c r="I123" s="233"/>
      <c r="J123" s="110">
        <v>5</v>
      </c>
      <c r="K123" s="110">
        <v>2</v>
      </c>
      <c r="L123" s="110">
        <v>2</v>
      </c>
      <c r="M123" s="22">
        <v>0</v>
      </c>
      <c r="N123" s="22">
        <v>0</v>
      </c>
      <c r="O123" s="16">
        <f t="shared" ref="O123:O125" si="38">K123+L123+M123+N123</f>
        <v>4</v>
      </c>
      <c r="P123" s="16">
        <f t="shared" si="36"/>
        <v>5</v>
      </c>
      <c r="Q123" s="16">
        <f t="shared" si="37"/>
        <v>9</v>
      </c>
      <c r="R123" s="22"/>
      <c r="S123" s="22" t="s">
        <v>31</v>
      </c>
      <c r="T123" s="23"/>
      <c r="U123" s="10" t="s">
        <v>41</v>
      </c>
      <c r="V123" s="76"/>
      <c r="W123" s="76"/>
      <c r="X123" s="76"/>
      <c r="Y123" s="76"/>
      <c r="Z123" s="76"/>
      <c r="AA123" s="73"/>
    </row>
    <row r="124" spans="1:27" x14ac:dyDescent="0.2">
      <c r="A124" s="111" t="s">
        <v>221</v>
      </c>
      <c r="B124" s="336" t="s">
        <v>222</v>
      </c>
      <c r="C124" s="337"/>
      <c r="D124" s="337"/>
      <c r="E124" s="337"/>
      <c r="F124" s="337"/>
      <c r="G124" s="337"/>
      <c r="H124" s="337"/>
      <c r="I124" s="338"/>
      <c r="J124" s="110">
        <v>5</v>
      </c>
      <c r="K124" s="110">
        <v>2</v>
      </c>
      <c r="L124" s="110">
        <v>2</v>
      </c>
      <c r="M124" s="22">
        <v>0</v>
      </c>
      <c r="N124" s="22">
        <v>0</v>
      </c>
      <c r="O124" s="16">
        <f t="shared" si="38"/>
        <v>4</v>
      </c>
      <c r="P124" s="16">
        <f>Q124-O124</f>
        <v>5</v>
      </c>
      <c r="Q124" s="16">
        <f>ROUND(PRODUCT(J124,25)/14,0)</f>
        <v>9</v>
      </c>
      <c r="R124" s="22"/>
      <c r="S124" s="22" t="s">
        <v>31</v>
      </c>
      <c r="T124" s="23"/>
      <c r="U124" s="10" t="s">
        <v>41</v>
      </c>
      <c r="V124" s="76"/>
      <c r="W124" s="76"/>
      <c r="X124" s="76"/>
      <c r="Y124" s="76"/>
      <c r="Z124" s="76"/>
      <c r="AA124" s="73"/>
    </row>
    <row r="125" spans="1:27" x14ac:dyDescent="0.2">
      <c r="A125" s="104" t="s">
        <v>223</v>
      </c>
      <c r="B125" s="156" t="s">
        <v>224</v>
      </c>
      <c r="C125" s="157"/>
      <c r="D125" s="157"/>
      <c r="E125" s="157"/>
      <c r="F125" s="157"/>
      <c r="G125" s="157"/>
      <c r="H125" s="157"/>
      <c r="I125" s="158"/>
      <c r="J125" s="105">
        <v>5</v>
      </c>
      <c r="K125" s="105">
        <v>2</v>
      </c>
      <c r="L125" s="105">
        <v>2</v>
      </c>
      <c r="M125" s="22">
        <v>0</v>
      </c>
      <c r="N125" s="22">
        <v>0</v>
      </c>
      <c r="O125" s="16">
        <f t="shared" si="38"/>
        <v>4</v>
      </c>
      <c r="P125" s="16">
        <f t="shared" si="36"/>
        <v>5</v>
      </c>
      <c r="Q125" s="16">
        <f t="shared" si="37"/>
        <v>9</v>
      </c>
      <c r="R125" s="22"/>
      <c r="S125" s="22" t="s">
        <v>31</v>
      </c>
      <c r="T125" s="23"/>
      <c r="U125" s="10" t="s">
        <v>41</v>
      </c>
      <c r="V125" s="76"/>
      <c r="W125" s="76"/>
      <c r="X125" s="76"/>
      <c r="Y125" s="76"/>
      <c r="Z125" s="76"/>
      <c r="AA125" s="73"/>
    </row>
    <row r="126" spans="1:27" x14ac:dyDescent="0.2">
      <c r="A126" s="125" t="s">
        <v>181</v>
      </c>
      <c r="B126" s="196" t="s">
        <v>254</v>
      </c>
      <c r="C126" s="197"/>
      <c r="D126" s="197"/>
      <c r="E126" s="197"/>
      <c r="F126" s="197"/>
      <c r="G126" s="197"/>
      <c r="H126" s="197"/>
      <c r="I126" s="197"/>
      <c r="J126" s="197"/>
      <c r="K126" s="197"/>
      <c r="L126" s="197"/>
      <c r="M126" s="197"/>
      <c r="N126" s="197"/>
      <c r="O126" s="197"/>
      <c r="P126" s="197"/>
      <c r="Q126" s="197"/>
      <c r="R126" s="197"/>
      <c r="S126" s="197"/>
      <c r="T126" s="197"/>
      <c r="U126" s="198"/>
      <c r="V126" s="76"/>
      <c r="W126" s="76"/>
      <c r="X126" s="76"/>
      <c r="Y126" s="76"/>
      <c r="Z126" s="76"/>
      <c r="AA126" s="73"/>
    </row>
    <row r="127" spans="1:27" x14ac:dyDescent="0.2">
      <c r="A127" s="111" t="s">
        <v>225</v>
      </c>
      <c r="B127" s="231" t="s">
        <v>226</v>
      </c>
      <c r="C127" s="232"/>
      <c r="D127" s="232"/>
      <c r="E127" s="232"/>
      <c r="F127" s="232"/>
      <c r="G127" s="232"/>
      <c r="H127" s="232"/>
      <c r="I127" s="233"/>
      <c r="J127" s="110">
        <v>5</v>
      </c>
      <c r="K127" s="110">
        <v>2</v>
      </c>
      <c r="L127" s="110">
        <v>1</v>
      </c>
      <c r="M127" s="110">
        <v>0</v>
      </c>
      <c r="N127" s="22">
        <v>0</v>
      </c>
      <c r="O127" s="16">
        <f t="shared" ref="O127:O129" si="39">K127+L127+M127+N127</f>
        <v>3</v>
      </c>
      <c r="P127" s="16">
        <f t="shared" si="36"/>
        <v>6</v>
      </c>
      <c r="Q127" s="16">
        <f t="shared" si="37"/>
        <v>9</v>
      </c>
      <c r="R127" s="22"/>
      <c r="S127" s="22"/>
      <c r="T127" s="23" t="s">
        <v>36</v>
      </c>
      <c r="U127" s="10" t="s">
        <v>41</v>
      </c>
      <c r="V127" s="76"/>
      <c r="W127" s="76"/>
      <c r="X127" s="76"/>
      <c r="Y127" s="76"/>
      <c r="Z127" s="76"/>
      <c r="AA127" s="73"/>
    </row>
    <row r="128" spans="1:27" x14ac:dyDescent="0.2">
      <c r="A128" s="111" t="s">
        <v>227</v>
      </c>
      <c r="B128" s="231" t="s">
        <v>228</v>
      </c>
      <c r="C128" s="232"/>
      <c r="D128" s="232"/>
      <c r="E128" s="232"/>
      <c r="F128" s="232"/>
      <c r="G128" s="232"/>
      <c r="H128" s="232"/>
      <c r="I128" s="233"/>
      <c r="J128" s="110">
        <v>5</v>
      </c>
      <c r="K128" s="110">
        <v>2</v>
      </c>
      <c r="L128" s="110">
        <v>1</v>
      </c>
      <c r="M128" s="110">
        <v>0</v>
      </c>
      <c r="N128" s="22">
        <v>0</v>
      </c>
      <c r="O128" s="16">
        <f t="shared" si="39"/>
        <v>3</v>
      </c>
      <c r="P128" s="16">
        <f t="shared" si="36"/>
        <v>6</v>
      </c>
      <c r="Q128" s="16">
        <f t="shared" si="37"/>
        <v>9</v>
      </c>
      <c r="R128" s="22"/>
      <c r="S128" s="22"/>
      <c r="T128" s="23" t="s">
        <v>36</v>
      </c>
      <c r="U128" s="10" t="s">
        <v>41</v>
      </c>
      <c r="V128" s="76"/>
      <c r="W128" s="76"/>
      <c r="X128" s="76"/>
      <c r="Y128" s="76"/>
      <c r="Z128" s="76"/>
      <c r="AA128" s="73"/>
    </row>
    <row r="129" spans="1:27" x14ac:dyDescent="0.2">
      <c r="A129" s="111" t="s">
        <v>229</v>
      </c>
      <c r="B129" s="231" t="s">
        <v>230</v>
      </c>
      <c r="C129" s="232"/>
      <c r="D129" s="232"/>
      <c r="E129" s="232"/>
      <c r="F129" s="232"/>
      <c r="G129" s="232"/>
      <c r="H129" s="232"/>
      <c r="I129" s="233"/>
      <c r="J129" s="110">
        <v>5</v>
      </c>
      <c r="K129" s="110">
        <v>2</v>
      </c>
      <c r="L129" s="110">
        <v>1</v>
      </c>
      <c r="M129" s="110">
        <v>0</v>
      </c>
      <c r="N129" s="22">
        <v>0</v>
      </c>
      <c r="O129" s="16">
        <f t="shared" si="39"/>
        <v>3</v>
      </c>
      <c r="P129" s="16">
        <f t="shared" si="36"/>
        <v>6</v>
      </c>
      <c r="Q129" s="16">
        <f t="shared" si="37"/>
        <v>9</v>
      </c>
      <c r="R129" s="22"/>
      <c r="S129" s="22"/>
      <c r="T129" s="23" t="s">
        <v>36</v>
      </c>
      <c r="U129" s="10" t="s">
        <v>41</v>
      </c>
      <c r="V129" s="78"/>
      <c r="W129" s="78"/>
      <c r="X129" s="78"/>
      <c r="Y129" s="78"/>
      <c r="Z129" s="78"/>
      <c r="AA129" s="73"/>
    </row>
    <row r="130" spans="1:27" x14ac:dyDescent="0.2">
      <c r="A130" s="125" t="s">
        <v>195</v>
      </c>
      <c r="B130" s="196" t="s">
        <v>255</v>
      </c>
      <c r="C130" s="197"/>
      <c r="D130" s="197"/>
      <c r="E130" s="197"/>
      <c r="F130" s="197"/>
      <c r="G130" s="197"/>
      <c r="H130" s="197"/>
      <c r="I130" s="197"/>
      <c r="J130" s="197"/>
      <c r="K130" s="197"/>
      <c r="L130" s="197"/>
      <c r="M130" s="197"/>
      <c r="N130" s="197"/>
      <c r="O130" s="197"/>
      <c r="P130" s="197"/>
      <c r="Q130" s="197"/>
      <c r="R130" s="197"/>
      <c r="S130" s="197"/>
      <c r="T130" s="197"/>
      <c r="U130" s="198"/>
      <c r="V130" s="76"/>
      <c r="W130" s="79"/>
      <c r="X130" s="79"/>
      <c r="Y130" s="79"/>
      <c r="Z130" s="79"/>
      <c r="AA130" s="73"/>
    </row>
    <row r="131" spans="1:27" x14ac:dyDescent="0.2">
      <c r="A131" s="111" t="s">
        <v>231</v>
      </c>
      <c r="B131" s="231" t="s">
        <v>232</v>
      </c>
      <c r="C131" s="232"/>
      <c r="D131" s="232"/>
      <c r="E131" s="232"/>
      <c r="F131" s="232"/>
      <c r="G131" s="232"/>
      <c r="H131" s="232"/>
      <c r="I131" s="233"/>
      <c r="J131" s="110">
        <v>4</v>
      </c>
      <c r="K131" s="110">
        <v>2</v>
      </c>
      <c r="L131" s="110">
        <v>1</v>
      </c>
      <c r="M131" s="110">
        <v>0</v>
      </c>
      <c r="N131" s="22">
        <v>0</v>
      </c>
      <c r="O131" s="16">
        <f t="shared" ref="O131:O136" si="40">K131+L131+M131+N131</f>
        <v>3</v>
      </c>
      <c r="P131" s="16">
        <f>Q131-O131</f>
        <v>4</v>
      </c>
      <c r="Q131" s="16">
        <f>ROUND(PRODUCT(J131,25)/14,0)</f>
        <v>7</v>
      </c>
      <c r="R131" s="22"/>
      <c r="S131" s="22" t="s">
        <v>31</v>
      </c>
      <c r="T131" s="23"/>
      <c r="U131" s="10" t="s">
        <v>41</v>
      </c>
      <c r="V131" s="79"/>
      <c r="W131" s="79"/>
      <c r="X131" s="79"/>
      <c r="Y131" s="79"/>
      <c r="Z131" s="79"/>
      <c r="AA131" s="73"/>
    </row>
    <row r="132" spans="1:27" x14ac:dyDescent="0.2">
      <c r="A132" s="111" t="s">
        <v>233</v>
      </c>
      <c r="B132" s="231" t="s">
        <v>234</v>
      </c>
      <c r="C132" s="232"/>
      <c r="D132" s="232"/>
      <c r="E132" s="232"/>
      <c r="F132" s="232"/>
      <c r="G132" s="232"/>
      <c r="H132" s="232"/>
      <c r="I132" s="233"/>
      <c r="J132" s="110">
        <v>4</v>
      </c>
      <c r="K132" s="110">
        <v>2</v>
      </c>
      <c r="L132" s="110">
        <v>0</v>
      </c>
      <c r="M132" s="110">
        <v>1</v>
      </c>
      <c r="N132" s="22">
        <v>0</v>
      </c>
      <c r="O132" s="16">
        <f t="shared" si="40"/>
        <v>3</v>
      </c>
      <c r="P132" s="16">
        <f t="shared" ref="P132:P144" si="41">Q132-O132</f>
        <v>4</v>
      </c>
      <c r="Q132" s="16">
        <f t="shared" ref="Q132:Q136" si="42">ROUND(PRODUCT(J132,25)/14,0)</f>
        <v>7</v>
      </c>
      <c r="R132" s="22"/>
      <c r="S132" s="22" t="s">
        <v>31</v>
      </c>
      <c r="T132" s="23"/>
      <c r="U132" s="10" t="s">
        <v>41</v>
      </c>
      <c r="V132" s="79"/>
      <c r="W132" s="79"/>
      <c r="X132" s="79"/>
      <c r="Y132" s="79"/>
      <c r="Z132" s="79"/>
      <c r="AA132" s="73"/>
    </row>
    <row r="133" spans="1:27" x14ac:dyDescent="0.2">
      <c r="A133" s="111" t="s">
        <v>235</v>
      </c>
      <c r="B133" s="272" t="s">
        <v>236</v>
      </c>
      <c r="C133" s="272"/>
      <c r="D133" s="272"/>
      <c r="E133" s="272"/>
      <c r="F133" s="272"/>
      <c r="G133" s="272"/>
      <c r="H133" s="272"/>
      <c r="I133" s="272"/>
      <c r="J133" s="110">
        <v>4</v>
      </c>
      <c r="K133" s="110">
        <v>2</v>
      </c>
      <c r="L133" s="110">
        <v>0</v>
      </c>
      <c r="M133" s="110">
        <v>1</v>
      </c>
      <c r="N133" s="22">
        <v>0</v>
      </c>
      <c r="O133" s="16">
        <f t="shared" si="40"/>
        <v>3</v>
      </c>
      <c r="P133" s="16">
        <f t="shared" si="41"/>
        <v>4</v>
      </c>
      <c r="Q133" s="16">
        <f t="shared" si="42"/>
        <v>7</v>
      </c>
      <c r="R133" s="22"/>
      <c r="S133" s="22" t="s">
        <v>31</v>
      </c>
      <c r="T133" s="23"/>
      <c r="U133" s="10" t="s">
        <v>41</v>
      </c>
      <c r="V133" s="78"/>
      <c r="W133" s="78"/>
      <c r="X133" s="78"/>
      <c r="Y133" s="78"/>
      <c r="Z133" s="78"/>
      <c r="AA133" s="73"/>
    </row>
    <row r="134" spans="1:27" s="101" customFormat="1" x14ac:dyDescent="0.2">
      <c r="A134" s="111" t="s">
        <v>237</v>
      </c>
      <c r="B134" s="231" t="s">
        <v>238</v>
      </c>
      <c r="C134" s="232"/>
      <c r="D134" s="232"/>
      <c r="E134" s="232"/>
      <c r="F134" s="232"/>
      <c r="G134" s="232"/>
      <c r="H134" s="232"/>
      <c r="I134" s="233"/>
      <c r="J134" s="110">
        <v>4</v>
      </c>
      <c r="K134" s="110">
        <v>2</v>
      </c>
      <c r="L134" s="110">
        <v>1</v>
      </c>
      <c r="M134" s="110">
        <v>0</v>
      </c>
      <c r="N134" s="22">
        <v>0</v>
      </c>
      <c r="O134" s="16">
        <f t="shared" ref="O134:O135" si="43">K134+L134+M134+N134</f>
        <v>3</v>
      </c>
      <c r="P134" s="16">
        <f t="shared" ref="P134:P135" si="44">Q134-O134</f>
        <v>4</v>
      </c>
      <c r="Q134" s="16">
        <f t="shared" ref="Q134:Q135" si="45">ROUND(PRODUCT(J134,25)/14,0)</f>
        <v>7</v>
      </c>
      <c r="R134" s="22"/>
      <c r="S134" s="22" t="s">
        <v>31</v>
      </c>
      <c r="T134" s="23"/>
      <c r="U134" s="10" t="s">
        <v>41</v>
      </c>
      <c r="V134" s="78"/>
      <c r="W134" s="78"/>
      <c r="X134" s="78"/>
      <c r="Y134" s="78"/>
      <c r="Z134" s="78"/>
      <c r="AA134" s="100"/>
    </row>
    <row r="135" spans="1:27" s="101" customFormat="1" x14ac:dyDescent="0.2">
      <c r="A135" s="111" t="s">
        <v>239</v>
      </c>
      <c r="B135" s="114" t="s">
        <v>240</v>
      </c>
      <c r="C135" s="112"/>
      <c r="D135" s="112"/>
      <c r="E135" s="112"/>
      <c r="F135" s="112"/>
      <c r="G135" s="112"/>
      <c r="H135" s="112"/>
      <c r="I135" s="113"/>
      <c r="J135" s="110">
        <v>4</v>
      </c>
      <c r="K135" s="110">
        <v>2</v>
      </c>
      <c r="L135" s="110">
        <v>1</v>
      </c>
      <c r="M135" s="110">
        <v>0</v>
      </c>
      <c r="N135" s="22">
        <v>0</v>
      </c>
      <c r="O135" s="16">
        <f t="shared" si="43"/>
        <v>3</v>
      </c>
      <c r="P135" s="16">
        <f t="shared" si="44"/>
        <v>4</v>
      </c>
      <c r="Q135" s="16">
        <f t="shared" si="45"/>
        <v>7</v>
      </c>
      <c r="R135" s="22"/>
      <c r="S135" s="22" t="s">
        <v>31</v>
      </c>
      <c r="T135" s="23"/>
      <c r="U135" s="10" t="s">
        <v>41</v>
      </c>
      <c r="V135" s="78"/>
      <c r="W135" s="78"/>
      <c r="X135" s="78"/>
      <c r="Y135" s="78"/>
      <c r="Z135" s="78"/>
      <c r="AA135" s="100"/>
    </row>
    <row r="136" spans="1:27" ht="15" customHeight="1" x14ac:dyDescent="0.2">
      <c r="A136" s="111" t="s">
        <v>241</v>
      </c>
      <c r="B136" s="231" t="s">
        <v>242</v>
      </c>
      <c r="C136" s="232"/>
      <c r="D136" s="232"/>
      <c r="E136" s="232"/>
      <c r="F136" s="232"/>
      <c r="G136" s="232"/>
      <c r="H136" s="232"/>
      <c r="I136" s="233"/>
      <c r="J136" s="110">
        <v>4</v>
      </c>
      <c r="K136" s="110">
        <v>2</v>
      </c>
      <c r="L136" s="110">
        <v>1</v>
      </c>
      <c r="M136" s="110">
        <v>0</v>
      </c>
      <c r="N136" s="22">
        <v>0</v>
      </c>
      <c r="O136" s="16">
        <f t="shared" si="40"/>
        <v>3</v>
      </c>
      <c r="P136" s="16">
        <f t="shared" si="41"/>
        <v>4</v>
      </c>
      <c r="Q136" s="16">
        <f t="shared" si="42"/>
        <v>7</v>
      </c>
      <c r="R136" s="22"/>
      <c r="S136" s="22" t="s">
        <v>31</v>
      </c>
      <c r="T136" s="23"/>
      <c r="U136" s="10" t="s">
        <v>41</v>
      </c>
      <c r="V136" s="77"/>
      <c r="W136" s="77"/>
      <c r="X136" s="77"/>
      <c r="Y136" s="77"/>
      <c r="Z136" s="77"/>
      <c r="AA136" s="73"/>
    </row>
    <row r="137" spans="1:27" x14ac:dyDescent="0.2">
      <c r="A137" s="125" t="s">
        <v>203</v>
      </c>
      <c r="B137" s="196" t="s">
        <v>256</v>
      </c>
      <c r="C137" s="197"/>
      <c r="D137" s="197"/>
      <c r="E137" s="197"/>
      <c r="F137" s="197"/>
      <c r="G137" s="197"/>
      <c r="H137" s="197"/>
      <c r="I137" s="197"/>
      <c r="J137" s="197"/>
      <c r="K137" s="197"/>
      <c r="L137" s="197"/>
      <c r="M137" s="197"/>
      <c r="N137" s="197"/>
      <c r="O137" s="197"/>
      <c r="P137" s="197"/>
      <c r="Q137" s="197"/>
      <c r="R137" s="197"/>
      <c r="S137" s="197"/>
      <c r="T137" s="197"/>
      <c r="U137" s="198"/>
      <c r="V137" s="77"/>
      <c r="W137" s="77"/>
      <c r="X137" s="77"/>
      <c r="Y137" s="77"/>
      <c r="Z137" s="77"/>
      <c r="AA137" s="73"/>
    </row>
    <row r="138" spans="1:27" x14ac:dyDescent="0.2">
      <c r="A138" s="111" t="s">
        <v>243</v>
      </c>
      <c r="B138" s="231" t="s">
        <v>244</v>
      </c>
      <c r="C138" s="232"/>
      <c r="D138" s="232"/>
      <c r="E138" s="232"/>
      <c r="F138" s="232"/>
      <c r="G138" s="232"/>
      <c r="H138" s="232"/>
      <c r="I138" s="233"/>
      <c r="J138" s="110">
        <v>4</v>
      </c>
      <c r="K138" s="110">
        <v>2</v>
      </c>
      <c r="L138" s="110">
        <v>0</v>
      </c>
      <c r="M138" s="110">
        <v>1</v>
      </c>
      <c r="N138" s="22">
        <v>0</v>
      </c>
      <c r="O138" s="16">
        <f t="shared" ref="O138:O142" si="46">K138+L138+M138+N138</f>
        <v>3</v>
      </c>
      <c r="P138" s="16">
        <f>Q138-O138</f>
        <v>5</v>
      </c>
      <c r="Q138" s="126">
        <f t="shared" ref="Q138:Q142" si="47">ROUND(PRODUCT(J138,25)/12,0)</f>
        <v>8</v>
      </c>
      <c r="R138" s="22"/>
      <c r="S138" s="22"/>
      <c r="T138" s="23" t="s">
        <v>36</v>
      </c>
      <c r="U138" s="10" t="s">
        <v>41</v>
      </c>
      <c r="V138" s="77"/>
      <c r="W138" s="77"/>
      <c r="X138" s="77"/>
      <c r="Y138" s="77"/>
      <c r="Z138" s="77"/>
      <c r="AA138" s="73"/>
    </row>
    <row r="139" spans="1:27" x14ac:dyDescent="0.2">
      <c r="A139" s="111" t="s">
        <v>245</v>
      </c>
      <c r="B139" s="272" t="s">
        <v>246</v>
      </c>
      <c r="C139" s="272"/>
      <c r="D139" s="272"/>
      <c r="E139" s="272"/>
      <c r="F139" s="272"/>
      <c r="G139" s="272"/>
      <c r="H139" s="272"/>
      <c r="I139" s="272"/>
      <c r="J139" s="110">
        <v>4</v>
      </c>
      <c r="K139" s="110">
        <v>2</v>
      </c>
      <c r="L139" s="110">
        <v>0</v>
      </c>
      <c r="M139" s="110">
        <v>1</v>
      </c>
      <c r="N139" s="22">
        <v>0</v>
      </c>
      <c r="O139" s="16">
        <f t="shared" si="46"/>
        <v>3</v>
      </c>
      <c r="P139" s="16">
        <f t="shared" si="41"/>
        <v>5</v>
      </c>
      <c r="Q139" s="126">
        <f t="shared" si="47"/>
        <v>8</v>
      </c>
      <c r="R139" s="22"/>
      <c r="S139" s="22"/>
      <c r="T139" s="23" t="s">
        <v>36</v>
      </c>
      <c r="U139" s="10" t="s">
        <v>41</v>
      </c>
      <c r="V139" s="77"/>
      <c r="W139" s="77"/>
      <c r="X139" s="77"/>
      <c r="Y139" s="77"/>
      <c r="Z139" s="77"/>
      <c r="AA139" s="73"/>
    </row>
    <row r="140" spans="1:27" s="101" customFormat="1" x14ac:dyDescent="0.2">
      <c r="A140" s="111" t="s">
        <v>247</v>
      </c>
      <c r="B140" s="114" t="s">
        <v>248</v>
      </c>
      <c r="C140" s="112"/>
      <c r="D140" s="112"/>
      <c r="E140" s="112"/>
      <c r="F140" s="112"/>
      <c r="G140" s="112"/>
      <c r="H140" s="112"/>
      <c r="I140" s="113"/>
      <c r="J140" s="110">
        <v>4</v>
      </c>
      <c r="K140" s="110">
        <v>2</v>
      </c>
      <c r="L140" s="110">
        <v>1</v>
      </c>
      <c r="M140" s="110">
        <v>0</v>
      </c>
      <c r="N140" s="22">
        <v>0</v>
      </c>
      <c r="O140" s="16">
        <f t="shared" ref="O140" si="48">K140+L140+M140+N140</f>
        <v>3</v>
      </c>
      <c r="P140" s="16">
        <f t="shared" ref="P140" si="49">Q140-O140</f>
        <v>5</v>
      </c>
      <c r="Q140" s="126">
        <f t="shared" si="47"/>
        <v>8</v>
      </c>
      <c r="R140" s="22"/>
      <c r="S140" s="22"/>
      <c r="T140" s="23" t="s">
        <v>36</v>
      </c>
      <c r="U140" s="10" t="s">
        <v>41</v>
      </c>
      <c r="V140" s="77"/>
      <c r="W140" s="77"/>
      <c r="X140" s="77"/>
      <c r="Y140" s="77"/>
      <c r="Z140" s="77"/>
      <c r="AA140" s="100"/>
    </row>
    <row r="141" spans="1:27" x14ac:dyDescent="0.2">
      <c r="A141" s="111" t="s">
        <v>249</v>
      </c>
      <c r="B141" s="114" t="s">
        <v>250</v>
      </c>
      <c r="C141" s="112"/>
      <c r="D141" s="112"/>
      <c r="E141" s="112"/>
      <c r="F141" s="112"/>
      <c r="G141" s="112"/>
      <c r="H141" s="112"/>
      <c r="I141" s="113"/>
      <c r="J141" s="110">
        <v>4</v>
      </c>
      <c r="K141" s="110">
        <v>2</v>
      </c>
      <c r="L141" s="110">
        <v>1</v>
      </c>
      <c r="M141" s="110">
        <v>0</v>
      </c>
      <c r="N141" s="22">
        <v>0</v>
      </c>
      <c r="O141" s="16">
        <f t="shared" si="46"/>
        <v>3</v>
      </c>
      <c r="P141" s="16">
        <f>Q141-O141</f>
        <v>5</v>
      </c>
      <c r="Q141" s="126">
        <f t="shared" si="47"/>
        <v>8</v>
      </c>
      <c r="R141" s="22"/>
      <c r="S141" s="22"/>
      <c r="T141" s="23" t="s">
        <v>36</v>
      </c>
      <c r="U141" s="10" t="s">
        <v>41</v>
      </c>
      <c r="V141" s="77"/>
      <c r="W141" s="77"/>
      <c r="X141" s="77"/>
      <c r="Y141" s="77"/>
      <c r="Z141" s="77"/>
      <c r="AA141" s="73"/>
    </row>
    <row r="142" spans="1:27" ht="15" customHeight="1" x14ac:dyDescent="0.2">
      <c r="A142" s="111" t="s">
        <v>251</v>
      </c>
      <c r="B142" s="231" t="s">
        <v>252</v>
      </c>
      <c r="C142" s="232"/>
      <c r="D142" s="232"/>
      <c r="E142" s="232"/>
      <c r="F142" s="232"/>
      <c r="G142" s="232"/>
      <c r="H142" s="232"/>
      <c r="I142" s="233"/>
      <c r="J142" s="110">
        <v>4</v>
      </c>
      <c r="K142" s="110">
        <v>2</v>
      </c>
      <c r="L142" s="110">
        <v>0</v>
      </c>
      <c r="M142" s="110">
        <v>1</v>
      </c>
      <c r="N142" s="22">
        <v>0</v>
      </c>
      <c r="O142" s="16">
        <f t="shared" si="46"/>
        <v>3</v>
      </c>
      <c r="P142" s="16">
        <f>Q142-O142</f>
        <v>5</v>
      </c>
      <c r="Q142" s="126">
        <f t="shared" si="47"/>
        <v>8</v>
      </c>
      <c r="R142" s="22"/>
      <c r="S142" s="22"/>
      <c r="T142" s="23" t="s">
        <v>36</v>
      </c>
      <c r="U142" s="10" t="s">
        <v>41</v>
      </c>
      <c r="V142" s="339" t="s">
        <v>285</v>
      </c>
      <c r="W142" s="340"/>
      <c r="X142" s="340"/>
      <c r="Y142" s="340"/>
      <c r="Z142" s="340"/>
      <c r="AA142" s="73"/>
    </row>
    <row r="143" spans="1:27" x14ac:dyDescent="0.2">
      <c r="A143" s="125" t="s">
        <v>207</v>
      </c>
      <c r="B143" s="196" t="s">
        <v>109</v>
      </c>
      <c r="C143" s="197"/>
      <c r="D143" s="197"/>
      <c r="E143" s="197"/>
      <c r="F143" s="197"/>
      <c r="G143" s="197"/>
      <c r="H143" s="197"/>
      <c r="I143" s="197"/>
      <c r="J143" s="197"/>
      <c r="K143" s="197"/>
      <c r="L143" s="197"/>
      <c r="M143" s="197"/>
      <c r="N143" s="197"/>
      <c r="O143" s="197"/>
      <c r="P143" s="197"/>
      <c r="Q143" s="197"/>
      <c r="R143" s="197"/>
      <c r="S143" s="197"/>
      <c r="T143" s="197"/>
      <c r="U143" s="198"/>
      <c r="V143" s="77"/>
      <c r="W143" s="77"/>
      <c r="X143" s="77"/>
      <c r="Y143" s="77"/>
      <c r="Z143" s="77"/>
      <c r="AA143" s="73"/>
    </row>
    <row r="144" spans="1:27" x14ac:dyDescent="0.2">
      <c r="A144" s="111" t="s">
        <v>257</v>
      </c>
      <c r="B144" s="231" t="s">
        <v>258</v>
      </c>
      <c r="C144" s="232"/>
      <c r="D144" s="232"/>
      <c r="E144" s="232"/>
      <c r="F144" s="232"/>
      <c r="G144" s="232"/>
      <c r="H144" s="232"/>
      <c r="I144" s="233"/>
      <c r="J144" s="110">
        <v>4</v>
      </c>
      <c r="K144" s="110">
        <v>2</v>
      </c>
      <c r="L144" s="110">
        <v>1</v>
      </c>
      <c r="M144" s="110">
        <v>0</v>
      </c>
      <c r="N144" s="106">
        <v>0</v>
      </c>
      <c r="O144" s="16">
        <f t="shared" ref="O144:O153" si="50">K144+L144+M144+N144</f>
        <v>3</v>
      </c>
      <c r="P144" s="16">
        <f t="shared" si="41"/>
        <v>5</v>
      </c>
      <c r="Q144" s="16">
        <f>ROUND(PRODUCT(J144,25)/12,0)</f>
        <v>8</v>
      </c>
      <c r="R144" s="22" t="s">
        <v>35</v>
      </c>
      <c r="S144" s="22"/>
      <c r="T144" s="23"/>
      <c r="U144" s="10" t="s">
        <v>41</v>
      </c>
      <c r="V144" s="77"/>
      <c r="W144" s="77"/>
      <c r="X144" s="77"/>
      <c r="Y144" s="77"/>
      <c r="Z144" s="77"/>
      <c r="AA144" s="73"/>
    </row>
    <row r="145" spans="1:27" x14ac:dyDescent="0.2">
      <c r="A145" s="111" t="s">
        <v>259</v>
      </c>
      <c r="B145" s="114" t="s">
        <v>260</v>
      </c>
      <c r="C145" s="112"/>
      <c r="D145" s="112"/>
      <c r="E145" s="112"/>
      <c r="F145" s="112"/>
      <c r="G145" s="112"/>
      <c r="H145" s="112"/>
      <c r="I145" s="113"/>
      <c r="J145" s="110">
        <v>4</v>
      </c>
      <c r="K145" s="110">
        <v>2</v>
      </c>
      <c r="L145" s="110">
        <v>1</v>
      </c>
      <c r="M145" s="110">
        <v>0</v>
      </c>
      <c r="N145" s="106">
        <v>0</v>
      </c>
      <c r="O145" s="16">
        <f t="shared" si="50"/>
        <v>3</v>
      </c>
      <c r="P145" s="16">
        <f>Q145-O145</f>
        <v>5</v>
      </c>
      <c r="Q145" s="16">
        <f>ROUND(PRODUCT(J145,25)/12,0)</f>
        <v>8</v>
      </c>
      <c r="R145" s="22" t="s">
        <v>35</v>
      </c>
      <c r="S145" s="22"/>
      <c r="T145" s="23"/>
      <c r="U145" s="10" t="s">
        <v>41</v>
      </c>
      <c r="V145" s="77"/>
      <c r="W145" s="77"/>
      <c r="X145" s="77"/>
      <c r="Y145" s="77"/>
      <c r="Z145" s="77"/>
      <c r="AA145" s="73"/>
    </row>
    <row r="146" spans="1:27" s="101" customFormat="1" x14ac:dyDescent="0.2">
      <c r="A146" s="115" t="s">
        <v>261</v>
      </c>
      <c r="B146" s="273" t="s">
        <v>262</v>
      </c>
      <c r="C146" s="274"/>
      <c r="D146" s="274"/>
      <c r="E146" s="274"/>
      <c r="F146" s="274"/>
      <c r="G146" s="274"/>
      <c r="H146" s="274"/>
      <c r="I146" s="275"/>
      <c r="J146" s="116">
        <v>7</v>
      </c>
      <c r="K146" s="116">
        <v>2</v>
      </c>
      <c r="L146" s="116">
        <v>1</v>
      </c>
      <c r="M146" s="116">
        <v>0</v>
      </c>
      <c r="N146" s="116">
        <v>2</v>
      </c>
      <c r="O146" s="16">
        <f t="shared" ref="O146:O147" si="51">K146+L146+M146+N146</f>
        <v>5</v>
      </c>
      <c r="P146" s="16">
        <f>Q146-O146</f>
        <v>10</v>
      </c>
      <c r="Q146" s="16">
        <f>ROUND(PRODUCT(J146,25)/12,0)</f>
        <v>15</v>
      </c>
      <c r="R146" s="22" t="s">
        <v>35</v>
      </c>
      <c r="S146" s="22"/>
      <c r="T146" s="23"/>
      <c r="U146" s="10" t="s">
        <v>41</v>
      </c>
      <c r="V146" s="77"/>
      <c r="W146" s="77"/>
      <c r="X146" s="77"/>
      <c r="Y146" s="77"/>
      <c r="Z146" s="77"/>
      <c r="AA146" s="100"/>
    </row>
    <row r="147" spans="1:27" s="101" customFormat="1" x14ac:dyDescent="0.2">
      <c r="A147" s="111" t="s">
        <v>263</v>
      </c>
      <c r="B147" s="336" t="s">
        <v>264</v>
      </c>
      <c r="C147" s="337"/>
      <c r="D147" s="337"/>
      <c r="E147" s="337"/>
      <c r="F147" s="337"/>
      <c r="G147" s="337"/>
      <c r="H147" s="337"/>
      <c r="I147" s="338"/>
      <c r="J147" s="110">
        <v>4</v>
      </c>
      <c r="K147" s="110">
        <v>2</v>
      </c>
      <c r="L147" s="110">
        <v>1</v>
      </c>
      <c r="M147" s="110">
        <v>0</v>
      </c>
      <c r="N147" s="110">
        <v>0</v>
      </c>
      <c r="O147" s="16">
        <f t="shared" si="51"/>
        <v>3</v>
      </c>
      <c r="P147" s="16">
        <f>Q147-O147</f>
        <v>5</v>
      </c>
      <c r="Q147" s="16">
        <f>ROUND(PRODUCT(J147,25)/12,0)</f>
        <v>8</v>
      </c>
      <c r="R147" s="22" t="s">
        <v>35</v>
      </c>
      <c r="S147" s="22"/>
      <c r="T147" s="23"/>
      <c r="U147" s="10" t="s">
        <v>41</v>
      </c>
      <c r="V147" s="77"/>
      <c r="W147" s="77"/>
      <c r="X147" s="77"/>
      <c r="Y147" s="77"/>
      <c r="Z147" s="77"/>
      <c r="AA147" s="100"/>
    </row>
    <row r="148" spans="1:27" s="101" customFormat="1" x14ac:dyDescent="0.2">
      <c r="A148" s="125" t="s">
        <v>209</v>
      </c>
      <c r="B148" s="196" t="s">
        <v>265</v>
      </c>
      <c r="C148" s="197"/>
      <c r="D148" s="197"/>
      <c r="E148" s="197"/>
      <c r="F148" s="197"/>
      <c r="G148" s="197"/>
      <c r="H148" s="197"/>
      <c r="I148" s="197"/>
      <c r="J148" s="197"/>
      <c r="K148" s="197"/>
      <c r="L148" s="197"/>
      <c r="M148" s="197"/>
      <c r="N148" s="197"/>
      <c r="O148" s="197"/>
      <c r="P148" s="197"/>
      <c r="Q148" s="197"/>
      <c r="R148" s="197"/>
      <c r="S148" s="197"/>
      <c r="T148" s="197"/>
      <c r="U148" s="198"/>
      <c r="V148" s="77"/>
      <c r="W148" s="77"/>
      <c r="X148" s="77"/>
      <c r="Y148" s="77"/>
      <c r="Z148" s="77"/>
      <c r="AA148" s="100"/>
    </row>
    <row r="149" spans="1:27" s="101" customFormat="1" x14ac:dyDescent="0.2">
      <c r="A149" s="111" t="s">
        <v>267</v>
      </c>
      <c r="B149" s="336" t="s">
        <v>268</v>
      </c>
      <c r="C149" s="337"/>
      <c r="D149" s="337"/>
      <c r="E149" s="337"/>
      <c r="F149" s="337"/>
      <c r="G149" s="337"/>
      <c r="H149" s="337"/>
      <c r="I149" s="338"/>
      <c r="J149" s="110">
        <v>2</v>
      </c>
      <c r="K149" s="110">
        <v>2</v>
      </c>
      <c r="L149" s="110">
        <v>0</v>
      </c>
      <c r="M149" s="110">
        <v>0</v>
      </c>
      <c r="N149" s="106">
        <v>2</v>
      </c>
      <c r="O149" s="16">
        <f t="shared" ref="O149:O150" si="52">K149+L149+M149+N149</f>
        <v>4</v>
      </c>
      <c r="P149" s="16">
        <f>Q149-O149</f>
        <v>0</v>
      </c>
      <c r="Q149" s="16">
        <f>ROUND(PRODUCT(J149,25)/12,0)</f>
        <v>4</v>
      </c>
      <c r="R149" s="22"/>
      <c r="S149" s="22"/>
      <c r="T149" s="23" t="s">
        <v>36</v>
      </c>
      <c r="U149" s="10" t="s">
        <v>42</v>
      </c>
      <c r="V149" s="77"/>
      <c r="W149" s="77"/>
      <c r="X149" s="77"/>
      <c r="Y149" s="77"/>
      <c r="Z149" s="77"/>
      <c r="AA149" s="100"/>
    </row>
    <row r="150" spans="1:27" s="101" customFormat="1" x14ac:dyDescent="0.2">
      <c r="A150" s="111" t="s">
        <v>269</v>
      </c>
      <c r="B150" s="336" t="s">
        <v>270</v>
      </c>
      <c r="C150" s="337"/>
      <c r="D150" s="337"/>
      <c r="E150" s="337"/>
      <c r="F150" s="337"/>
      <c r="G150" s="337"/>
      <c r="H150" s="337"/>
      <c r="I150" s="338"/>
      <c r="J150" s="110">
        <v>2</v>
      </c>
      <c r="K150" s="110">
        <v>2</v>
      </c>
      <c r="L150" s="110">
        <v>0</v>
      </c>
      <c r="M150" s="110">
        <v>0</v>
      </c>
      <c r="N150" s="106">
        <v>2</v>
      </c>
      <c r="O150" s="16">
        <f t="shared" si="52"/>
        <v>4</v>
      </c>
      <c r="P150" s="16">
        <f>Q150-O150</f>
        <v>0</v>
      </c>
      <c r="Q150" s="16">
        <f>ROUND(PRODUCT(J150,25)/12,0)</f>
        <v>4</v>
      </c>
      <c r="R150" s="22"/>
      <c r="S150" s="22"/>
      <c r="T150" s="23" t="s">
        <v>36</v>
      </c>
      <c r="U150" s="10" t="s">
        <v>42</v>
      </c>
      <c r="V150" s="77"/>
      <c r="W150" s="77"/>
      <c r="X150" s="77"/>
      <c r="Y150" s="77"/>
      <c r="Z150" s="77"/>
      <c r="AA150" s="100"/>
    </row>
    <row r="151" spans="1:27" s="101" customFormat="1" x14ac:dyDescent="0.2">
      <c r="A151" s="125" t="s">
        <v>211</v>
      </c>
      <c r="B151" s="196" t="s">
        <v>266</v>
      </c>
      <c r="C151" s="197"/>
      <c r="D151" s="197"/>
      <c r="E151" s="197"/>
      <c r="F151" s="197"/>
      <c r="G151" s="197"/>
      <c r="H151" s="197"/>
      <c r="I151" s="197"/>
      <c r="J151" s="197"/>
      <c r="K151" s="197"/>
      <c r="L151" s="197"/>
      <c r="M151" s="197"/>
      <c r="N151" s="197"/>
      <c r="O151" s="197"/>
      <c r="P151" s="197"/>
      <c r="Q151" s="197"/>
      <c r="R151" s="197"/>
      <c r="S151" s="197"/>
      <c r="T151" s="197"/>
      <c r="U151" s="198"/>
      <c r="V151" s="77"/>
      <c r="W151" s="77"/>
      <c r="X151" s="77"/>
      <c r="Y151" s="77"/>
      <c r="Z151" s="77"/>
      <c r="AA151" s="100"/>
    </row>
    <row r="152" spans="1:27" s="101" customFormat="1" x14ac:dyDescent="0.2">
      <c r="A152" s="111" t="s">
        <v>271</v>
      </c>
      <c r="B152" s="336" t="s">
        <v>272</v>
      </c>
      <c r="C152" s="337"/>
      <c r="D152" s="337"/>
      <c r="E152" s="337"/>
      <c r="F152" s="337"/>
      <c r="G152" s="337"/>
      <c r="H152" s="337"/>
      <c r="I152" s="338"/>
      <c r="J152" s="110">
        <v>3</v>
      </c>
      <c r="K152" s="110">
        <v>2</v>
      </c>
      <c r="L152" s="110">
        <v>1</v>
      </c>
      <c r="M152" s="110">
        <v>0</v>
      </c>
      <c r="N152" s="106">
        <v>2</v>
      </c>
      <c r="O152" s="16">
        <f t="shared" ref="O152" si="53">K152+L152+M152+N152</f>
        <v>5</v>
      </c>
      <c r="P152" s="16">
        <f>Q152-O152</f>
        <v>1</v>
      </c>
      <c r="Q152" s="16">
        <f>ROUND(PRODUCT(J152,25)/12,0)</f>
        <v>6</v>
      </c>
      <c r="R152" s="22"/>
      <c r="S152" s="22" t="s">
        <v>31</v>
      </c>
      <c r="T152" s="23"/>
      <c r="U152" s="10" t="s">
        <v>42</v>
      </c>
      <c r="V152" s="77"/>
      <c r="W152" s="77"/>
      <c r="X152" s="77"/>
      <c r="Y152" s="77"/>
      <c r="Z152" s="77"/>
      <c r="AA152" s="100"/>
    </row>
    <row r="153" spans="1:27" x14ac:dyDescent="0.2">
      <c r="A153" s="117" t="s">
        <v>273</v>
      </c>
      <c r="B153" s="231" t="s">
        <v>274</v>
      </c>
      <c r="C153" s="232"/>
      <c r="D153" s="232"/>
      <c r="E153" s="232"/>
      <c r="F153" s="232"/>
      <c r="G153" s="232"/>
      <c r="H153" s="232"/>
      <c r="I153" s="233"/>
      <c r="J153" s="106">
        <v>3</v>
      </c>
      <c r="K153" s="110">
        <v>2</v>
      </c>
      <c r="L153" s="110">
        <v>1</v>
      </c>
      <c r="M153" s="110">
        <v>0</v>
      </c>
      <c r="N153" s="106">
        <v>2</v>
      </c>
      <c r="O153" s="16">
        <f t="shared" si="50"/>
        <v>5</v>
      </c>
      <c r="P153" s="16">
        <f>Q153-O153</f>
        <v>1</v>
      </c>
      <c r="Q153" s="16">
        <f>ROUND(PRODUCT(J153,25)/12,0)</f>
        <v>6</v>
      </c>
      <c r="R153" s="22"/>
      <c r="S153" s="22" t="s">
        <v>31</v>
      </c>
      <c r="T153" s="23"/>
      <c r="U153" s="10" t="s">
        <v>42</v>
      </c>
      <c r="V153" s="77"/>
      <c r="W153" s="77"/>
      <c r="X153" s="77"/>
      <c r="Y153" s="77"/>
      <c r="Z153" s="77"/>
      <c r="AA153" s="73"/>
    </row>
    <row r="154" spans="1:27" ht="30" customHeight="1" x14ac:dyDescent="0.2">
      <c r="A154" s="178" t="s">
        <v>114</v>
      </c>
      <c r="B154" s="178"/>
      <c r="C154" s="178"/>
      <c r="D154" s="178"/>
      <c r="E154" s="178"/>
      <c r="F154" s="178"/>
      <c r="G154" s="178"/>
      <c r="H154" s="178"/>
      <c r="I154" s="178"/>
      <c r="J154" s="19">
        <f>SUM(J119,J123,J127,J131,J138,J144,J149,J152)</f>
        <v>31</v>
      </c>
      <c r="K154" s="102">
        <f t="shared" ref="K154:Q154" si="54">SUM(K119,K123,K127,K131,K138,K144,K149,K152)</f>
        <v>16</v>
      </c>
      <c r="L154" s="102">
        <f t="shared" si="54"/>
        <v>7</v>
      </c>
      <c r="M154" s="102">
        <f t="shared" si="54"/>
        <v>1</v>
      </c>
      <c r="N154" s="102">
        <f t="shared" si="54"/>
        <v>4</v>
      </c>
      <c r="O154" s="102">
        <f t="shared" si="54"/>
        <v>28</v>
      </c>
      <c r="P154" s="102">
        <f t="shared" si="54"/>
        <v>30</v>
      </c>
      <c r="Q154" s="102">
        <f t="shared" si="54"/>
        <v>58</v>
      </c>
      <c r="R154" s="102">
        <f>COUNTIF(R119,"E")+COUNTIF(R123,"E")+COUNTIF(R127,"E")+COUNTIF(R131,"E")+COUNTIF(R149,"E")+COUNTIF(R152,"E")+COUNTIF(R138,"E")+COUNTIF(R144,"E")</f>
        <v>1</v>
      </c>
      <c r="S154" s="102">
        <f>COUNTIF(S119,"C")+COUNTIF(S123,"C")+COUNTIF(S127,"C")+COUNTIF(S149,"C")+COUNTIF(S152,"C")+COUNTIF(S131,"C")+COUNTIF(S138,"C")+COUNTIF(S144,"C")</f>
        <v>3</v>
      </c>
      <c r="T154" s="102">
        <f>COUNTIF(T119,"VP")+COUNTIF(T123,"VP")+COUNTIF(T127,"VP")+COUNTIF(T131,"VP")+COUNTIF(T149,"VP")+COUNTIF(T152,"VP")+COUNTIF(T138,"VP")+COUNTIF(T144,"VP")</f>
        <v>4</v>
      </c>
      <c r="U154" s="80">
        <f>COUNTA(U119,U123,U127,U131,U138,U144,U149,U152)</f>
        <v>8</v>
      </c>
      <c r="V154" s="77"/>
      <c r="W154" s="77"/>
      <c r="X154" s="77"/>
      <c r="Y154" s="77"/>
      <c r="Z154" s="77"/>
      <c r="AA154" s="73"/>
    </row>
    <row r="155" spans="1:27" ht="17.25" customHeight="1" x14ac:dyDescent="0.2">
      <c r="A155" s="229" t="s">
        <v>53</v>
      </c>
      <c r="B155" s="229"/>
      <c r="C155" s="229"/>
      <c r="D155" s="229"/>
      <c r="E155" s="229"/>
      <c r="F155" s="229"/>
      <c r="G155" s="229"/>
      <c r="H155" s="229"/>
      <c r="I155" s="229"/>
      <c r="J155" s="229"/>
      <c r="K155" s="127">
        <f>SUM(K119,K123,K127,K131)*14+SUM(K138,K144,K149,K152)*12</f>
        <v>208</v>
      </c>
      <c r="L155" s="127">
        <f t="shared" ref="L155:Q155" si="55">SUM(L119,L123,L127,L131)*14+SUM(L138,L144,L149,L152)*12</f>
        <v>94</v>
      </c>
      <c r="M155" s="127">
        <f t="shared" si="55"/>
        <v>12</v>
      </c>
      <c r="N155" s="127">
        <f t="shared" si="55"/>
        <v>48</v>
      </c>
      <c r="O155" s="127">
        <f t="shared" si="55"/>
        <v>362</v>
      </c>
      <c r="P155" s="127">
        <f t="shared" si="55"/>
        <v>398</v>
      </c>
      <c r="Q155" s="127">
        <f t="shared" si="55"/>
        <v>760</v>
      </c>
      <c r="R155" s="199"/>
      <c r="S155" s="199"/>
      <c r="T155" s="199"/>
      <c r="U155" s="199"/>
      <c r="V155" s="339" t="s">
        <v>285</v>
      </c>
      <c r="W155" s="340"/>
      <c r="X155" s="340"/>
      <c r="Y155" s="340"/>
      <c r="Z155" s="340"/>
      <c r="AA155" s="73"/>
    </row>
    <row r="156" spans="1:27" x14ac:dyDescent="0.2">
      <c r="A156" s="229"/>
      <c r="B156" s="229"/>
      <c r="C156" s="229"/>
      <c r="D156" s="229"/>
      <c r="E156" s="229"/>
      <c r="F156" s="229"/>
      <c r="G156" s="229"/>
      <c r="H156" s="229"/>
      <c r="I156" s="229"/>
      <c r="J156" s="229"/>
      <c r="K156" s="191">
        <f>SUM(K155:N155)</f>
        <v>362</v>
      </c>
      <c r="L156" s="191"/>
      <c r="M156" s="191"/>
      <c r="N156" s="191"/>
      <c r="O156" s="191">
        <f>SUM(O155:P155)</f>
        <v>760</v>
      </c>
      <c r="P156" s="191"/>
      <c r="Q156" s="191"/>
      <c r="R156" s="199"/>
      <c r="S156" s="199"/>
      <c r="T156" s="199"/>
      <c r="U156" s="199"/>
      <c r="V156" s="73"/>
      <c r="W156" s="73"/>
      <c r="X156" s="73"/>
      <c r="Y156" s="73"/>
      <c r="Z156" s="73"/>
      <c r="AA156" s="73"/>
    </row>
    <row r="157" spans="1:27" ht="18.75" customHeight="1" x14ac:dyDescent="0.2">
      <c r="A157" s="226" t="s">
        <v>113</v>
      </c>
      <c r="B157" s="226"/>
      <c r="C157" s="226"/>
      <c r="D157" s="226"/>
      <c r="E157" s="226"/>
      <c r="F157" s="226"/>
      <c r="G157" s="226"/>
      <c r="H157" s="226"/>
      <c r="I157" s="226"/>
      <c r="J157" s="226"/>
      <c r="K157" s="345">
        <f>U154/SUM(U47,U60,U72,U85,U100,U113)</f>
        <v>0.18604651162790697</v>
      </c>
      <c r="L157" s="345"/>
      <c r="M157" s="345"/>
      <c r="N157" s="345"/>
      <c r="O157" s="345"/>
      <c r="P157" s="345"/>
      <c r="Q157" s="345"/>
      <c r="R157" s="345"/>
      <c r="S157" s="345"/>
      <c r="T157" s="345"/>
      <c r="U157" s="345"/>
    </row>
    <row r="158" spans="1:27" ht="18.75" customHeight="1" x14ac:dyDescent="0.2">
      <c r="A158" s="342" t="s">
        <v>116</v>
      </c>
      <c r="B158" s="343"/>
      <c r="C158" s="343"/>
      <c r="D158" s="343"/>
      <c r="E158" s="343"/>
      <c r="F158" s="343"/>
      <c r="G158" s="343"/>
      <c r="H158" s="343"/>
      <c r="I158" s="343"/>
      <c r="J158" s="344"/>
      <c r="K158" s="345">
        <f>K156/(SUM(O47,O60,O72,O85,O100)*14+O113*12)</f>
        <v>0.17254528122020973</v>
      </c>
      <c r="L158" s="345"/>
      <c r="M158" s="345"/>
      <c r="N158" s="345"/>
      <c r="O158" s="345"/>
      <c r="P158" s="345"/>
      <c r="Q158" s="345"/>
      <c r="R158" s="345"/>
      <c r="S158" s="345"/>
      <c r="T158" s="345"/>
      <c r="U158" s="345"/>
    </row>
    <row r="159" spans="1:27" s="101" customFormat="1" ht="11.25" customHeight="1" x14ac:dyDescent="0.2">
      <c r="A159" s="120"/>
      <c r="B159" s="120"/>
      <c r="C159" s="120"/>
      <c r="D159" s="120"/>
      <c r="E159" s="120"/>
      <c r="F159" s="120"/>
      <c r="G159" s="120"/>
      <c r="H159" s="120"/>
      <c r="I159" s="120"/>
      <c r="J159" s="120"/>
      <c r="K159" s="121"/>
      <c r="L159" s="121"/>
      <c r="M159" s="121"/>
      <c r="N159" s="121"/>
      <c r="O159" s="121"/>
      <c r="P159" s="121"/>
      <c r="Q159" s="121"/>
      <c r="R159" s="121"/>
      <c r="S159" s="121"/>
      <c r="T159" s="121"/>
      <c r="U159" s="121"/>
    </row>
    <row r="160" spans="1:27" ht="13.5" customHeight="1" x14ac:dyDescent="0.2">
      <c r="B160" s="7"/>
      <c r="C160" s="7"/>
      <c r="D160" s="7"/>
      <c r="E160" s="7"/>
      <c r="F160" s="7"/>
      <c r="G160" s="7"/>
      <c r="M160" s="7"/>
      <c r="N160" s="51"/>
      <c r="O160" s="7"/>
      <c r="P160" s="7"/>
      <c r="Q160" s="7"/>
      <c r="R160" s="7"/>
      <c r="S160" s="7"/>
      <c r="T160" s="7"/>
    </row>
    <row r="161" spans="1:27" ht="19.5" customHeight="1" x14ac:dyDescent="0.2">
      <c r="A161" s="142" t="s">
        <v>54</v>
      </c>
      <c r="B161" s="143"/>
      <c r="C161" s="143"/>
      <c r="D161" s="143"/>
      <c r="E161" s="143"/>
      <c r="F161" s="143"/>
      <c r="G161" s="143"/>
      <c r="H161" s="143"/>
      <c r="I161" s="143"/>
      <c r="J161" s="143"/>
      <c r="K161" s="143"/>
      <c r="L161" s="143"/>
      <c r="M161" s="143"/>
      <c r="N161" s="143"/>
      <c r="O161" s="143"/>
      <c r="P161" s="143"/>
      <c r="Q161" s="143"/>
      <c r="R161" s="143"/>
      <c r="S161" s="143"/>
      <c r="T161" s="143"/>
      <c r="U161" s="144"/>
    </row>
    <row r="162" spans="1:27" ht="27.75" customHeight="1" x14ac:dyDescent="0.2">
      <c r="A162" s="147" t="s">
        <v>30</v>
      </c>
      <c r="B162" s="150" t="s">
        <v>29</v>
      </c>
      <c r="C162" s="151"/>
      <c r="D162" s="151"/>
      <c r="E162" s="151"/>
      <c r="F162" s="151"/>
      <c r="G162" s="151"/>
      <c r="H162" s="151"/>
      <c r="I162" s="152"/>
      <c r="J162" s="145" t="s">
        <v>43</v>
      </c>
      <c r="K162" s="160" t="s">
        <v>27</v>
      </c>
      <c r="L162" s="161"/>
      <c r="M162" s="161"/>
      <c r="N162" s="162"/>
      <c r="O162" s="230" t="s">
        <v>44</v>
      </c>
      <c r="P162" s="315"/>
      <c r="Q162" s="315"/>
      <c r="R162" s="230" t="s">
        <v>26</v>
      </c>
      <c r="S162" s="230"/>
      <c r="T162" s="230"/>
      <c r="U162" s="230" t="s">
        <v>25</v>
      </c>
    </row>
    <row r="163" spans="1:27" ht="16.5" customHeight="1" x14ac:dyDescent="0.2">
      <c r="A163" s="148"/>
      <c r="B163" s="153"/>
      <c r="C163" s="154"/>
      <c r="D163" s="154"/>
      <c r="E163" s="154"/>
      <c r="F163" s="154"/>
      <c r="G163" s="154"/>
      <c r="H163" s="154"/>
      <c r="I163" s="155"/>
      <c r="J163" s="146"/>
      <c r="K163" s="5" t="s">
        <v>31</v>
      </c>
      <c r="L163" s="5" t="s">
        <v>32</v>
      </c>
      <c r="M163" s="5" t="s">
        <v>33</v>
      </c>
      <c r="N163" s="48" t="s">
        <v>111</v>
      </c>
      <c r="O163" s="64" t="s">
        <v>37</v>
      </c>
      <c r="P163" s="64" t="s">
        <v>8</v>
      </c>
      <c r="Q163" s="64" t="s">
        <v>34</v>
      </c>
      <c r="R163" s="64" t="s">
        <v>35</v>
      </c>
      <c r="S163" s="64" t="s">
        <v>31</v>
      </c>
      <c r="T163" s="64" t="s">
        <v>36</v>
      </c>
      <c r="U163" s="230"/>
    </row>
    <row r="164" spans="1:27" ht="16.5" hidden="1" customHeight="1" x14ac:dyDescent="0.2">
      <c r="A164" s="341" t="s">
        <v>55</v>
      </c>
      <c r="B164" s="341"/>
      <c r="C164" s="341"/>
      <c r="D164" s="341"/>
      <c r="E164" s="341"/>
      <c r="F164" s="341"/>
      <c r="G164" s="341"/>
      <c r="H164" s="341"/>
      <c r="I164" s="341"/>
      <c r="J164" s="341"/>
      <c r="K164" s="341"/>
      <c r="L164" s="341"/>
      <c r="M164" s="341"/>
      <c r="N164" s="341"/>
      <c r="O164" s="341"/>
      <c r="P164" s="341"/>
      <c r="Q164" s="341"/>
      <c r="R164" s="341"/>
      <c r="S164" s="341"/>
      <c r="T164" s="341"/>
      <c r="U164" s="341"/>
    </row>
    <row r="165" spans="1:27" hidden="1" x14ac:dyDescent="0.2">
      <c r="A165" s="65"/>
      <c r="B165" s="177"/>
      <c r="C165" s="177"/>
      <c r="D165" s="177"/>
      <c r="E165" s="177"/>
      <c r="F165" s="177"/>
      <c r="G165" s="177"/>
      <c r="H165" s="177"/>
      <c r="I165" s="177"/>
      <c r="J165" s="22">
        <v>0</v>
      </c>
      <c r="K165" s="22">
        <v>0</v>
      </c>
      <c r="L165" s="22">
        <v>0</v>
      </c>
      <c r="M165" s="22">
        <v>0</v>
      </c>
      <c r="N165" s="22">
        <v>0</v>
      </c>
      <c r="O165" s="16">
        <f t="shared" ref="O165:O168" si="56">K165+L165+M165+N165</f>
        <v>0</v>
      </c>
      <c r="P165" s="16">
        <f>Q165-O165</f>
        <v>0</v>
      </c>
      <c r="Q165" s="16">
        <f>ROUND(PRODUCT(J165,25)/14,0)</f>
        <v>0</v>
      </c>
      <c r="R165" s="22"/>
      <c r="S165" s="22"/>
      <c r="T165" s="23"/>
      <c r="U165" s="10"/>
    </row>
    <row r="166" spans="1:27" hidden="1" x14ac:dyDescent="0.2">
      <c r="A166" s="65"/>
      <c r="B166" s="177"/>
      <c r="C166" s="177"/>
      <c r="D166" s="177"/>
      <c r="E166" s="177"/>
      <c r="F166" s="177"/>
      <c r="G166" s="177"/>
      <c r="H166" s="177"/>
      <c r="I166" s="177"/>
      <c r="J166" s="22">
        <v>0</v>
      </c>
      <c r="K166" s="22">
        <v>0</v>
      </c>
      <c r="L166" s="22">
        <v>0</v>
      </c>
      <c r="M166" s="22">
        <v>0</v>
      </c>
      <c r="N166" s="22">
        <v>0</v>
      </c>
      <c r="O166" s="16">
        <f t="shared" si="56"/>
        <v>0</v>
      </c>
      <c r="P166" s="16">
        <f t="shared" ref="P166" si="57">Q166-O166</f>
        <v>0</v>
      </c>
      <c r="Q166" s="16">
        <f t="shared" ref="Q166" si="58">ROUND(PRODUCT(J166,25)/14,0)</f>
        <v>0</v>
      </c>
      <c r="R166" s="22"/>
      <c r="S166" s="22"/>
      <c r="T166" s="23"/>
      <c r="U166" s="10"/>
    </row>
    <row r="167" spans="1:27" ht="12.75" hidden="1" customHeight="1" x14ac:dyDescent="0.2">
      <c r="A167" s="65"/>
      <c r="B167" s="177"/>
      <c r="C167" s="177"/>
      <c r="D167" s="177"/>
      <c r="E167" s="177"/>
      <c r="F167" s="177"/>
      <c r="G167" s="177"/>
      <c r="H167" s="177"/>
      <c r="I167" s="177"/>
      <c r="J167" s="22">
        <v>0</v>
      </c>
      <c r="K167" s="22">
        <v>0</v>
      </c>
      <c r="L167" s="22">
        <v>0</v>
      </c>
      <c r="M167" s="22">
        <v>0</v>
      </c>
      <c r="N167" s="22">
        <v>0</v>
      </c>
      <c r="O167" s="16">
        <f t="shared" si="56"/>
        <v>0</v>
      </c>
      <c r="P167" s="16">
        <f>Q167-O167</f>
        <v>0</v>
      </c>
      <c r="Q167" s="16">
        <f>ROUND(PRODUCT(J167,25)/14,0)</f>
        <v>0</v>
      </c>
      <c r="R167" s="22"/>
      <c r="S167" s="22"/>
      <c r="T167" s="23"/>
      <c r="U167" s="10"/>
      <c r="V167" s="76"/>
      <c r="W167" s="70"/>
      <c r="X167" s="70"/>
      <c r="Y167" s="70"/>
      <c r="Z167" s="70"/>
      <c r="AA167" s="70"/>
    </row>
    <row r="168" spans="1:27" s="123" customFormat="1" ht="12.75" customHeight="1" x14ac:dyDescent="0.25">
      <c r="A168" s="22" t="s">
        <v>287</v>
      </c>
      <c r="B168" s="129" t="s">
        <v>288</v>
      </c>
      <c r="C168" s="130"/>
      <c r="D168" s="130"/>
      <c r="E168" s="130"/>
      <c r="F168" s="130"/>
      <c r="G168" s="130"/>
      <c r="H168" s="130"/>
      <c r="I168" s="131"/>
      <c r="J168" s="22">
        <v>3</v>
      </c>
      <c r="K168" s="22">
        <v>1</v>
      </c>
      <c r="L168" s="22">
        <v>0</v>
      </c>
      <c r="M168" s="22">
        <v>0</v>
      </c>
      <c r="N168" s="22">
        <v>0</v>
      </c>
      <c r="O168" s="16">
        <f t="shared" si="56"/>
        <v>1</v>
      </c>
      <c r="P168" s="16">
        <f>Q168-O168</f>
        <v>4</v>
      </c>
      <c r="Q168" s="16">
        <f>ROUND(PRODUCT(J168,25)/14,0)</f>
        <v>5</v>
      </c>
      <c r="R168" s="22"/>
      <c r="S168" s="22" t="s">
        <v>31</v>
      </c>
      <c r="T168" s="23"/>
      <c r="U168" s="10" t="s">
        <v>40</v>
      </c>
      <c r="V168" s="76"/>
      <c r="W168" s="70"/>
      <c r="X168" s="70"/>
      <c r="Y168" s="70"/>
      <c r="Z168" s="70"/>
      <c r="AA168" s="70"/>
    </row>
    <row r="169" spans="1:27" x14ac:dyDescent="0.2">
      <c r="A169" s="190" t="s">
        <v>56</v>
      </c>
      <c r="B169" s="190"/>
      <c r="C169" s="190"/>
      <c r="D169" s="190"/>
      <c r="E169" s="190"/>
      <c r="F169" s="190"/>
      <c r="G169" s="190"/>
      <c r="H169" s="190"/>
      <c r="I169" s="190"/>
      <c r="J169" s="190"/>
      <c r="K169" s="190"/>
      <c r="L169" s="190"/>
      <c r="M169" s="190"/>
      <c r="N169" s="190"/>
      <c r="O169" s="190"/>
      <c r="P169" s="190"/>
      <c r="Q169" s="190"/>
      <c r="R169" s="190"/>
      <c r="S169" s="190"/>
      <c r="T169" s="190"/>
      <c r="U169" s="190"/>
      <c r="V169" s="76"/>
      <c r="W169" s="70"/>
      <c r="X169" s="70"/>
      <c r="Y169" s="70"/>
      <c r="Z169" s="70"/>
      <c r="AA169" s="70"/>
    </row>
    <row r="170" spans="1:27" ht="25.5" customHeight="1" x14ac:dyDescent="0.2">
      <c r="A170" s="111" t="s">
        <v>275</v>
      </c>
      <c r="B170" s="269" t="s">
        <v>276</v>
      </c>
      <c r="C170" s="270"/>
      <c r="D170" s="270"/>
      <c r="E170" s="270"/>
      <c r="F170" s="270"/>
      <c r="G170" s="270"/>
      <c r="H170" s="270"/>
      <c r="I170" s="271"/>
      <c r="J170" s="110">
        <v>3</v>
      </c>
      <c r="K170" s="110">
        <v>0</v>
      </c>
      <c r="L170" s="110">
        <v>2</v>
      </c>
      <c r="M170" s="110">
        <v>0</v>
      </c>
      <c r="N170" s="106">
        <v>1</v>
      </c>
      <c r="O170" s="118">
        <v>3</v>
      </c>
      <c r="P170" s="108">
        <v>2</v>
      </c>
      <c r="Q170" s="108">
        <v>5</v>
      </c>
      <c r="R170" s="110"/>
      <c r="S170" s="110" t="s">
        <v>31</v>
      </c>
      <c r="T170" s="119"/>
      <c r="U170" s="105" t="s">
        <v>42</v>
      </c>
      <c r="V170" s="76"/>
      <c r="W170" s="70"/>
      <c r="X170" s="70"/>
      <c r="Y170" s="70"/>
      <c r="Z170" s="70"/>
      <c r="AA170" s="70"/>
    </row>
    <row r="171" spans="1:27" ht="27.75" customHeight="1" x14ac:dyDescent="0.2">
      <c r="A171" s="111" t="s">
        <v>277</v>
      </c>
      <c r="B171" s="269" t="s">
        <v>286</v>
      </c>
      <c r="C171" s="270"/>
      <c r="D171" s="270"/>
      <c r="E171" s="270"/>
      <c r="F171" s="270"/>
      <c r="G171" s="270"/>
      <c r="H171" s="270"/>
      <c r="I171" s="271"/>
      <c r="J171" s="110">
        <v>3</v>
      </c>
      <c r="K171" s="110">
        <v>0</v>
      </c>
      <c r="L171" s="110">
        <v>0</v>
      </c>
      <c r="M171" s="110">
        <v>2</v>
      </c>
      <c r="N171" s="106">
        <v>0</v>
      </c>
      <c r="O171" s="118">
        <v>2</v>
      </c>
      <c r="P171" s="108">
        <v>3</v>
      </c>
      <c r="Q171" s="108">
        <v>5</v>
      </c>
      <c r="R171" s="110"/>
      <c r="S171" s="110" t="s">
        <v>31</v>
      </c>
      <c r="T171" s="119"/>
      <c r="U171" s="105" t="s">
        <v>40</v>
      </c>
      <c r="V171" s="76"/>
      <c r="W171" s="70"/>
      <c r="X171" s="70"/>
      <c r="Y171" s="70"/>
      <c r="Z171" s="70"/>
      <c r="AA171" s="70"/>
    </row>
    <row r="172" spans="1:27" ht="12.75" hidden="1" customHeight="1" x14ac:dyDescent="0.2">
      <c r="A172" s="65"/>
      <c r="B172" s="177"/>
      <c r="C172" s="177"/>
      <c r="D172" s="177"/>
      <c r="E172" s="177"/>
      <c r="F172" s="177"/>
      <c r="G172" s="177"/>
      <c r="H172" s="177"/>
      <c r="I172" s="177"/>
      <c r="J172" s="22">
        <v>0</v>
      </c>
      <c r="K172" s="22">
        <v>0</v>
      </c>
      <c r="L172" s="22">
        <v>0</v>
      </c>
      <c r="M172" s="22">
        <v>0</v>
      </c>
      <c r="N172" s="22">
        <v>0</v>
      </c>
      <c r="O172" s="16">
        <f t="shared" ref="O172" si="59">K172+L172+M172+N172</f>
        <v>0</v>
      </c>
      <c r="P172" s="16">
        <f>Q172-O172</f>
        <v>0</v>
      </c>
      <c r="Q172" s="16">
        <f>ROUND(PRODUCT(J172,25)/14,0)</f>
        <v>0</v>
      </c>
      <c r="R172" s="22"/>
      <c r="S172" s="22"/>
      <c r="T172" s="23"/>
      <c r="U172" s="10"/>
      <c r="V172" s="76"/>
      <c r="W172" s="70"/>
      <c r="X172" s="70"/>
      <c r="Y172" s="70"/>
      <c r="Z172" s="70"/>
      <c r="AA172" s="70"/>
    </row>
    <row r="173" spans="1:27" hidden="1" x14ac:dyDescent="0.2">
      <c r="A173" s="190" t="s">
        <v>57</v>
      </c>
      <c r="B173" s="190"/>
      <c r="C173" s="190"/>
      <c r="D173" s="190"/>
      <c r="E173" s="190"/>
      <c r="F173" s="190"/>
      <c r="G173" s="190"/>
      <c r="H173" s="190"/>
      <c r="I173" s="190"/>
      <c r="J173" s="190"/>
      <c r="K173" s="190"/>
      <c r="L173" s="190"/>
      <c r="M173" s="190"/>
      <c r="N173" s="190"/>
      <c r="O173" s="190"/>
      <c r="P173" s="190"/>
      <c r="Q173" s="190"/>
      <c r="R173" s="190"/>
      <c r="S173" s="190"/>
      <c r="T173" s="190"/>
      <c r="U173" s="190"/>
      <c r="V173" s="76"/>
      <c r="W173" s="70"/>
      <c r="X173" s="70"/>
      <c r="Y173" s="70"/>
      <c r="Z173" s="70"/>
      <c r="AA173" s="70"/>
    </row>
    <row r="174" spans="1:27" ht="12.75" hidden="1" customHeight="1" x14ac:dyDescent="0.2">
      <c r="A174" s="65"/>
      <c r="B174" s="177"/>
      <c r="C174" s="177"/>
      <c r="D174" s="177"/>
      <c r="E174" s="177"/>
      <c r="F174" s="177"/>
      <c r="G174" s="177"/>
      <c r="H174" s="177"/>
      <c r="I174" s="177"/>
      <c r="J174" s="22">
        <v>0</v>
      </c>
      <c r="K174" s="22">
        <v>0</v>
      </c>
      <c r="L174" s="22">
        <v>0</v>
      </c>
      <c r="M174" s="22">
        <v>0</v>
      </c>
      <c r="N174" s="22">
        <v>0</v>
      </c>
      <c r="O174" s="16">
        <f t="shared" ref="O174:O176" si="60">K174+L174+M174+N174</f>
        <v>0</v>
      </c>
      <c r="P174" s="16">
        <f>Q174-O174</f>
        <v>0</v>
      </c>
      <c r="Q174" s="16">
        <f>ROUND(PRODUCT(J174,25)/14,0)</f>
        <v>0</v>
      </c>
      <c r="R174" s="22"/>
      <c r="S174" s="22"/>
      <c r="T174" s="23"/>
      <c r="U174" s="10"/>
      <c r="V174" s="76"/>
      <c r="W174" s="70"/>
      <c r="X174" s="70"/>
      <c r="Y174" s="70"/>
      <c r="Z174" s="70"/>
      <c r="AA174" s="70"/>
    </row>
    <row r="175" spans="1:27" ht="12.75" hidden="1" customHeight="1" x14ac:dyDescent="0.2">
      <c r="A175" s="65"/>
      <c r="B175" s="177"/>
      <c r="C175" s="177"/>
      <c r="D175" s="177"/>
      <c r="E175" s="177"/>
      <c r="F175" s="177"/>
      <c r="G175" s="177"/>
      <c r="H175" s="177"/>
      <c r="I175" s="177"/>
      <c r="J175" s="22">
        <v>0</v>
      </c>
      <c r="K175" s="22">
        <v>0</v>
      </c>
      <c r="L175" s="22">
        <v>0</v>
      </c>
      <c r="M175" s="22">
        <v>0</v>
      </c>
      <c r="N175" s="22">
        <v>0</v>
      </c>
      <c r="O175" s="16">
        <f t="shared" si="60"/>
        <v>0</v>
      </c>
      <c r="P175" s="16">
        <f t="shared" ref="P175" si="61">Q175-O175</f>
        <v>0</v>
      </c>
      <c r="Q175" s="16">
        <f>ROUND(PRODUCT(J175,25)/14,0)</f>
        <v>0</v>
      </c>
      <c r="R175" s="22"/>
      <c r="S175" s="22"/>
      <c r="T175" s="23"/>
      <c r="U175" s="10"/>
      <c r="V175" s="76"/>
      <c r="W175" s="70"/>
      <c r="X175" s="70"/>
      <c r="Y175" s="70"/>
      <c r="Z175" s="70"/>
      <c r="AA175" s="70"/>
    </row>
    <row r="176" spans="1:27" ht="12.75" hidden="1" customHeight="1" x14ac:dyDescent="0.2">
      <c r="A176" s="65"/>
      <c r="B176" s="177"/>
      <c r="C176" s="177"/>
      <c r="D176" s="177"/>
      <c r="E176" s="177"/>
      <c r="F176" s="177"/>
      <c r="G176" s="177"/>
      <c r="H176" s="177"/>
      <c r="I176" s="177"/>
      <c r="J176" s="22">
        <v>0</v>
      </c>
      <c r="K176" s="22">
        <v>0</v>
      </c>
      <c r="L176" s="22">
        <v>0</v>
      </c>
      <c r="M176" s="22">
        <v>0</v>
      </c>
      <c r="N176" s="22">
        <v>0</v>
      </c>
      <c r="O176" s="16">
        <f t="shared" si="60"/>
        <v>0</v>
      </c>
      <c r="P176" s="16">
        <f>Q176-O176</f>
        <v>0</v>
      </c>
      <c r="Q176" s="16">
        <f>ROUND(PRODUCT(J176,25)/14,0)</f>
        <v>0</v>
      </c>
      <c r="R176" s="22"/>
      <c r="S176" s="22"/>
      <c r="T176" s="23"/>
      <c r="U176" s="10"/>
      <c r="V176" s="78"/>
      <c r="W176" s="68"/>
      <c r="X176" s="68"/>
      <c r="Y176" s="68"/>
      <c r="Z176" s="68"/>
      <c r="AA176" s="68"/>
    </row>
    <row r="177" spans="1:27" hidden="1" x14ac:dyDescent="0.2">
      <c r="A177" s="190" t="s">
        <v>58</v>
      </c>
      <c r="B177" s="225"/>
      <c r="C177" s="225"/>
      <c r="D177" s="225"/>
      <c r="E177" s="225"/>
      <c r="F177" s="225"/>
      <c r="G177" s="225"/>
      <c r="H177" s="225"/>
      <c r="I177" s="225"/>
      <c r="J177" s="225"/>
      <c r="K177" s="225"/>
      <c r="L177" s="225"/>
      <c r="M177" s="225"/>
      <c r="N177" s="225"/>
      <c r="O177" s="225"/>
      <c r="P177" s="225"/>
      <c r="Q177" s="225"/>
      <c r="R177" s="225"/>
      <c r="S177" s="225"/>
      <c r="T177" s="225"/>
      <c r="U177" s="225"/>
      <c r="V177" s="78"/>
      <c r="W177" s="68"/>
      <c r="X177" s="68"/>
      <c r="Y177" s="68"/>
      <c r="Z177" s="68"/>
      <c r="AA177" s="68"/>
    </row>
    <row r="178" spans="1:27" ht="12.75" hidden="1" customHeight="1" x14ac:dyDescent="0.2">
      <c r="A178" s="65"/>
      <c r="B178" s="177"/>
      <c r="C178" s="177"/>
      <c r="D178" s="177"/>
      <c r="E178" s="177"/>
      <c r="F178" s="177"/>
      <c r="G178" s="177"/>
      <c r="H178" s="177"/>
      <c r="I178" s="177"/>
      <c r="J178" s="22">
        <v>0</v>
      </c>
      <c r="K178" s="22">
        <v>0</v>
      </c>
      <c r="L178" s="22">
        <v>0</v>
      </c>
      <c r="M178" s="22">
        <v>0</v>
      </c>
      <c r="N178" s="22">
        <v>0</v>
      </c>
      <c r="O178" s="16">
        <f t="shared" ref="O178:O180" si="62">K178+L178+M178+N178</f>
        <v>0</v>
      </c>
      <c r="P178" s="16">
        <f>Q178-O178</f>
        <v>0</v>
      </c>
      <c r="Q178" s="16">
        <f>ROUND(PRODUCT(J178,25)/14,0)</f>
        <v>0</v>
      </c>
      <c r="R178" s="22"/>
      <c r="S178" s="22"/>
      <c r="T178" s="23"/>
      <c r="U178" s="10"/>
      <c r="V178" s="78"/>
      <c r="W178" s="68"/>
      <c r="X178" s="68"/>
      <c r="Y178" s="68"/>
      <c r="Z178" s="68"/>
      <c r="AA178" s="68"/>
    </row>
    <row r="179" spans="1:27" hidden="1" x14ac:dyDescent="0.2">
      <c r="A179" s="65"/>
      <c r="B179" s="177"/>
      <c r="C179" s="177"/>
      <c r="D179" s="177"/>
      <c r="E179" s="177"/>
      <c r="F179" s="177"/>
      <c r="G179" s="177"/>
      <c r="H179" s="177"/>
      <c r="I179" s="177"/>
      <c r="J179" s="22">
        <v>0</v>
      </c>
      <c r="K179" s="22">
        <v>0</v>
      </c>
      <c r="L179" s="22">
        <v>0</v>
      </c>
      <c r="M179" s="22">
        <v>0</v>
      </c>
      <c r="N179" s="22">
        <v>0</v>
      </c>
      <c r="O179" s="16">
        <f t="shared" si="62"/>
        <v>0</v>
      </c>
      <c r="P179" s="16">
        <f t="shared" ref="P179" si="63">Q179-O179</f>
        <v>0</v>
      </c>
      <c r="Q179" s="16">
        <f t="shared" ref="Q179" si="64">ROUND(PRODUCT(J179,25)/14,0)</f>
        <v>0</v>
      </c>
      <c r="R179" s="22"/>
      <c r="S179" s="22"/>
      <c r="T179" s="23"/>
      <c r="U179" s="10"/>
      <c r="V179" s="78"/>
      <c r="W179" s="68"/>
      <c r="X179" s="68"/>
      <c r="Y179" s="68"/>
      <c r="Z179" s="68"/>
      <c r="AA179" s="68"/>
    </row>
    <row r="180" spans="1:27" hidden="1" x14ac:dyDescent="0.2">
      <c r="A180" s="65"/>
      <c r="B180" s="177"/>
      <c r="C180" s="177"/>
      <c r="D180" s="177"/>
      <c r="E180" s="177"/>
      <c r="F180" s="177"/>
      <c r="G180" s="177"/>
      <c r="H180" s="177"/>
      <c r="I180" s="177"/>
      <c r="J180" s="22">
        <v>0</v>
      </c>
      <c r="K180" s="22">
        <v>0</v>
      </c>
      <c r="L180" s="22">
        <v>0</v>
      </c>
      <c r="M180" s="22">
        <v>0</v>
      </c>
      <c r="N180" s="22">
        <v>0</v>
      </c>
      <c r="O180" s="16">
        <f t="shared" si="62"/>
        <v>0</v>
      </c>
      <c r="P180" s="16">
        <f>Q180-O180</f>
        <v>0</v>
      </c>
      <c r="Q180" s="16">
        <f>ROUND(PRODUCT(J180,25)/14,0)</f>
        <v>0</v>
      </c>
      <c r="R180" s="22"/>
      <c r="S180" s="22"/>
      <c r="T180" s="23"/>
      <c r="U180" s="10"/>
      <c r="V180" s="78"/>
      <c r="W180" s="68"/>
      <c r="X180" s="68"/>
      <c r="Y180" s="68"/>
      <c r="Z180" s="68"/>
      <c r="AA180" s="68"/>
    </row>
    <row r="181" spans="1:27" hidden="1" x14ac:dyDescent="0.2">
      <c r="A181" s="190" t="s">
        <v>59</v>
      </c>
      <c r="B181" s="225"/>
      <c r="C181" s="225"/>
      <c r="D181" s="225"/>
      <c r="E181" s="225"/>
      <c r="F181" s="225"/>
      <c r="G181" s="225"/>
      <c r="H181" s="225"/>
      <c r="I181" s="225"/>
      <c r="J181" s="225"/>
      <c r="K181" s="225"/>
      <c r="L181" s="225"/>
      <c r="M181" s="225"/>
      <c r="N181" s="225"/>
      <c r="O181" s="225"/>
      <c r="P181" s="225"/>
      <c r="Q181" s="225"/>
      <c r="R181" s="225"/>
      <c r="S181" s="225"/>
      <c r="T181" s="225"/>
      <c r="U181" s="225"/>
      <c r="V181" s="78"/>
      <c r="W181" s="68"/>
      <c r="X181" s="68"/>
      <c r="Y181" s="68"/>
      <c r="Z181" s="68"/>
      <c r="AA181" s="68"/>
    </row>
    <row r="182" spans="1:27" hidden="1" x14ac:dyDescent="0.2">
      <c r="A182" s="65"/>
      <c r="B182" s="177"/>
      <c r="C182" s="177"/>
      <c r="D182" s="177"/>
      <c r="E182" s="177"/>
      <c r="F182" s="177"/>
      <c r="G182" s="177"/>
      <c r="H182" s="177"/>
      <c r="I182" s="177"/>
      <c r="J182" s="22">
        <v>0</v>
      </c>
      <c r="K182" s="22">
        <v>0</v>
      </c>
      <c r="L182" s="22">
        <v>0</v>
      </c>
      <c r="M182" s="22">
        <v>0</v>
      </c>
      <c r="N182" s="22">
        <v>0</v>
      </c>
      <c r="O182" s="16">
        <f t="shared" ref="O182:O184" si="65">K182+L182+M182+N182</f>
        <v>0</v>
      </c>
      <c r="P182" s="16">
        <f>Q182-O182</f>
        <v>0</v>
      </c>
      <c r="Q182" s="16">
        <f>ROUND(PRODUCT(J182,25)/14,0)</f>
        <v>0</v>
      </c>
      <c r="R182" s="22"/>
      <c r="S182" s="22"/>
      <c r="T182" s="23"/>
      <c r="U182" s="10"/>
      <c r="V182" s="78"/>
      <c r="W182" s="68"/>
      <c r="X182" s="68"/>
      <c r="Y182" s="68"/>
      <c r="Z182" s="68"/>
      <c r="AA182" s="68"/>
    </row>
    <row r="183" spans="1:27" hidden="1" x14ac:dyDescent="0.2">
      <c r="A183" s="65"/>
      <c r="B183" s="177"/>
      <c r="C183" s="177"/>
      <c r="D183" s="177"/>
      <c r="E183" s="177"/>
      <c r="F183" s="177"/>
      <c r="G183" s="177"/>
      <c r="H183" s="177"/>
      <c r="I183" s="177"/>
      <c r="J183" s="22">
        <v>0</v>
      </c>
      <c r="K183" s="22">
        <v>0</v>
      </c>
      <c r="L183" s="22">
        <v>0</v>
      </c>
      <c r="M183" s="22">
        <v>0</v>
      </c>
      <c r="N183" s="22">
        <v>0</v>
      </c>
      <c r="O183" s="16">
        <f t="shared" si="65"/>
        <v>0</v>
      </c>
      <c r="P183" s="16">
        <f t="shared" ref="P183" si="66">Q183-O183</f>
        <v>0</v>
      </c>
      <c r="Q183" s="16">
        <f t="shared" ref="Q183" si="67">ROUND(PRODUCT(J183,25)/14,0)</f>
        <v>0</v>
      </c>
      <c r="R183" s="22"/>
      <c r="S183" s="22"/>
      <c r="T183" s="23"/>
      <c r="U183" s="10"/>
      <c r="V183" s="78"/>
      <c r="W183" s="68"/>
      <c r="X183" s="68"/>
      <c r="Y183" s="68"/>
      <c r="Z183" s="68"/>
      <c r="AA183" s="68"/>
    </row>
    <row r="184" spans="1:27" hidden="1" x14ac:dyDescent="0.2">
      <c r="A184" s="65"/>
      <c r="B184" s="177"/>
      <c r="C184" s="177"/>
      <c r="D184" s="177"/>
      <c r="E184" s="177"/>
      <c r="F184" s="177"/>
      <c r="G184" s="177"/>
      <c r="H184" s="177"/>
      <c r="I184" s="177"/>
      <c r="J184" s="22">
        <v>0</v>
      </c>
      <c r="K184" s="22">
        <v>0</v>
      </c>
      <c r="L184" s="22">
        <v>0</v>
      </c>
      <c r="M184" s="22">
        <v>0</v>
      </c>
      <c r="N184" s="22">
        <v>0</v>
      </c>
      <c r="O184" s="16">
        <f t="shared" si="65"/>
        <v>0</v>
      </c>
      <c r="P184" s="16">
        <f>Q184-O184</f>
        <v>0</v>
      </c>
      <c r="Q184" s="16">
        <f>ROUND(PRODUCT(J184,25)/14,0)</f>
        <v>0</v>
      </c>
      <c r="R184" s="22"/>
      <c r="S184" s="22"/>
      <c r="T184" s="23"/>
      <c r="U184" s="10"/>
      <c r="V184" s="78"/>
      <c r="W184" s="68"/>
      <c r="X184" s="68"/>
      <c r="Y184" s="68"/>
      <c r="Z184" s="68"/>
      <c r="AA184" s="68"/>
    </row>
    <row r="185" spans="1:27" hidden="1" x14ac:dyDescent="0.2">
      <c r="A185" s="190" t="s">
        <v>60</v>
      </c>
      <c r="B185" s="190"/>
      <c r="C185" s="190"/>
      <c r="D185" s="190"/>
      <c r="E185" s="190"/>
      <c r="F185" s="190"/>
      <c r="G185" s="190"/>
      <c r="H185" s="190"/>
      <c r="I185" s="190"/>
      <c r="J185" s="190"/>
      <c r="K185" s="190"/>
      <c r="L185" s="190"/>
      <c r="M185" s="190"/>
      <c r="N185" s="190"/>
      <c r="O185" s="190"/>
      <c r="P185" s="190"/>
      <c r="Q185" s="190"/>
      <c r="R185" s="190"/>
      <c r="S185" s="190"/>
      <c r="T185" s="190"/>
      <c r="U185" s="190"/>
      <c r="V185" s="82"/>
      <c r="W185" s="81"/>
      <c r="X185" s="81"/>
      <c r="Y185" s="81"/>
      <c r="Z185" s="81"/>
      <c r="AA185" s="81"/>
    </row>
    <row r="186" spans="1:27" hidden="1" x14ac:dyDescent="0.2">
      <c r="A186" s="65"/>
      <c r="B186" s="177"/>
      <c r="C186" s="177"/>
      <c r="D186" s="177"/>
      <c r="E186" s="177"/>
      <c r="F186" s="177"/>
      <c r="G186" s="177"/>
      <c r="H186" s="177"/>
      <c r="I186" s="177"/>
      <c r="J186" s="22">
        <v>0</v>
      </c>
      <c r="K186" s="22">
        <v>0</v>
      </c>
      <c r="L186" s="22">
        <v>0</v>
      </c>
      <c r="M186" s="22">
        <v>0</v>
      </c>
      <c r="N186" s="22">
        <v>0</v>
      </c>
      <c r="O186" s="16">
        <f t="shared" ref="O186:O188" si="68">K186+L186+M186+N186</f>
        <v>0</v>
      </c>
      <c r="P186" s="16">
        <f>Q186-O186</f>
        <v>0</v>
      </c>
      <c r="Q186" s="16">
        <f>ROUND(PRODUCT(J186,25)/12,0)</f>
        <v>0</v>
      </c>
      <c r="R186" s="22"/>
      <c r="S186" s="22"/>
      <c r="T186" s="23"/>
      <c r="U186" s="10"/>
      <c r="V186" s="82"/>
      <c r="W186" s="81"/>
      <c r="X186" s="81"/>
      <c r="Y186" s="81"/>
      <c r="Z186" s="81"/>
      <c r="AA186" s="81"/>
    </row>
    <row r="187" spans="1:27" hidden="1" x14ac:dyDescent="0.2">
      <c r="A187" s="65"/>
      <c r="B187" s="177"/>
      <c r="C187" s="177"/>
      <c r="D187" s="177"/>
      <c r="E187" s="177"/>
      <c r="F187" s="177"/>
      <c r="G187" s="177"/>
      <c r="H187" s="177"/>
      <c r="I187" s="177"/>
      <c r="J187" s="22">
        <v>0</v>
      </c>
      <c r="K187" s="22">
        <v>0</v>
      </c>
      <c r="L187" s="22">
        <v>0</v>
      </c>
      <c r="M187" s="22">
        <v>0</v>
      </c>
      <c r="N187" s="22">
        <v>0</v>
      </c>
      <c r="O187" s="16">
        <f t="shared" si="68"/>
        <v>0</v>
      </c>
      <c r="P187" s="16">
        <f t="shared" ref="P187" si="69">Q187-O187</f>
        <v>0</v>
      </c>
      <c r="Q187" s="16">
        <f t="shared" ref="Q187:Q188" si="70">ROUND(PRODUCT(J187,25)/12,0)</f>
        <v>0</v>
      </c>
      <c r="R187" s="22"/>
      <c r="S187" s="22"/>
      <c r="T187" s="23"/>
      <c r="U187" s="10"/>
      <c r="V187" s="73"/>
    </row>
    <row r="188" spans="1:27" hidden="1" x14ac:dyDescent="0.2">
      <c r="A188" s="65"/>
      <c r="B188" s="177"/>
      <c r="C188" s="177"/>
      <c r="D188" s="177"/>
      <c r="E188" s="177"/>
      <c r="F188" s="177"/>
      <c r="G188" s="177"/>
      <c r="H188" s="177"/>
      <c r="I188" s="177"/>
      <c r="J188" s="22">
        <v>0</v>
      </c>
      <c r="K188" s="22">
        <v>0</v>
      </c>
      <c r="L188" s="22">
        <v>0</v>
      </c>
      <c r="M188" s="22">
        <v>0</v>
      </c>
      <c r="N188" s="22">
        <v>0</v>
      </c>
      <c r="O188" s="16">
        <f t="shared" si="68"/>
        <v>0</v>
      </c>
      <c r="P188" s="16">
        <f>Q188-O188</f>
        <v>0</v>
      </c>
      <c r="Q188" s="16">
        <f t="shared" si="70"/>
        <v>0</v>
      </c>
      <c r="R188" s="22"/>
      <c r="S188" s="22"/>
      <c r="T188" s="23"/>
      <c r="U188" s="10"/>
      <c r="V188" s="73"/>
    </row>
    <row r="189" spans="1:27" ht="30" customHeight="1" x14ac:dyDescent="0.2">
      <c r="A189" s="178" t="s">
        <v>114</v>
      </c>
      <c r="B189" s="178"/>
      <c r="C189" s="178"/>
      <c r="D189" s="178"/>
      <c r="E189" s="178"/>
      <c r="F189" s="178"/>
      <c r="G189" s="178"/>
      <c r="H189" s="178"/>
      <c r="I189" s="178"/>
      <c r="J189" s="19">
        <f>SUM(J168,J165:J167,J170:J172,J174:J176,J178:J180,J182:J184,J186:J188)</f>
        <v>9</v>
      </c>
      <c r="K189" s="124">
        <f t="shared" ref="K189:Q189" si="71">SUM(K168,K165:K167,K170:K172,K174:K176,K178:K180,K182:K184,K186:K188)</f>
        <v>1</v>
      </c>
      <c r="L189" s="124">
        <f t="shared" si="71"/>
        <v>2</v>
      </c>
      <c r="M189" s="124">
        <f t="shared" si="71"/>
        <v>2</v>
      </c>
      <c r="N189" s="124">
        <f t="shared" si="71"/>
        <v>1</v>
      </c>
      <c r="O189" s="124">
        <f t="shared" si="71"/>
        <v>6</v>
      </c>
      <c r="P189" s="124">
        <f t="shared" si="71"/>
        <v>9</v>
      </c>
      <c r="Q189" s="124">
        <f t="shared" si="71"/>
        <v>15</v>
      </c>
      <c r="R189" s="19">
        <f>COUNTIF(R165:R167,"E")+COUNTIF(R170:R172,"E")+COUNTIF(R174:R176,"E")+COUNTIF(R178:R180,"E")+COUNTIF(R182:R184,"E")+COUNTIF(R186:R188,"E")</f>
        <v>0</v>
      </c>
      <c r="S189" s="19">
        <f>COUNTIF(S165:S168,"C")+COUNTIF(S170:S172,"C")+COUNTIF(S174:S176,"C")+COUNTIF(S178:S180,"C")+COUNTIF(S182:S184,"C")+COUNTIF(S186:S188,"C")</f>
        <v>3</v>
      </c>
      <c r="T189" s="19">
        <f>COUNTIF(T165:T167,"VP")+COUNTIF(T170:T172,"VP")+COUNTIF(T174:T176,"VP")+COUNTIF(T178:T180,"VP")+COUNTIF(T182:T184,"VP")+COUNTIF(T186:T188,"VP")</f>
        <v>0</v>
      </c>
      <c r="U189" s="80">
        <f>COUNTA(U165:U168,U170:U172,U174:U176,U178:U180,U182:U184,U186:U188)</f>
        <v>3</v>
      </c>
      <c r="V189" s="73"/>
    </row>
    <row r="190" spans="1:27" ht="16.5" customHeight="1" x14ac:dyDescent="0.2">
      <c r="A190" s="179" t="s">
        <v>53</v>
      </c>
      <c r="B190" s="180"/>
      <c r="C190" s="180"/>
      <c r="D190" s="180"/>
      <c r="E190" s="180"/>
      <c r="F190" s="180"/>
      <c r="G190" s="180"/>
      <c r="H190" s="180"/>
      <c r="I190" s="180"/>
      <c r="J190" s="181"/>
      <c r="K190" s="19">
        <f>SUM(K165:K168,K170:K172,K174:K176,K178:K180,K182:K184)*14+SUM(K186:K188)*12</f>
        <v>14</v>
      </c>
      <c r="L190" s="19">
        <f t="shared" ref="L190:Q190" si="72">SUM(L165:L167,L170:L172,L174:L176,L178:L180,L182:L184)*14+SUM(L186:L188)*12</f>
        <v>28</v>
      </c>
      <c r="M190" s="19">
        <f t="shared" si="72"/>
        <v>28</v>
      </c>
      <c r="N190" s="19">
        <f t="shared" si="72"/>
        <v>14</v>
      </c>
      <c r="O190" s="19">
        <f t="shared" si="72"/>
        <v>70</v>
      </c>
      <c r="P190" s="19">
        <f t="shared" si="72"/>
        <v>70</v>
      </c>
      <c r="Q190" s="19">
        <f t="shared" si="72"/>
        <v>140</v>
      </c>
      <c r="R190" s="203"/>
      <c r="S190" s="204"/>
      <c r="T190" s="204"/>
      <c r="U190" s="205"/>
    </row>
    <row r="191" spans="1:27" ht="15" customHeight="1" x14ac:dyDescent="0.2">
      <c r="A191" s="182"/>
      <c r="B191" s="183"/>
      <c r="C191" s="183"/>
      <c r="D191" s="183"/>
      <c r="E191" s="183"/>
      <c r="F191" s="183"/>
      <c r="G191" s="183"/>
      <c r="H191" s="183"/>
      <c r="I191" s="183"/>
      <c r="J191" s="184"/>
      <c r="K191" s="209">
        <f>SUM(K190:N190)</f>
        <v>84</v>
      </c>
      <c r="L191" s="210"/>
      <c r="M191" s="210"/>
      <c r="N191" s="211"/>
      <c r="O191" s="209">
        <f>SUM(O190:P190)</f>
        <v>140</v>
      </c>
      <c r="P191" s="210"/>
      <c r="Q191" s="211"/>
      <c r="R191" s="206"/>
      <c r="S191" s="207"/>
      <c r="T191" s="207"/>
      <c r="U191" s="208"/>
    </row>
    <row r="192" spans="1:27" ht="19.5" customHeight="1" x14ac:dyDescent="0.2">
      <c r="A192" s="164" t="s">
        <v>113</v>
      </c>
      <c r="B192" s="165"/>
      <c r="C192" s="165"/>
      <c r="D192" s="165"/>
      <c r="E192" s="165"/>
      <c r="F192" s="165"/>
      <c r="G192" s="165"/>
      <c r="H192" s="165"/>
      <c r="I192" s="165"/>
      <c r="J192" s="166"/>
      <c r="K192" s="170">
        <f>U189/SUM(U47,U60,U72,U85,U100,U113)</f>
        <v>6.9767441860465115E-2</v>
      </c>
      <c r="L192" s="171"/>
      <c r="M192" s="171"/>
      <c r="N192" s="171"/>
      <c r="O192" s="171"/>
      <c r="P192" s="171"/>
      <c r="Q192" s="171"/>
      <c r="R192" s="171"/>
      <c r="S192" s="171"/>
      <c r="T192" s="171"/>
      <c r="U192" s="172"/>
    </row>
    <row r="193" spans="1:21" ht="18.75" customHeight="1" x14ac:dyDescent="0.2">
      <c r="A193" s="167" t="s">
        <v>115</v>
      </c>
      <c r="B193" s="168"/>
      <c r="C193" s="168"/>
      <c r="D193" s="168"/>
      <c r="E193" s="168"/>
      <c r="F193" s="168"/>
      <c r="G193" s="168"/>
      <c r="H193" s="168"/>
      <c r="I193" s="168"/>
      <c r="J193" s="169"/>
      <c r="K193" s="170">
        <f>K191/(SUM(O47,O60,O72,O85,O100)*14+O113*12)</f>
        <v>4.0038131553860823E-2</v>
      </c>
      <c r="L193" s="171"/>
      <c r="M193" s="171"/>
      <c r="N193" s="171"/>
      <c r="O193" s="171"/>
      <c r="P193" s="171"/>
      <c r="Q193" s="171"/>
      <c r="R193" s="171"/>
      <c r="S193" s="171"/>
      <c r="T193" s="171"/>
      <c r="U193" s="172"/>
    </row>
    <row r="194" spans="1:21" s="122" customFormat="1" x14ac:dyDescent="0.2">
      <c r="A194" s="128"/>
      <c r="B194" s="128"/>
      <c r="C194" s="128"/>
      <c r="D194" s="128"/>
      <c r="E194" s="128"/>
      <c r="F194" s="128"/>
      <c r="G194" s="128"/>
      <c r="H194" s="128"/>
      <c r="I194" s="128"/>
      <c r="J194" s="128"/>
      <c r="K194" s="121"/>
      <c r="L194" s="121"/>
      <c r="M194" s="121"/>
      <c r="N194" s="121"/>
      <c r="O194" s="121"/>
      <c r="P194" s="121"/>
      <c r="Q194" s="121"/>
      <c r="R194" s="121"/>
      <c r="S194" s="121"/>
      <c r="T194" s="121"/>
      <c r="U194" s="121"/>
    </row>
    <row r="195" spans="1:21" s="122" customFormat="1" x14ac:dyDescent="0.2">
      <c r="A195" s="128"/>
      <c r="B195" s="128"/>
      <c r="C195" s="128"/>
      <c r="D195" s="128"/>
      <c r="E195" s="128"/>
      <c r="F195" s="128"/>
      <c r="G195" s="128"/>
      <c r="H195" s="128"/>
      <c r="I195" s="128"/>
      <c r="J195" s="128"/>
      <c r="K195" s="121"/>
      <c r="L195" s="121"/>
      <c r="M195" s="121"/>
      <c r="N195" s="121"/>
      <c r="O195" s="121"/>
      <c r="P195" s="121"/>
      <c r="Q195" s="121"/>
      <c r="R195" s="121"/>
      <c r="S195" s="121"/>
      <c r="T195" s="121"/>
      <c r="U195" s="121"/>
    </row>
    <row r="196" spans="1:21" s="122" customFormat="1" x14ac:dyDescent="0.2">
      <c r="A196" s="128"/>
      <c r="B196" s="128"/>
      <c r="C196" s="128"/>
      <c r="D196" s="128"/>
      <c r="E196" s="128"/>
      <c r="F196" s="128"/>
      <c r="G196" s="128"/>
      <c r="H196" s="128"/>
      <c r="I196" s="128"/>
      <c r="J196" s="128"/>
      <c r="K196" s="121"/>
      <c r="L196" s="121"/>
      <c r="M196" s="121"/>
      <c r="N196" s="121"/>
      <c r="O196" s="121"/>
      <c r="P196" s="121"/>
      <c r="Q196" s="121"/>
      <c r="R196" s="121"/>
      <c r="S196" s="121"/>
      <c r="T196" s="121"/>
      <c r="U196" s="121"/>
    </row>
    <row r="197" spans="1:21" s="122" customFormat="1" x14ac:dyDescent="0.2">
      <c r="A197" s="128"/>
      <c r="B197" s="128"/>
      <c r="C197" s="128"/>
      <c r="D197" s="128"/>
      <c r="E197" s="128"/>
      <c r="F197" s="128"/>
      <c r="G197" s="128"/>
      <c r="H197" s="128"/>
      <c r="I197" s="128"/>
      <c r="J197" s="128"/>
      <c r="K197" s="121"/>
      <c r="L197" s="121"/>
      <c r="M197" s="121"/>
      <c r="N197" s="121"/>
      <c r="O197" s="121"/>
      <c r="P197" s="121"/>
      <c r="Q197" s="121"/>
      <c r="R197" s="121"/>
      <c r="S197" s="121"/>
      <c r="T197" s="121"/>
      <c r="U197" s="121"/>
    </row>
    <row r="198" spans="1:21" s="122" customFormat="1" x14ac:dyDescent="0.2">
      <c r="A198" s="128"/>
      <c r="B198" s="128"/>
      <c r="C198" s="128"/>
      <c r="D198" s="128"/>
      <c r="E198" s="128"/>
      <c r="F198" s="128"/>
      <c r="G198" s="128"/>
      <c r="H198" s="128"/>
      <c r="I198" s="128"/>
      <c r="J198" s="128"/>
      <c r="K198" s="121"/>
      <c r="L198" s="121"/>
      <c r="M198" s="121"/>
      <c r="N198" s="121"/>
      <c r="O198" s="121"/>
      <c r="P198" s="121"/>
      <c r="Q198" s="121"/>
      <c r="R198" s="121"/>
      <c r="S198" s="121"/>
      <c r="T198" s="121"/>
      <c r="U198" s="121"/>
    </row>
    <row r="199" spans="1:21" s="122" customFormat="1" x14ac:dyDescent="0.2">
      <c r="A199" s="128"/>
      <c r="B199" s="128"/>
      <c r="C199" s="128"/>
      <c r="D199" s="128"/>
      <c r="E199" s="128"/>
      <c r="F199" s="128"/>
      <c r="G199" s="128"/>
      <c r="H199" s="128"/>
      <c r="I199" s="128"/>
      <c r="J199" s="128"/>
      <c r="K199" s="121"/>
      <c r="L199" s="121"/>
      <c r="M199" s="121"/>
      <c r="N199" s="121"/>
      <c r="O199" s="121"/>
      <c r="P199" s="121"/>
      <c r="Q199" s="121"/>
      <c r="R199" s="121"/>
      <c r="S199" s="121"/>
      <c r="T199" s="121"/>
      <c r="U199" s="121"/>
    </row>
    <row r="200" spans="1:21" s="122" customFormat="1" x14ac:dyDescent="0.2">
      <c r="A200" s="128"/>
      <c r="B200" s="128"/>
      <c r="C200" s="128"/>
      <c r="D200" s="128"/>
      <c r="E200" s="128"/>
      <c r="F200" s="128"/>
      <c r="G200" s="128"/>
      <c r="H200" s="128"/>
      <c r="I200" s="128"/>
      <c r="J200" s="128"/>
      <c r="K200" s="121"/>
      <c r="L200" s="121"/>
      <c r="M200" s="121"/>
      <c r="N200" s="121"/>
      <c r="O200" s="121"/>
      <c r="P200" s="121"/>
      <c r="Q200" s="121"/>
      <c r="R200" s="121"/>
      <c r="S200" s="121"/>
      <c r="T200" s="121"/>
      <c r="U200" s="121"/>
    </row>
    <row r="201" spans="1:21" s="122" customFormat="1" x14ac:dyDescent="0.2">
      <c r="A201" s="128"/>
      <c r="B201" s="128"/>
      <c r="C201" s="128"/>
      <c r="D201" s="128"/>
      <c r="E201" s="128"/>
      <c r="F201" s="128"/>
      <c r="G201" s="128"/>
      <c r="H201" s="128"/>
      <c r="I201" s="128"/>
      <c r="J201" s="128"/>
      <c r="K201" s="121"/>
      <c r="L201" s="121"/>
      <c r="M201" s="121"/>
      <c r="N201" s="121"/>
      <c r="O201" s="121"/>
      <c r="P201" s="121"/>
      <c r="Q201" s="121"/>
      <c r="R201" s="121"/>
      <c r="S201" s="121"/>
      <c r="T201" s="121"/>
      <c r="U201" s="121"/>
    </row>
    <row r="202" spans="1:21" s="122" customFormat="1" x14ac:dyDescent="0.2">
      <c r="A202" s="128"/>
      <c r="B202" s="128"/>
      <c r="C202" s="128"/>
      <c r="D202" s="128"/>
      <c r="E202" s="128"/>
      <c r="F202" s="128"/>
      <c r="G202" s="128"/>
      <c r="H202" s="128"/>
      <c r="I202" s="128"/>
      <c r="J202" s="128"/>
      <c r="K202" s="121"/>
      <c r="L202" s="121"/>
      <c r="M202" s="121"/>
      <c r="N202" s="121"/>
      <c r="O202" s="121"/>
      <c r="P202" s="121"/>
      <c r="Q202" s="121"/>
      <c r="R202" s="121"/>
      <c r="S202" s="121"/>
      <c r="T202" s="121"/>
      <c r="U202" s="121"/>
    </row>
    <row r="203" spans="1:21" s="55" customFormat="1" x14ac:dyDescent="0.2">
      <c r="A203" s="11"/>
      <c r="B203" s="11"/>
      <c r="C203" s="11"/>
      <c r="D203" s="11"/>
      <c r="E203" s="11"/>
      <c r="F203" s="11"/>
      <c r="G203" s="11"/>
      <c r="H203" s="11"/>
      <c r="I203" s="11"/>
      <c r="J203" s="11"/>
      <c r="K203" s="12"/>
      <c r="L203" s="12"/>
      <c r="M203" s="12"/>
      <c r="N203" s="12"/>
      <c r="O203" s="13"/>
      <c r="P203" s="13"/>
      <c r="Q203" s="13"/>
      <c r="R203" s="13"/>
      <c r="S203" s="13"/>
      <c r="T203" s="13"/>
      <c r="U203" s="13"/>
    </row>
    <row r="204" spans="1:21" ht="24" customHeight="1" x14ac:dyDescent="0.2">
      <c r="A204" s="227" t="s">
        <v>61</v>
      </c>
      <c r="B204" s="228"/>
      <c r="C204" s="228"/>
      <c r="D204" s="228"/>
      <c r="E204" s="228"/>
      <c r="F204" s="228"/>
      <c r="G204" s="228"/>
      <c r="H204" s="228"/>
      <c r="I204" s="228"/>
      <c r="J204" s="228"/>
      <c r="K204" s="228"/>
      <c r="L204" s="228"/>
      <c r="M204" s="228"/>
      <c r="N204" s="228"/>
      <c r="O204" s="228"/>
      <c r="P204" s="228"/>
      <c r="Q204" s="228"/>
      <c r="R204" s="228"/>
      <c r="S204" s="228"/>
      <c r="T204" s="228"/>
      <c r="U204" s="228"/>
    </row>
    <row r="205" spans="1:21" ht="16.5" customHeight="1" x14ac:dyDescent="0.2">
      <c r="A205" s="133" t="s">
        <v>63</v>
      </c>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ht="27.75" customHeight="1" x14ac:dyDescent="0.2">
      <c r="A206" s="133" t="s">
        <v>30</v>
      </c>
      <c r="B206" s="133" t="s">
        <v>29</v>
      </c>
      <c r="C206" s="133"/>
      <c r="D206" s="133"/>
      <c r="E206" s="133"/>
      <c r="F206" s="133"/>
      <c r="G206" s="133"/>
      <c r="H206" s="133"/>
      <c r="I206" s="133"/>
      <c r="J206" s="163" t="s">
        <v>43</v>
      </c>
      <c r="K206" s="220" t="s">
        <v>27</v>
      </c>
      <c r="L206" s="222"/>
      <c r="M206" s="222"/>
      <c r="N206" s="221"/>
      <c r="O206" s="163" t="s">
        <v>44</v>
      </c>
      <c r="P206" s="163"/>
      <c r="Q206" s="163"/>
      <c r="R206" s="163" t="s">
        <v>26</v>
      </c>
      <c r="S206" s="163"/>
      <c r="T206" s="163"/>
      <c r="U206" s="163" t="s">
        <v>25</v>
      </c>
    </row>
    <row r="207" spans="1:21" x14ac:dyDescent="0.2">
      <c r="A207" s="133"/>
      <c r="B207" s="133"/>
      <c r="C207" s="133"/>
      <c r="D207" s="133"/>
      <c r="E207" s="133"/>
      <c r="F207" s="133"/>
      <c r="G207" s="133"/>
      <c r="H207" s="133"/>
      <c r="I207" s="133"/>
      <c r="J207" s="163"/>
      <c r="K207" s="25" t="s">
        <v>31</v>
      </c>
      <c r="L207" s="25" t="s">
        <v>32</v>
      </c>
      <c r="M207" s="25" t="s">
        <v>33</v>
      </c>
      <c r="N207" s="47" t="s">
        <v>111</v>
      </c>
      <c r="O207" s="25" t="s">
        <v>37</v>
      </c>
      <c r="P207" s="25" t="s">
        <v>8</v>
      </c>
      <c r="Q207" s="25" t="s">
        <v>34</v>
      </c>
      <c r="R207" s="25" t="s">
        <v>35</v>
      </c>
      <c r="S207" s="25" t="s">
        <v>31</v>
      </c>
      <c r="T207" s="25" t="s">
        <v>36</v>
      </c>
      <c r="U207" s="163"/>
    </row>
    <row r="208" spans="1:21" ht="17.25" customHeight="1" x14ac:dyDescent="0.2">
      <c r="A208" s="136" t="s">
        <v>62</v>
      </c>
      <c r="B208" s="137"/>
      <c r="C208" s="137"/>
      <c r="D208" s="137"/>
      <c r="E208" s="137"/>
      <c r="F208" s="137"/>
      <c r="G208" s="137"/>
      <c r="H208" s="137"/>
      <c r="I208" s="137"/>
      <c r="J208" s="137"/>
      <c r="K208" s="137"/>
      <c r="L208" s="137"/>
      <c r="M208" s="137"/>
      <c r="N208" s="137"/>
      <c r="O208" s="137"/>
      <c r="P208" s="137"/>
      <c r="Q208" s="137"/>
      <c r="R208" s="137"/>
      <c r="S208" s="137"/>
      <c r="T208" s="137"/>
      <c r="U208" s="138"/>
    </row>
    <row r="209" spans="1:27" x14ac:dyDescent="0.2">
      <c r="A209" s="26" t="str">
        <f t="shared" ref="A209:A223" si="73">IF(ISNA(INDEX($A$37:$U$191,MATCH($B209,$B$37:$B$191,0),1)),"",INDEX($A$37:$U$191,MATCH($B209,$B$37:$B$191,0),1))</f>
        <v>MLM0019</v>
      </c>
      <c r="B209" s="132" t="s">
        <v>137</v>
      </c>
      <c r="C209" s="132"/>
      <c r="D209" s="132"/>
      <c r="E209" s="132"/>
      <c r="F209" s="132"/>
      <c r="G209" s="132"/>
      <c r="H209" s="132"/>
      <c r="I209" s="132"/>
      <c r="J209" s="16">
        <f t="shared" ref="J209:J223" si="74">IF(ISNA(INDEX($A$37:$U$191,MATCH($B209,$B$37:$B$191,0),10)),"",INDEX($A$37:$U$191,MATCH($B209,$B$37:$B$191,0),10))</f>
        <v>5</v>
      </c>
      <c r="K209" s="16">
        <f t="shared" ref="K209:K223" si="75">IF(ISNA(INDEX($A$37:$U$191,MATCH($B209,$B$37:$B$191,0),11)),"",INDEX($A$37:$U$191,MATCH($B209,$B$37:$B$191,0),11))</f>
        <v>2</v>
      </c>
      <c r="L209" s="16">
        <f t="shared" ref="L209:L223" si="76">IF(ISNA(INDEX($A$37:$U$191,MATCH($B209,$B$37:$B$191,0),12)),"",INDEX($A$37:$U$191,MATCH($B209,$B$37:$B$191,0),12))</f>
        <v>2</v>
      </c>
      <c r="M209" s="16">
        <f t="shared" ref="M209:M223" si="77">IF(ISNA(INDEX($A$37:$U$191,MATCH($B209,$B$37:$B$191,0),13)),"",INDEX($A$37:$U$191,MATCH($B209,$B$37:$B$191,0),13))</f>
        <v>0</v>
      </c>
      <c r="N209" s="16">
        <f t="shared" ref="N209:N223" si="78">IF(ISNA(INDEX($A$37:$U$191,MATCH($B209,$B$37:$B$191,0),14)),"",INDEX($A$37:$U$191,MATCH($B209,$B$37:$B$191,0),14))</f>
        <v>0</v>
      </c>
      <c r="O209" s="16">
        <f t="shared" ref="O209:O223" si="79">IF(ISNA(INDEX($A$37:$U$191,MATCH($B209,$B$37:$B$191,0),15)),"",INDEX($A$37:$U$191,MATCH($B209,$B$37:$B$191,0),15))</f>
        <v>4</v>
      </c>
      <c r="P209" s="16">
        <f t="shared" ref="P209:P223" si="80">IF(ISNA(INDEX($A$37:$U$191,MATCH($B209,$B$37:$B$191,0),16)),"",INDEX($A$37:$U$191,MATCH($B209,$B$37:$B$191,0),16))</f>
        <v>5</v>
      </c>
      <c r="Q209" s="16">
        <f t="shared" ref="Q209:Q223" si="81">IF(ISNA(INDEX($A$37:$U$191,MATCH($B209,$B$37:$B$191,0),17)),"",INDEX($A$37:$U$191,MATCH($B209,$B$37:$B$191,0),17))</f>
        <v>9</v>
      </c>
      <c r="R209" s="24" t="str">
        <f t="shared" ref="R209:R223" si="82">IF(ISNA(INDEX($A$37:$U$191,MATCH($B209,$B$37:$B$191,0),18)),"",INDEX($A$37:$U$191,MATCH($B209,$B$37:$B$191,0),18))</f>
        <v>E</v>
      </c>
      <c r="S209" s="24">
        <f t="shared" ref="S209:S223" si="83">IF(ISNA(INDEX($A$37:$U$191,MATCH($B209,$B$37:$B$191,0),19)),"",INDEX($A$37:$U$191,MATCH($B209,$B$37:$B$191,0),19))</f>
        <v>0</v>
      </c>
      <c r="T209" s="24">
        <f t="shared" ref="T209:T223" si="84">IF(ISNA(INDEX($A$37:$U$191,MATCH($B209,$B$37:$B$191,0),20)),"",INDEX($A$37:$U$191,MATCH($B209,$B$37:$B$191,0),20))</f>
        <v>0</v>
      </c>
      <c r="U209" s="24" t="str">
        <f t="shared" ref="U209:U223" si="85">IF(ISNA(INDEX($A$37:$U$191,MATCH($B209,$B$37:$B$191,0),21)),"",INDEX($A$37:$U$191,MATCH($B209,$B$37:$B$191,0),21))</f>
        <v>DF</v>
      </c>
    </row>
    <row r="210" spans="1:27" ht="15" customHeight="1" x14ac:dyDescent="0.2">
      <c r="A210" s="26" t="str">
        <f t="shared" si="73"/>
        <v>MLM0023</v>
      </c>
      <c r="B210" s="132" t="s">
        <v>139</v>
      </c>
      <c r="C210" s="132"/>
      <c r="D210" s="132"/>
      <c r="E210" s="132"/>
      <c r="F210" s="132"/>
      <c r="G210" s="132"/>
      <c r="H210" s="132"/>
      <c r="I210" s="132"/>
      <c r="J210" s="16">
        <f t="shared" si="74"/>
        <v>5</v>
      </c>
      <c r="K210" s="16">
        <f t="shared" si="75"/>
        <v>2</v>
      </c>
      <c r="L210" s="16">
        <f t="shared" si="76"/>
        <v>2</v>
      </c>
      <c r="M210" s="16">
        <f t="shared" si="77"/>
        <v>0</v>
      </c>
      <c r="N210" s="16">
        <f t="shared" si="78"/>
        <v>0</v>
      </c>
      <c r="O210" s="16">
        <f t="shared" si="79"/>
        <v>4</v>
      </c>
      <c r="P210" s="16">
        <f t="shared" si="80"/>
        <v>5</v>
      </c>
      <c r="Q210" s="16">
        <f t="shared" si="81"/>
        <v>9</v>
      </c>
      <c r="R210" s="24" t="str">
        <f t="shared" si="82"/>
        <v>E</v>
      </c>
      <c r="S210" s="24">
        <f t="shared" si="83"/>
        <v>0</v>
      </c>
      <c r="T210" s="24">
        <f t="shared" si="84"/>
        <v>0</v>
      </c>
      <c r="U210" s="24" t="str">
        <f t="shared" si="85"/>
        <v>DF</v>
      </c>
      <c r="V210" s="76"/>
      <c r="W210" s="70"/>
      <c r="X210" s="70"/>
      <c r="Y210" s="70"/>
      <c r="Z210" s="70"/>
      <c r="AA210" s="70"/>
    </row>
    <row r="211" spans="1:27" x14ac:dyDescent="0.2">
      <c r="A211" s="26" t="str">
        <f t="shared" si="73"/>
        <v>MLM0001</v>
      </c>
      <c r="B211" s="132" t="s">
        <v>141</v>
      </c>
      <c r="C211" s="132"/>
      <c r="D211" s="132"/>
      <c r="E211" s="132"/>
      <c r="F211" s="132"/>
      <c r="G211" s="132"/>
      <c r="H211" s="132"/>
      <c r="I211" s="132"/>
      <c r="J211" s="16">
        <f t="shared" si="74"/>
        <v>5</v>
      </c>
      <c r="K211" s="16">
        <f t="shared" si="75"/>
        <v>2</v>
      </c>
      <c r="L211" s="16">
        <f t="shared" si="76"/>
        <v>2</v>
      </c>
      <c r="M211" s="16">
        <f t="shared" si="77"/>
        <v>0</v>
      </c>
      <c r="N211" s="16">
        <f t="shared" si="78"/>
        <v>0</v>
      </c>
      <c r="O211" s="16">
        <f t="shared" si="79"/>
        <v>4</v>
      </c>
      <c r="P211" s="16">
        <f t="shared" si="80"/>
        <v>5</v>
      </c>
      <c r="Q211" s="16">
        <f t="shared" si="81"/>
        <v>9</v>
      </c>
      <c r="R211" s="24" t="str">
        <f t="shared" si="82"/>
        <v>E</v>
      </c>
      <c r="S211" s="24">
        <f t="shared" si="83"/>
        <v>0</v>
      </c>
      <c r="T211" s="24">
        <f t="shared" si="84"/>
        <v>0</v>
      </c>
      <c r="U211" s="24" t="str">
        <f t="shared" si="85"/>
        <v>DF</v>
      </c>
      <c r="V211" s="76"/>
      <c r="W211" s="70"/>
      <c r="X211" s="70"/>
      <c r="Y211" s="70"/>
      <c r="Z211" s="70"/>
      <c r="AA211" s="70"/>
    </row>
    <row r="212" spans="1:27" x14ac:dyDescent="0.2">
      <c r="A212" s="26" t="str">
        <f t="shared" si="73"/>
        <v>MLM0013</v>
      </c>
      <c r="B212" s="132" t="s">
        <v>143</v>
      </c>
      <c r="C212" s="132"/>
      <c r="D212" s="132"/>
      <c r="E212" s="132"/>
      <c r="F212" s="132"/>
      <c r="G212" s="132"/>
      <c r="H212" s="132"/>
      <c r="I212" s="132"/>
      <c r="J212" s="16">
        <f t="shared" si="74"/>
        <v>5</v>
      </c>
      <c r="K212" s="16">
        <f t="shared" si="75"/>
        <v>2</v>
      </c>
      <c r="L212" s="16">
        <f t="shared" si="76"/>
        <v>2</v>
      </c>
      <c r="M212" s="16">
        <f t="shared" si="77"/>
        <v>0</v>
      </c>
      <c r="N212" s="16">
        <f t="shared" si="78"/>
        <v>0</v>
      </c>
      <c r="O212" s="16">
        <f t="shared" si="79"/>
        <v>4</v>
      </c>
      <c r="P212" s="16">
        <f t="shared" si="80"/>
        <v>5</v>
      </c>
      <c r="Q212" s="16">
        <f t="shared" si="81"/>
        <v>9</v>
      </c>
      <c r="R212" s="24" t="str">
        <f t="shared" si="82"/>
        <v>E</v>
      </c>
      <c r="S212" s="24">
        <f t="shared" si="83"/>
        <v>0</v>
      </c>
      <c r="T212" s="24">
        <f t="shared" si="84"/>
        <v>0</v>
      </c>
      <c r="U212" s="24" t="str">
        <f t="shared" si="85"/>
        <v>DF</v>
      </c>
      <c r="V212" s="76"/>
      <c r="W212" s="70"/>
      <c r="X212" s="70"/>
      <c r="Y212" s="70"/>
      <c r="Z212" s="70"/>
      <c r="AA212" s="70"/>
    </row>
    <row r="213" spans="1:27" x14ac:dyDescent="0.2">
      <c r="A213" s="26" t="str">
        <f t="shared" si="73"/>
        <v>MLM5104</v>
      </c>
      <c r="B213" s="132" t="s">
        <v>145</v>
      </c>
      <c r="C213" s="132"/>
      <c r="D213" s="132"/>
      <c r="E213" s="132"/>
      <c r="F213" s="132"/>
      <c r="G213" s="132"/>
      <c r="H213" s="132"/>
      <c r="I213" s="132"/>
      <c r="J213" s="16">
        <f t="shared" si="74"/>
        <v>6</v>
      </c>
      <c r="K213" s="16">
        <f t="shared" si="75"/>
        <v>2</v>
      </c>
      <c r="L213" s="16">
        <f t="shared" si="76"/>
        <v>2</v>
      </c>
      <c r="M213" s="16">
        <f t="shared" si="77"/>
        <v>2</v>
      </c>
      <c r="N213" s="16">
        <f t="shared" si="78"/>
        <v>0</v>
      </c>
      <c r="O213" s="16">
        <f t="shared" si="79"/>
        <v>6</v>
      </c>
      <c r="P213" s="16">
        <f t="shared" si="80"/>
        <v>5</v>
      </c>
      <c r="Q213" s="16">
        <f t="shared" si="81"/>
        <v>11</v>
      </c>
      <c r="R213" s="24">
        <f t="shared" si="82"/>
        <v>0</v>
      </c>
      <c r="S213" s="24" t="str">
        <f t="shared" si="83"/>
        <v>C</v>
      </c>
      <c r="T213" s="24">
        <f t="shared" si="84"/>
        <v>0</v>
      </c>
      <c r="U213" s="24" t="str">
        <f t="shared" si="85"/>
        <v>DF</v>
      </c>
      <c r="V213" s="76"/>
      <c r="W213" s="70"/>
      <c r="X213" s="70"/>
      <c r="Y213" s="70"/>
      <c r="Z213" s="70"/>
      <c r="AA213" s="70"/>
    </row>
    <row r="214" spans="1:27" s="42" customFormat="1" x14ac:dyDescent="0.2">
      <c r="A214" s="26" t="str">
        <f t="shared" si="73"/>
        <v>MLX2201</v>
      </c>
      <c r="B214" s="132" t="s">
        <v>105</v>
      </c>
      <c r="C214" s="132"/>
      <c r="D214" s="132"/>
      <c r="E214" s="132"/>
      <c r="F214" s="132"/>
      <c r="G214" s="132"/>
      <c r="H214" s="132"/>
      <c r="I214" s="132"/>
      <c r="J214" s="16">
        <f t="shared" si="74"/>
        <v>4</v>
      </c>
      <c r="K214" s="16">
        <f t="shared" si="75"/>
        <v>2</v>
      </c>
      <c r="L214" s="16">
        <f t="shared" si="76"/>
        <v>1</v>
      </c>
      <c r="M214" s="16">
        <f t="shared" si="77"/>
        <v>0</v>
      </c>
      <c r="N214" s="16">
        <f t="shared" si="78"/>
        <v>0</v>
      </c>
      <c r="O214" s="16">
        <f t="shared" si="79"/>
        <v>3</v>
      </c>
      <c r="P214" s="16">
        <f t="shared" si="80"/>
        <v>4</v>
      </c>
      <c r="Q214" s="16">
        <f t="shared" si="81"/>
        <v>7</v>
      </c>
      <c r="R214" s="24">
        <f t="shared" si="82"/>
        <v>0</v>
      </c>
      <c r="S214" s="24">
        <f t="shared" si="83"/>
        <v>0</v>
      </c>
      <c r="T214" s="24" t="str">
        <f t="shared" si="84"/>
        <v>VP</v>
      </c>
      <c r="U214" s="24" t="str">
        <f t="shared" si="85"/>
        <v>DF</v>
      </c>
      <c r="V214" s="76"/>
      <c r="W214" s="70"/>
      <c r="X214" s="70"/>
      <c r="Y214" s="70"/>
      <c r="Z214" s="70"/>
      <c r="AA214" s="70"/>
    </row>
    <row r="215" spans="1:27" s="55" customFormat="1" x14ac:dyDescent="0.2">
      <c r="A215" s="26" t="str">
        <f t="shared" si="73"/>
        <v>MLM0021</v>
      </c>
      <c r="B215" s="132" t="s">
        <v>148</v>
      </c>
      <c r="C215" s="132"/>
      <c r="D215" s="132"/>
      <c r="E215" s="132"/>
      <c r="F215" s="132"/>
      <c r="G215" s="132"/>
      <c r="H215" s="132"/>
      <c r="I215" s="132"/>
      <c r="J215" s="16">
        <f t="shared" si="74"/>
        <v>5</v>
      </c>
      <c r="K215" s="16">
        <f t="shared" si="75"/>
        <v>2</v>
      </c>
      <c r="L215" s="16">
        <f t="shared" si="76"/>
        <v>2</v>
      </c>
      <c r="M215" s="16">
        <f t="shared" si="77"/>
        <v>0</v>
      </c>
      <c r="N215" s="16">
        <f t="shared" si="78"/>
        <v>0</v>
      </c>
      <c r="O215" s="16">
        <f t="shared" si="79"/>
        <v>4</v>
      </c>
      <c r="P215" s="16">
        <f t="shared" si="80"/>
        <v>5</v>
      </c>
      <c r="Q215" s="16">
        <f t="shared" si="81"/>
        <v>9</v>
      </c>
      <c r="R215" s="24" t="str">
        <f t="shared" si="82"/>
        <v>E</v>
      </c>
      <c r="S215" s="24">
        <f t="shared" si="83"/>
        <v>0</v>
      </c>
      <c r="T215" s="24">
        <f t="shared" si="84"/>
        <v>0</v>
      </c>
      <c r="U215" s="24" t="str">
        <f t="shared" si="85"/>
        <v>DF</v>
      </c>
      <c r="V215" s="76"/>
      <c r="W215" s="70"/>
      <c r="X215" s="70"/>
      <c r="Y215" s="70"/>
      <c r="Z215" s="70"/>
      <c r="AA215" s="70"/>
    </row>
    <row r="216" spans="1:27" x14ac:dyDescent="0.2">
      <c r="A216" s="26" t="str">
        <f t="shared" si="73"/>
        <v>MLM0015</v>
      </c>
      <c r="B216" s="132" t="s">
        <v>152</v>
      </c>
      <c r="C216" s="132"/>
      <c r="D216" s="132"/>
      <c r="E216" s="132"/>
      <c r="F216" s="132"/>
      <c r="G216" s="132"/>
      <c r="H216" s="132"/>
      <c r="I216" s="132"/>
      <c r="J216" s="16">
        <f t="shared" si="74"/>
        <v>5</v>
      </c>
      <c r="K216" s="16">
        <f t="shared" si="75"/>
        <v>2</v>
      </c>
      <c r="L216" s="16">
        <f t="shared" si="76"/>
        <v>2</v>
      </c>
      <c r="M216" s="16">
        <f t="shared" si="77"/>
        <v>0</v>
      </c>
      <c r="N216" s="16">
        <f t="shared" si="78"/>
        <v>0</v>
      </c>
      <c r="O216" s="16">
        <f t="shared" si="79"/>
        <v>4</v>
      </c>
      <c r="P216" s="16">
        <f t="shared" si="80"/>
        <v>5</v>
      </c>
      <c r="Q216" s="16">
        <f t="shared" si="81"/>
        <v>9</v>
      </c>
      <c r="R216" s="24">
        <f t="shared" si="82"/>
        <v>0</v>
      </c>
      <c r="S216" s="24">
        <f t="shared" si="83"/>
        <v>0</v>
      </c>
      <c r="T216" s="24" t="str">
        <f t="shared" si="84"/>
        <v>VP</v>
      </c>
      <c r="U216" s="24" t="str">
        <f t="shared" si="85"/>
        <v>DF</v>
      </c>
      <c r="V216" s="76"/>
      <c r="W216" s="70"/>
      <c r="X216" s="70"/>
      <c r="Y216" s="70"/>
      <c r="Z216" s="70"/>
      <c r="AA216" s="70"/>
    </row>
    <row r="217" spans="1:27" x14ac:dyDescent="0.2">
      <c r="A217" s="26" t="str">
        <f t="shared" si="73"/>
        <v>MLM0006</v>
      </c>
      <c r="B217" s="132" t="s">
        <v>150</v>
      </c>
      <c r="C217" s="132"/>
      <c r="D217" s="132"/>
      <c r="E217" s="132"/>
      <c r="F217" s="132"/>
      <c r="G217" s="132"/>
      <c r="H217" s="132"/>
      <c r="I217" s="132"/>
      <c r="J217" s="16">
        <f t="shared" si="74"/>
        <v>5</v>
      </c>
      <c r="K217" s="16">
        <f t="shared" si="75"/>
        <v>2</v>
      </c>
      <c r="L217" s="16">
        <f t="shared" si="76"/>
        <v>2</v>
      </c>
      <c r="M217" s="16">
        <f t="shared" si="77"/>
        <v>0</v>
      </c>
      <c r="N217" s="16">
        <f t="shared" si="78"/>
        <v>0</v>
      </c>
      <c r="O217" s="16">
        <f t="shared" si="79"/>
        <v>4</v>
      </c>
      <c r="P217" s="16">
        <f t="shared" si="80"/>
        <v>5</v>
      </c>
      <c r="Q217" s="16">
        <f t="shared" si="81"/>
        <v>9</v>
      </c>
      <c r="R217" s="24" t="str">
        <f t="shared" si="82"/>
        <v>E</v>
      </c>
      <c r="S217" s="24">
        <f t="shared" si="83"/>
        <v>0</v>
      </c>
      <c r="T217" s="24">
        <f t="shared" si="84"/>
        <v>0</v>
      </c>
      <c r="U217" s="24" t="str">
        <f t="shared" si="85"/>
        <v>DF</v>
      </c>
      <c r="V217" s="76"/>
      <c r="W217" s="70"/>
      <c r="X217" s="70"/>
      <c r="Y217" s="70"/>
      <c r="Z217" s="70"/>
      <c r="AA217" s="70"/>
    </row>
    <row r="218" spans="1:27" s="63" customFormat="1" x14ac:dyDescent="0.2">
      <c r="A218" s="26" t="str">
        <f t="shared" si="73"/>
        <v>MLM0022</v>
      </c>
      <c r="B218" s="132" t="s">
        <v>154</v>
      </c>
      <c r="C218" s="132"/>
      <c r="D218" s="132"/>
      <c r="E218" s="132"/>
      <c r="F218" s="132"/>
      <c r="G218" s="132"/>
      <c r="H218" s="132"/>
      <c r="I218" s="132"/>
      <c r="J218" s="16">
        <f t="shared" si="74"/>
        <v>5</v>
      </c>
      <c r="K218" s="16">
        <f t="shared" si="75"/>
        <v>2</v>
      </c>
      <c r="L218" s="16">
        <f t="shared" si="76"/>
        <v>2</v>
      </c>
      <c r="M218" s="16">
        <f t="shared" si="77"/>
        <v>0</v>
      </c>
      <c r="N218" s="16">
        <f t="shared" si="78"/>
        <v>0</v>
      </c>
      <c r="O218" s="16">
        <f t="shared" si="79"/>
        <v>4</v>
      </c>
      <c r="P218" s="16">
        <f t="shared" si="80"/>
        <v>5</v>
      </c>
      <c r="Q218" s="16">
        <f t="shared" si="81"/>
        <v>9</v>
      </c>
      <c r="R218" s="24" t="str">
        <f t="shared" si="82"/>
        <v>E</v>
      </c>
      <c r="S218" s="24">
        <f t="shared" si="83"/>
        <v>0</v>
      </c>
      <c r="T218" s="24">
        <f t="shared" si="84"/>
        <v>0</v>
      </c>
      <c r="U218" s="24" t="str">
        <f t="shared" si="85"/>
        <v>DF</v>
      </c>
      <c r="V218" s="76"/>
      <c r="W218" s="70"/>
      <c r="X218" s="70"/>
      <c r="Y218" s="70"/>
      <c r="Z218" s="70"/>
      <c r="AA218" s="70"/>
    </row>
    <row r="219" spans="1:27" s="63" customFormat="1" x14ac:dyDescent="0.2">
      <c r="A219" s="26" t="str">
        <f t="shared" si="73"/>
        <v>MLM5006</v>
      </c>
      <c r="B219" s="132" t="s">
        <v>156</v>
      </c>
      <c r="C219" s="132"/>
      <c r="D219" s="132"/>
      <c r="E219" s="132"/>
      <c r="F219" s="132"/>
      <c r="G219" s="132"/>
      <c r="H219" s="132"/>
      <c r="I219" s="132"/>
      <c r="J219" s="16">
        <f t="shared" si="74"/>
        <v>5</v>
      </c>
      <c r="K219" s="16">
        <f t="shared" si="75"/>
        <v>2</v>
      </c>
      <c r="L219" s="16">
        <f t="shared" si="76"/>
        <v>1</v>
      </c>
      <c r="M219" s="16">
        <f t="shared" si="77"/>
        <v>2</v>
      </c>
      <c r="N219" s="16">
        <f t="shared" si="78"/>
        <v>0</v>
      </c>
      <c r="O219" s="16">
        <f t="shared" si="79"/>
        <v>5</v>
      </c>
      <c r="P219" s="16">
        <f t="shared" si="80"/>
        <v>4</v>
      </c>
      <c r="Q219" s="16">
        <f t="shared" si="81"/>
        <v>9</v>
      </c>
      <c r="R219" s="24" t="str">
        <f t="shared" si="82"/>
        <v>E</v>
      </c>
      <c r="S219" s="24">
        <f t="shared" si="83"/>
        <v>0</v>
      </c>
      <c r="T219" s="24">
        <f t="shared" si="84"/>
        <v>0</v>
      </c>
      <c r="U219" s="24" t="str">
        <f t="shared" si="85"/>
        <v>DF</v>
      </c>
      <c r="V219" s="76"/>
      <c r="W219" s="70"/>
      <c r="X219" s="70"/>
      <c r="Y219" s="70"/>
      <c r="Z219" s="70"/>
      <c r="AA219" s="70"/>
    </row>
    <row r="220" spans="1:27" x14ac:dyDescent="0.2">
      <c r="A220" s="26" t="str">
        <f t="shared" si="73"/>
        <v>MLM0007</v>
      </c>
      <c r="B220" s="132" t="s">
        <v>162</v>
      </c>
      <c r="C220" s="132"/>
      <c r="D220" s="132"/>
      <c r="E220" s="132"/>
      <c r="F220" s="132"/>
      <c r="G220" s="132"/>
      <c r="H220" s="132"/>
      <c r="I220" s="132"/>
      <c r="J220" s="16">
        <f t="shared" si="74"/>
        <v>5</v>
      </c>
      <c r="K220" s="16">
        <f t="shared" si="75"/>
        <v>2</v>
      </c>
      <c r="L220" s="16">
        <f t="shared" si="76"/>
        <v>2</v>
      </c>
      <c r="M220" s="16">
        <f t="shared" si="77"/>
        <v>0</v>
      </c>
      <c r="N220" s="16">
        <f t="shared" si="78"/>
        <v>0</v>
      </c>
      <c r="O220" s="16">
        <f t="shared" si="79"/>
        <v>4</v>
      </c>
      <c r="P220" s="16">
        <f t="shared" si="80"/>
        <v>5</v>
      </c>
      <c r="Q220" s="16">
        <f t="shared" si="81"/>
        <v>9</v>
      </c>
      <c r="R220" s="24">
        <f t="shared" si="82"/>
        <v>0</v>
      </c>
      <c r="S220" s="24">
        <f t="shared" si="83"/>
        <v>0</v>
      </c>
      <c r="T220" s="24" t="str">
        <f t="shared" si="84"/>
        <v>VP</v>
      </c>
      <c r="U220" s="24" t="str">
        <f t="shared" si="85"/>
        <v>DF</v>
      </c>
      <c r="V220" s="76"/>
      <c r="W220" s="70"/>
      <c r="X220" s="70"/>
      <c r="Y220" s="70"/>
      <c r="Z220" s="70"/>
      <c r="AA220" s="70"/>
    </row>
    <row r="221" spans="1:27" x14ac:dyDescent="0.2">
      <c r="A221" s="26" t="str">
        <f t="shared" si="73"/>
        <v>MLM0009</v>
      </c>
      <c r="B221" s="132" t="s">
        <v>166</v>
      </c>
      <c r="C221" s="132"/>
      <c r="D221" s="132"/>
      <c r="E221" s="132"/>
      <c r="F221" s="132"/>
      <c r="G221" s="132"/>
      <c r="H221" s="132"/>
      <c r="I221" s="132"/>
      <c r="J221" s="16">
        <f t="shared" si="74"/>
        <v>5</v>
      </c>
      <c r="K221" s="16">
        <f t="shared" si="75"/>
        <v>2</v>
      </c>
      <c r="L221" s="16">
        <f t="shared" si="76"/>
        <v>2</v>
      </c>
      <c r="M221" s="16">
        <f t="shared" si="77"/>
        <v>1</v>
      </c>
      <c r="N221" s="16">
        <f t="shared" si="78"/>
        <v>0</v>
      </c>
      <c r="O221" s="16">
        <f t="shared" si="79"/>
        <v>5</v>
      </c>
      <c r="P221" s="16">
        <f t="shared" si="80"/>
        <v>4</v>
      </c>
      <c r="Q221" s="16">
        <f t="shared" si="81"/>
        <v>9</v>
      </c>
      <c r="R221" s="24" t="str">
        <f t="shared" si="82"/>
        <v>E</v>
      </c>
      <c r="S221" s="24">
        <f t="shared" si="83"/>
        <v>0</v>
      </c>
      <c r="T221" s="24">
        <f t="shared" si="84"/>
        <v>0</v>
      </c>
      <c r="U221" s="24" t="str">
        <f t="shared" si="85"/>
        <v>DF</v>
      </c>
      <c r="V221" s="76"/>
      <c r="W221" s="70"/>
      <c r="X221" s="70"/>
      <c r="Y221" s="70"/>
      <c r="Z221" s="70"/>
      <c r="AA221" s="70"/>
    </row>
    <row r="222" spans="1:27" x14ac:dyDescent="0.2">
      <c r="A222" s="26" t="str">
        <f t="shared" si="73"/>
        <v>MLM0029</v>
      </c>
      <c r="B222" s="132" t="s">
        <v>174</v>
      </c>
      <c r="C222" s="132"/>
      <c r="D222" s="132"/>
      <c r="E222" s="132"/>
      <c r="F222" s="132"/>
      <c r="G222" s="132"/>
      <c r="H222" s="132"/>
      <c r="I222" s="132"/>
      <c r="J222" s="16">
        <f t="shared" si="74"/>
        <v>5</v>
      </c>
      <c r="K222" s="16">
        <f t="shared" si="75"/>
        <v>2</v>
      </c>
      <c r="L222" s="16">
        <f t="shared" si="76"/>
        <v>2</v>
      </c>
      <c r="M222" s="16">
        <f t="shared" si="77"/>
        <v>0</v>
      </c>
      <c r="N222" s="16">
        <f t="shared" si="78"/>
        <v>0</v>
      </c>
      <c r="O222" s="16">
        <f t="shared" si="79"/>
        <v>4</v>
      </c>
      <c r="P222" s="16">
        <f t="shared" si="80"/>
        <v>5</v>
      </c>
      <c r="Q222" s="16">
        <f t="shared" si="81"/>
        <v>9</v>
      </c>
      <c r="R222" s="24" t="str">
        <f t="shared" si="82"/>
        <v>E</v>
      </c>
      <c r="S222" s="24">
        <f t="shared" si="83"/>
        <v>0</v>
      </c>
      <c r="T222" s="24">
        <f t="shared" si="84"/>
        <v>0</v>
      </c>
      <c r="U222" s="24" t="str">
        <f t="shared" si="85"/>
        <v>DF</v>
      </c>
      <c r="V222" s="76"/>
      <c r="W222" s="70"/>
      <c r="X222" s="70"/>
      <c r="Y222" s="70"/>
      <c r="Z222" s="70"/>
      <c r="AA222" s="70"/>
    </row>
    <row r="223" spans="1:27" s="101" customFormat="1" x14ac:dyDescent="0.2">
      <c r="A223" s="26" t="str">
        <f t="shared" si="73"/>
        <v>MLM5023</v>
      </c>
      <c r="B223" s="132" t="s">
        <v>188</v>
      </c>
      <c r="C223" s="132"/>
      <c r="D223" s="132"/>
      <c r="E223" s="132"/>
      <c r="F223" s="132"/>
      <c r="G223" s="132"/>
      <c r="H223" s="132"/>
      <c r="I223" s="132"/>
      <c r="J223" s="16">
        <f t="shared" si="74"/>
        <v>5</v>
      </c>
      <c r="K223" s="16">
        <f t="shared" si="75"/>
        <v>2</v>
      </c>
      <c r="L223" s="16">
        <f t="shared" si="76"/>
        <v>1</v>
      </c>
      <c r="M223" s="16">
        <f t="shared" si="77"/>
        <v>2</v>
      </c>
      <c r="N223" s="16">
        <f t="shared" si="78"/>
        <v>0</v>
      </c>
      <c r="O223" s="16">
        <f t="shared" si="79"/>
        <v>5</v>
      </c>
      <c r="P223" s="16">
        <f t="shared" si="80"/>
        <v>4</v>
      </c>
      <c r="Q223" s="16">
        <f t="shared" si="81"/>
        <v>9</v>
      </c>
      <c r="R223" s="24" t="str">
        <f t="shared" si="82"/>
        <v>E</v>
      </c>
      <c r="S223" s="24">
        <f t="shared" si="83"/>
        <v>0</v>
      </c>
      <c r="T223" s="24">
        <f t="shared" si="84"/>
        <v>0</v>
      </c>
      <c r="U223" s="24" t="str">
        <f t="shared" si="85"/>
        <v>DF</v>
      </c>
      <c r="V223" s="76"/>
      <c r="W223" s="70"/>
      <c r="X223" s="70"/>
      <c r="Y223" s="70"/>
      <c r="Z223" s="70"/>
      <c r="AA223" s="70"/>
    </row>
    <row r="224" spans="1:27" x14ac:dyDescent="0.2">
      <c r="A224" s="61" t="s">
        <v>28</v>
      </c>
      <c r="B224" s="135"/>
      <c r="C224" s="135"/>
      <c r="D224" s="135"/>
      <c r="E224" s="135"/>
      <c r="F224" s="135"/>
      <c r="G224" s="135"/>
      <c r="H224" s="135"/>
      <c r="I224" s="135"/>
      <c r="J224" s="19">
        <f>IF(ISNA(SUM(J209:J222)),"",SUM(J209:J222))</f>
        <v>70</v>
      </c>
      <c r="K224" s="19">
        <f>SUM(K209:K223)</f>
        <v>30</v>
      </c>
      <c r="L224" s="102">
        <f t="shared" ref="L224:Q224" si="86">SUM(L209:L223)</f>
        <v>27</v>
      </c>
      <c r="M224" s="102">
        <f t="shared" si="86"/>
        <v>7</v>
      </c>
      <c r="N224" s="102">
        <f t="shared" si="86"/>
        <v>0</v>
      </c>
      <c r="O224" s="102">
        <f t="shared" si="86"/>
        <v>64</v>
      </c>
      <c r="P224" s="102">
        <f t="shared" si="86"/>
        <v>71</v>
      </c>
      <c r="Q224" s="102">
        <f t="shared" si="86"/>
        <v>135</v>
      </c>
      <c r="R224" s="61">
        <f>COUNTIF(R209:R223,"E")</f>
        <v>11</v>
      </c>
      <c r="S224" s="61">
        <f>COUNTIF(S209:S223,"C")</f>
        <v>1</v>
      </c>
      <c r="T224" s="61">
        <f>COUNTIF(T209:T223,"VP")</f>
        <v>3</v>
      </c>
      <c r="U224" s="62">
        <f>COUNTA(U209:U223)</f>
        <v>15</v>
      </c>
      <c r="V224" s="78"/>
      <c r="W224" s="68"/>
      <c r="X224" s="68"/>
      <c r="Y224" s="68"/>
      <c r="Z224" s="68"/>
      <c r="AA224" s="68"/>
    </row>
    <row r="225" spans="1:27" ht="17.25" hidden="1" customHeight="1" x14ac:dyDescent="0.2">
      <c r="A225" s="133" t="s">
        <v>75</v>
      </c>
      <c r="B225" s="133"/>
      <c r="C225" s="133"/>
      <c r="D225" s="133"/>
      <c r="E225" s="133"/>
      <c r="F225" s="133"/>
      <c r="G225" s="133"/>
      <c r="H225" s="133"/>
      <c r="I225" s="133"/>
      <c r="J225" s="133"/>
      <c r="K225" s="133"/>
      <c r="L225" s="133"/>
      <c r="M225" s="133"/>
      <c r="N225" s="133"/>
      <c r="O225" s="133"/>
      <c r="P225" s="133"/>
      <c r="Q225" s="133"/>
      <c r="R225" s="133"/>
      <c r="S225" s="133"/>
      <c r="T225" s="133"/>
      <c r="U225" s="133"/>
      <c r="V225" s="78"/>
      <c r="W225" s="68"/>
      <c r="X225" s="68"/>
      <c r="Y225" s="68"/>
      <c r="Z225" s="68"/>
      <c r="AA225" s="68"/>
    </row>
    <row r="226" spans="1:27" hidden="1" x14ac:dyDescent="0.2">
      <c r="A226" s="26" t="str">
        <f>IF(ISNA(INDEX($A$37:$U$191,MATCH($B226,$B$37:$B$191,0),1)),"",INDEX($A$37:$U$191,MATCH($B226,$B$37:$B$191,0),1))</f>
        <v/>
      </c>
      <c r="B226" s="132" t="s">
        <v>104</v>
      </c>
      <c r="C226" s="132"/>
      <c r="D226" s="132"/>
      <c r="E226" s="132"/>
      <c r="F226" s="132"/>
      <c r="G226" s="132"/>
      <c r="H226" s="132"/>
      <c r="I226" s="132"/>
      <c r="J226" s="16" t="str">
        <f>IF(ISNA(INDEX($A$37:$U$191,MATCH($B226,$B$37:$B$191,0),10)),"",INDEX($A$37:$U$191,MATCH($B226,$B$37:$B$191,0),10))</f>
        <v/>
      </c>
      <c r="K226" s="16" t="str">
        <f>IF(ISNA(INDEX($A$37:$U$191,MATCH($B226,$B$37:$B$191,0),11)),"",INDEX($A$37:$U$191,MATCH($B226,$B$37:$B$191,0),11))</f>
        <v/>
      </c>
      <c r="L226" s="16" t="str">
        <f>IF(ISNA(INDEX($A$37:$U$191,MATCH($B226,$B$37:$B$191,0),12)),"",INDEX($A$37:$U$191,MATCH($B226,$B$37:$B$191,0),12))</f>
        <v/>
      </c>
      <c r="M226" s="16" t="str">
        <f>IF(ISNA(INDEX($A$37:$U$191,MATCH($B226,$B$37:$B$191,0),13)),"",INDEX($A$37:$U$191,MATCH($B226,$B$37:$B$191,0),13))</f>
        <v/>
      </c>
      <c r="N226" s="16" t="str">
        <f>IF(ISNA(INDEX($A$37:$U$191,MATCH($B226,$B$37:$B$191,0),14)),"",INDEX($A$37:$U$191,MATCH($B226,$B$37:$B$191,0),14))</f>
        <v/>
      </c>
      <c r="O226" s="16" t="str">
        <f>IF(ISNA(INDEX($A$37:$U$191,MATCH($B226,$B$37:$B$191,0),15)),"",INDEX($A$37:$U$191,MATCH($B226,$B$37:$B$191,0),15))</f>
        <v/>
      </c>
      <c r="P226" s="16" t="str">
        <f>IF(ISNA(INDEX($A$37:$U$191,MATCH($B226,$B$37:$B$191,0),16)),"",INDEX($A$37:$U$191,MATCH($B226,$B$37:$B$191,0),16))</f>
        <v/>
      </c>
      <c r="Q226" s="16" t="str">
        <f>IF(ISNA(INDEX($A$37:$U$191,MATCH($B226,$B$37:$B$191,0),17)),"",INDEX($A$37:$U$191,MATCH($B226,$B$37:$B$191,0),17))</f>
        <v/>
      </c>
      <c r="R226" s="24" t="str">
        <f>IF(ISNA(INDEX($A$37:$U$191,MATCH($B226,$B$37:$B$191,0),18)),"",INDEX($A$37:$U$191,MATCH($B226,$B$37:$B$191,0),18))</f>
        <v/>
      </c>
      <c r="S226" s="24" t="str">
        <f>IF(ISNA(INDEX($A$37:$U$191,MATCH($B226,$B$37:$B$191,0),19)),"",INDEX($A$37:$U$191,MATCH($B226,$B$37:$B$191,0),19))</f>
        <v/>
      </c>
      <c r="T226" s="24" t="str">
        <f>IF(ISNA(INDEX($A$37:$U$191,MATCH($B226,$B$37:$B$191,0),20)),"",INDEX($A$37:$U$191,MATCH($B226,$B$37:$B$191,0),20))</f>
        <v/>
      </c>
      <c r="U226" s="24" t="str">
        <f>IF(ISNA(INDEX($A$37:$U$191,MATCH($B226,$B$37:$B$191,0),21)),"",INDEX($A$37:$U$191,MATCH($B226,$B$37:$B$191,0),21))</f>
        <v/>
      </c>
      <c r="V226" s="78"/>
      <c r="W226" s="68"/>
      <c r="X226" s="68"/>
      <c r="Y226" s="68"/>
      <c r="Z226" s="68"/>
      <c r="AA226" s="68"/>
    </row>
    <row r="227" spans="1:27" hidden="1" x14ac:dyDescent="0.2">
      <c r="A227" s="26" t="str">
        <f>IF(ISNA(INDEX($A$37:$U$191,MATCH($B227,$B$37:$B$191,0),1)),"",INDEX($A$37:$U$191,MATCH($B227,$B$37:$B$191,0),1))</f>
        <v/>
      </c>
      <c r="B227" s="132"/>
      <c r="C227" s="132"/>
      <c r="D227" s="132"/>
      <c r="E227" s="132"/>
      <c r="F227" s="132"/>
      <c r="G227" s="132"/>
      <c r="H227" s="132"/>
      <c r="I227" s="132"/>
      <c r="J227" s="16" t="str">
        <f>IF(ISNA(INDEX($A$37:$U$191,MATCH($B227,$B$37:$B$191,0),10)),"",INDEX($A$37:$U$191,MATCH($B227,$B$37:$B$191,0),10))</f>
        <v/>
      </c>
      <c r="K227" s="16" t="str">
        <f>IF(ISNA(INDEX($A$37:$U$191,MATCH($B227,$B$37:$B$191,0),11)),"",INDEX($A$37:$U$191,MATCH($B227,$B$37:$B$191,0),11))</f>
        <v/>
      </c>
      <c r="L227" s="16" t="str">
        <f>IF(ISNA(INDEX($A$37:$U$191,MATCH($B227,$B$37:$B$191,0),12)),"",INDEX($A$37:$U$191,MATCH($B227,$B$37:$B$191,0),12))</f>
        <v/>
      </c>
      <c r="M227" s="16" t="str">
        <f>IF(ISNA(INDEX($A$37:$U$191,MATCH($B227,$B$37:$B$191,0),13)),"",INDEX($A$37:$U$191,MATCH($B227,$B$37:$B$191,0),13))</f>
        <v/>
      </c>
      <c r="N227" s="16" t="str">
        <f>IF(ISNA(INDEX($A$37:$U$191,MATCH($B227,$B$37:$B$191,0),14)),"",INDEX($A$37:$U$191,MATCH($B227,$B$37:$B$191,0),14))</f>
        <v/>
      </c>
      <c r="O227" s="16" t="str">
        <f>IF(ISNA(INDEX($A$37:$U$191,MATCH($B227,$B$37:$B$191,0),15)),"",INDEX($A$37:$U$191,MATCH($B227,$B$37:$B$191,0),15))</f>
        <v/>
      </c>
      <c r="P227" s="16" t="str">
        <f>IF(ISNA(INDEX($A$37:$U$191,MATCH($B227,$B$37:$B$191,0),16)),"",INDEX($A$37:$U$191,MATCH($B227,$B$37:$B$191,0),16))</f>
        <v/>
      </c>
      <c r="Q227" s="16" t="str">
        <f>IF(ISNA(INDEX($A$37:$U$191,MATCH($B227,$B$37:$B$191,0),17)),"",INDEX($A$37:$U$191,MATCH($B227,$B$37:$B$191,0),17))</f>
        <v/>
      </c>
      <c r="R227" s="24" t="str">
        <f>IF(ISNA(INDEX($A$37:$U$191,MATCH($B227,$B$37:$B$191,0),18)),"",INDEX($A$37:$U$191,MATCH($B227,$B$37:$B$191,0),18))</f>
        <v/>
      </c>
      <c r="S227" s="24" t="str">
        <f>IF(ISNA(INDEX($A$37:$U$191,MATCH($B227,$B$37:$B$191,0),19)),"",INDEX($A$37:$U$191,MATCH($B227,$B$37:$B$191,0),19))</f>
        <v/>
      </c>
      <c r="T227" s="24" t="str">
        <f>IF(ISNA(INDEX($A$37:$U$191,MATCH($B227,$B$37:$B$191,0),20)),"",INDEX($A$37:$U$191,MATCH($B227,$B$37:$B$191,0),20))</f>
        <v/>
      </c>
      <c r="U227" s="24" t="str">
        <f>IF(ISNA(INDEX($A$37:$U$191,MATCH($B227,$B$37:$B$191,0),21)),"",INDEX($A$37:$U$191,MATCH($B227,$B$37:$B$191,0),21))</f>
        <v/>
      </c>
      <c r="V227" s="82"/>
      <c r="W227" s="81"/>
      <c r="X227" s="81"/>
      <c r="Y227" s="81"/>
      <c r="Z227" s="81"/>
      <c r="AA227" s="81"/>
    </row>
    <row r="228" spans="1:27" hidden="1" x14ac:dyDescent="0.2">
      <c r="A228" s="26" t="str">
        <f>IF(ISNA(INDEX($A$37:$U$191,MATCH($B228,$B$37:$B$191,0),1)),"",INDEX($A$37:$U$191,MATCH($B228,$B$37:$B$191,0),1))</f>
        <v/>
      </c>
      <c r="B228" s="132"/>
      <c r="C228" s="132"/>
      <c r="D228" s="132"/>
      <c r="E228" s="132"/>
      <c r="F228" s="132"/>
      <c r="G228" s="132"/>
      <c r="H228" s="132"/>
      <c r="I228" s="132"/>
      <c r="J228" s="16" t="str">
        <f>IF(ISNA(INDEX($A$37:$U$191,MATCH($B228,$B$37:$B$191,0),10)),"",INDEX($A$37:$U$191,MATCH($B228,$B$37:$B$191,0),10))</f>
        <v/>
      </c>
      <c r="K228" s="16" t="str">
        <f>IF(ISNA(INDEX($A$37:$U$191,MATCH($B228,$B$37:$B$191,0),11)),"",INDEX($A$37:$U$191,MATCH($B228,$B$37:$B$191,0),11))</f>
        <v/>
      </c>
      <c r="L228" s="16" t="str">
        <f>IF(ISNA(INDEX($A$37:$U$191,MATCH($B228,$B$37:$B$191,0),12)),"",INDEX($A$37:$U$191,MATCH($B228,$B$37:$B$191,0),12))</f>
        <v/>
      </c>
      <c r="M228" s="16" t="str">
        <f>IF(ISNA(INDEX($A$37:$U$191,MATCH($B228,$B$37:$B$191,0),13)),"",INDEX($A$37:$U$191,MATCH($B228,$B$37:$B$191,0),13))</f>
        <v/>
      </c>
      <c r="N228" s="16" t="str">
        <f>IF(ISNA(INDEX($A$37:$U$191,MATCH($B228,$B$37:$B$191,0),14)),"",INDEX($A$37:$U$191,MATCH($B228,$B$37:$B$191,0),14))</f>
        <v/>
      </c>
      <c r="O228" s="16" t="str">
        <f>IF(ISNA(INDEX($A$37:$U$191,MATCH($B228,$B$37:$B$191,0),15)),"",INDEX($A$37:$U$191,MATCH($B228,$B$37:$B$191,0),15))</f>
        <v/>
      </c>
      <c r="P228" s="16" t="str">
        <f>IF(ISNA(INDEX($A$37:$U$191,MATCH($B228,$B$37:$B$191,0),16)),"",INDEX($A$37:$U$191,MATCH($B228,$B$37:$B$191,0),16))</f>
        <v/>
      </c>
      <c r="Q228" s="16" t="str">
        <f>IF(ISNA(INDEX($A$37:$U$191,MATCH($B228,$B$37:$B$191,0),17)),"",INDEX($A$37:$U$191,MATCH($B228,$B$37:$B$191,0),17))</f>
        <v/>
      </c>
      <c r="R228" s="24" t="str">
        <f>IF(ISNA(INDEX($A$37:$U$191,MATCH($B228,$B$37:$B$191,0),18)),"",INDEX($A$37:$U$191,MATCH($B228,$B$37:$B$191,0),18))</f>
        <v/>
      </c>
      <c r="S228" s="24" t="str">
        <f>IF(ISNA(INDEX($A$37:$U$191,MATCH($B228,$B$37:$B$191,0),19)),"",INDEX($A$37:$U$191,MATCH($B228,$B$37:$B$191,0),19))</f>
        <v/>
      </c>
      <c r="T228" s="24" t="str">
        <f>IF(ISNA(INDEX($A$37:$U$191,MATCH($B228,$B$37:$B$191,0),20)),"",INDEX($A$37:$U$191,MATCH($B228,$B$37:$B$191,0),20))</f>
        <v/>
      </c>
      <c r="U228" s="24" t="str">
        <f>IF(ISNA(INDEX($A$37:$U$191,MATCH($B228,$B$37:$B$191,0),21)),"",INDEX($A$37:$U$191,MATCH($B228,$B$37:$B$191,0),21))</f>
        <v/>
      </c>
      <c r="V228" s="82"/>
      <c r="W228" s="81"/>
      <c r="X228" s="81"/>
      <c r="Y228" s="81"/>
      <c r="Z228" s="81"/>
      <c r="AA228" s="81"/>
    </row>
    <row r="229" spans="1:27" hidden="1" x14ac:dyDescent="0.2">
      <c r="A229" s="26" t="str">
        <f>IF(ISNA(INDEX($A$37:$U$191,MATCH($B229,$B$37:$B$191,0),1)),"",INDEX($A$37:$U$191,MATCH($B229,$B$37:$B$191,0),1))</f>
        <v/>
      </c>
      <c r="B229" s="132"/>
      <c r="C229" s="132"/>
      <c r="D229" s="132"/>
      <c r="E229" s="132"/>
      <c r="F229" s="132"/>
      <c r="G229" s="132"/>
      <c r="H229" s="132"/>
      <c r="I229" s="132"/>
      <c r="J229" s="16" t="str">
        <f>IF(ISNA(INDEX($A$37:$U$191,MATCH($B229,$B$37:$B$191,0),10)),"",INDEX($A$37:$U$191,MATCH($B229,$B$37:$B$191,0),10))</f>
        <v/>
      </c>
      <c r="K229" s="16" t="str">
        <f>IF(ISNA(INDEX($A$37:$U$191,MATCH($B229,$B$37:$B$191,0),11)),"",INDEX($A$37:$U$191,MATCH($B229,$B$37:$B$191,0),11))</f>
        <v/>
      </c>
      <c r="L229" s="16" t="str">
        <f>IF(ISNA(INDEX($A$37:$U$191,MATCH($B229,$B$37:$B$191,0),12)),"",INDEX($A$37:$U$191,MATCH($B229,$B$37:$B$191,0),12))</f>
        <v/>
      </c>
      <c r="M229" s="16" t="str">
        <f>IF(ISNA(INDEX($A$37:$U$191,MATCH($B229,$B$37:$B$191,0),13)),"",INDEX($A$37:$U$191,MATCH($B229,$B$37:$B$191,0),13))</f>
        <v/>
      </c>
      <c r="N229" s="16" t="str">
        <f>IF(ISNA(INDEX($A$37:$U$191,MATCH($B229,$B$37:$B$191,0),14)),"",INDEX($A$37:$U$191,MATCH($B229,$B$37:$B$191,0),14))</f>
        <v/>
      </c>
      <c r="O229" s="16" t="str">
        <f>IF(ISNA(INDEX($A$37:$U$191,MATCH($B229,$B$37:$B$191,0),15)),"",INDEX($A$37:$U$191,MATCH($B229,$B$37:$B$191,0),15))</f>
        <v/>
      </c>
      <c r="P229" s="16" t="str">
        <f>IF(ISNA(INDEX($A$37:$U$191,MATCH($B229,$B$37:$B$191,0),16)),"",INDEX($A$37:$U$191,MATCH($B229,$B$37:$B$191,0),16))</f>
        <v/>
      </c>
      <c r="Q229" s="16" t="str">
        <f>IF(ISNA(INDEX($A$37:$U$191,MATCH($B229,$B$37:$B$191,0),17)),"",INDEX($A$37:$U$191,MATCH($B229,$B$37:$B$191,0),17))</f>
        <v/>
      </c>
      <c r="R229" s="24" t="str">
        <f>IF(ISNA(INDEX($A$37:$U$191,MATCH($B229,$B$37:$B$191,0),18)),"",INDEX($A$37:$U$191,MATCH($B229,$B$37:$B$191,0),18))</f>
        <v/>
      </c>
      <c r="S229" s="24" t="str">
        <f>IF(ISNA(INDEX($A$37:$U$191,MATCH($B229,$B$37:$B$191,0),19)),"",INDEX($A$37:$U$191,MATCH($B229,$B$37:$B$191,0),19))</f>
        <v/>
      </c>
      <c r="T229" s="24" t="str">
        <f>IF(ISNA(INDEX($A$37:$U$191,MATCH($B229,$B$37:$B$191,0),20)),"",INDEX($A$37:$U$191,MATCH($B229,$B$37:$B$191,0),20))</f>
        <v/>
      </c>
      <c r="U229" s="24" t="str">
        <f>IF(ISNA(INDEX($A$37:$U$191,MATCH($B229,$B$37:$B$191,0),21)),"",INDEX($A$37:$U$191,MATCH($B229,$B$37:$B$191,0),21))</f>
        <v/>
      </c>
      <c r="V229" s="68"/>
      <c r="W229" s="68"/>
      <c r="X229" s="68"/>
      <c r="Y229" s="68"/>
      <c r="Z229" s="68"/>
      <c r="AA229" s="68"/>
    </row>
    <row r="230" spans="1:27" hidden="1" x14ac:dyDescent="0.2">
      <c r="A230" s="18" t="s">
        <v>28</v>
      </c>
      <c r="B230" s="133"/>
      <c r="C230" s="133"/>
      <c r="D230" s="133"/>
      <c r="E230" s="133"/>
      <c r="F230" s="133"/>
      <c r="G230" s="133"/>
      <c r="H230" s="133"/>
      <c r="I230" s="133"/>
      <c r="J230" s="19">
        <f t="shared" ref="J230:Q230" si="87">SUM(J226:J229)</f>
        <v>0</v>
      </c>
      <c r="K230" s="19">
        <f t="shared" si="87"/>
        <v>0</v>
      </c>
      <c r="L230" s="19">
        <f t="shared" si="87"/>
        <v>0</v>
      </c>
      <c r="M230" s="19">
        <f t="shared" si="87"/>
        <v>0</v>
      </c>
      <c r="N230" s="19">
        <f t="shared" si="87"/>
        <v>0</v>
      </c>
      <c r="O230" s="19">
        <f t="shared" si="87"/>
        <v>0</v>
      </c>
      <c r="P230" s="19">
        <f t="shared" si="87"/>
        <v>0</v>
      </c>
      <c r="Q230" s="19">
        <f t="shared" si="87"/>
        <v>0</v>
      </c>
      <c r="R230" s="18">
        <f>COUNTIF(R226:R229,"E")</f>
        <v>0</v>
      </c>
      <c r="S230" s="18">
        <f>COUNTIF(S226:S229,"C")</f>
        <v>0</v>
      </c>
      <c r="T230" s="18">
        <f>COUNTIF(T226:T229,"VP")</f>
        <v>0</v>
      </c>
      <c r="U230" s="41">
        <v>0</v>
      </c>
    </row>
    <row r="231" spans="1:27" ht="27" customHeight="1" x14ac:dyDescent="0.2">
      <c r="A231" s="200" t="s">
        <v>114</v>
      </c>
      <c r="B231" s="201"/>
      <c r="C231" s="201"/>
      <c r="D231" s="201"/>
      <c r="E231" s="201"/>
      <c r="F231" s="201"/>
      <c r="G231" s="201"/>
      <c r="H231" s="201"/>
      <c r="I231" s="202"/>
      <c r="J231" s="19">
        <f t="shared" ref="J231:T231" si="88">SUM(J224,J230)</f>
        <v>70</v>
      </c>
      <c r="K231" s="19">
        <f t="shared" si="88"/>
        <v>30</v>
      </c>
      <c r="L231" s="19">
        <f t="shared" si="88"/>
        <v>27</v>
      </c>
      <c r="M231" s="19">
        <f t="shared" si="88"/>
        <v>7</v>
      </c>
      <c r="N231" s="19">
        <f t="shared" si="88"/>
        <v>0</v>
      </c>
      <c r="O231" s="19">
        <f t="shared" si="88"/>
        <v>64</v>
      </c>
      <c r="P231" s="19">
        <f t="shared" si="88"/>
        <v>71</v>
      </c>
      <c r="Q231" s="19">
        <f t="shared" si="88"/>
        <v>135</v>
      </c>
      <c r="R231" s="19">
        <f t="shared" si="88"/>
        <v>11</v>
      </c>
      <c r="S231" s="19">
        <f t="shared" si="88"/>
        <v>1</v>
      </c>
      <c r="T231" s="19">
        <f t="shared" si="88"/>
        <v>3</v>
      </c>
      <c r="U231" s="56">
        <f>SUM(U224,U230)</f>
        <v>15</v>
      </c>
      <c r="V231" s="42"/>
    </row>
    <row r="232" spans="1:27" ht="16.5" customHeight="1" x14ac:dyDescent="0.2">
      <c r="A232" s="179" t="s">
        <v>53</v>
      </c>
      <c r="B232" s="180"/>
      <c r="C232" s="180"/>
      <c r="D232" s="180"/>
      <c r="E232" s="180"/>
      <c r="F232" s="180"/>
      <c r="G232" s="180"/>
      <c r="H232" s="180"/>
      <c r="I232" s="180"/>
      <c r="J232" s="181"/>
      <c r="K232" s="19">
        <f>K224*14+K230*12</f>
        <v>420</v>
      </c>
      <c r="L232" s="19">
        <f t="shared" ref="L232:Q232" si="89">L224*14+L230*12</f>
        <v>378</v>
      </c>
      <c r="M232" s="19">
        <f t="shared" si="89"/>
        <v>98</v>
      </c>
      <c r="N232" s="19">
        <f t="shared" si="89"/>
        <v>0</v>
      </c>
      <c r="O232" s="19">
        <f t="shared" si="89"/>
        <v>896</v>
      </c>
      <c r="P232" s="19">
        <f t="shared" si="89"/>
        <v>994</v>
      </c>
      <c r="Q232" s="19">
        <f t="shared" si="89"/>
        <v>1890</v>
      </c>
      <c r="R232" s="203"/>
      <c r="S232" s="204"/>
      <c r="T232" s="204"/>
      <c r="U232" s="205"/>
    </row>
    <row r="233" spans="1:27" ht="15.75" customHeight="1" x14ac:dyDescent="0.2">
      <c r="A233" s="182"/>
      <c r="B233" s="183"/>
      <c r="C233" s="183"/>
      <c r="D233" s="183"/>
      <c r="E233" s="183"/>
      <c r="F233" s="183"/>
      <c r="G233" s="183"/>
      <c r="H233" s="183"/>
      <c r="I233" s="183"/>
      <c r="J233" s="184"/>
      <c r="K233" s="209">
        <f>SUM(K232:N232)</f>
        <v>896</v>
      </c>
      <c r="L233" s="210"/>
      <c r="M233" s="210"/>
      <c r="N233" s="211"/>
      <c r="O233" s="209">
        <f>SUM(O232:P232)</f>
        <v>1890</v>
      </c>
      <c r="P233" s="210"/>
      <c r="Q233" s="211"/>
      <c r="R233" s="206"/>
      <c r="S233" s="207"/>
      <c r="T233" s="207"/>
      <c r="U233" s="208"/>
    </row>
    <row r="234" spans="1:27" s="55" customFormat="1" ht="17.25" customHeight="1" x14ac:dyDescent="0.2">
      <c r="A234" s="226" t="s">
        <v>113</v>
      </c>
      <c r="B234" s="226"/>
      <c r="C234" s="226"/>
      <c r="D234" s="226"/>
      <c r="E234" s="226"/>
      <c r="F234" s="226"/>
      <c r="G234" s="226"/>
      <c r="H234" s="226"/>
      <c r="I234" s="226"/>
      <c r="J234" s="226"/>
      <c r="K234" s="170">
        <f>U231/SUM(U47,U60,U72,U85,U100,U113)</f>
        <v>0.34883720930232559</v>
      </c>
      <c r="L234" s="171"/>
      <c r="M234" s="171"/>
      <c r="N234" s="171"/>
      <c r="O234" s="171"/>
      <c r="P234" s="171"/>
      <c r="Q234" s="171"/>
      <c r="R234" s="171"/>
      <c r="S234" s="171"/>
      <c r="T234" s="171"/>
      <c r="U234" s="172"/>
    </row>
    <row r="235" spans="1:27" ht="20.25" customHeight="1" x14ac:dyDescent="0.2">
      <c r="A235" s="167" t="s">
        <v>115</v>
      </c>
      <c r="B235" s="168"/>
      <c r="C235" s="168"/>
      <c r="D235" s="168"/>
      <c r="E235" s="168"/>
      <c r="F235" s="168"/>
      <c r="G235" s="168"/>
      <c r="H235" s="168"/>
      <c r="I235" s="168"/>
      <c r="J235" s="169"/>
      <c r="K235" s="170">
        <f>K233/(SUM(O47,O60,O72,O85,O100)*14+O113*12)</f>
        <v>0.42707340324118209</v>
      </c>
      <c r="L235" s="171"/>
      <c r="M235" s="171"/>
      <c r="N235" s="171"/>
      <c r="O235" s="171"/>
      <c r="P235" s="171"/>
      <c r="Q235" s="171"/>
      <c r="R235" s="171"/>
      <c r="S235" s="171"/>
      <c r="T235" s="171"/>
      <c r="U235" s="172"/>
    </row>
    <row r="236" spans="1:27" s="122" customFormat="1" x14ac:dyDescent="0.2">
      <c r="A236" s="128"/>
      <c r="B236" s="128"/>
      <c r="C236" s="128"/>
      <c r="D236" s="128"/>
      <c r="E236" s="128"/>
      <c r="F236" s="128"/>
      <c r="G236" s="128"/>
      <c r="H236" s="128"/>
      <c r="I236" s="128"/>
      <c r="J236" s="128"/>
      <c r="K236" s="121"/>
      <c r="L236" s="121"/>
      <c r="M236" s="121"/>
      <c r="N236" s="121"/>
      <c r="O236" s="121"/>
      <c r="P236" s="121"/>
      <c r="Q236" s="121"/>
      <c r="R236" s="121"/>
      <c r="S236" s="121"/>
      <c r="T236" s="121"/>
      <c r="U236" s="121"/>
    </row>
    <row r="237" spans="1:27" s="122" customFormat="1" x14ac:dyDescent="0.2">
      <c r="A237" s="128"/>
      <c r="B237" s="128"/>
      <c r="C237" s="128"/>
      <c r="D237" s="128"/>
      <c r="E237" s="128"/>
      <c r="F237" s="128"/>
      <c r="G237" s="128"/>
      <c r="H237" s="128"/>
      <c r="I237" s="128"/>
      <c r="J237" s="128"/>
      <c r="K237" s="121"/>
      <c r="L237" s="121"/>
      <c r="M237" s="121"/>
      <c r="N237" s="121"/>
      <c r="O237" s="121"/>
      <c r="P237" s="121"/>
      <c r="Q237" s="121"/>
      <c r="R237" s="121"/>
      <c r="S237" s="121"/>
      <c r="T237" s="121"/>
      <c r="U237" s="121"/>
    </row>
    <row r="238" spans="1:27" s="122" customFormat="1" x14ac:dyDescent="0.2">
      <c r="A238" s="128"/>
      <c r="B238" s="128"/>
      <c r="C238" s="128"/>
      <c r="D238" s="128"/>
      <c r="E238" s="128"/>
      <c r="F238" s="128"/>
      <c r="G238" s="128"/>
      <c r="H238" s="128"/>
      <c r="I238" s="128"/>
      <c r="J238" s="128"/>
      <c r="K238" s="121"/>
      <c r="L238" s="121"/>
      <c r="M238" s="121"/>
      <c r="N238" s="121"/>
      <c r="O238" s="121"/>
      <c r="P238" s="121"/>
      <c r="Q238" s="121"/>
      <c r="R238" s="121"/>
      <c r="S238" s="121"/>
      <c r="T238" s="121"/>
      <c r="U238" s="121"/>
    </row>
    <row r="239" spans="1:27" s="122" customFormat="1" x14ac:dyDescent="0.2">
      <c r="A239" s="128"/>
      <c r="B239" s="128"/>
      <c r="C239" s="128"/>
      <c r="D239" s="128"/>
      <c r="E239" s="128"/>
      <c r="F239" s="128"/>
      <c r="G239" s="128"/>
      <c r="H239" s="128"/>
      <c r="I239" s="128"/>
      <c r="J239" s="128"/>
      <c r="K239" s="121"/>
      <c r="L239" s="121"/>
      <c r="M239" s="121"/>
      <c r="N239" s="121"/>
      <c r="O239" s="121"/>
      <c r="P239" s="121"/>
      <c r="Q239" s="121"/>
      <c r="R239" s="121"/>
      <c r="S239" s="121"/>
      <c r="T239" s="121"/>
      <c r="U239" s="121"/>
    </row>
    <row r="240" spans="1:27" s="122" customFormat="1" x14ac:dyDescent="0.2">
      <c r="A240" s="128"/>
      <c r="B240" s="128"/>
      <c r="C240" s="128"/>
      <c r="D240" s="128"/>
      <c r="E240" s="128"/>
      <c r="F240" s="128"/>
      <c r="G240" s="128"/>
      <c r="H240" s="128"/>
      <c r="I240" s="128"/>
      <c r="J240" s="128"/>
      <c r="K240" s="121"/>
      <c r="L240" s="121"/>
      <c r="M240" s="121"/>
      <c r="N240" s="121"/>
      <c r="O240" s="121"/>
      <c r="P240" s="121"/>
      <c r="Q240" s="121"/>
      <c r="R240" s="121"/>
      <c r="S240" s="121"/>
      <c r="T240" s="121"/>
      <c r="U240" s="121"/>
    </row>
    <row r="241" spans="1:22" s="122" customFormat="1" x14ac:dyDescent="0.2">
      <c r="A241" s="128"/>
      <c r="B241" s="128"/>
      <c r="C241" s="128"/>
      <c r="D241" s="128"/>
      <c r="E241" s="128"/>
      <c r="F241" s="128"/>
      <c r="G241" s="128"/>
      <c r="H241" s="128"/>
      <c r="I241" s="128"/>
      <c r="J241" s="128"/>
      <c r="K241" s="121"/>
      <c r="L241" s="121"/>
      <c r="M241" s="121"/>
      <c r="N241" s="121"/>
      <c r="O241" s="121"/>
      <c r="P241" s="121"/>
      <c r="Q241" s="121"/>
      <c r="R241" s="121"/>
      <c r="S241" s="121"/>
      <c r="T241" s="121"/>
      <c r="U241" s="121"/>
    </row>
    <row r="243" spans="1:22" ht="9" customHeight="1" x14ac:dyDescent="0.2">
      <c r="B243" s="2"/>
      <c r="C243" s="2"/>
      <c r="D243" s="2"/>
      <c r="E243" s="2"/>
      <c r="F243" s="2"/>
      <c r="G243" s="2"/>
      <c r="M243" s="7"/>
      <c r="N243" s="51"/>
      <c r="O243" s="7"/>
      <c r="P243" s="7"/>
      <c r="Q243" s="7"/>
      <c r="R243" s="7"/>
      <c r="S243" s="7"/>
      <c r="T243" s="7"/>
    </row>
    <row r="244" spans="1:22" ht="23.25" customHeight="1" x14ac:dyDescent="0.2">
      <c r="A244" s="133" t="s">
        <v>64</v>
      </c>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2" ht="24" customHeight="1" x14ac:dyDescent="0.2">
      <c r="A245" s="133" t="s">
        <v>30</v>
      </c>
      <c r="B245" s="133" t="s">
        <v>29</v>
      </c>
      <c r="C245" s="133"/>
      <c r="D245" s="133"/>
      <c r="E245" s="133"/>
      <c r="F245" s="133"/>
      <c r="G245" s="133"/>
      <c r="H245" s="133"/>
      <c r="I245" s="133"/>
      <c r="J245" s="163" t="s">
        <v>43</v>
      </c>
      <c r="K245" s="163" t="s">
        <v>27</v>
      </c>
      <c r="L245" s="163"/>
      <c r="M245" s="163"/>
      <c r="N245" s="163"/>
      <c r="O245" s="163" t="s">
        <v>44</v>
      </c>
      <c r="P245" s="163"/>
      <c r="Q245" s="163"/>
      <c r="R245" s="163" t="s">
        <v>26</v>
      </c>
      <c r="S245" s="163"/>
      <c r="T245" s="163"/>
      <c r="U245" s="163" t="s">
        <v>25</v>
      </c>
    </row>
    <row r="246" spans="1:22" ht="17.25" customHeight="1" x14ac:dyDescent="0.2">
      <c r="A246" s="133"/>
      <c r="B246" s="133"/>
      <c r="C246" s="133"/>
      <c r="D246" s="133"/>
      <c r="E246" s="133"/>
      <c r="F246" s="133"/>
      <c r="G246" s="133"/>
      <c r="H246" s="133"/>
      <c r="I246" s="133"/>
      <c r="J246" s="163"/>
      <c r="K246" s="60" t="s">
        <v>31</v>
      </c>
      <c r="L246" s="60" t="s">
        <v>32</v>
      </c>
      <c r="M246" s="60" t="s">
        <v>33</v>
      </c>
      <c r="N246" s="60" t="s">
        <v>111</v>
      </c>
      <c r="O246" s="60" t="s">
        <v>37</v>
      </c>
      <c r="P246" s="60" t="s">
        <v>8</v>
      </c>
      <c r="Q246" s="60" t="s">
        <v>34</v>
      </c>
      <c r="R246" s="60" t="s">
        <v>35</v>
      </c>
      <c r="S246" s="60" t="s">
        <v>31</v>
      </c>
      <c r="T246" s="60" t="s">
        <v>36</v>
      </c>
      <c r="U246" s="163"/>
    </row>
    <row r="247" spans="1:22" x14ac:dyDescent="0.2">
      <c r="A247" s="133" t="s">
        <v>62</v>
      </c>
      <c r="B247" s="133"/>
      <c r="C247" s="133"/>
      <c r="D247" s="133"/>
      <c r="E247" s="133"/>
      <c r="F247" s="133"/>
      <c r="G247" s="133"/>
      <c r="H247" s="133"/>
      <c r="I247" s="133"/>
      <c r="J247" s="133"/>
      <c r="K247" s="133"/>
      <c r="L247" s="133"/>
      <c r="M247" s="133"/>
      <c r="N247" s="133"/>
      <c r="O247" s="133"/>
      <c r="P247" s="133"/>
      <c r="Q247" s="133"/>
      <c r="R247" s="133"/>
      <c r="S247" s="133"/>
      <c r="T247" s="133"/>
      <c r="U247" s="133"/>
    </row>
    <row r="248" spans="1:22" x14ac:dyDescent="0.2">
      <c r="A248" s="26" t="str">
        <f t="shared" ref="A248:A263" si="90">IF(ISNA(INDEX($A$37:$U$191,MATCH($B248,$B$37:$B$191,0),1)),"",INDEX($A$37:$U$191,MATCH($B248,$B$37:$B$191,0),1))</f>
        <v>MLM5105</v>
      </c>
      <c r="B248" s="132" t="s">
        <v>158</v>
      </c>
      <c r="C248" s="132"/>
      <c r="D248" s="132"/>
      <c r="E248" s="132"/>
      <c r="F248" s="132"/>
      <c r="G248" s="132"/>
      <c r="H248" s="132"/>
      <c r="I248" s="132"/>
      <c r="J248" s="16">
        <f t="shared" ref="J248:J263" si="91">IF(ISNA(INDEX($A$37:$U$191,MATCH($B248,$B$37:$B$191,0),10)),"",INDEX($A$37:$U$191,MATCH($B248,$B$37:$B$191,0),10))</f>
        <v>5</v>
      </c>
      <c r="K248" s="16">
        <f t="shared" ref="K248:K263" si="92">IF(ISNA(INDEX($A$37:$U$191,MATCH($B248,$B$37:$B$191,0),11)),"",INDEX($A$37:$U$191,MATCH($B248,$B$37:$B$191,0),11))</f>
        <v>2</v>
      </c>
      <c r="L248" s="16">
        <f t="shared" ref="L248:L263" si="93">IF(ISNA(INDEX($A$37:$U$191,MATCH($B248,$B$37:$B$191,0),12)),"",INDEX($A$37:$U$191,MATCH($B248,$B$37:$B$191,0),12))</f>
        <v>1</v>
      </c>
      <c r="M248" s="16">
        <f t="shared" ref="M248:M263" si="94">IF(ISNA(INDEX($A$37:$U$191,MATCH($B248,$B$37:$B$191,0),13)),"",INDEX($A$37:$U$191,MATCH($B248,$B$37:$B$191,0),13))</f>
        <v>0</v>
      </c>
      <c r="N248" s="16">
        <f t="shared" ref="N248:N263" si="95">IF(ISNA(INDEX($A$37:$U$191,MATCH($B248,$B$37:$B$191,0),14)),"",INDEX($A$37:$U$191,MATCH($B248,$B$37:$B$191,0),14))</f>
        <v>0</v>
      </c>
      <c r="O248" s="16">
        <f t="shared" ref="O248:O263" si="96">IF(ISNA(INDEX($A$37:$U$191,MATCH($B248,$B$37:$B$191,0),15)),"",INDEX($A$37:$U$191,MATCH($B248,$B$37:$B$191,0),15))</f>
        <v>3</v>
      </c>
      <c r="P248" s="16">
        <f t="shared" ref="P248:P263" si="97">IF(ISNA(INDEX($A$37:$U$191,MATCH($B248,$B$37:$B$191,0),16)),"",INDEX($A$37:$U$191,MATCH($B248,$B$37:$B$191,0),16))</f>
        <v>6</v>
      </c>
      <c r="Q248" s="16">
        <f t="shared" ref="Q248:Q263" si="98">IF(ISNA(INDEX($A$37:$U$191,MATCH($B248,$B$37:$B$191,0),17)),"",INDEX($A$37:$U$191,MATCH($B248,$B$37:$B$191,0),17))</f>
        <v>9</v>
      </c>
      <c r="R248" s="24">
        <f t="shared" ref="R248:R263" si="99">IF(ISNA(INDEX($A$37:$U$191,MATCH($B248,$B$37:$B$191,0),18)),"",INDEX($A$37:$U$191,MATCH($B248,$B$37:$B$191,0),18))</f>
        <v>0</v>
      </c>
      <c r="S248" s="24" t="str">
        <f t="shared" ref="S248:S263" si="100">IF(ISNA(INDEX($A$37:$U$191,MATCH($B248,$B$37:$B$191,0),19)),"",INDEX($A$37:$U$191,MATCH($B248,$B$37:$B$191,0),19))</f>
        <v>C</v>
      </c>
      <c r="T248" s="24">
        <f t="shared" ref="T248:T263" si="101">IF(ISNA(INDEX($A$37:$U$191,MATCH($B248,$B$37:$B$191,0),20)),"",INDEX($A$37:$U$191,MATCH($B248,$B$37:$B$191,0),20))</f>
        <v>0</v>
      </c>
      <c r="U248" s="24" t="str">
        <f t="shared" ref="U248:U263" si="102">IF(ISNA(INDEX($A$37:$U$191,MATCH($B248,$B$37:$B$191,0),21)),"",INDEX($A$37:$U$191,MATCH($B248,$B$37:$B$191,0),21))</f>
        <v>DS</v>
      </c>
    </row>
    <row r="249" spans="1:22" x14ac:dyDescent="0.2">
      <c r="A249" s="26" t="str">
        <f t="shared" si="90"/>
        <v>MLM5008</v>
      </c>
      <c r="B249" s="132" t="s">
        <v>160</v>
      </c>
      <c r="C249" s="132"/>
      <c r="D249" s="132"/>
      <c r="E249" s="132"/>
      <c r="F249" s="132"/>
      <c r="G249" s="132"/>
      <c r="H249" s="132"/>
      <c r="I249" s="132"/>
      <c r="J249" s="16">
        <f t="shared" si="91"/>
        <v>5</v>
      </c>
      <c r="K249" s="16">
        <f t="shared" si="92"/>
        <v>2</v>
      </c>
      <c r="L249" s="16">
        <f t="shared" si="93"/>
        <v>1</v>
      </c>
      <c r="M249" s="16">
        <f t="shared" si="94"/>
        <v>1</v>
      </c>
      <c r="N249" s="16">
        <f t="shared" si="95"/>
        <v>0</v>
      </c>
      <c r="O249" s="16">
        <f t="shared" si="96"/>
        <v>4</v>
      </c>
      <c r="P249" s="16">
        <f t="shared" si="97"/>
        <v>5</v>
      </c>
      <c r="Q249" s="16">
        <f t="shared" si="98"/>
        <v>9</v>
      </c>
      <c r="R249" s="24">
        <f t="shared" si="99"/>
        <v>0</v>
      </c>
      <c r="S249" s="24" t="str">
        <f t="shared" si="100"/>
        <v>C</v>
      </c>
      <c r="T249" s="24">
        <f t="shared" si="101"/>
        <v>0</v>
      </c>
      <c r="U249" s="24" t="str">
        <f t="shared" si="102"/>
        <v>DS</v>
      </c>
      <c r="V249" s="73"/>
    </row>
    <row r="250" spans="1:22" x14ac:dyDescent="0.2">
      <c r="A250" s="26" t="str">
        <f t="shared" si="90"/>
        <v>MLM0016</v>
      </c>
      <c r="B250" s="132" t="s">
        <v>164</v>
      </c>
      <c r="C250" s="132"/>
      <c r="D250" s="132"/>
      <c r="E250" s="132"/>
      <c r="F250" s="132"/>
      <c r="G250" s="132"/>
      <c r="H250" s="132"/>
      <c r="I250" s="132"/>
      <c r="J250" s="16">
        <f t="shared" si="91"/>
        <v>5</v>
      </c>
      <c r="K250" s="16">
        <f t="shared" si="92"/>
        <v>2</v>
      </c>
      <c r="L250" s="16">
        <f t="shared" si="93"/>
        <v>2</v>
      </c>
      <c r="M250" s="16">
        <f t="shared" si="94"/>
        <v>0</v>
      </c>
      <c r="N250" s="16">
        <f t="shared" si="95"/>
        <v>0</v>
      </c>
      <c r="O250" s="16">
        <f t="shared" si="96"/>
        <v>4</v>
      </c>
      <c r="P250" s="16">
        <f t="shared" si="97"/>
        <v>5</v>
      </c>
      <c r="Q250" s="16">
        <f t="shared" si="98"/>
        <v>9</v>
      </c>
      <c r="R250" s="24" t="str">
        <f t="shared" si="99"/>
        <v>E</v>
      </c>
      <c r="S250" s="24">
        <f t="shared" si="100"/>
        <v>0</v>
      </c>
      <c r="T250" s="24">
        <f t="shared" si="101"/>
        <v>0</v>
      </c>
      <c r="U250" s="24" t="str">
        <f t="shared" si="102"/>
        <v>DS</v>
      </c>
      <c r="V250" s="73"/>
    </row>
    <row r="251" spans="1:22" s="63" customFormat="1" x14ac:dyDescent="0.2">
      <c r="A251" s="26" t="str">
        <f t="shared" si="90"/>
        <v>MLM5027</v>
      </c>
      <c r="B251" s="132" t="s">
        <v>168</v>
      </c>
      <c r="C251" s="132"/>
      <c r="D251" s="132"/>
      <c r="E251" s="132"/>
      <c r="F251" s="132"/>
      <c r="G251" s="132"/>
      <c r="H251" s="132"/>
      <c r="I251" s="132"/>
      <c r="J251" s="16">
        <f t="shared" si="91"/>
        <v>5</v>
      </c>
      <c r="K251" s="16">
        <f t="shared" si="92"/>
        <v>2</v>
      </c>
      <c r="L251" s="16">
        <f t="shared" si="93"/>
        <v>1</v>
      </c>
      <c r="M251" s="16">
        <f t="shared" si="94"/>
        <v>1</v>
      </c>
      <c r="N251" s="16">
        <f t="shared" si="95"/>
        <v>0</v>
      </c>
      <c r="O251" s="16">
        <f t="shared" si="96"/>
        <v>4</v>
      </c>
      <c r="P251" s="16">
        <f t="shared" si="97"/>
        <v>5</v>
      </c>
      <c r="Q251" s="16">
        <f t="shared" si="98"/>
        <v>9</v>
      </c>
      <c r="R251" s="24" t="str">
        <f t="shared" si="99"/>
        <v>E</v>
      </c>
      <c r="S251" s="24">
        <f t="shared" si="100"/>
        <v>0</v>
      </c>
      <c r="T251" s="24">
        <f t="shared" si="101"/>
        <v>0</v>
      </c>
      <c r="U251" s="24" t="str">
        <f t="shared" si="102"/>
        <v>DS</v>
      </c>
      <c r="V251" s="73"/>
    </row>
    <row r="252" spans="1:22" s="63" customFormat="1" x14ac:dyDescent="0.2">
      <c r="A252" s="26" t="str">
        <f t="shared" si="90"/>
        <v>MLM5004</v>
      </c>
      <c r="B252" s="132" t="s">
        <v>170</v>
      </c>
      <c r="C252" s="132"/>
      <c r="D252" s="132"/>
      <c r="E252" s="132"/>
      <c r="F252" s="132"/>
      <c r="G252" s="132"/>
      <c r="H252" s="132"/>
      <c r="I252" s="132"/>
      <c r="J252" s="16">
        <f t="shared" si="91"/>
        <v>5</v>
      </c>
      <c r="K252" s="16">
        <f t="shared" si="92"/>
        <v>2</v>
      </c>
      <c r="L252" s="16">
        <f t="shared" si="93"/>
        <v>1</v>
      </c>
      <c r="M252" s="16">
        <f t="shared" si="94"/>
        <v>1</v>
      </c>
      <c r="N252" s="16">
        <f t="shared" si="95"/>
        <v>0</v>
      </c>
      <c r="O252" s="16">
        <f t="shared" si="96"/>
        <v>4</v>
      </c>
      <c r="P252" s="16">
        <f t="shared" si="97"/>
        <v>5</v>
      </c>
      <c r="Q252" s="16">
        <f t="shared" si="98"/>
        <v>9</v>
      </c>
      <c r="R252" s="24" t="str">
        <f t="shared" si="99"/>
        <v>E</v>
      </c>
      <c r="S252" s="24">
        <f t="shared" si="100"/>
        <v>0</v>
      </c>
      <c r="T252" s="24">
        <f t="shared" si="101"/>
        <v>0</v>
      </c>
      <c r="U252" s="24" t="str">
        <f t="shared" si="102"/>
        <v>DS</v>
      </c>
      <c r="V252" s="73"/>
    </row>
    <row r="253" spans="1:22" s="63" customFormat="1" x14ac:dyDescent="0.2">
      <c r="A253" s="26" t="str">
        <f t="shared" si="90"/>
        <v>MLM0027</v>
      </c>
      <c r="B253" s="132" t="s">
        <v>172</v>
      </c>
      <c r="C253" s="132"/>
      <c r="D253" s="132"/>
      <c r="E253" s="132"/>
      <c r="F253" s="132"/>
      <c r="G253" s="132"/>
      <c r="H253" s="132"/>
      <c r="I253" s="132"/>
      <c r="J253" s="16">
        <f t="shared" si="91"/>
        <v>5</v>
      </c>
      <c r="K253" s="16">
        <f t="shared" si="92"/>
        <v>2</v>
      </c>
      <c r="L253" s="16">
        <f t="shared" si="93"/>
        <v>1</v>
      </c>
      <c r="M253" s="16">
        <f t="shared" si="94"/>
        <v>2</v>
      </c>
      <c r="N253" s="16">
        <f t="shared" si="95"/>
        <v>0</v>
      </c>
      <c r="O253" s="16">
        <f t="shared" si="96"/>
        <v>5</v>
      </c>
      <c r="P253" s="16">
        <f t="shared" si="97"/>
        <v>4</v>
      </c>
      <c r="Q253" s="16">
        <f t="shared" si="98"/>
        <v>9</v>
      </c>
      <c r="R253" s="24" t="str">
        <f t="shared" si="99"/>
        <v>E</v>
      </c>
      <c r="S253" s="24">
        <f t="shared" si="100"/>
        <v>0</v>
      </c>
      <c r="T253" s="24">
        <f t="shared" si="101"/>
        <v>0</v>
      </c>
      <c r="U253" s="24" t="str">
        <f t="shared" si="102"/>
        <v>DS</v>
      </c>
      <c r="V253" s="73"/>
    </row>
    <row r="254" spans="1:22" s="63" customFormat="1" x14ac:dyDescent="0.2">
      <c r="A254" s="26" t="str">
        <f t="shared" si="90"/>
        <v>MLM0025</v>
      </c>
      <c r="B254" s="132" t="s">
        <v>176</v>
      </c>
      <c r="C254" s="132"/>
      <c r="D254" s="132"/>
      <c r="E254" s="132"/>
      <c r="F254" s="132"/>
      <c r="G254" s="132"/>
      <c r="H254" s="132"/>
      <c r="I254" s="132"/>
      <c r="J254" s="16">
        <f t="shared" si="91"/>
        <v>5</v>
      </c>
      <c r="K254" s="16">
        <f t="shared" si="92"/>
        <v>2</v>
      </c>
      <c r="L254" s="16">
        <f t="shared" si="93"/>
        <v>2</v>
      </c>
      <c r="M254" s="16">
        <f t="shared" si="94"/>
        <v>0</v>
      </c>
      <c r="N254" s="16">
        <f t="shared" si="95"/>
        <v>0</v>
      </c>
      <c r="O254" s="16">
        <f t="shared" si="96"/>
        <v>4</v>
      </c>
      <c r="P254" s="16">
        <f t="shared" si="97"/>
        <v>5</v>
      </c>
      <c r="Q254" s="16">
        <f t="shared" si="98"/>
        <v>9</v>
      </c>
      <c r="R254" s="24" t="str">
        <f t="shared" si="99"/>
        <v>E</v>
      </c>
      <c r="S254" s="24">
        <f t="shared" si="100"/>
        <v>0</v>
      </c>
      <c r="T254" s="24">
        <f t="shared" si="101"/>
        <v>0</v>
      </c>
      <c r="U254" s="24" t="str">
        <f t="shared" si="102"/>
        <v>DS</v>
      </c>
      <c r="V254" s="73"/>
    </row>
    <row r="255" spans="1:22" s="63" customFormat="1" x14ac:dyDescent="0.2">
      <c r="A255" s="26" t="str">
        <f t="shared" si="90"/>
        <v>MLM5007</v>
      </c>
      <c r="B255" s="132" t="s">
        <v>178</v>
      </c>
      <c r="C255" s="132"/>
      <c r="D255" s="132"/>
      <c r="E255" s="132"/>
      <c r="F255" s="132"/>
      <c r="G255" s="132"/>
      <c r="H255" s="132"/>
      <c r="I255" s="132"/>
      <c r="J255" s="16">
        <f t="shared" si="91"/>
        <v>5</v>
      </c>
      <c r="K255" s="16">
        <f t="shared" si="92"/>
        <v>2</v>
      </c>
      <c r="L255" s="16">
        <f t="shared" si="93"/>
        <v>0</v>
      </c>
      <c r="M255" s="16">
        <f t="shared" si="94"/>
        <v>2</v>
      </c>
      <c r="N255" s="16">
        <f t="shared" si="95"/>
        <v>0</v>
      </c>
      <c r="O255" s="16">
        <f t="shared" si="96"/>
        <v>4</v>
      </c>
      <c r="P255" s="16">
        <f t="shared" si="97"/>
        <v>5</v>
      </c>
      <c r="Q255" s="16">
        <f t="shared" si="98"/>
        <v>9</v>
      </c>
      <c r="R255" s="24" t="str">
        <f t="shared" si="99"/>
        <v>E</v>
      </c>
      <c r="S255" s="24">
        <f t="shared" si="100"/>
        <v>0</v>
      </c>
      <c r="T255" s="24">
        <f t="shared" si="101"/>
        <v>0</v>
      </c>
      <c r="U255" s="24" t="str">
        <f t="shared" si="102"/>
        <v>DS</v>
      </c>
      <c r="V255" s="73"/>
    </row>
    <row r="256" spans="1:22" s="63" customFormat="1" x14ac:dyDescent="0.2">
      <c r="A256" s="26" t="str">
        <f t="shared" si="90"/>
        <v>MLX2202</v>
      </c>
      <c r="B256" s="132" t="s">
        <v>180</v>
      </c>
      <c r="C256" s="132"/>
      <c r="D256" s="132"/>
      <c r="E256" s="132"/>
      <c r="F256" s="132"/>
      <c r="G256" s="132"/>
      <c r="H256" s="132"/>
      <c r="I256" s="132"/>
      <c r="J256" s="16">
        <f t="shared" si="91"/>
        <v>5</v>
      </c>
      <c r="K256" s="16">
        <f t="shared" si="92"/>
        <v>2</v>
      </c>
      <c r="L256" s="16">
        <f t="shared" si="93"/>
        <v>2</v>
      </c>
      <c r="M256" s="16">
        <f t="shared" si="94"/>
        <v>0</v>
      </c>
      <c r="N256" s="16">
        <f t="shared" si="95"/>
        <v>0</v>
      </c>
      <c r="O256" s="16">
        <f t="shared" si="96"/>
        <v>4</v>
      </c>
      <c r="P256" s="16">
        <f t="shared" si="97"/>
        <v>5</v>
      </c>
      <c r="Q256" s="16">
        <f t="shared" si="98"/>
        <v>9</v>
      </c>
      <c r="R256" s="24">
        <f t="shared" si="99"/>
        <v>0</v>
      </c>
      <c r="S256" s="24" t="str">
        <f t="shared" si="100"/>
        <v>C</v>
      </c>
      <c r="T256" s="24">
        <f t="shared" si="101"/>
        <v>0</v>
      </c>
      <c r="U256" s="24" t="str">
        <f t="shared" si="102"/>
        <v>DS</v>
      </c>
      <c r="V256" s="73"/>
    </row>
    <row r="257" spans="1:27" s="63" customFormat="1" x14ac:dyDescent="0.2">
      <c r="A257" s="26" t="str">
        <f t="shared" si="90"/>
        <v>MLX2203</v>
      </c>
      <c r="B257" s="132" t="s">
        <v>182</v>
      </c>
      <c r="C257" s="132"/>
      <c r="D257" s="132"/>
      <c r="E257" s="132"/>
      <c r="F257" s="132"/>
      <c r="G257" s="132"/>
      <c r="H257" s="132"/>
      <c r="I257" s="132"/>
      <c r="J257" s="16">
        <f t="shared" si="91"/>
        <v>5</v>
      </c>
      <c r="K257" s="16">
        <f t="shared" si="92"/>
        <v>2</v>
      </c>
      <c r="L257" s="16">
        <f t="shared" si="93"/>
        <v>1</v>
      </c>
      <c r="M257" s="16">
        <f t="shared" si="94"/>
        <v>0</v>
      </c>
      <c r="N257" s="16">
        <f t="shared" si="95"/>
        <v>0</v>
      </c>
      <c r="O257" s="16">
        <f t="shared" si="96"/>
        <v>3</v>
      </c>
      <c r="P257" s="16">
        <f t="shared" si="97"/>
        <v>6</v>
      </c>
      <c r="Q257" s="16">
        <f t="shared" si="98"/>
        <v>9</v>
      </c>
      <c r="R257" s="24">
        <f t="shared" si="99"/>
        <v>0</v>
      </c>
      <c r="S257" s="24">
        <f t="shared" si="100"/>
        <v>0</v>
      </c>
      <c r="T257" s="24" t="str">
        <f t="shared" si="101"/>
        <v>VP</v>
      </c>
      <c r="U257" s="24" t="str">
        <f t="shared" si="102"/>
        <v>DS</v>
      </c>
      <c r="V257" s="73"/>
    </row>
    <row r="258" spans="1:27" s="63" customFormat="1" x14ac:dyDescent="0.2">
      <c r="A258" s="26" t="str">
        <f t="shared" si="90"/>
        <v>MLM0030</v>
      </c>
      <c r="B258" s="132" t="s">
        <v>184</v>
      </c>
      <c r="C258" s="132"/>
      <c r="D258" s="132"/>
      <c r="E258" s="132"/>
      <c r="F258" s="132"/>
      <c r="G258" s="132"/>
      <c r="H258" s="132"/>
      <c r="I258" s="132"/>
      <c r="J258" s="16">
        <f t="shared" si="91"/>
        <v>5</v>
      </c>
      <c r="K258" s="16">
        <f t="shared" si="92"/>
        <v>2</v>
      </c>
      <c r="L258" s="16">
        <f t="shared" si="93"/>
        <v>2</v>
      </c>
      <c r="M258" s="16">
        <f t="shared" si="94"/>
        <v>1</v>
      </c>
      <c r="N258" s="16">
        <f t="shared" si="95"/>
        <v>0</v>
      </c>
      <c r="O258" s="16">
        <f t="shared" si="96"/>
        <v>5</v>
      </c>
      <c r="P258" s="16">
        <f t="shared" si="97"/>
        <v>4</v>
      </c>
      <c r="Q258" s="16">
        <f t="shared" si="98"/>
        <v>9</v>
      </c>
      <c r="R258" s="24" t="str">
        <f t="shared" si="99"/>
        <v>E</v>
      </c>
      <c r="S258" s="24">
        <f t="shared" si="100"/>
        <v>0</v>
      </c>
      <c r="T258" s="24">
        <f t="shared" si="101"/>
        <v>0</v>
      </c>
      <c r="U258" s="24" t="str">
        <f t="shared" si="102"/>
        <v>DS</v>
      </c>
      <c r="V258" s="73"/>
    </row>
    <row r="259" spans="1:27" s="63" customFormat="1" x14ac:dyDescent="0.2">
      <c r="A259" s="26" t="str">
        <f t="shared" si="90"/>
        <v>MLM5011</v>
      </c>
      <c r="B259" s="132" t="s">
        <v>186</v>
      </c>
      <c r="C259" s="132"/>
      <c r="D259" s="132"/>
      <c r="E259" s="132"/>
      <c r="F259" s="132"/>
      <c r="G259" s="132"/>
      <c r="H259" s="132"/>
      <c r="I259" s="132"/>
      <c r="J259" s="16">
        <f t="shared" si="91"/>
        <v>4</v>
      </c>
      <c r="K259" s="16">
        <f t="shared" si="92"/>
        <v>2</v>
      </c>
      <c r="L259" s="16">
        <f t="shared" si="93"/>
        <v>1</v>
      </c>
      <c r="M259" s="16">
        <f t="shared" si="94"/>
        <v>1</v>
      </c>
      <c r="N259" s="16">
        <f t="shared" si="95"/>
        <v>0</v>
      </c>
      <c r="O259" s="16">
        <f t="shared" si="96"/>
        <v>4</v>
      </c>
      <c r="P259" s="16">
        <f t="shared" si="97"/>
        <v>3</v>
      </c>
      <c r="Q259" s="16">
        <f t="shared" si="98"/>
        <v>7</v>
      </c>
      <c r="R259" s="24" t="str">
        <f t="shared" si="99"/>
        <v>E</v>
      </c>
      <c r="S259" s="24">
        <f t="shared" si="100"/>
        <v>0</v>
      </c>
      <c r="T259" s="24">
        <f t="shared" si="101"/>
        <v>0</v>
      </c>
      <c r="U259" s="24" t="str">
        <f t="shared" si="102"/>
        <v>DS</v>
      </c>
      <c r="V259" s="73"/>
    </row>
    <row r="260" spans="1:27" s="63" customFormat="1" x14ac:dyDescent="0.2">
      <c r="A260" s="26" t="str">
        <f t="shared" si="90"/>
        <v>MLM2007</v>
      </c>
      <c r="B260" s="132" t="s">
        <v>190</v>
      </c>
      <c r="C260" s="132"/>
      <c r="D260" s="132"/>
      <c r="E260" s="132"/>
      <c r="F260" s="132"/>
      <c r="G260" s="132"/>
      <c r="H260" s="132"/>
      <c r="I260" s="132"/>
      <c r="J260" s="16">
        <f t="shared" si="91"/>
        <v>3</v>
      </c>
      <c r="K260" s="16">
        <f t="shared" si="92"/>
        <v>0</v>
      </c>
      <c r="L260" s="16">
        <f t="shared" si="93"/>
        <v>0</v>
      </c>
      <c r="M260" s="16">
        <f t="shared" si="94"/>
        <v>1</v>
      </c>
      <c r="N260" s="16">
        <f t="shared" si="95"/>
        <v>0</v>
      </c>
      <c r="O260" s="16">
        <f t="shared" si="96"/>
        <v>1</v>
      </c>
      <c r="P260" s="16">
        <f t="shared" si="97"/>
        <v>4</v>
      </c>
      <c r="Q260" s="16">
        <f t="shared" si="98"/>
        <v>5</v>
      </c>
      <c r="R260" s="24">
        <f t="shared" si="99"/>
        <v>0</v>
      </c>
      <c r="S260" s="24" t="str">
        <f t="shared" si="100"/>
        <v>C</v>
      </c>
      <c r="T260" s="24">
        <f t="shared" si="101"/>
        <v>0</v>
      </c>
      <c r="U260" s="24" t="str">
        <f t="shared" si="102"/>
        <v>DS</v>
      </c>
      <c r="V260" s="73"/>
    </row>
    <row r="261" spans="1:27" s="63" customFormat="1" x14ac:dyDescent="0.2">
      <c r="A261" s="26" t="str">
        <f t="shared" si="90"/>
        <v>MLM5012</v>
      </c>
      <c r="B261" s="132" t="s">
        <v>192</v>
      </c>
      <c r="C261" s="132"/>
      <c r="D261" s="132"/>
      <c r="E261" s="132"/>
      <c r="F261" s="132"/>
      <c r="G261" s="132"/>
      <c r="H261" s="132"/>
      <c r="I261" s="132"/>
      <c r="J261" s="16">
        <f t="shared" si="91"/>
        <v>4</v>
      </c>
      <c r="K261" s="16">
        <f t="shared" si="92"/>
        <v>0</v>
      </c>
      <c r="L261" s="16">
        <f t="shared" si="93"/>
        <v>0</v>
      </c>
      <c r="M261" s="16">
        <f t="shared" si="94"/>
        <v>2</v>
      </c>
      <c r="N261" s="16">
        <f t="shared" si="95"/>
        <v>0</v>
      </c>
      <c r="O261" s="16">
        <f t="shared" si="96"/>
        <v>2</v>
      </c>
      <c r="P261" s="16">
        <f t="shared" si="97"/>
        <v>5</v>
      </c>
      <c r="Q261" s="16">
        <f t="shared" si="98"/>
        <v>7</v>
      </c>
      <c r="R261" s="24">
        <f t="shared" si="99"/>
        <v>0</v>
      </c>
      <c r="S261" s="24" t="str">
        <f t="shared" si="100"/>
        <v>C</v>
      </c>
      <c r="T261" s="24">
        <f t="shared" si="101"/>
        <v>0</v>
      </c>
      <c r="U261" s="24" t="str">
        <f t="shared" si="102"/>
        <v>DS</v>
      </c>
      <c r="V261" s="73"/>
    </row>
    <row r="262" spans="1:27" s="63" customFormat="1" x14ac:dyDescent="0.2">
      <c r="A262" s="26" t="str">
        <f t="shared" si="90"/>
        <v>MLM0011</v>
      </c>
      <c r="B262" s="132" t="s">
        <v>194</v>
      </c>
      <c r="C262" s="132"/>
      <c r="D262" s="132"/>
      <c r="E262" s="132"/>
      <c r="F262" s="132"/>
      <c r="G262" s="132"/>
      <c r="H262" s="132"/>
      <c r="I262" s="132"/>
      <c r="J262" s="16">
        <f t="shared" si="91"/>
        <v>5</v>
      </c>
      <c r="K262" s="16">
        <f t="shared" si="92"/>
        <v>2</v>
      </c>
      <c r="L262" s="16">
        <f t="shared" si="93"/>
        <v>2</v>
      </c>
      <c r="M262" s="16">
        <f t="shared" si="94"/>
        <v>1</v>
      </c>
      <c r="N262" s="16">
        <f t="shared" si="95"/>
        <v>0</v>
      </c>
      <c r="O262" s="16">
        <f t="shared" si="96"/>
        <v>5</v>
      </c>
      <c r="P262" s="16">
        <f t="shared" si="97"/>
        <v>4</v>
      </c>
      <c r="Q262" s="16">
        <f t="shared" si="98"/>
        <v>9</v>
      </c>
      <c r="R262" s="24" t="str">
        <f t="shared" si="99"/>
        <v>E</v>
      </c>
      <c r="S262" s="24">
        <f t="shared" si="100"/>
        <v>0</v>
      </c>
      <c r="T262" s="24">
        <f t="shared" si="101"/>
        <v>0</v>
      </c>
      <c r="U262" s="24" t="str">
        <f t="shared" si="102"/>
        <v>DS</v>
      </c>
      <c r="V262" s="73"/>
    </row>
    <row r="263" spans="1:27" s="63" customFormat="1" x14ac:dyDescent="0.2">
      <c r="A263" s="26" t="str">
        <f t="shared" si="90"/>
        <v>MLX2204</v>
      </c>
      <c r="B263" s="132" t="s">
        <v>196</v>
      </c>
      <c r="C263" s="132"/>
      <c r="D263" s="132"/>
      <c r="E263" s="132"/>
      <c r="F263" s="132"/>
      <c r="G263" s="132"/>
      <c r="H263" s="132"/>
      <c r="I263" s="132"/>
      <c r="J263" s="16">
        <f t="shared" si="91"/>
        <v>4</v>
      </c>
      <c r="K263" s="16">
        <f t="shared" si="92"/>
        <v>2</v>
      </c>
      <c r="L263" s="16">
        <f t="shared" si="93"/>
        <v>1</v>
      </c>
      <c r="M263" s="16">
        <f t="shared" si="94"/>
        <v>0</v>
      </c>
      <c r="N263" s="16">
        <f t="shared" si="95"/>
        <v>0</v>
      </c>
      <c r="O263" s="16">
        <f t="shared" si="96"/>
        <v>3</v>
      </c>
      <c r="P263" s="16">
        <f t="shared" si="97"/>
        <v>4</v>
      </c>
      <c r="Q263" s="16">
        <f t="shared" si="98"/>
        <v>7</v>
      </c>
      <c r="R263" s="24">
        <f t="shared" si="99"/>
        <v>0</v>
      </c>
      <c r="S263" s="24">
        <f t="shared" si="100"/>
        <v>0</v>
      </c>
      <c r="T263" s="24" t="str">
        <f t="shared" si="101"/>
        <v>VP</v>
      </c>
      <c r="U263" s="24" t="str">
        <f t="shared" si="102"/>
        <v>DS</v>
      </c>
      <c r="V263" s="73"/>
    </row>
    <row r="264" spans="1:27" x14ac:dyDescent="0.2">
      <c r="A264" s="61" t="s">
        <v>28</v>
      </c>
      <c r="B264" s="135"/>
      <c r="C264" s="135"/>
      <c r="D264" s="135"/>
      <c r="E264" s="135"/>
      <c r="F264" s="135"/>
      <c r="G264" s="135"/>
      <c r="H264" s="135"/>
      <c r="I264" s="135"/>
      <c r="J264" s="19">
        <f t="shared" ref="J264:Q264" si="103">SUM(J248:J263)</f>
        <v>75</v>
      </c>
      <c r="K264" s="19">
        <f t="shared" si="103"/>
        <v>28</v>
      </c>
      <c r="L264" s="19">
        <f t="shared" si="103"/>
        <v>18</v>
      </c>
      <c r="M264" s="19">
        <f t="shared" si="103"/>
        <v>13</v>
      </c>
      <c r="N264" s="19">
        <f t="shared" si="103"/>
        <v>0</v>
      </c>
      <c r="O264" s="19">
        <f t="shared" si="103"/>
        <v>59</v>
      </c>
      <c r="P264" s="19">
        <f t="shared" si="103"/>
        <v>75</v>
      </c>
      <c r="Q264" s="19">
        <f t="shared" si="103"/>
        <v>134</v>
      </c>
      <c r="R264" s="61">
        <f>COUNTIF(R248:R263,"E")</f>
        <v>9</v>
      </c>
      <c r="S264" s="61">
        <f>COUNTIF(S248:S263,"C")</f>
        <v>5</v>
      </c>
      <c r="T264" s="61">
        <f>COUNTIF(T248:T263,"VP")</f>
        <v>2</v>
      </c>
      <c r="U264" s="62">
        <f>COUNTA(U248:U263)</f>
        <v>16</v>
      </c>
      <c r="V264" s="78"/>
      <c r="W264" s="68"/>
      <c r="X264" s="68"/>
      <c r="Y264" s="68"/>
      <c r="Z264" s="68"/>
      <c r="AA264" s="68"/>
    </row>
    <row r="265" spans="1:27" x14ac:dyDescent="0.2">
      <c r="A265" s="133" t="s">
        <v>76</v>
      </c>
      <c r="B265" s="133"/>
      <c r="C265" s="133"/>
      <c r="D265" s="133"/>
      <c r="E265" s="133"/>
      <c r="F265" s="133"/>
      <c r="G265" s="133"/>
      <c r="H265" s="133"/>
      <c r="I265" s="133"/>
      <c r="J265" s="133"/>
      <c r="K265" s="133"/>
      <c r="L265" s="133"/>
      <c r="M265" s="133"/>
      <c r="N265" s="133"/>
      <c r="O265" s="133"/>
      <c r="P265" s="133"/>
      <c r="Q265" s="133"/>
      <c r="R265" s="133"/>
      <c r="S265" s="133"/>
      <c r="T265" s="133"/>
      <c r="U265" s="133"/>
      <c r="V265" s="82"/>
      <c r="W265" s="81"/>
      <c r="X265" s="81"/>
      <c r="Y265" s="81"/>
      <c r="Z265" s="81"/>
      <c r="AA265" s="81"/>
    </row>
    <row r="266" spans="1:27" x14ac:dyDescent="0.2">
      <c r="A266" s="26" t="str">
        <f t="shared" ref="A266:A271" si="104">IF(ISNA(INDEX($A$37:$U$191,MATCH($B266,$B$37:$B$191,0),1)),"",INDEX($A$37:$U$191,MATCH($B266,$B$37:$B$191,0),1))</f>
        <v>MLM0005</v>
      </c>
      <c r="B266" s="132" t="s">
        <v>198</v>
      </c>
      <c r="C266" s="132"/>
      <c r="D266" s="132"/>
      <c r="E266" s="132"/>
      <c r="F266" s="132"/>
      <c r="G266" s="132"/>
      <c r="H266" s="132"/>
      <c r="I266" s="132"/>
      <c r="J266" s="16">
        <f t="shared" ref="J266:J271" si="105">IF(ISNA(INDEX($A$37:$U$191,MATCH($B266,$B$37:$B$191,0),10)),"",INDEX($A$37:$U$191,MATCH($B266,$B$37:$B$191,0),10))</f>
        <v>3</v>
      </c>
      <c r="K266" s="16">
        <f t="shared" ref="K266:K271" si="106">IF(ISNA(INDEX($A$37:$U$191,MATCH($B266,$B$37:$B$191,0),11)),"",INDEX($A$37:$U$191,MATCH($B266,$B$37:$B$191,0),11))</f>
        <v>2</v>
      </c>
      <c r="L266" s="16">
        <f t="shared" ref="L266:L271" si="107">IF(ISNA(INDEX($A$37:$U$191,MATCH($B266,$B$37:$B$191,0),12)),"",INDEX($A$37:$U$191,MATCH($B266,$B$37:$B$191,0),12))</f>
        <v>1</v>
      </c>
      <c r="M266" s="16">
        <f t="shared" ref="M266:M271" si="108">IF(ISNA(INDEX($A$37:$U$191,MATCH($B266,$B$37:$B$191,0),13)),"",INDEX($A$37:$U$191,MATCH($B266,$B$37:$B$191,0),13))</f>
        <v>0</v>
      </c>
      <c r="N266" s="16">
        <f t="shared" ref="N266:N271" si="109">IF(ISNA(INDEX($A$37:$U$191,MATCH($B266,$B$37:$B$191,0),14)),"",INDEX($A$37:$U$191,MATCH($B266,$B$37:$B$191,0),14))</f>
        <v>0</v>
      </c>
      <c r="O266" s="16">
        <f t="shared" ref="O266:O271" si="110">IF(ISNA(INDEX($A$37:$U$191,MATCH($B266,$B$37:$B$191,0),15)),"",INDEX($A$37:$U$191,MATCH($B266,$B$37:$B$191,0),15))</f>
        <v>3</v>
      </c>
      <c r="P266" s="16">
        <f t="shared" ref="P266:P271" si="111">IF(ISNA(INDEX($A$37:$U$191,MATCH($B266,$B$37:$B$191,0),16)),"",INDEX($A$37:$U$191,MATCH($B266,$B$37:$B$191,0),16))</f>
        <v>3</v>
      </c>
      <c r="Q266" s="16">
        <f t="shared" ref="Q266:Q271" si="112">IF(ISNA(INDEX($A$37:$U$191,MATCH($B266,$B$37:$B$191,0),17)),"",INDEX($A$37:$U$191,MATCH($B266,$B$37:$B$191,0),17))</f>
        <v>6</v>
      </c>
      <c r="R266" s="24" t="str">
        <f t="shared" ref="R266:R271" si="113">IF(ISNA(INDEX($A$37:$U$191,MATCH($B266,$B$37:$B$191,0),18)),"",INDEX($A$37:$U$191,MATCH($B266,$B$37:$B$191,0),18))</f>
        <v>E</v>
      </c>
      <c r="S266" s="24">
        <f t="shared" ref="S266:S271" si="114">IF(ISNA(INDEX($A$37:$U$191,MATCH($B266,$B$37:$B$191,0),19)),"",INDEX($A$37:$U$191,MATCH($B266,$B$37:$B$191,0),19))</f>
        <v>0</v>
      </c>
      <c r="T266" s="24">
        <f t="shared" ref="T266:T271" si="115">IF(ISNA(INDEX($A$37:$U$191,MATCH($B266,$B$37:$B$191,0),20)),"",INDEX($A$37:$U$191,MATCH($B266,$B$37:$B$191,0),20))</f>
        <v>0</v>
      </c>
      <c r="U266" s="24" t="str">
        <f t="shared" ref="U266:U271" si="116">IF(ISNA(INDEX($A$37:$U$191,MATCH($B266,$B$37:$B$191,0),21)),"",INDEX($A$37:$U$191,MATCH($B266,$B$37:$B$191,0),21))</f>
        <v>DS</v>
      </c>
      <c r="V266" s="82"/>
      <c r="W266" s="81"/>
      <c r="X266" s="81"/>
      <c r="Y266" s="81"/>
      <c r="Z266" s="81"/>
      <c r="AA266" s="81"/>
    </row>
    <row r="267" spans="1:27" s="63" customFormat="1" x14ac:dyDescent="0.2">
      <c r="A267" s="26" t="str">
        <f t="shared" si="104"/>
        <v>MLM5029</v>
      </c>
      <c r="B267" s="132" t="s">
        <v>200</v>
      </c>
      <c r="C267" s="132"/>
      <c r="D267" s="132"/>
      <c r="E267" s="132"/>
      <c r="F267" s="132"/>
      <c r="G267" s="132"/>
      <c r="H267" s="132"/>
      <c r="I267" s="132"/>
      <c r="J267" s="16">
        <f t="shared" si="105"/>
        <v>5</v>
      </c>
      <c r="K267" s="16">
        <f t="shared" si="106"/>
        <v>2</v>
      </c>
      <c r="L267" s="16">
        <f t="shared" si="107"/>
        <v>1</v>
      </c>
      <c r="M267" s="16">
        <f t="shared" si="108"/>
        <v>1</v>
      </c>
      <c r="N267" s="16">
        <f t="shared" si="109"/>
        <v>0</v>
      </c>
      <c r="O267" s="16">
        <f t="shared" si="110"/>
        <v>4</v>
      </c>
      <c r="P267" s="16">
        <f t="shared" si="111"/>
        <v>6</v>
      </c>
      <c r="Q267" s="16">
        <f t="shared" si="112"/>
        <v>10</v>
      </c>
      <c r="R267" s="24" t="str">
        <f t="shared" si="113"/>
        <v>E</v>
      </c>
      <c r="S267" s="24">
        <f t="shared" si="114"/>
        <v>0</v>
      </c>
      <c r="T267" s="24">
        <f t="shared" si="115"/>
        <v>0</v>
      </c>
      <c r="U267" s="24" t="str">
        <f t="shared" si="116"/>
        <v>DS</v>
      </c>
      <c r="V267" s="82"/>
      <c r="W267" s="81"/>
      <c r="X267" s="81"/>
      <c r="Y267" s="81"/>
      <c r="Z267" s="81"/>
      <c r="AA267" s="81"/>
    </row>
    <row r="268" spans="1:27" s="63" customFormat="1" x14ac:dyDescent="0.2">
      <c r="A268" s="26" t="str">
        <f t="shared" si="104"/>
        <v>MLM5002</v>
      </c>
      <c r="B268" s="132" t="s">
        <v>202</v>
      </c>
      <c r="C268" s="132"/>
      <c r="D268" s="132"/>
      <c r="E268" s="132"/>
      <c r="F268" s="132"/>
      <c r="G268" s="132"/>
      <c r="H268" s="132"/>
      <c r="I268" s="132"/>
      <c r="J268" s="16">
        <f t="shared" si="105"/>
        <v>5</v>
      </c>
      <c r="K268" s="16">
        <f t="shared" si="106"/>
        <v>2</v>
      </c>
      <c r="L268" s="16">
        <f t="shared" si="107"/>
        <v>0</v>
      </c>
      <c r="M268" s="16">
        <f t="shared" si="108"/>
        <v>2</v>
      </c>
      <c r="N268" s="16">
        <f t="shared" si="109"/>
        <v>0</v>
      </c>
      <c r="O268" s="16">
        <f t="shared" si="110"/>
        <v>4</v>
      </c>
      <c r="P268" s="16">
        <f t="shared" si="111"/>
        <v>6</v>
      </c>
      <c r="Q268" s="16">
        <f t="shared" si="112"/>
        <v>10</v>
      </c>
      <c r="R268" s="24" t="str">
        <f t="shared" si="113"/>
        <v>E</v>
      </c>
      <c r="S268" s="24">
        <f t="shared" si="114"/>
        <v>0</v>
      </c>
      <c r="T268" s="24">
        <f t="shared" si="115"/>
        <v>0</v>
      </c>
      <c r="U268" s="24" t="str">
        <f t="shared" si="116"/>
        <v>DS</v>
      </c>
      <c r="V268" s="82"/>
      <c r="W268" s="81"/>
      <c r="X268" s="81"/>
      <c r="Y268" s="81"/>
      <c r="Z268" s="81"/>
      <c r="AA268" s="81"/>
    </row>
    <row r="269" spans="1:27" s="63" customFormat="1" x14ac:dyDescent="0.2">
      <c r="A269" s="26" t="str">
        <f t="shared" si="104"/>
        <v>MLX2205</v>
      </c>
      <c r="B269" s="132" t="s">
        <v>204</v>
      </c>
      <c r="C269" s="132"/>
      <c r="D269" s="132"/>
      <c r="E269" s="132"/>
      <c r="F269" s="132"/>
      <c r="G269" s="132"/>
      <c r="H269" s="132"/>
      <c r="I269" s="132"/>
      <c r="J269" s="16">
        <f t="shared" si="105"/>
        <v>4</v>
      </c>
      <c r="K269" s="16">
        <f t="shared" si="106"/>
        <v>2</v>
      </c>
      <c r="L269" s="16">
        <f t="shared" si="107"/>
        <v>0</v>
      </c>
      <c r="M269" s="16">
        <f t="shared" si="108"/>
        <v>1</v>
      </c>
      <c r="N269" s="16">
        <f t="shared" si="109"/>
        <v>0</v>
      </c>
      <c r="O269" s="16">
        <f t="shared" si="110"/>
        <v>3</v>
      </c>
      <c r="P269" s="16">
        <f t="shared" si="111"/>
        <v>5</v>
      </c>
      <c r="Q269" s="16">
        <f t="shared" si="112"/>
        <v>8</v>
      </c>
      <c r="R269" s="24">
        <f t="shared" si="113"/>
        <v>0</v>
      </c>
      <c r="S269" s="24">
        <f t="shared" si="114"/>
        <v>0</v>
      </c>
      <c r="T269" s="24" t="str">
        <f t="shared" si="115"/>
        <v>VP</v>
      </c>
      <c r="U269" s="24" t="str">
        <f t="shared" si="116"/>
        <v>DS</v>
      </c>
      <c r="V269" s="82"/>
      <c r="W269" s="81"/>
      <c r="X269" s="81"/>
      <c r="Y269" s="81"/>
      <c r="Z269" s="81"/>
      <c r="AA269" s="81"/>
    </row>
    <row r="270" spans="1:27" x14ac:dyDescent="0.2">
      <c r="A270" s="26" t="str">
        <f t="shared" si="104"/>
        <v>MLM2001</v>
      </c>
      <c r="B270" s="132" t="s">
        <v>206</v>
      </c>
      <c r="C270" s="132"/>
      <c r="D270" s="132"/>
      <c r="E270" s="132"/>
      <c r="F270" s="132"/>
      <c r="G270" s="132"/>
      <c r="H270" s="132"/>
      <c r="I270" s="132"/>
      <c r="J270" s="16">
        <f t="shared" si="105"/>
        <v>4</v>
      </c>
      <c r="K270" s="16">
        <f t="shared" si="106"/>
        <v>0</v>
      </c>
      <c r="L270" s="16">
        <f t="shared" si="107"/>
        <v>0</v>
      </c>
      <c r="M270" s="16">
        <f t="shared" si="108"/>
        <v>0</v>
      </c>
      <c r="N270" s="16">
        <f t="shared" si="109"/>
        <v>0</v>
      </c>
      <c r="O270" s="16">
        <f t="shared" si="110"/>
        <v>0</v>
      </c>
      <c r="P270" s="16">
        <f t="shared" si="111"/>
        <v>8</v>
      </c>
      <c r="Q270" s="16">
        <f t="shared" si="112"/>
        <v>8</v>
      </c>
      <c r="R270" s="24">
        <f t="shared" si="113"/>
        <v>0</v>
      </c>
      <c r="S270" s="24">
        <f t="shared" si="114"/>
        <v>0</v>
      </c>
      <c r="T270" s="24" t="str">
        <f t="shared" si="115"/>
        <v>VP</v>
      </c>
      <c r="U270" s="24" t="str">
        <f t="shared" si="116"/>
        <v>DS</v>
      </c>
      <c r="V270" s="78"/>
      <c r="W270" s="68"/>
      <c r="X270" s="68"/>
      <c r="Y270" s="68"/>
      <c r="Z270" s="68"/>
      <c r="AA270" s="68"/>
    </row>
    <row r="271" spans="1:27" x14ac:dyDescent="0.2">
      <c r="A271" s="26" t="str">
        <f t="shared" si="104"/>
        <v>MLX2206</v>
      </c>
      <c r="B271" s="132" t="s">
        <v>208</v>
      </c>
      <c r="C271" s="132"/>
      <c r="D271" s="132"/>
      <c r="E271" s="132"/>
      <c r="F271" s="132"/>
      <c r="G271" s="132"/>
      <c r="H271" s="132"/>
      <c r="I271" s="132"/>
      <c r="J271" s="16">
        <f t="shared" si="105"/>
        <v>4</v>
      </c>
      <c r="K271" s="16">
        <f t="shared" si="106"/>
        <v>2</v>
      </c>
      <c r="L271" s="16">
        <f t="shared" si="107"/>
        <v>1</v>
      </c>
      <c r="M271" s="16">
        <f t="shared" si="108"/>
        <v>0</v>
      </c>
      <c r="N271" s="16">
        <f t="shared" si="109"/>
        <v>0</v>
      </c>
      <c r="O271" s="16">
        <f t="shared" si="110"/>
        <v>3</v>
      </c>
      <c r="P271" s="16">
        <f t="shared" si="111"/>
        <v>5</v>
      </c>
      <c r="Q271" s="16">
        <f t="shared" si="112"/>
        <v>8</v>
      </c>
      <c r="R271" s="24" t="str">
        <f t="shared" si="113"/>
        <v>E</v>
      </c>
      <c r="S271" s="24">
        <f t="shared" si="114"/>
        <v>0</v>
      </c>
      <c r="T271" s="24">
        <f t="shared" si="115"/>
        <v>0</v>
      </c>
      <c r="U271" s="24" t="str">
        <f t="shared" si="116"/>
        <v>DS</v>
      </c>
    </row>
    <row r="272" spans="1:27" x14ac:dyDescent="0.2">
      <c r="A272" s="18" t="s">
        <v>28</v>
      </c>
      <c r="B272" s="133"/>
      <c r="C272" s="133"/>
      <c r="D272" s="133"/>
      <c r="E272" s="133"/>
      <c r="F272" s="133"/>
      <c r="G272" s="133"/>
      <c r="H272" s="133"/>
      <c r="I272" s="133"/>
      <c r="J272" s="19">
        <f t="shared" ref="J272:Q272" si="117">SUM(J266:J271)</f>
        <v>25</v>
      </c>
      <c r="K272" s="19">
        <f t="shared" si="117"/>
        <v>10</v>
      </c>
      <c r="L272" s="19">
        <f t="shared" si="117"/>
        <v>3</v>
      </c>
      <c r="M272" s="19">
        <f t="shared" si="117"/>
        <v>4</v>
      </c>
      <c r="N272" s="19">
        <f t="shared" si="117"/>
        <v>0</v>
      </c>
      <c r="O272" s="19">
        <f t="shared" si="117"/>
        <v>17</v>
      </c>
      <c r="P272" s="19">
        <f t="shared" si="117"/>
        <v>33</v>
      </c>
      <c r="Q272" s="19">
        <f t="shared" si="117"/>
        <v>50</v>
      </c>
      <c r="R272" s="18">
        <f>COUNTIF(R266:R271,"E")</f>
        <v>4</v>
      </c>
      <c r="S272" s="18">
        <f>COUNTIF(S266:S271,"C")</f>
        <v>0</v>
      </c>
      <c r="T272" s="18">
        <f>COUNTIF(T266:T271,"VP")</f>
        <v>2</v>
      </c>
      <c r="U272" s="41">
        <f>COUNTA(U266:U271)</f>
        <v>6</v>
      </c>
    </row>
    <row r="273" spans="1:27" ht="30" customHeight="1" x14ac:dyDescent="0.2">
      <c r="A273" s="200" t="s">
        <v>114</v>
      </c>
      <c r="B273" s="201"/>
      <c r="C273" s="201"/>
      <c r="D273" s="201"/>
      <c r="E273" s="201"/>
      <c r="F273" s="201"/>
      <c r="G273" s="201"/>
      <c r="H273" s="201"/>
      <c r="I273" s="202"/>
      <c r="J273" s="19">
        <f t="shared" ref="J273:U273" si="118">SUM(J264,J272)</f>
        <v>100</v>
      </c>
      <c r="K273" s="19">
        <f t="shared" si="118"/>
        <v>38</v>
      </c>
      <c r="L273" s="19">
        <f t="shared" si="118"/>
        <v>21</v>
      </c>
      <c r="M273" s="19">
        <f t="shared" si="118"/>
        <v>17</v>
      </c>
      <c r="N273" s="19">
        <f t="shared" si="118"/>
        <v>0</v>
      </c>
      <c r="O273" s="19">
        <f t="shared" si="118"/>
        <v>76</v>
      </c>
      <c r="P273" s="19">
        <f t="shared" si="118"/>
        <v>108</v>
      </c>
      <c r="Q273" s="19">
        <f t="shared" si="118"/>
        <v>184</v>
      </c>
      <c r="R273" s="19">
        <f t="shared" si="118"/>
        <v>13</v>
      </c>
      <c r="S273" s="19">
        <f t="shared" si="118"/>
        <v>5</v>
      </c>
      <c r="T273" s="19">
        <f t="shared" si="118"/>
        <v>4</v>
      </c>
      <c r="U273" s="56">
        <f t="shared" si="118"/>
        <v>22</v>
      </c>
    </row>
    <row r="274" spans="1:27" ht="13.5" customHeight="1" x14ac:dyDescent="0.2">
      <c r="A274" s="179" t="s">
        <v>53</v>
      </c>
      <c r="B274" s="180"/>
      <c r="C274" s="180"/>
      <c r="D274" s="180"/>
      <c r="E274" s="180"/>
      <c r="F274" s="180"/>
      <c r="G274" s="180"/>
      <c r="H274" s="180"/>
      <c r="I274" s="180"/>
      <c r="J274" s="181"/>
      <c r="K274" s="19">
        <f t="shared" ref="K274:Q274" si="119">K264*14+K272*12</f>
        <v>512</v>
      </c>
      <c r="L274" s="19">
        <f t="shared" si="119"/>
        <v>288</v>
      </c>
      <c r="M274" s="19">
        <f t="shared" si="119"/>
        <v>230</v>
      </c>
      <c r="N274" s="19">
        <f t="shared" si="119"/>
        <v>0</v>
      </c>
      <c r="O274" s="19">
        <f t="shared" si="119"/>
        <v>1030</v>
      </c>
      <c r="P274" s="19">
        <f t="shared" si="119"/>
        <v>1446</v>
      </c>
      <c r="Q274" s="19">
        <f t="shared" si="119"/>
        <v>2476</v>
      </c>
      <c r="R274" s="203"/>
      <c r="S274" s="204"/>
      <c r="T274" s="204"/>
      <c r="U274" s="205"/>
    </row>
    <row r="275" spans="1:27" ht="15.75" customHeight="1" x14ac:dyDescent="0.2">
      <c r="A275" s="182"/>
      <c r="B275" s="183"/>
      <c r="C275" s="183"/>
      <c r="D275" s="183"/>
      <c r="E275" s="183"/>
      <c r="F275" s="183"/>
      <c r="G275" s="183"/>
      <c r="H275" s="183"/>
      <c r="I275" s="183"/>
      <c r="J275" s="184"/>
      <c r="K275" s="209">
        <f>SUM(K274:N274)</f>
        <v>1030</v>
      </c>
      <c r="L275" s="210"/>
      <c r="M275" s="210"/>
      <c r="N275" s="211"/>
      <c r="O275" s="209">
        <f>SUM(O274:P274)</f>
        <v>2476</v>
      </c>
      <c r="P275" s="210"/>
      <c r="Q275" s="211"/>
      <c r="R275" s="206"/>
      <c r="S275" s="207"/>
      <c r="T275" s="207"/>
      <c r="U275" s="208"/>
    </row>
    <row r="276" spans="1:27" ht="21.75" customHeight="1" x14ac:dyDescent="0.2">
      <c r="A276" s="164" t="s">
        <v>113</v>
      </c>
      <c r="B276" s="165"/>
      <c r="C276" s="165"/>
      <c r="D276" s="165"/>
      <c r="E276" s="165"/>
      <c r="F276" s="165"/>
      <c r="G276" s="165"/>
      <c r="H276" s="165"/>
      <c r="I276" s="165"/>
      <c r="J276" s="166"/>
      <c r="K276" s="170">
        <f>U273/SUM(U47,U60,U72,U85,U100,U113)</f>
        <v>0.51162790697674421</v>
      </c>
      <c r="L276" s="171"/>
      <c r="M276" s="171"/>
      <c r="N276" s="171"/>
      <c r="O276" s="171"/>
      <c r="P276" s="171"/>
      <c r="Q276" s="171"/>
      <c r="R276" s="171"/>
      <c r="S276" s="171"/>
      <c r="T276" s="171"/>
      <c r="U276" s="172"/>
    </row>
    <row r="277" spans="1:27" s="55" customFormat="1" ht="22.5" customHeight="1" x14ac:dyDescent="0.2">
      <c r="A277" s="167" t="s">
        <v>115</v>
      </c>
      <c r="B277" s="168"/>
      <c r="C277" s="168"/>
      <c r="D277" s="168"/>
      <c r="E277" s="168"/>
      <c r="F277" s="168"/>
      <c r="G277" s="168"/>
      <c r="H277" s="168"/>
      <c r="I277" s="168"/>
      <c r="J277" s="169"/>
      <c r="K277" s="170">
        <f>K275/(SUM(O47,O60,O72,O85,O100)*14+O113*12)</f>
        <v>0.49094375595805528</v>
      </c>
      <c r="L277" s="171"/>
      <c r="M277" s="171"/>
      <c r="N277" s="171"/>
      <c r="O277" s="171"/>
      <c r="P277" s="171"/>
      <c r="Q277" s="171"/>
      <c r="R277" s="171"/>
      <c r="S277" s="171"/>
      <c r="T277" s="171"/>
      <c r="U277" s="172"/>
    </row>
    <row r="279" spans="1:27" ht="22.5" customHeight="1" x14ac:dyDescent="0.2">
      <c r="A279" s="133" t="s">
        <v>74</v>
      </c>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7" ht="23.25" customHeight="1" x14ac:dyDescent="0.2">
      <c r="A280" s="133" t="s">
        <v>30</v>
      </c>
      <c r="B280" s="133" t="s">
        <v>29</v>
      </c>
      <c r="C280" s="133"/>
      <c r="D280" s="133"/>
      <c r="E280" s="133"/>
      <c r="F280" s="133"/>
      <c r="G280" s="133"/>
      <c r="H280" s="133"/>
      <c r="I280" s="133"/>
      <c r="J280" s="163" t="s">
        <v>43</v>
      </c>
      <c r="K280" s="163" t="s">
        <v>27</v>
      </c>
      <c r="L280" s="163"/>
      <c r="M280" s="163"/>
      <c r="N280" s="163"/>
      <c r="O280" s="163" t="s">
        <v>44</v>
      </c>
      <c r="P280" s="163"/>
      <c r="Q280" s="163"/>
      <c r="R280" s="163" t="s">
        <v>26</v>
      </c>
      <c r="S280" s="163"/>
      <c r="T280" s="163"/>
      <c r="U280" s="163" t="s">
        <v>25</v>
      </c>
    </row>
    <row r="281" spans="1:27" ht="18" customHeight="1" x14ac:dyDescent="0.2">
      <c r="A281" s="133"/>
      <c r="B281" s="133"/>
      <c r="C281" s="133"/>
      <c r="D281" s="133"/>
      <c r="E281" s="133"/>
      <c r="F281" s="133"/>
      <c r="G281" s="133"/>
      <c r="H281" s="133"/>
      <c r="I281" s="133"/>
      <c r="J281" s="163"/>
      <c r="K281" s="60" t="s">
        <v>31</v>
      </c>
      <c r="L281" s="60" t="s">
        <v>32</v>
      </c>
      <c r="M281" s="60" t="s">
        <v>33</v>
      </c>
      <c r="N281" s="60" t="s">
        <v>111</v>
      </c>
      <c r="O281" s="60" t="s">
        <v>37</v>
      </c>
      <c r="P281" s="60" t="s">
        <v>8</v>
      </c>
      <c r="Q281" s="60" t="s">
        <v>34</v>
      </c>
      <c r="R281" s="60" t="s">
        <v>35</v>
      </c>
      <c r="S281" s="60" t="s">
        <v>31</v>
      </c>
      <c r="T281" s="60" t="s">
        <v>36</v>
      </c>
      <c r="U281" s="163"/>
    </row>
    <row r="282" spans="1:27" ht="19.5" customHeight="1" x14ac:dyDescent="0.2">
      <c r="A282" s="133" t="s">
        <v>62</v>
      </c>
      <c r="B282" s="133"/>
      <c r="C282" s="133"/>
      <c r="D282" s="133"/>
      <c r="E282" s="133"/>
      <c r="F282" s="133"/>
      <c r="G282" s="133"/>
      <c r="H282" s="133"/>
      <c r="I282" s="133"/>
      <c r="J282" s="133"/>
      <c r="K282" s="133"/>
      <c r="L282" s="133"/>
      <c r="M282" s="133"/>
      <c r="N282" s="133"/>
      <c r="O282" s="133"/>
      <c r="P282" s="133"/>
      <c r="Q282" s="133"/>
      <c r="R282" s="133"/>
      <c r="S282" s="133"/>
      <c r="T282" s="133"/>
      <c r="U282" s="133"/>
    </row>
    <row r="283" spans="1:27" x14ac:dyDescent="0.2">
      <c r="A283" s="26" t="str">
        <f>IF(ISNA(INDEX($A$37:$U$191,MATCH($B283,$B$37:$B$191,0),1)),"",INDEX($A$37:$U$191,MATCH($B283,$B$37:$B$191,0),1))</f>
        <v>*</v>
      </c>
      <c r="B283" s="132" t="s">
        <v>106</v>
      </c>
      <c r="C283" s="132"/>
      <c r="D283" s="132"/>
      <c r="E283" s="132"/>
      <c r="F283" s="132"/>
      <c r="G283" s="132"/>
      <c r="H283" s="132"/>
      <c r="I283" s="132"/>
      <c r="J283" s="16">
        <f>IF(ISNA(INDEX($A$37:$U$191,MATCH($B283,$B$37:$B$191,0),10)),"",INDEX($A$37:$U$191,MATCH($B283,$B$37:$B$191,0),10))</f>
        <v>3</v>
      </c>
      <c r="K283" s="16">
        <f>IF(ISNA(INDEX($A$37:$U$191,MATCH($B283,$B$37:$B$191,0),11)),"",INDEX($A$37:$U$191,MATCH($B283,$B$37:$B$191,0),11))</f>
        <v>0</v>
      </c>
      <c r="L283" s="16">
        <f>IF(ISNA(INDEX($A$37:$U$191,MATCH($B283,$B$37:$B$191,0),12)),"",INDEX($A$37:$U$191,MATCH($B283,$B$37:$B$191,0),12))</f>
        <v>2</v>
      </c>
      <c r="M283" s="16">
        <f>IF(ISNA(INDEX($A$37:$U$191,MATCH($B283,$B$37:$B$191,0),13)),"",INDEX($A$37:$U$191,MATCH($B283,$B$37:$B$191,0),13))</f>
        <v>0</v>
      </c>
      <c r="N283" s="16">
        <f>IF(ISNA(INDEX($A$37:$U$191,MATCH($B283,$B$37:$B$191,0),14)),"",INDEX($A$37:$U$191,MATCH($B283,$B$37:$B$191,0),14))</f>
        <v>0</v>
      </c>
      <c r="O283" s="16">
        <f>IF(ISNA(INDEX($A$37:$U$191,MATCH($B283,$B$37:$B$191,0),15)),"",INDEX($A$37:$U$191,MATCH($B283,$B$37:$B$191,0),15))</f>
        <v>2</v>
      </c>
      <c r="P283" s="16">
        <f>IF(ISNA(INDEX($A$37:$U$191,MATCH($B283,$B$37:$B$191,0),16)),"",INDEX($A$37:$U$191,MATCH($B283,$B$37:$B$191,0),16))</f>
        <v>3</v>
      </c>
      <c r="Q283" s="16">
        <f>IF(ISNA(INDEX($A$37:$U$191,MATCH($B283,$B$37:$B$191,0),17)),"",INDEX($A$37:$U$191,MATCH($B283,$B$37:$B$191,0),17))</f>
        <v>5</v>
      </c>
      <c r="R283" s="24">
        <f>IF(ISNA(INDEX($A$37:$U$191,MATCH($B283,$B$37:$B$191,0),18)),"",INDEX($A$37:$U$191,MATCH($B283,$B$37:$B$191,0),18))</f>
        <v>0</v>
      </c>
      <c r="S283" s="24" t="str">
        <f>IF(ISNA(INDEX($A$37:$U$191,MATCH($B283,$B$37:$B$191,0),19)),"",INDEX($A$37:$U$191,MATCH($B283,$B$37:$B$191,0),19))</f>
        <v>C</v>
      </c>
      <c r="T283" s="24">
        <f>IF(ISNA(INDEX($A$37:$U$191,MATCH($B283,$B$37:$B$191,0),20)),"",INDEX($A$37:$U$191,MATCH($B283,$B$37:$B$191,0),20))</f>
        <v>0</v>
      </c>
      <c r="U283" s="24" t="str">
        <f>IF(ISNA(INDEX($A$37:$U$191,MATCH($B283,$B$37:$B$191,0),21)),"",INDEX($A$37:$U$191,MATCH($B283,$B$37:$B$191,0),21))</f>
        <v>DC</v>
      </c>
      <c r="V283" s="76"/>
      <c r="W283" s="70"/>
      <c r="X283" s="70"/>
      <c r="Y283" s="70"/>
      <c r="Z283" s="70"/>
      <c r="AA283" s="70"/>
    </row>
    <row r="284" spans="1:27" x14ac:dyDescent="0.2">
      <c r="A284" s="26" t="str">
        <f>IF(ISNA(INDEX($A$37:$U$191,MATCH($B284,$B$37:$B$191,0),1)),"",INDEX($A$37:$U$191,MATCH($B284,$B$37:$B$191,0),1))</f>
        <v>YLU0011</v>
      </c>
      <c r="B284" s="132" t="s">
        <v>78</v>
      </c>
      <c r="C284" s="132"/>
      <c r="D284" s="132"/>
      <c r="E284" s="132"/>
      <c r="F284" s="132"/>
      <c r="G284" s="132"/>
      <c r="H284" s="132"/>
      <c r="I284" s="132"/>
      <c r="J284" s="16">
        <f>IF(ISNA(INDEX($A$37:$U$191,MATCH($B284,$B$37:$B$191,0),10)),"",INDEX($A$37:$U$191,MATCH($B284,$B$37:$B$191,0),10))</f>
        <v>2</v>
      </c>
      <c r="K284" s="16">
        <f>IF(ISNA(INDEX($A$37:$U$191,MATCH($B284,$B$37:$B$191,0),11)),"",INDEX($A$37:$U$191,MATCH($B284,$B$37:$B$191,0),11))</f>
        <v>0</v>
      </c>
      <c r="L284" s="16">
        <f>IF(ISNA(INDEX($A$37:$U$191,MATCH($B284,$B$37:$B$191,0),12)),"",INDEX($A$37:$U$191,MATCH($B284,$B$37:$B$191,0),12))</f>
        <v>2</v>
      </c>
      <c r="M284" s="16">
        <f>IF(ISNA(INDEX($A$37:$U$191,MATCH($B284,$B$37:$B$191,0),13)),"",INDEX($A$37:$U$191,MATCH($B284,$B$37:$B$191,0),13))</f>
        <v>0</v>
      </c>
      <c r="N284" s="16">
        <f>IF(ISNA(INDEX($A$37:$U$191,MATCH($B284,$B$37:$B$191,0),14)),"",INDEX($A$37:$U$191,MATCH($B284,$B$37:$B$191,0),14))</f>
        <v>0</v>
      </c>
      <c r="O284" s="16">
        <f>IF(ISNA(INDEX($A$37:$U$191,MATCH($B284,$B$37:$B$191,0),15)),"",INDEX($A$37:$U$191,MATCH($B284,$B$37:$B$191,0),15))</f>
        <v>2</v>
      </c>
      <c r="P284" s="16">
        <f>IF(ISNA(INDEX($A$37:$U$191,MATCH($B284,$B$37:$B$191,0),16)),"",INDEX($A$37:$U$191,MATCH($B284,$B$37:$B$191,0),16))</f>
        <v>2</v>
      </c>
      <c r="Q284" s="16">
        <f>IF(ISNA(INDEX($A$37:$U$191,MATCH($B284,$B$37:$B$191,0),17)),"",INDEX($A$37:$U$191,MATCH($B284,$B$37:$B$191,0),17))</f>
        <v>4</v>
      </c>
      <c r="R284" s="24">
        <f>IF(ISNA(INDEX($A$37:$U$191,MATCH($B284,$B$37:$B$191,0),18)),"",INDEX($A$37:$U$191,MATCH($B284,$B$37:$B$191,0),18))</f>
        <v>0</v>
      </c>
      <c r="S284" s="24">
        <f>IF(ISNA(INDEX($A$37:$U$191,MATCH($B284,$B$37:$B$191,0),19)),"",INDEX($A$37:$U$191,MATCH($B284,$B$37:$B$191,0),19))</f>
        <v>0</v>
      </c>
      <c r="T284" s="24" t="str">
        <f>IF(ISNA(INDEX($A$37:$U$191,MATCH($B284,$B$37:$B$191,0),20)),"",INDEX($A$37:$U$191,MATCH($B284,$B$37:$B$191,0),20))</f>
        <v>VP</v>
      </c>
      <c r="U284" s="24" t="str">
        <f>IF(ISNA(INDEX($A$37:$U$191,MATCH($B284,$B$37:$B$191,0),21)),"",INDEX($A$37:$U$191,MATCH($B284,$B$37:$B$191,0),21))</f>
        <v>DC</v>
      </c>
      <c r="V284" s="76"/>
      <c r="W284" s="70"/>
      <c r="X284" s="70"/>
      <c r="Y284" s="70"/>
      <c r="Z284" s="70"/>
      <c r="AA284" s="70"/>
    </row>
    <row r="285" spans="1:27" x14ac:dyDescent="0.2">
      <c r="A285" s="26" t="str">
        <f>IF(ISNA(INDEX($A$37:$U$191,MATCH($B285,$B$37:$B$191,0),1)),"",INDEX($A$37:$U$191,MATCH($B285,$B$37:$B$191,0),1))</f>
        <v>*</v>
      </c>
      <c r="B285" s="132" t="s">
        <v>107</v>
      </c>
      <c r="C285" s="132"/>
      <c r="D285" s="132"/>
      <c r="E285" s="132"/>
      <c r="F285" s="132"/>
      <c r="G285" s="132"/>
      <c r="H285" s="132"/>
      <c r="I285" s="132"/>
      <c r="J285" s="16">
        <f>IF(ISNA(INDEX($A$37:$U$191,MATCH($B285,$B$37:$B$191,0),10)),"",INDEX($A$37:$U$191,MATCH($B285,$B$37:$B$191,0),10))</f>
        <v>3</v>
      </c>
      <c r="K285" s="16">
        <f>IF(ISNA(INDEX($A$37:$U$191,MATCH($B285,$B$37:$B$191,0),11)),"",INDEX($A$37:$U$191,MATCH($B285,$B$37:$B$191,0),11))</f>
        <v>0</v>
      </c>
      <c r="L285" s="16">
        <f>IF(ISNA(INDEX($A$37:$U$191,MATCH($B285,$B$37:$B$191,0),12)),"",INDEX($A$37:$U$191,MATCH($B285,$B$37:$B$191,0),12))</f>
        <v>2</v>
      </c>
      <c r="M285" s="16">
        <f>IF(ISNA(INDEX($A$37:$U$191,MATCH($B285,$B$37:$B$191,0),13)),"",INDEX($A$37:$U$191,MATCH($B285,$B$37:$B$191,0),13))</f>
        <v>0</v>
      </c>
      <c r="N285" s="16">
        <f>IF(ISNA(INDEX($A$37:$U$191,MATCH($B285,$B$37:$B$191,0),14)),"",INDEX($A$37:$U$191,MATCH($B285,$B$37:$B$191,0),14))</f>
        <v>0</v>
      </c>
      <c r="O285" s="16">
        <f>IF(ISNA(INDEX($A$37:$U$191,MATCH($B285,$B$37:$B$191,0),15)),"",INDEX($A$37:$U$191,MATCH($B285,$B$37:$B$191,0),15))</f>
        <v>2</v>
      </c>
      <c r="P285" s="16">
        <f>IF(ISNA(INDEX($A$37:$U$191,MATCH($B285,$B$37:$B$191,0),16)),"",INDEX($A$37:$U$191,MATCH($B285,$B$37:$B$191,0),16))</f>
        <v>3</v>
      </c>
      <c r="Q285" s="16">
        <f>IF(ISNA(INDEX($A$37:$U$191,MATCH($B285,$B$37:$B$191,0),17)),"",INDEX($A$37:$U$191,MATCH($B285,$B$37:$B$191,0),17))</f>
        <v>5</v>
      </c>
      <c r="R285" s="24">
        <f>IF(ISNA(INDEX($A$37:$U$191,MATCH($B285,$B$37:$B$191,0),18)),"",INDEX($A$37:$U$191,MATCH($B285,$B$37:$B$191,0),18))</f>
        <v>0</v>
      </c>
      <c r="S285" s="24" t="str">
        <f>IF(ISNA(INDEX($A$37:$U$191,MATCH($B285,$B$37:$B$191,0),19)),"",INDEX($A$37:$U$191,MATCH($B285,$B$37:$B$191,0),19))</f>
        <v>C</v>
      </c>
      <c r="T285" s="24">
        <f>IF(ISNA(INDEX($A$37:$U$191,MATCH($B285,$B$37:$B$191,0),20)),"",INDEX($A$37:$U$191,MATCH($B285,$B$37:$B$191,0),20))</f>
        <v>0</v>
      </c>
      <c r="U285" s="24" t="str">
        <f>IF(ISNA(INDEX($A$37:$U$191,MATCH($B285,$B$37:$B$191,0),21)),"",INDEX($A$37:$U$191,MATCH($B285,$B$37:$B$191,0),21))</f>
        <v>DC</v>
      </c>
      <c r="V285" s="76"/>
      <c r="W285" s="70"/>
      <c r="X285" s="70"/>
      <c r="Y285" s="70"/>
      <c r="Z285" s="70"/>
      <c r="AA285" s="70"/>
    </row>
    <row r="286" spans="1:27" x14ac:dyDescent="0.2">
      <c r="A286" s="26" t="str">
        <f>IF(ISNA(INDEX($A$37:$U$191,MATCH($B286,$B$37:$B$191,0),1)),"",INDEX($A$37:$U$191,MATCH($B286,$B$37:$B$191,0),1))</f>
        <v>YLU0012</v>
      </c>
      <c r="B286" s="132" t="s">
        <v>79</v>
      </c>
      <c r="C286" s="132"/>
      <c r="D286" s="132"/>
      <c r="E286" s="132"/>
      <c r="F286" s="132"/>
      <c r="G286" s="132"/>
      <c r="H286" s="132"/>
      <c r="I286" s="132"/>
      <c r="J286" s="16">
        <f>IF(ISNA(INDEX($A$37:$U$191,MATCH($B286,$B$37:$B$191,0),10)),"",INDEX($A$37:$U$191,MATCH($B286,$B$37:$B$191,0),10))</f>
        <v>2</v>
      </c>
      <c r="K286" s="16">
        <f>IF(ISNA(INDEX($A$37:$U$191,MATCH($B286,$B$37:$B$191,0),11)),"",INDEX($A$37:$U$191,MATCH($B286,$B$37:$B$191,0),11))</f>
        <v>0</v>
      </c>
      <c r="L286" s="16">
        <f>IF(ISNA(INDEX($A$37:$U$191,MATCH($B286,$B$37:$B$191,0),12)),"",INDEX($A$37:$U$191,MATCH($B286,$B$37:$B$191,0),12))</f>
        <v>2</v>
      </c>
      <c r="M286" s="16">
        <f>IF(ISNA(INDEX($A$37:$U$191,MATCH($B286,$B$37:$B$191,0),13)),"",INDEX($A$37:$U$191,MATCH($B286,$B$37:$B$191,0),13))</f>
        <v>0</v>
      </c>
      <c r="N286" s="16">
        <f>IF(ISNA(INDEX($A$37:$U$191,MATCH($B286,$B$37:$B$191,0),14)),"",INDEX($A$37:$U$191,MATCH($B286,$B$37:$B$191,0),14))</f>
        <v>0</v>
      </c>
      <c r="O286" s="16">
        <f>IF(ISNA(INDEX($A$37:$U$191,MATCH($B286,$B$37:$B$191,0),15)),"",INDEX($A$37:$U$191,MATCH($B286,$B$37:$B$191,0),15))</f>
        <v>2</v>
      </c>
      <c r="P286" s="16">
        <f>IF(ISNA(INDEX($A$37:$U$191,MATCH($B286,$B$37:$B$191,0),16)),"",INDEX($A$37:$U$191,MATCH($B286,$B$37:$B$191,0),16))</f>
        <v>2</v>
      </c>
      <c r="Q286" s="16">
        <f>IF(ISNA(INDEX($A$37:$U$191,MATCH($B286,$B$37:$B$191,0),17)),"",INDEX($A$37:$U$191,MATCH($B286,$B$37:$B$191,0),17))</f>
        <v>4</v>
      </c>
      <c r="R286" s="24">
        <f>IF(ISNA(INDEX($A$37:$U$191,MATCH($B286,$B$37:$B$191,0),18)),"",INDEX($A$37:$U$191,MATCH($B286,$B$37:$B$191,0),18))</f>
        <v>0</v>
      </c>
      <c r="S286" s="24">
        <f>IF(ISNA(INDEX($A$37:$U$191,MATCH($B286,$B$37:$B$191,0),19)),"",INDEX($A$37:$U$191,MATCH($B286,$B$37:$B$191,0),19))</f>
        <v>0</v>
      </c>
      <c r="T286" s="24" t="str">
        <f>IF(ISNA(INDEX($A$37:$U$191,MATCH($B286,$B$37:$B$191,0),20)),"",INDEX($A$37:$U$191,MATCH($B286,$B$37:$B$191,0),20))</f>
        <v>VP</v>
      </c>
      <c r="U286" s="24" t="str">
        <f>IF(ISNA(INDEX($A$37:$U$191,MATCH($B286,$B$37:$B$191,0),21)),"",INDEX($A$37:$U$191,MATCH($B286,$B$37:$B$191,0),21))</f>
        <v>DC</v>
      </c>
      <c r="V286" s="76"/>
      <c r="W286" s="70"/>
      <c r="X286" s="70"/>
      <c r="Y286" s="70"/>
      <c r="Z286" s="70"/>
      <c r="AA286" s="70"/>
    </row>
    <row r="287" spans="1:27" x14ac:dyDescent="0.2">
      <c r="A287" s="61" t="s">
        <v>28</v>
      </c>
      <c r="B287" s="135"/>
      <c r="C287" s="135"/>
      <c r="D287" s="135"/>
      <c r="E287" s="135"/>
      <c r="F287" s="135"/>
      <c r="G287" s="135"/>
      <c r="H287" s="135"/>
      <c r="I287" s="135"/>
      <c r="J287" s="19">
        <f t="shared" ref="J287:Q287" si="120">SUM(J283:J286)</f>
        <v>10</v>
      </c>
      <c r="K287" s="19">
        <f t="shared" si="120"/>
        <v>0</v>
      </c>
      <c r="L287" s="19">
        <f t="shared" si="120"/>
        <v>8</v>
      </c>
      <c r="M287" s="19">
        <f t="shared" si="120"/>
        <v>0</v>
      </c>
      <c r="N287" s="19">
        <f t="shared" si="120"/>
        <v>0</v>
      </c>
      <c r="O287" s="19">
        <f t="shared" si="120"/>
        <v>8</v>
      </c>
      <c r="P287" s="19">
        <f t="shared" si="120"/>
        <v>10</v>
      </c>
      <c r="Q287" s="19">
        <f t="shared" si="120"/>
        <v>18</v>
      </c>
      <c r="R287" s="61">
        <f>COUNTIF(R283:R286,"E")</f>
        <v>0</v>
      </c>
      <c r="S287" s="61">
        <f>COUNTIF(S283:S286,"C")</f>
        <v>2</v>
      </c>
      <c r="T287" s="61">
        <f>COUNTIF(T283:T286,"VP")</f>
        <v>2</v>
      </c>
      <c r="U287" s="62">
        <f>COUNTA(U283:U286)</f>
        <v>4</v>
      </c>
      <c r="V287" s="78"/>
      <c r="W287" s="68"/>
      <c r="X287" s="68"/>
      <c r="Y287" s="68"/>
      <c r="Z287" s="68"/>
      <c r="AA287" s="68"/>
    </row>
    <row r="288" spans="1:27" x14ac:dyDescent="0.2">
      <c r="A288" s="133" t="s">
        <v>76</v>
      </c>
      <c r="B288" s="133"/>
      <c r="C288" s="133"/>
      <c r="D288" s="133"/>
      <c r="E288" s="133"/>
      <c r="F288" s="133"/>
      <c r="G288" s="133"/>
      <c r="H288" s="133"/>
      <c r="I288" s="133"/>
      <c r="J288" s="133"/>
      <c r="K288" s="133"/>
      <c r="L288" s="133"/>
      <c r="M288" s="133"/>
      <c r="N288" s="133"/>
      <c r="O288" s="133"/>
      <c r="P288" s="133"/>
      <c r="Q288" s="133"/>
      <c r="R288" s="133"/>
      <c r="S288" s="133"/>
      <c r="T288" s="133"/>
      <c r="U288" s="133"/>
      <c r="V288" s="82"/>
      <c r="W288" s="81"/>
      <c r="X288" s="81"/>
      <c r="Y288" s="81"/>
      <c r="Z288" s="81"/>
      <c r="AA288" s="81"/>
    </row>
    <row r="289" spans="1:27" x14ac:dyDescent="0.2">
      <c r="A289" s="26" t="str">
        <f>IF(ISNA(INDEX($A$37:$U$191,MATCH($B289,$B$37:$B$191,0),1)),"",INDEX($A$37:$U$191,MATCH($B289,$B$37:$B$191,0),1))</f>
        <v>MLX2207</v>
      </c>
      <c r="B289" s="132" t="s">
        <v>210</v>
      </c>
      <c r="C289" s="132"/>
      <c r="D289" s="132"/>
      <c r="E289" s="132"/>
      <c r="F289" s="132"/>
      <c r="G289" s="132"/>
      <c r="H289" s="132"/>
      <c r="I289" s="132"/>
      <c r="J289" s="16">
        <f>IF(ISNA(INDEX($A$37:$U$191,MATCH($B289,$B$37:$B$191,0),10)),"",INDEX($A$37:$U$191,MATCH($B289,$B$37:$B$191,0),10))</f>
        <v>2</v>
      </c>
      <c r="K289" s="16">
        <f>IF(ISNA(INDEX($A$37:$U$191,MATCH($B289,$B$37:$B$191,0),11)),"",INDEX($A$37:$U$191,MATCH($B289,$B$37:$B$191,0),11))</f>
        <v>2</v>
      </c>
      <c r="L289" s="16">
        <f>IF(ISNA(INDEX($A$37:$U$191,MATCH($B289,$B$37:$B$191,0),12)),"",INDEX($A$37:$U$191,MATCH($B289,$B$37:$B$191,0),12))</f>
        <v>0</v>
      </c>
      <c r="M289" s="16">
        <f>IF(ISNA(INDEX($A$37:$U$191,MATCH($B289,$B$37:$B$191,0),13)),"",INDEX($A$37:$U$191,MATCH($B289,$B$37:$B$191,0),13))</f>
        <v>0</v>
      </c>
      <c r="N289" s="16">
        <f>IF(ISNA(INDEX($A$37:$U$191,MATCH($B289,$B$37:$B$191,0),14)),"",INDEX($A$37:$U$191,MATCH($B289,$B$37:$B$191,0),14))</f>
        <v>0</v>
      </c>
      <c r="O289" s="16">
        <f>IF(ISNA(INDEX($A$37:$U$191,MATCH($B289,$B$37:$B$191,0),15)),"",INDEX($A$37:$U$191,MATCH($B289,$B$37:$B$191,0),15))</f>
        <v>2</v>
      </c>
      <c r="P289" s="16">
        <f>IF(ISNA(INDEX($A$37:$U$191,MATCH($B289,$B$37:$B$191,0),16)),"",INDEX($A$37:$U$191,MATCH($B289,$B$37:$B$191,0),16))</f>
        <v>2</v>
      </c>
      <c r="Q289" s="16">
        <f>IF(ISNA(INDEX($A$37:$U$191,MATCH($B289,$B$37:$B$191,0),17)),"",INDEX($A$37:$U$191,MATCH($B289,$B$37:$B$191,0),17))</f>
        <v>4</v>
      </c>
      <c r="R289" s="24">
        <f>IF(ISNA(INDEX($A$37:$U$191,MATCH($B289,$B$37:$B$191,0),18)),"",INDEX($A$37:$U$191,MATCH($B289,$B$37:$B$191,0),18))</f>
        <v>0</v>
      </c>
      <c r="S289" s="24">
        <f>IF(ISNA(INDEX($A$37:$U$191,MATCH($B289,$B$37:$B$191,0),19)),"",INDEX($A$37:$U$191,MATCH($B289,$B$37:$B$191,0),19))</f>
        <v>0</v>
      </c>
      <c r="T289" s="24" t="str">
        <f>IF(ISNA(INDEX($A$37:$U$191,MATCH($B289,$B$37:$B$191,0),20)),"",INDEX($A$37:$U$191,MATCH($B289,$B$37:$B$191,0),20))</f>
        <v>VP</v>
      </c>
      <c r="U289" s="24" t="str">
        <f>IF(ISNA(INDEX($A$37:$U$191,MATCH($B289,$B$37:$B$191,0),21)),"",INDEX($A$37:$U$191,MATCH($B289,$B$37:$B$191,0),21))</f>
        <v>DC</v>
      </c>
      <c r="V289" s="82"/>
      <c r="W289" s="81"/>
      <c r="X289" s="81"/>
      <c r="Y289" s="81"/>
      <c r="Z289" s="81"/>
      <c r="AA289" s="81"/>
    </row>
    <row r="290" spans="1:27" x14ac:dyDescent="0.2">
      <c r="A290" s="26" t="str">
        <f>IF(ISNA(INDEX($A$37:$U$191,MATCH($B290,$B$37:$B$191,0),1)),"",INDEX($A$37:$U$191,MATCH($B290,$B$37:$B$191,0),1))</f>
        <v>MLX2208</v>
      </c>
      <c r="B290" s="132" t="s">
        <v>212</v>
      </c>
      <c r="C290" s="132"/>
      <c r="D290" s="132"/>
      <c r="E290" s="132"/>
      <c r="F290" s="132"/>
      <c r="G290" s="132"/>
      <c r="H290" s="132"/>
      <c r="I290" s="132"/>
      <c r="J290" s="16">
        <f>IF(ISNA(INDEX($A$37:$U$191,MATCH($B290,$B$37:$B$191,0),10)),"",INDEX($A$37:$U$191,MATCH($B290,$B$37:$B$191,0),10))</f>
        <v>3</v>
      </c>
      <c r="K290" s="16">
        <f>IF(ISNA(INDEX($A$37:$U$191,MATCH($B290,$B$37:$B$191,0),11)),"",INDEX($A$37:$U$191,MATCH($B290,$B$37:$B$191,0),11))</f>
        <v>2</v>
      </c>
      <c r="L290" s="16">
        <f>IF(ISNA(INDEX($A$37:$U$191,MATCH($B290,$B$37:$B$191,0),12)),"",INDEX($A$37:$U$191,MATCH($B290,$B$37:$B$191,0),12))</f>
        <v>1</v>
      </c>
      <c r="M290" s="16">
        <f>IF(ISNA(INDEX($A$37:$U$191,MATCH($B290,$B$37:$B$191,0),13)),"",INDEX($A$37:$U$191,MATCH($B290,$B$37:$B$191,0),13))</f>
        <v>0</v>
      </c>
      <c r="N290" s="16">
        <f>IF(ISNA(INDEX($A$37:$U$191,MATCH($B290,$B$37:$B$191,0),14)),"",INDEX($A$37:$U$191,MATCH($B290,$B$37:$B$191,0),14))</f>
        <v>0</v>
      </c>
      <c r="O290" s="16">
        <f>IF(ISNA(INDEX($A$37:$U$191,MATCH($B290,$B$37:$B$191,0),15)),"",INDEX($A$37:$U$191,MATCH($B290,$B$37:$B$191,0),15))</f>
        <v>3</v>
      </c>
      <c r="P290" s="16">
        <f>IF(ISNA(INDEX($A$37:$U$191,MATCH($B290,$B$37:$B$191,0),16)),"",INDEX($A$37:$U$191,MATCH($B290,$B$37:$B$191,0),16))</f>
        <v>3</v>
      </c>
      <c r="Q290" s="16">
        <f>IF(ISNA(INDEX($A$37:$U$191,MATCH($B290,$B$37:$B$191,0),17)),"",INDEX($A$37:$U$191,MATCH($B290,$B$37:$B$191,0),17))</f>
        <v>6</v>
      </c>
      <c r="R290" s="24">
        <f>IF(ISNA(INDEX($A$37:$U$191,MATCH($B290,$B$37:$B$191,0),18)),"",INDEX($A$37:$U$191,MATCH($B290,$B$37:$B$191,0),18))</f>
        <v>0</v>
      </c>
      <c r="S290" s="24" t="str">
        <f>IF(ISNA(INDEX($A$37:$U$191,MATCH($B290,$B$37:$B$191,0),19)),"",INDEX($A$37:$U$191,MATCH($B290,$B$37:$B$191,0),19))</f>
        <v>C</v>
      </c>
      <c r="T290" s="24">
        <f>IF(ISNA(INDEX($A$37:$U$191,MATCH($B290,$B$37:$B$191,0),20)),"",INDEX($A$37:$U$191,MATCH($B290,$B$37:$B$191,0),20))</f>
        <v>0</v>
      </c>
      <c r="U290" s="24" t="str">
        <f>IF(ISNA(INDEX($A$37:$U$191,MATCH($B290,$B$37:$B$191,0),21)),"",INDEX($A$37:$U$191,MATCH($B290,$B$37:$B$191,0),21))</f>
        <v>DC</v>
      </c>
      <c r="V290" s="78"/>
      <c r="W290" s="68"/>
      <c r="X290" s="68"/>
      <c r="Y290" s="68"/>
      <c r="Z290" s="68"/>
      <c r="AA290" s="68"/>
    </row>
    <row r="291" spans="1:27" ht="15" customHeight="1" x14ac:dyDescent="0.2">
      <c r="A291" s="61" t="s">
        <v>28</v>
      </c>
      <c r="B291" s="133"/>
      <c r="C291" s="133"/>
      <c r="D291" s="133"/>
      <c r="E291" s="133"/>
      <c r="F291" s="133"/>
      <c r="G291" s="133"/>
      <c r="H291" s="133"/>
      <c r="I291" s="133"/>
      <c r="J291" s="19">
        <f t="shared" ref="J291:Q291" si="121">SUM(J289:J290)</f>
        <v>5</v>
      </c>
      <c r="K291" s="19">
        <f t="shared" si="121"/>
        <v>4</v>
      </c>
      <c r="L291" s="19">
        <f t="shared" si="121"/>
        <v>1</v>
      </c>
      <c r="M291" s="19">
        <f t="shared" si="121"/>
        <v>0</v>
      </c>
      <c r="N291" s="19">
        <f t="shared" si="121"/>
        <v>0</v>
      </c>
      <c r="O291" s="19">
        <f t="shared" si="121"/>
        <v>5</v>
      </c>
      <c r="P291" s="19">
        <f t="shared" si="121"/>
        <v>5</v>
      </c>
      <c r="Q291" s="19">
        <f t="shared" si="121"/>
        <v>10</v>
      </c>
      <c r="R291" s="61">
        <f>COUNTIF(R289:R290,"E")</f>
        <v>0</v>
      </c>
      <c r="S291" s="61">
        <f>COUNTIF(S289:S290,"C")</f>
        <v>1</v>
      </c>
      <c r="T291" s="61">
        <f>COUNTIF(T289:T290,"VP")</f>
        <v>1</v>
      </c>
      <c r="U291" s="62">
        <f>COUNTA(U289:U290)</f>
        <v>2</v>
      </c>
      <c r="V291" s="73"/>
    </row>
    <row r="292" spans="1:27" ht="32.25" customHeight="1" x14ac:dyDescent="0.2">
      <c r="A292" s="200" t="s">
        <v>114</v>
      </c>
      <c r="B292" s="201"/>
      <c r="C292" s="201"/>
      <c r="D292" s="201"/>
      <c r="E292" s="201"/>
      <c r="F292" s="201"/>
      <c r="G292" s="201"/>
      <c r="H292" s="201"/>
      <c r="I292" s="202"/>
      <c r="J292" s="19">
        <f t="shared" ref="J292:U292" si="122">SUM(J287,J291)</f>
        <v>15</v>
      </c>
      <c r="K292" s="19">
        <f t="shared" si="122"/>
        <v>4</v>
      </c>
      <c r="L292" s="19">
        <f t="shared" si="122"/>
        <v>9</v>
      </c>
      <c r="M292" s="19">
        <f t="shared" si="122"/>
        <v>0</v>
      </c>
      <c r="N292" s="19">
        <f t="shared" si="122"/>
        <v>0</v>
      </c>
      <c r="O292" s="19">
        <f t="shared" si="122"/>
        <v>13</v>
      </c>
      <c r="P292" s="19">
        <f t="shared" si="122"/>
        <v>15</v>
      </c>
      <c r="Q292" s="19">
        <f t="shared" si="122"/>
        <v>28</v>
      </c>
      <c r="R292" s="19">
        <f t="shared" si="122"/>
        <v>0</v>
      </c>
      <c r="S292" s="19">
        <f t="shared" si="122"/>
        <v>3</v>
      </c>
      <c r="T292" s="19">
        <f t="shared" si="122"/>
        <v>3</v>
      </c>
      <c r="U292" s="80">
        <f t="shared" si="122"/>
        <v>6</v>
      </c>
      <c r="V292" s="73"/>
    </row>
    <row r="293" spans="1:27" ht="17.25" customHeight="1" x14ac:dyDescent="0.2">
      <c r="A293" s="179" t="s">
        <v>53</v>
      </c>
      <c r="B293" s="180"/>
      <c r="C293" s="180"/>
      <c r="D293" s="180"/>
      <c r="E293" s="180"/>
      <c r="F293" s="180"/>
      <c r="G293" s="180"/>
      <c r="H293" s="180"/>
      <c r="I293" s="180"/>
      <c r="J293" s="181"/>
      <c r="K293" s="19">
        <f t="shared" ref="K293:Q293" si="123">K287*14+K291*12</f>
        <v>48</v>
      </c>
      <c r="L293" s="19">
        <f t="shared" si="123"/>
        <v>124</v>
      </c>
      <c r="M293" s="19">
        <f t="shared" si="123"/>
        <v>0</v>
      </c>
      <c r="N293" s="19">
        <f t="shared" si="123"/>
        <v>0</v>
      </c>
      <c r="O293" s="19">
        <f t="shared" si="123"/>
        <v>172</v>
      </c>
      <c r="P293" s="19">
        <f t="shared" si="123"/>
        <v>200</v>
      </c>
      <c r="Q293" s="19">
        <f t="shared" si="123"/>
        <v>372</v>
      </c>
      <c r="R293" s="203"/>
      <c r="S293" s="204"/>
      <c r="T293" s="204"/>
      <c r="U293" s="205"/>
    </row>
    <row r="294" spans="1:27" ht="15" customHeight="1" x14ac:dyDescent="0.2">
      <c r="A294" s="182"/>
      <c r="B294" s="183"/>
      <c r="C294" s="183"/>
      <c r="D294" s="183"/>
      <c r="E294" s="183"/>
      <c r="F294" s="183"/>
      <c r="G294" s="183"/>
      <c r="H294" s="183"/>
      <c r="I294" s="183"/>
      <c r="J294" s="184"/>
      <c r="K294" s="209">
        <f>SUM(K293:N293)</f>
        <v>172</v>
      </c>
      <c r="L294" s="210"/>
      <c r="M294" s="210"/>
      <c r="N294" s="211"/>
      <c r="O294" s="209">
        <f>SUM(O293:P293)</f>
        <v>372</v>
      </c>
      <c r="P294" s="210"/>
      <c r="Q294" s="211"/>
      <c r="R294" s="206"/>
      <c r="S294" s="207"/>
      <c r="T294" s="207"/>
      <c r="U294" s="208"/>
    </row>
    <row r="295" spans="1:27" ht="19.5" customHeight="1" x14ac:dyDescent="0.2">
      <c r="A295" s="164" t="s">
        <v>113</v>
      </c>
      <c r="B295" s="165"/>
      <c r="C295" s="165"/>
      <c r="D295" s="165"/>
      <c r="E295" s="165"/>
      <c r="F295" s="165"/>
      <c r="G295" s="165"/>
      <c r="H295" s="165"/>
      <c r="I295" s="165"/>
      <c r="J295" s="166"/>
      <c r="K295" s="170">
        <f>U292/SUM(U47,U60,U72,U85,U100,U113)</f>
        <v>0.13953488372093023</v>
      </c>
      <c r="L295" s="171"/>
      <c r="M295" s="171"/>
      <c r="N295" s="171"/>
      <c r="O295" s="171"/>
      <c r="P295" s="171"/>
      <c r="Q295" s="171"/>
      <c r="R295" s="171"/>
      <c r="S295" s="171"/>
      <c r="T295" s="171"/>
      <c r="U295" s="172"/>
    </row>
    <row r="296" spans="1:27" ht="21.75" customHeight="1" x14ac:dyDescent="0.2">
      <c r="A296" s="167" t="s">
        <v>116</v>
      </c>
      <c r="B296" s="168"/>
      <c r="C296" s="168"/>
      <c r="D296" s="168"/>
      <c r="E296" s="168"/>
      <c r="F296" s="168"/>
      <c r="G296" s="168"/>
      <c r="H296" s="168"/>
      <c r="I296" s="168"/>
      <c r="J296" s="169"/>
      <c r="K296" s="170">
        <f>K294/(SUM(O47,O60,O72,O85,O100)*14+O113*12)</f>
        <v>8.1982840800762624E-2</v>
      </c>
      <c r="L296" s="171"/>
      <c r="M296" s="171"/>
      <c r="N296" s="171"/>
      <c r="O296" s="171"/>
      <c r="P296" s="171"/>
      <c r="Q296" s="171"/>
      <c r="R296" s="171"/>
      <c r="S296" s="171"/>
      <c r="T296" s="171"/>
      <c r="U296" s="172"/>
    </row>
    <row r="297" spans="1:27" ht="11.25" customHeight="1" x14ac:dyDescent="0.2"/>
    <row r="298" spans="1:27" ht="12.75" customHeight="1" x14ac:dyDescent="0.2"/>
    <row r="299" spans="1:27" x14ac:dyDescent="0.2">
      <c r="A299" s="243" t="s">
        <v>77</v>
      </c>
      <c r="B299" s="243"/>
      <c r="V299" s="42"/>
    </row>
    <row r="300" spans="1:27" x14ac:dyDescent="0.2">
      <c r="A300" s="163" t="s">
        <v>30</v>
      </c>
      <c r="B300" s="216" t="s">
        <v>65</v>
      </c>
      <c r="C300" s="276"/>
      <c r="D300" s="276"/>
      <c r="E300" s="276"/>
      <c r="F300" s="276"/>
      <c r="G300" s="217"/>
      <c r="H300" s="216" t="s">
        <v>68</v>
      </c>
      <c r="I300" s="217"/>
      <c r="J300" s="220" t="s">
        <v>69</v>
      </c>
      <c r="K300" s="222"/>
      <c r="L300" s="222"/>
      <c r="M300" s="222"/>
      <c r="N300" s="222"/>
      <c r="O300" s="222"/>
      <c r="P300" s="221"/>
      <c r="Q300" s="216" t="s">
        <v>52</v>
      </c>
      <c r="R300" s="217"/>
      <c r="S300" s="220" t="s">
        <v>70</v>
      </c>
      <c r="T300" s="222"/>
      <c r="U300" s="221"/>
      <c r="V300" s="42"/>
      <c r="W300" s="42"/>
    </row>
    <row r="301" spans="1:27" x14ac:dyDescent="0.2">
      <c r="A301" s="163"/>
      <c r="B301" s="218"/>
      <c r="C301" s="277"/>
      <c r="D301" s="277"/>
      <c r="E301" s="277"/>
      <c r="F301" s="277"/>
      <c r="G301" s="219"/>
      <c r="H301" s="218"/>
      <c r="I301" s="219"/>
      <c r="J301" s="220" t="s">
        <v>37</v>
      </c>
      <c r="K301" s="221"/>
      <c r="L301" s="220" t="s">
        <v>8</v>
      </c>
      <c r="M301" s="222"/>
      <c r="N301" s="221"/>
      <c r="O301" s="220" t="s">
        <v>34</v>
      </c>
      <c r="P301" s="221"/>
      <c r="Q301" s="218"/>
      <c r="R301" s="219"/>
      <c r="S301" s="25" t="s">
        <v>71</v>
      </c>
      <c r="T301" s="25" t="s">
        <v>72</v>
      </c>
      <c r="U301" s="25" t="s">
        <v>73</v>
      </c>
    </row>
    <row r="302" spans="1:27" x14ac:dyDescent="0.2">
      <c r="A302" s="25">
        <v>1</v>
      </c>
      <c r="B302" s="220" t="s">
        <v>66</v>
      </c>
      <c r="C302" s="222"/>
      <c r="D302" s="222"/>
      <c r="E302" s="222"/>
      <c r="F302" s="222"/>
      <c r="G302" s="221"/>
      <c r="H302" s="314">
        <f>J302</f>
        <v>1736</v>
      </c>
      <c r="I302" s="314"/>
      <c r="J302" s="327">
        <f>(SUM(O47+O60+O72+O85+O100)*14+O113*12)-J303</f>
        <v>1736</v>
      </c>
      <c r="K302" s="328"/>
      <c r="L302" s="327">
        <f>(SUM(P47+P60+P72+P85+P100)*14+P113*12)-L303</f>
        <v>2242</v>
      </c>
      <c r="M302" s="329"/>
      <c r="N302" s="328"/>
      <c r="O302" s="327">
        <f>(SUM(Q47+Q60+Q72+Q85+Q100)*14+Q113*12)-O303</f>
        <v>3978</v>
      </c>
      <c r="P302" s="328"/>
      <c r="Q302" s="214">
        <f>H302/H304</f>
        <v>0.82745471877979027</v>
      </c>
      <c r="R302" s="215"/>
      <c r="S302" s="15">
        <f>J47+J60-S303</f>
        <v>60</v>
      </c>
      <c r="T302" s="15">
        <f>J72+J85-T303</f>
        <v>56</v>
      </c>
      <c r="U302" s="15">
        <f>J100+J113-U303</f>
        <v>43</v>
      </c>
    </row>
    <row r="303" spans="1:27" ht="12.75" customHeight="1" x14ac:dyDescent="0.2">
      <c r="A303" s="25">
        <v>2</v>
      </c>
      <c r="B303" s="220" t="s">
        <v>67</v>
      </c>
      <c r="C303" s="222"/>
      <c r="D303" s="222"/>
      <c r="E303" s="222"/>
      <c r="F303" s="222"/>
      <c r="G303" s="221"/>
      <c r="H303" s="314">
        <f>J303</f>
        <v>362</v>
      </c>
      <c r="I303" s="314"/>
      <c r="J303" s="330">
        <f>O155</f>
        <v>362</v>
      </c>
      <c r="K303" s="333"/>
      <c r="L303" s="330">
        <f>P155</f>
        <v>398</v>
      </c>
      <c r="M303" s="331"/>
      <c r="N303" s="332"/>
      <c r="O303" s="212">
        <f>SUM(J303:M303)</f>
        <v>760</v>
      </c>
      <c r="P303" s="213"/>
      <c r="Q303" s="214">
        <f>H303/H304</f>
        <v>0.17254528122020973</v>
      </c>
      <c r="R303" s="215"/>
      <c r="S303" s="14">
        <v>4</v>
      </c>
      <c r="T303" s="14">
        <v>10</v>
      </c>
      <c r="U303" s="14">
        <v>17</v>
      </c>
      <c r="V303" s="223" t="str">
        <f>IF(O303=Q155,"Corect","Nu corespunde cu tabelul de opționale")</f>
        <v>Corect</v>
      </c>
      <c r="W303" s="224"/>
      <c r="X303" s="224"/>
      <c r="Y303" s="224"/>
    </row>
    <row r="304" spans="1:27" x14ac:dyDescent="0.2">
      <c r="A304" s="220" t="s">
        <v>28</v>
      </c>
      <c r="B304" s="222"/>
      <c r="C304" s="222"/>
      <c r="D304" s="222"/>
      <c r="E304" s="222"/>
      <c r="F304" s="222"/>
      <c r="G304" s="221"/>
      <c r="H304" s="163">
        <f>SUM(H302:I303)</f>
        <v>2098</v>
      </c>
      <c r="I304" s="163"/>
      <c r="J304" s="163">
        <f>SUM(J302:K303)</f>
        <v>2098</v>
      </c>
      <c r="K304" s="163"/>
      <c r="L304" s="136">
        <f>SUM(L302:N303)</f>
        <v>2640</v>
      </c>
      <c r="M304" s="137"/>
      <c r="N304" s="138"/>
      <c r="O304" s="136">
        <f>SUM(O302:P303)</f>
        <v>4738</v>
      </c>
      <c r="P304" s="138"/>
      <c r="Q304" s="334">
        <f>SUM(Q302:R303)</f>
        <v>1</v>
      </c>
      <c r="R304" s="335"/>
      <c r="S304" s="18">
        <f>SUM(S302:S303)</f>
        <v>64</v>
      </c>
      <c r="T304" s="18">
        <f>SUM(T302:T303)</f>
        <v>66</v>
      </c>
      <c r="U304" s="18">
        <f>SUM(U302:U303)</f>
        <v>60</v>
      </c>
    </row>
    <row r="305" spans="1:32" s="122" customFormat="1" x14ac:dyDescent="0.2">
      <c r="A305" s="88"/>
      <c r="B305" s="88"/>
      <c r="C305" s="88"/>
      <c r="D305" s="88"/>
      <c r="E305" s="88"/>
      <c r="F305" s="88"/>
      <c r="G305" s="88"/>
      <c r="H305" s="88"/>
      <c r="I305" s="88"/>
      <c r="J305" s="88"/>
      <c r="K305" s="88"/>
      <c r="L305" s="74"/>
      <c r="M305" s="74"/>
      <c r="N305" s="74"/>
      <c r="O305" s="74"/>
      <c r="P305" s="74"/>
      <c r="Q305" s="89"/>
      <c r="R305" s="89"/>
      <c r="S305" s="74"/>
      <c r="T305" s="74"/>
      <c r="U305" s="74"/>
    </row>
    <row r="306" spans="1:32" s="122" customFormat="1" x14ac:dyDescent="0.2">
      <c r="A306" s="88"/>
      <c r="B306" s="88"/>
      <c r="C306" s="88"/>
      <c r="D306" s="88"/>
      <c r="E306" s="88"/>
      <c r="F306" s="88"/>
      <c r="G306" s="88"/>
      <c r="H306" s="88"/>
      <c r="I306" s="88"/>
      <c r="J306" s="88"/>
      <c r="K306" s="88"/>
      <c r="L306" s="74"/>
      <c r="M306" s="74"/>
      <c r="N306" s="74"/>
      <c r="O306" s="74"/>
      <c r="P306" s="74"/>
      <c r="Q306" s="89"/>
      <c r="R306" s="89"/>
      <c r="S306" s="74"/>
      <c r="T306" s="74"/>
      <c r="U306" s="74"/>
    </row>
    <row r="307" spans="1:32" s="122" customFormat="1" x14ac:dyDescent="0.2">
      <c r="A307" s="88"/>
      <c r="B307" s="88"/>
      <c r="C307" s="88"/>
      <c r="D307" s="88"/>
      <c r="E307" s="88"/>
      <c r="F307" s="88"/>
      <c r="G307" s="88"/>
      <c r="H307" s="88"/>
      <c r="I307" s="88"/>
      <c r="J307" s="88"/>
      <c r="K307" s="88"/>
      <c r="L307" s="74"/>
      <c r="M307" s="74"/>
      <c r="N307" s="74"/>
      <c r="O307" s="74"/>
      <c r="P307" s="74"/>
      <c r="Q307" s="89"/>
      <c r="R307" s="89"/>
      <c r="S307" s="74"/>
      <c r="T307" s="74"/>
      <c r="U307" s="74"/>
    </row>
    <row r="308" spans="1:32" s="63" customFormat="1" x14ac:dyDescent="0.2">
      <c r="A308" s="88"/>
      <c r="B308" s="88"/>
      <c r="C308" s="88"/>
      <c r="D308" s="88"/>
      <c r="E308" s="88"/>
      <c r="F308" s="88"/>
      <c r="G308" s="88"/>
      <c r="H308" s="88"/>
      <c r="I308" s="88"/>
      <c r="J308" s="88"/>
      <c r="K308" s="88"/>
      <c r="L308" s="74"/>
      <c r="M308" s="74"/>
      <c r="N308" s="74"/>
      <c r="O308" s="74"/>
      <c r="P308" s="74"/>
      <c r="Q308" s="89"/>
      <c r="R308" s="89"/>
      <c r="S308" s="74"/>
      <c r="T308" s="74"/>
      <c r="U308" s="74"/>
    </row>
    <row r="309" spans="1:32" s="63" customFormat="1" x14ac:dyDescent="0.2"/>
    <row r="310" spans="1:32" x14ac:dyDescent="0.2">
      <c r="B310" s="2"/>
      <c r="C310" s="2"/>
      <c r="D310" s="2"/>
      <c r="E310" s="2"/>
      <c r="F310" s="2"/>
      <c r="G310" s="2"/>
      <c r="M310" s="7"/>
      <c r="N310" s="51"/>
      <c r="O310" s="7"/>
      <c r="P310" s="7"/>
      <c r="Q310" s="7"/>
      <c r="R310" s="7"/>
      <c r="S310" s="7"/>
      <c r="T310" s="7"/>
    </row>
    <row r="311" spans="1:32" ht="19.5" customHeight="1" x14ac:dyDescent="0.2">
      <c r="A311" s="256" t="s">
        <v>98</v>
      </c>
      <c r="B311" s="256"/>
      <c r="C311" s="256"/>
      <c r="D311" s="256"/>
      <c r="E311" s="256"/>
      <c r="F311" s="256"/>
      <c r="G311" s="256"/>
      <c r="H311" s="256"/>
      <c r="I311" s="256"/>
      <c r="J311" s="256"/>
      <c r="K311" s="256"/>
      <c r="L311" s="256"/>
      <c r="M311" s="256"/>
      <c r="N311" s="256"/>
      <c r="O311" s="256"/>
      <c r="P311" s="256"/>
      <c r="Q311" s="256"/>
      <c r="R311" s="256"/>
      <c r="S311" s="256"/>
      <c r="T311" s="256"/>
      <c r="U311" s="256"/>
      <c r="V311" s="70"/>
      <c r="W311" s="70"/>
      <c r="X311" s="70"/>
      <c r="Y311" s="70"/>
      <c r="Z311" s="70"/>
      <c r="AA311" s="70"/>
      <c r="AB311" s="68"/>
      <c r="AC311" s="68"/>
      <c r="AD311" s="68"/>
      <c r="AE311" s="68"/>
      <c r="AF311" s="68"/>
    </row>
    <row r="312" spans="1:32" ht="5.25" customHeight="1" x14ac:dyDescent="0.2">
      <c r="V312" s="70"/>
      <c r="W312" s="70"/>
      <c r="X312" s="70"/>
      <c r="Y312" s="70"/>
      <c r="Z312" s="70"/>
      <c r="AA312" s="70"/>
      <c r="AB312" s="68"/>
      <c r="AC312" s="68"/>
      <c r="AD312" s="68"/>
      <c r="AE312" s="68"/>
      <c r="AF312" s="68"/>
    </row>
    <row r="313" spans="1:32" ht="17.25" customHeight="1" x14ac:dyDescent="0.2">
      <c r="A313" s="142" t="s">
        <v>83</v>
      </c>
      <c r="B313" s="143"/>
      <c r="C313" s="143"/>
      <c r="D313" s="143"/>
      <c r="E313" s="143"/>
      <c r="F313" s="143"/>
      <c r="G313" s="143"/>
      <c r="H313" s="143"/>
      <c r="I313" s="143"/>
      <c r="J313" s="143"/>
      <c r="K313" s="143"/>
      <c r="L313" s="143"/>
      <c r="M313" s="143"/>
      <c r="N313" s="143"/>
      <c r="O313" s="143"/>
      <c r="P313" s="143"/>
      <c r="Q313" s="143"/>
      <c r="R313" s="143"/>
      <c r="S313" s="143"/>
      <c r="T313" s="143"/>
      <c r="U313" s="144"/>
      <c r="V313" s="70"/>
      <c r="W313" s="70"/>
      <c r="X313" s="70"/>
      <c r="Y313" s="70"/>
      <c r="Z313" s="70"/>
      <c r="AA313" s="70"/>
      <c r="AB313" s="68"/>
      <c r="AC313" s="68"/>
      <c r="AD313" s="68"/>
      <c r="AE313" s="68"/>
      <c r="AF313" s="68"/>
    </row>
    <row r="314" spans="1:32" ht="26.25" customHeight="1" x14ac:dyDescent="0.2">
      <c r="A314" s="147" t="s">
        <v>30</v>
      </c>
      <c r="B314" s="150" t="s">
        <v>29</v>
      </c>
      <c r="C314" s="151"/>
      <c r="D314" s="151"/>
      <c r="E314" s="151"/>
      <c r="F314" s="151"/>
      <c r="G314" s="151"/>
      <c r="H314" s="151"/>
      <c r="I314" s="152"/>
      <c r="J314" s="145" t="s">
        <v>43</v>
      </c>
      <c r="K314" s="160" t="s">
        <v>27</v>
      </c>
      <c r="L314" s="161"/>
      <c r="M314" s="161"/>
      <c r="N314" s="162"/>
      <c r="O314" s="230" t="s">
        <v>44</v>
      </c>
      <c r="P314" s="315"/>
      <c r="Q314" s="315"/>
      <c r="R314" s="230" t="s">
        <v>26</v>
      </c>
      <c r="S314" s="230"/>
      <c r="T314" s="230"/>
      <c r="U314" s="230" t="s">
        <v>25</v>
      </c>
      <c r="V314" s="68"/>
      <c r="W314" s="83"/>
      <c r="X314" s="83"/>
      <c r="Y314" s="83"/>
      <c r="Z314" s="83"/>
      <c r="AA314" s="83"/>
      <c r="AB314" s="83"/>
      <c r="AC314" s="83"/>
      <c r="AD314" s="83"/>
      <c r="AE314" s="68"/>
      <c r="AF314" s="68"/>
    </row>
    <row r="315" spans="1:32" ht="12.75" customHeight="1" x14ac:dyDescent="0.2">
      <c r="A315" s="148"/>
      <c r="B315" s="153"/>
      <c r="C315" s="154"/>
      <c r="D315" s="154"/>
      <c r="E315" s="154"/>
      <c r="F315" s="154"/>
      <c r="G315" s="154"/>
      <c r="H315" s="154"/>
      <c r="I315" s="155"/>
      <c r="J315" s="146"/>
      <c r="K315" s="30" t="s">
        <v>31</v>
      </c>
      <c r="L315" s="30" t="s">
        <v>32</v>
      </c>
      <c r="M315" s="160" t="s">
        <v>33</v>
      </c>
      <c r="N315" s="162"/>
      <c r="O315" s="30" t="s">
        <v>37</v>
      </c>
      <c r="P315" s="30" t="s">
        <v>8</v>
      </c>
      <c r="Q315" s="30" t="s">
        <v>34</v>
      </c>
      <c r="R315" s="30" t="s">
        <v>35</v>
      </c>
      <c r="S315" s="30" t="s">
        <v>31</v>
      </c>
      <c r="T315" s="30" t="s">
        <v>36</v>
      </c>
      <c r="U315" s="230"/>
      <c r="V315" s="68"/>
      <c r="W315" s="83"/>
      <c r="X315" s="83"/>
      <c r="Y315" s="83"/>
      <c r="Z315" s="83"/>
      <c r="AA315" s="83"/>
      <c r="AB315" s="83"/>
      <c r="AC315" s="83"/>
      <c r="AD315" s="83"/>
      <c r="AE315" s="68"/>
      <c r="AF315" s="68"/>
    </row>
    <row r="316" spans="1:32" ht="15.75" customHeight="1" x14ac:dyDescent="0.2">
      <c r="A316" s="283" t="s">
        <v>55</v>
      </c>
      <c r="B316" s="283"/>
      <c r="C316" s="283"/>
      <c r="D316" s="283"/>
      <c r="E316" s="283"/>
      <c r="F316" s="283"/>
      <c r="G316" s="283"/>
      <c r="H316" s="283"/>
      <c r="I316" s="283"/>
      <c r="J316" s="283"/>
      <c r="K316" s="283"/>
      <c r="L316" s="283"/>
      <c r="M316" s="283"/>
      <c r="N316" s="283"/>
      <c r="O316" s="283"/>
      <c r="P316" s="283"/>
      <c r="Q316" s="283"/>
      <c r="R316" s="283"/>
      <c r="S316" s="283"/>
      <c r="T316" s="283"/>
      <c r="U316" s="283"/>
      <c r="V316" s="68"/>
      <c r="W316" s="83"/>
      <c r="X316" s="83"/>
      <c r="Y316" s="83"/>
      <c r="Z316" s="83"/>
      <c r="AA316" s="83"/>
      <c r="AB316" s="83"/>
      <c r="AC316" s="83"/>
      <c r="AD316" s="83"/>
      <c r="AE316" s="68"/>
      <c r="AF316" s="68"/>
    </row>
    <row r="317" spans="1:32" ht="15.75" customHeight="1" x14ac:dyDescent="0.2">
      <c r="A317" s="34" t="s">
        <v>84</v>
      </c>
      <c r="B317" s="284" t="s">
        <v>86</v>
      </c>
      <c r="C317" s="284"/>
      <c r="D317" s="284"/>
      <c r="E317" s="284"/>
      <c r="F317" s="284"/>
      <c r="G317" s="284"/>
      <c r="H317" s="284"/>
      <c r="I317" s="284"/>
      <c r="J317" s="35">
        <v>5</v>
      </c>
      <c r="K317" s="35">
        <v>2</v>
      </c>
      <c r="L317" s="35">
        <v>2</v>
      </c>
      <c r="M317" s="289">
        <v>0</v>
      </c>
      <c r="N317" s="290"/>
      <c r="O317" s="36">
        <f>K317+L317+M317</f>
        <v>4</v>
      </c>
      <c r="P317" s="36">
        <f>Q317-O317</f>
        <v>5</v>
      </c>
      <c r="Q317" s="36">
        <f>ROUND(PRODUCT(J317,25)/14,0)</f>
        <v>9</v>
      </c>
      <c r="R317" s="35" t="s">
        <v>35</v>
      </c>
      <c r="S317" s="35"/>
      <c r="T317" s="37"/>
      <c r="U317" s="37" t="s">
        <v>99</v>
      </c>
      <c r="V317" s="68"/>
      <c r="W317" s="83"/>
      <c r="X317" s="83"/>
      <c r="Y317" s="83"/>
      <c r="Z317" s="83"/>
      <c r="AA317" s="83"/>
      <c r="AB317" s="83"/>
      <c r="AC317" s="83"/>
      <c r="AD317" s="83"/>
      <c r="AE317" s="68"/>
      <c r="AF317" s="68"/>
    </row>
    <row r="318" spans="1:32" ht="15.75" customHeight="1" x14ac:dyDescent="0.2">
      <c r="A318" s="285" t="s">
        <v>56</v>
      </c>
      <c r="B318" s="286"/>
      <c r="C318" s="286"/>
      <c r="D318" s="286"/>
      <c r="E318" s="286"/>
      <c r="F318" s="286"/>
      <c r="G318" s="286"/>
      <c r="H318" s="286"/>
      <c r="I318" s="286"/>
      <c r="J318" s="286"/>
      <c r="K318" s="286"/>
      <c r="L318" s="286"/>
      <c r="M318" s="286"/>
      <c r="N318" s="286"/>
      <c r="O318" s="286"/>
      <c r="P318" s="286"/>
      <c r="Q318" s="286"/>
      <c r="R318" s="286"/>
      <c r="S318" s="286"/>
      <c r="T318" s="286"/>
      <c r="U318" s="287"/>
      <c r="V318" s="68"/>
      <c r="W318" s="83"/>
      <c r="X318" s="83"/>
      <c r="Y318" s="83"/>
      <c r="Z318" s="83"/>
      <c r="AA318" s="83"/>
      <c r="AB318" s="83"/>
      <c r="AC318" s="83"/>
      <c r="AD318" s="83"/>
      <c r="AE318" s="68"/>
      <c r="AF318" s="68"/>
    </row>
    <row r="319" spans="1:32" ht="42" customHeight="1" x14ac:dyDescent="0.2">
      <c r="A319" s="34" t="s">
        <v>85</v>
      </c>
      <c r="B319" s="288" t="s">
        <v>120</v>
      </c>
      <c r="C319" s="281"/>
      <c r="D319" s="281"/>
      <c r="E319" s="281"/>
      <c r="F319" s="281"/>
      <c r="G319" s="281"/>
      <c r="H319" s="281"/>
      <c r="I319" s="282"/>
      <c r="J319" s="35">
        <v>5</v>
      </c>
      <c r="K319" s="35">
        <v>2</v>
      </c>
      <c r="L319" s="35">
        <v>2</v>
      </c>
      <c r="M319" s="289">
        <v>0</v>
      </c>
      <c r="N319" s="290"/>
      <c r="O319" s="36">
        <f>K319+L319+M319</f>
        <v>4</v>
      </c>
      <c r="P319" s="36">
        <f>Q319-O319</f>
        <v>5</v>
      </c>
      <c r="Q319" s="36">
        <f>ROUND(PRODUCT(J319,25)/14,0)</f>
        <v>9</v>
      </c>
      <c r="R319" s="35" t="s">
        <v>35</v>
      </c>
      <c r="S319" s="35"/>
      <c r="T319" s="37"/>
      <c r="U319" s="37" t="s">
        <v>99</v>
      </c>
      <c r="V319" s="68"/>
      <c r="W319" s="83"/>
      <c r="X319" s="83"/>
      <c r="Y319" s="83"/>
      <c r="Z319" s="83"/>
      <c r="AA319" s="83"/>
      <c r="AB319" s="83"/>
      <c r="AC319" s="83"/>
      <c r="AD319" s="83"/>
      <c r="AE319" s="68"/>
      <c r="AF319" s="68"/>
    </row>
    <row r="320" spans="1:32" x14ac:dyDescent="0.2">
      <c r="A320" s="285" t="s">
        <v>57</v>
      </c>
      <c r="B320" s="286"/>
      <c r="C320" s="286"/>
      <c r="D320" s="286"/>
      <c r="E320" s="286"/>
      <c r="F320" s="286"/>
      <c r="G320" s="286"/>
      <c r="H320" s="286"/>
      <c r="I320" s="286"/>
      <c r="J320" s="286"/>
      <c r="K320" s="286"/>
      <c r="L320" s="286"/>
      <c r="M320" s="286"/>
      <c r="N320" s="286"/>
      <c r="O320" s="286"/>
      <c r="P320" s="286"/>
      <c r="Q320" s="286"/>
      <c r="R320" s="286"/>
      <c r="S320" s="286"/>
      <c r="T320" s="286"/>
      <c r="U320" s="287"/>
      <c r="V320" s="68"/>
      <c r="W320" s="83"/>
      <c r="X320" s="83"/>
      <c r="Y320" s="83"/>
      <c r="Z320" s="83"/>
      <c r="AA320" s="83"/>
      <c r="AB320" s="83"/>
      <c r="AC320" s="83"/>
      <c r="AD320" s="83"/>
      <c r="AE320" s="68"/>
      <c r="AF320" s="68"/>
    </row>
    <row r="321" spans="1:32" ht="40.5" customHeight="1" x14ac:dyDescent="0.2">
      <c r="A321" s="34" t="s">
        <v>87</v>
      </c>
      <c r="B321" s="288" t="s">
        <v>119</v>
      </c>
      <c r="C321" s="281"/>
      <c r="D321" s="281"/>
      <c r="E321" s="281"/>
      <c r="F321" s="281"/>
      <c r="G321" s="281"/>
      <c r="H321" s="281"/>
      <c r="I321" s="282"/>
      <c r="J321" s="35">
        <v>5</v>
      </c>
      <c r="K321" s="35">
        <v>2</v>
      </c>
      <c r="L321" s="35">
        <v>2</v>
      </c>
      <c r="M321" s="289">
        <v>0</v>
      </c>
      <c r="N321" s="290"/>
      <c r="O321" s="36">
        <f>K321+L321+M321</f>
        <v>4</v>
      </c>
      <c r="P321" s="36">
        <f>Q321-O321</f>
        <v>5</v>
      </c>
      <c r="Q321" s="36">
        <f>ROUND(PRODUCT(J321,25)/14,0)</f>
        <v>9</v>
      </c>
      <c r="R321" s="35" t="s">
        <v>35</v>
      </c>
      <c r="S321" s="35"/>
      <c r="T321" s="37"/>
      <c r="U321" s="37" t="s">
        <v>99</v>
      </c>
      <c r="V321" s="68"/>
      <c r="W321" s="83"/>
      <c r="X321" s="83"/>
      <c r="Y321" s="83"/>
      <c r="Z321" s="83"/>
      <c r="AA321" s="83"/>
      <c r="AB321" s="83"/>
      <c r="AC321" s="83"/>
      <c r="AD321" s="83"/>
      <c r="AE321" s="68"/>
      <c r="AF321" s="68"/>
    </row>
    <row r="322" spans="1:32" ht="15" x14ac:dyDescent="0.2">
      <c r="A322" s="196" t="s">
        <v>58</v>
      </c>
      <c r="B322" s="278"/>
      <c r="C322" s="278"/>
      <c r="D322" s="278"/>
      <c r="E322" s="278"/>
      <c r="F322" s="278"/>
      <c r="G322" s="278"/>
      <c r="H322" s="278"/>
      <c r="I322" s="278"/>
      <c r="J322" s="278"/>
      <c r="K322" s="278"/>
      <c r="L322" s="278"/>
      <c r="M322" s="278"/>
      <c r="N322" s="278"/>
      <c r="O322" s="278"/>
      <c r="P322" s="278"/>
      <c r="Q322" s="278"/>
      <c r="R322" s="278"/>
      <c r="S322" s="278"/>
      <c r="T322" s="278"/>
      <c r="U322" s="279"/>
      <c r="V322" s="321" t="s">
        <v>121</v>
      </c>
      <c r="W322" s="321"/>
      <c r="X322" s="321"/>
      <c r="Y322" s="321"/>
      <c r="Z322" s="91"/>
      <c r="AA322" s="67"/>
      <c r="AB322" s="83"/>
      <c r="AC322" s="83"/>
      <c r="AD322" s="83"/>
      <c r="AE322" s="68"/>
      <c r="AF322" s="68"/>
    </row>
    <row r="323" spans="1:32" s="33" customFormat="1" ht="23.25" customHeight="1" x14ac:dyDescent="0.25">
      <c r="A323" s="34" t="s">
        <v>88</v>
      </c>
      <c r="B323" s="291" t="s">
        <v>278</v>
      </c>
      <c r="C323" s="292"/>
      <c r="D323" s="292"/>
      <c r="E323" s="292"/>
      <c r="F323" s="292"/>
      <c r="G323" s="292"/>
      <c r="H323" s="292"/>
      <c r="I323" s="293"/>
      <c r="J323" s="35">
        <v>5</v>
      </c>
      <c r="K323" s="35">
        <v>2</v>
      </c>
      <c r="L323" s="35">
        <v>2</v>
      </c>
      <c r="M323" s="289">
        <v>0</v>
      </c>
      <c r="N323" s="290"/>
      <c r="O323" s="36">
        <f>K323+L323+M323</f>
        <v>4</v>
      </c>
      <c r="P323" s="36">
        <f>Q323-O323</f>
        <v>5</v>
      </c>
      <c r="Q323" s="36">
        <f>ROUND(PRODUCT(J323,25)/14,0)</f>
        <v>9</v>
      </c>
      <c r="R323" s="35" t="s">
        <v>35</v>
      </c>
      <c r="S323" s="35"/>
      <c r="T323" s="37"/>
      <c r="U323" s="39" t="s">
        <v>100</v>
      </c>
      <c r="V323" s="321"/>
      <c r="W323" s="321"/>
      <c r="X323" s="321"/>
      <c r="Y323" s="321"/>
      <c r="Z323" s="91"/>
      <c r="AA323" s="67"/>
      <c r="AB323" s="83"/>
      <c r="AC323" s="83"/>
      <c r="AD323" s="83"/>
      <c r="AE323" s="90"/>
      <c r="AF323" s="90"/>
    </row>
    <row r="324" spans="1:32" ht="15" customHeight="1" x14ac:dyDescent="0.2">
      <c r="A324" s="196" t="s">
        <v>59</v>
      </c>
      <c r="B324" s="278"/>
      <c r="C324" s="278"/>
      <c r="D324" s="278"/>
      <c r="E324" s="278"/>
      <c r="F324" s="278"/>
      <c r="G324" s="278"/>
      <c r="H324" s="278"/>
      <c r="I324" s="278"/>
      <c r="J324" s="278"/>
      <c r="K324" s="278"/>
      <c r="L324" s="278"/>
      <c r="M324" s="278"/>
      <c r="N324" s="278"/>
      <c r="O324" s="278"/>
      <c r="P324" s="278"/>
      <c r="Q324" s="278"/>
      <c r="R324" s="278"/>
      <c r="S324" s="278"/>
      <c r="T324" s="278"/>
      <c r="U324" s="279"/>
      <c r="V324" s="318" t="s">
        <v>124</v>
      </c>
      <c r="W324" s="319"/>
      <c r="X324" s="319"/>
      <c r="Y324" s="320"/>
      <c r="Z324" s="91"/>
      <c r="AA324" s="67"/>
      <c r="AB324" s="83"/>
      <c r="AC324" s="83"/>
      <c r="AD324" s="83"/>
      <c r="AE324" s="68"/>
      <c r="AF324" s="68"/>
    </row>
    <row r="325" spans="1:32" ht="17.25" customHeight="1" x14ac:dyDescent="0.2">
      <c r="A325" s="34" t="s">
        <v>89</v>
      </c>
      <c r="B325" s="280" t="s">
        <v>90</v>
      </c>
      <c r="C325" s="281"/>
      <c r="D325" s="281"/>
      <c r="E325" s="281"/>
      <c r="F325" s="281"/>
      <c r="G325" s="281"/>
      <c r="H325" s="281"/>
      <c r="I325" s="282"/>
      <c r="J325" s="35">
        <v>2</v>
      </c>
      <c r="K325" s="35">
        <v>1</v>
      </c>
      <c r="L325" s="35">
        <v>1</v>
      </c>
      <c r="M325" s="289">
        <v>0</v>
      </c>
      <c r="N325" s="290"/>
      <c r="O325" s="36">
        <f>K325+L325+M325</f>
        <v>2</v>
      </c>
      <c r="P325" s="36">
        <f>Q325-O325</f>
        <v>2</v>
      </c>
      <c r="Q325" s="36">
        <f>ROUND(PRODUCT(J325,25)/14,0)</f>
        <v>4</v>
      </c>
      <c r="R325" s="35"/>
      <c r="S325" s="35" t="s">
        <v>31</v>
      </c>
      <c r="T325" s="37"/>
      <c r="U325" s="39" t="s">
        <v>100</v>
      </c>
      <c r="V325" s="316">
        <f>K234+K276+K295</f>
        <v>1</v>
      </c>
      <c r="W325" s="316"/>
      <c r="X325" s="316"/>
      <c r="Y325" s="316"/>
      <c r="Z325" s="325" t="s">
        <v>122</v>
      </c>
      <c r="AA325" s="326"/>
      <c r="AB325" s="83"/>
      <c r="AC325" s="83"/>
      <c r="AD325" s="83"/>
      <c r="AE325" s="68"/>
      <c r="AF325" s="68"/>
    </row>
    <row r="326" spans="1:32" ht="17.25" customHeight="1" x14ac:dyDescent="0.2">
      <c r="A326" s="34" t="s">
        <v>92</v>
      </c>
      <c r="B326" s="280" t="s">
        <v>91</v>
      </c>
      <c r="C326" s="281"/>
      <c r="D326" s="281"/>
      <c r="E326" s="281"/>
      <c r="F326" s="281"/>
      <c r="G326" s="281"/>
      <c r="H326" s="281"/>
      <c r="I326" s="282"/>
      <c r="J326" s="35">
        <v>3</v>
      </c>
      <c r="K326" s="35">
        <v>0</v>
      </c>
      <c r="L326" s="35">
        <v>0</v>
      </c>
      <c r="M326" s="289">
        <v>3</v>
      </c>
      <c r="N326" s="290"/>
      <c r="O326" s="36">
        <f>K326+L326+M326</f>
        <v>3</v>
      </c>
      <c r="P326" s="36">
        <f t="shared" ref="P326" si="124">Q326-O326</f>
        <v>2</v>
      </c>
      <c r="Q326" s="36">
        <f t="shared" ref="Q326" si="125">ROUND(PRODUCT(J326,25)/14,0)</f>
        <v>5</v>
      </c>
      <c r="R326" s="35"/>
      <c r="S326" s="35" t="s">
        <v>31</v>
      </c>
      <c r="T326" s="37"/>
      <c r="U326" s="39" t="s">
        <v>100</v>
      </c>
      <c r="V326" s="316">
        <f>K235+K277+K296</f>
        <v>1</v>
      </c>
      <c r="W326" s="316"/>
      <c r="X326" s="316"/>
      <c r="Y326" s="316"/>
      <c r="Z326" s="322" t="s">
        <v>123</v>
      </c>
      <c r="AA326" s="323"/>
      <c r="AB326" s="83"/>
      <c r="AC326" s="83"/>
      <c r="AD326" s="83"/>
      <c r="AE326" s="68"/>
      <c r="AF326" s="68"/>
    </row>
    <row r="327" spans="1:32" x14ac:dyDescent="0.2">
      <c r="A327" s="285" t="s">
        <v>60</v>
      </c>
      <c r="B327" s="286"/>
      <c r="C327" s="286"/>
      <c r="D327" s="286"/>
      <c r="E327" s="286"/>
      <c r="F327" s="286"/>
      <c r="G327" s="286"/>
      <c r="H327" s="286"/>
      <c r="I327" s="286"/>
      <c r="J327" s="286"/>
      <c r="K327" s="286"/>
      <c r="L327" s="286"/>
      <c r="M327" s="286"/>
      <c r="N327" s="286"/>
      <c r="O327" s="286"/>
      <c r="P327" s="286"/>
      <c r="Q327" s="286"/>
      <c r="R327" s="286"/>
      <c r="S327" s="286"/>
      <c r="T327" s="286"/>
      <c r="U327" s="287"/>
      <c r="V327" s="317" t="str">
        <f>IF(V325=100%,"Corect",IF(V325&gt;100%,"Ați dublat unele discipline","Ați pierdut unele discipline"))</f>
        <v>Corect</v>
      </c>
      <c r="W327" s="317"/>
      <c r="X327" s="317"/>
      <c r="Y327" s="317"/>
      <c r="Z327" s="324"/>
      <c r="AA327" s="324"/>
      <c r="AB327" s="83"/>
      <c r="AC327" s="83"/>
      <c r="AD327" s="83"/>
      <c r="AE327" s="68"/>
      <c r="AF327" s="68"/>
    </row>
    <row r="328" spans="1:32" ht="17.25" customHeight="1" x14ac:dyDescent="0.2">
      <c r="A328" s="34" t="s">
        <v>93</v>
      </c>
      <c r="B328" s="280" t="s">
        <v>95</v>
      </c>
      <c r="C328" s="281"/>
      <c r="D328" s="281"/>
      <c r="E328" s="281"/>
      <c r="F328" s="281"/>
      <c r="G328" s="281"/>
      <c r="H328" s="281"/>
      <c r="I328" s="282"/>
      <c r="J328" s="35">
        <v>3</v>
      </c>
      <c r="K328" s="35">
        <v>1</v>
      </c>
      <c r="L328" s="35">
        <v>1</v>
      </c>
      <c r="M328" s="289">
        <v>0</v>
      </c>
      <c r="N328" s="290"/>
      <c r="O328" s="36">
        <f>K328+L328+M328</f>
        <v>2</v>
      </c>
      <c r="P328" s="36">
        <f>Q328-O328</f>
        <v>4</v>
      </c>
      <c r="Q328" s="36">
        <f>ROUND(PRODUCT(J328,25)/12,0)</f>
        <v>6</v>
      </c>
      <c r="R328" s="35" t="s">
        <v>35</v>
      </c>
      <c r="S328" s="35"/>
      <c r="T328" s="37"/>
      <c r="U328" s="37" t="s">
        <v>99</v>
      </c>
      <c r="V328" s="317" t="str">
        <f>IF(V326=100%,"Corect",IF(V326&gt;100%,"Ați dublat unele discipline","Ați pierdut unele discipline"))</f>
        <v>Corect</v>
      </c>
      <c r="W328" s="317"/>
      <c r="X328" s="317"/>
      <c r="Y328" s="317"/>
      <c r="Z328" s="92"/>
      <c r="AA328" s="93"/>
      <c r="AB328" s="83"/>
      <c r="AC328" s="83"/>
      <c r="AD328" s="83"/>
      <c r="AE328" s="68"/>
      <c r="AF328" s="68"/>
    </row>
    <row r="329" spans="1:32" ht="17.25" customHeight="1" x14ac:dyDescent="0.2">
      <c r="A329" s="34" t="s">
        <v>94</v>
      </c>
      <c r="B329" s="280" t="s">
        <v>96</v>
      </c>
      <c r="C329" s="281"/>
      <c r="D329" s="281"/>
      <c r="E329" s="281"/>
      <c r="F329" s="281"/>
      <c r="G329" s="281"/>
      <c r="H329" s="281"/>
      <c r="I329" s="282"/>
      <c r="J329" s="35">
        <v>2</v>
      </c>
      <c r="K329" s="35">
        <v>0</v>
      </c>
      <c r="L329" s="35">
        <v>0</v>
      </c>
      <c r="M329" s="289">
        <v>3</v>
      </c>
      <c r="N329" s="290"/>
      <c r="O329" s="36">
        <f>K329+L329+M329</f>
        <v>3</v>
      </c>
      <c r="P329" s="36">
        <f t="shared" ref="P329" si="126">Q329-O329</f>
        <v>1</v>
      </c>
      <c r="Q329" s="36">
        <f t="shared" ref="Q329" si="127">ROUND(PRODUCT(J329,25)/12,0)</f>
        <v>4</v>
      </c>
      <c r="R329" s="35"/>
      <c r="S329" s="35" t="s">
        <v>31</v>
      </c>
      <c r="T329" s="37"/>
      <c r="U329" s="39" t="s">
        <v>100</v>
      </c>
      <c r="V329" s="96"/>
      <c r="W329" s="96"/>
      <c r="X329" s="96"/>
      <c r="Y329" s="96"/>
      <c r="Z329" s="92"/>
      <c r="AA329" s="67"/>
      <c r="AB329" s="83"/>
      <c r="AC329" s="83"/>
      <c r="AD329" s="83"/>
      <c r="AE329" s="68"/>
      <c r="AF329" s="68"/>
    </row>
    <row r="330" spans="1:32" ht="29.25" customHeight="1" x14ac:dyDescent="0.2">
      <c r="A330" s="294" t="s">
        <v>82</v>
      </c>
      <c r="B330" s="295"/>
      <c r="C330" s="295"/>
      <c r="D330" s="295"/>
      <c r="E330" s="295"/>
      <c r="F330" s="295"/>
      <c r="G330" s="295"/>
      <c r="H330" s="295"/>
      <c r="I330" s="296"/>
      <c r="J330" s="38">
        <f>SUM(J317,J319,J321,J323,J325:J326,J328:J329)</f>
        <v>30</v>
      </c>
      <c r="K330" s="38">
        <f t="shared" ref="K330:Q330" si="128">SUM(K317,K319,K321,K323,K325:K326,K328:K329)</f>
        <v>10</v>
      </c>
      <c r="L330" s="38">
        <f t="shared" si="128"/>
        <v>10</v>
      </c>
      <c r="M330" s="304">
        <f t="shared" si="128"/>
        <v>6</v>
      </c>
      <c r="N330" s="306"/>
      <c r="O330" s="38">
        <f t="shared" si="128"/>
        <v>26</v>
      </c>
      <c r="P330" s="38">
        <f t="shared" si="128"/>
        <v>29</v>
      </c>
      <c r="Q330" s="38">
        <f t="shared" si="128"/>
        <v>55</v>
      </c>
      <c r="R330" s="38">
        <f>COUNTIF(R317,"E")+COUNTIF(R319,"E")+COUNTIF(R321,"E")+COUNTIF(R323,"E")+COUNTIF(R325:R326,"E")+COUNTIF(R328:R329,"E")</f>
        <v>5</v>
      </c>
      <c r="S330" s="38">
        <f>COUNTIF(S317,"C")+COUNTIF(S319,"C")+COUNTIF(S321,"C")+COUNTIF(S323,"C")+COUNTIF(S325:S326,"C")+COUNTIF(S328:S329,"C")</f>
        <v>3</v>
      </c>
      <c r="T330" s="38">
        <f>COUNTIF(T317,"VP")+COUNTIF(T319,"VP")+COUNTIF(T321,"VP")+COUNTIF(T323,"VP")+COUNTIF(T325:T326,"VP")+COUNTIF(T328:T329,"VP")</f>
        <v>0</v>
      </c>
      <c r="U330" s="95"/>
      <c r="V330" s="94"/>
      <c r="W330" s="94"/>
      <c r="X330" s="94"/>
      <c r="Y330" s="94"/>
      <c r="Z330" s="92"/>
      <c r="AA330" s="67"/>
      <c r="AB330" s="83"/>
      <c r="AC330" s="83"/>
      <c r="AD330" s="83"/>
      <c r="AE330" s="68"/>
      <c r="AF330" s="68"/>
    </row>
    <row r="331" spans="1:32" ht="17.25" customHeight="1" x14ac:dyDescent="0.2">
      <c r="A331" s="297" t="s">
        <v>53</v>
      </c>
      <c r="B331" s="298"/>
      <c r="C331" s="298"/>
      <c r="D331" s="298"/>
      <c r="E331" s="298"/>
      <c r="F331" s="298"/>
      <c r="G331" s="298"/>
      <c r="H331" s="298"/>
      <c r="I331" s="298"/>
      <c r="J331" s="299"/>
      <c r="K331" s="38">
        <f>SUM(K317,K319,K321,K323,K325,K326)*14+SUM(K328,K329)*12</f>
        <v>138</v>
      </c>
      <c r="L331" s="38">
        <f t="shared" ref="L331:Q331" si="129">SUM(L317,L319,L321,L323,L325,L326)*14+SUM(L328,L329)*12</f>
        <v>138</v>
      </c>
      <c r="M331" s="304">
        <f t="shared" si="129"/>
        <v>78</v>
      </c>
      <c r="N331" s="306"/>
      <c r="O331" s="38">
        <f t="shared" si="129"/>
        <v>354</v>
      </c>
      <c r="P331" s="38">
        <f t="shared" si="129"/>
        <v>396</v>
      </c>
      <c r="Q331" s="38">
        <f t="shared" si="129"/>
        <v>750</v>
      </c>
      <c r="R331" s="303"/>
      <c r="S331" s="303"/>
      <c r="T331" s="303"/>
      <c r="U331" s="303"/>
      <c r="V331" s="94"/>
      <c r="W331" s="94"/>
      <c r="X331" s="94"/>
      <c r="Y331" s="94"/>
      <c r="Z331" s="67"/>
      <c r="AA331" s="67"/>
      <c r="AB331" s="83"/>
      <c r="AC331" s="83"/>
      <c r="AD331" s="83"/>
      <c r="AE331" s="68"/>
      <c r="AF331" s="68"/>
    </row>
    <row r="332" spans="1:32" ht="14.25" customHeight="1" x14ac:dyDescent="0.2">
      <c r="A332" s="300"/>
      <c r="B332" s="301"/>
      <c r="C332" s="301"/>
      <c r="D332" s="301"/>
      <c r="E332" s="301"/>
      <c r="F332" s="301"/>
      <c r="G332" s="301"/>
      <c r="H332" s="301"/>
      <c r="I332" s="301"/>
      <c r="J332" s="302"/>
      <c r="K332" s="304">
        <f>SUM(K331:M331)</f>
        <v>354</v>
      </c>
      <c r="L332" s="305"/>
      <c r="M332" s="305"/>
      <c r="N332" s="306"/>
      <c r="O332" s="304">
        <f>SUM(O331:P331)</f>
        <v>750</v>
      </c>
      <c r="P332" s="305"/>
      <c r="Q332" s="306"/>
      <c r="R332" s="303"/>
      <c r="S332" s="303"/>
      <c r="T332" s="303"/>
      <c r="U332" s="303"/>
      <c r="V332" s="94"/>
      <c r="W332" s="94"/>
      <c r="X332" s="94"/>
      <c r="Y332" s="94"/>
      <c r="Z332" s="67"/>
      <c r="AA332" s="67"/>
      <c r="AB332" s="83"/>
      <c r="AC332" s="83"/>
      <c r="AD332" s="83"/>
      <c r="AE332" s="68"/>
      <c r="AF332" s="68"/>
    </row>
    <row r="333" spans="1:32" x14ac:dyDescent="0.2">
      <c r="V333" s="94"/>
      <c r="W333" s="94"/>
      <c r="X333" s="94"/>
      <c r="Y333" s="94"/>
      <c r="Z333" s="67"/>
      <c r="AA333" s="67"/>
      <c r="AB333" s="83"/>
      <c r="AC333" s="83"/>
      <c r="AD333" s="83"/>
      <c r="AE333" s="68"/>
      <c r="AF333" s="68"/>
    </row>
    <row r="334" spans="1:32" x14ac:dyDescent="0.2">
      <c r="A334" s="140" t="s">
        <v>101</v>
      </c>
      <c r="B334" s="140"/>
      <c r="C334" s="140"/>
      <c r="D334" s="140"/>
      <c r="E334" s="140"/>
      <c r="F334" s="140"/>
      <c r="G334" s="140"/>
      <c r="H334" s="140"/>
      <c r="I334" s="140"/>
      <c r="J334" s="140"/>
      <c r="K334" s="140"/>
      <c r="L334" s="140"/>
      <c r="M334" s="140"/>
      <c r="N334" s="140"/>
      <c r="O334" s="140"/>
      <c r="P334" s="140"/>
      <c r="Q334" s="140"/>
      <c r="R334" s="140"/>
      <c r="S334" s="140"/>
      <c r="T334" s="140"/>
      <c r="U334" s="140"/>
      <c r="V334" s="94"/>
      <c r="W334" s="94"/>
      <c r="X334" s="94"/>
      <c r="Y334" s="94"/>
      <c r="Z334" s="67"/>
      <c r="AA334" s="67"/>
      <c r="AB334" s="83"/>
      <c r="AC334" s="83"/>
      <c r="AD334" s="83"/>
      <c r="AE334" s="68"/>
      <c r="AF334" s="68"/>
    </row>
    <row r="335" spans="1:32" x14ac:dyDescent="0.2">
      <c r="V335" s="68"/>
      <c r="W335" s="68"/>
      <c r="X335" s="68"/>
      <c r="Y335" s="68"/>
      <c r="Z335" s="68"/>
      <c r="AA335" s="68"/>
      <c r="AB335" s="68"/>
      <c r="AC335" s="68"/>
      <c r="AD335" s="68"/>
      <c r="AE335" s="68"/>
      <c r="AF335" s="68"/>
    </row>
    <row r="336" spans="1:32" x14ac:dyDescent="0.2">
      <c r="V336" s="68"/>
      <c r="W336" s="68"/>
      <c r="X336" s="68"/>
      <c r="Y336" s="68"/>
      <c r="Z336" s="68"/>
      <c r="AA336" s="68"/>
      <c r="AB336" s="68"/>
      <c r="AC336" s="68"/>
      <c r="AD336" s="68"/>
      <c r="AE336" s="68"/>
      <c r="AF336" s="68"/>
    </row>
    <row r="337" spans="22:32" x14ac:dyDescent="0.2">
      <c r="V337" s="68"/>
      <c r="W337" s="68"/>
      <c r="X337" s="68"/>
      <c r="Y337" s="68"/>
      <c r="Z337" s="68"/>
      <c r="AA337" s="68"/>
      <c r="AB337" s="68"/>
      <c r="AC337" s="68"/>
      <c r="AD337" s="68"/>
      <c r="AE337" s="68"/>
      <c r="AF337" s="68"/>
    </row>
    <row r="338" spans="22:32" x14ac:dyDescent="0.2">
      <c r="V338" s="68"/>
      <c r="W338" s="68"/>
      <c r="X338" s="68"/>
      <c r="Y338" s="68"/>
      <c r="Z338" s="68"/>
      <c r="AA338" s="68"/>
      <c r="AB338" s="68"/>
      <c r="AC338" s="68"/>
      <c r="AD338" s="68"/>
      <c r="AE338" s="68"/>
      <c r="AF338" s="68"/>
    </row>
  </sheetData>
  <sheetProtection deleteColumns="0" deleteRows="0" selectLockedCells="1" selectUnlockedCells="1"/>
  <mergeCells count="445">
    <mergeCell ref="V142:Z142"/>
    <mergeCell ref="V155:Z155"/>
    <mergeCell ref="B147:I147"/>
    <mergeCell ref="B167:I167"/>
    <mergeCell ref="B148:U148"/>
    <mergeCell ref="B151:U151"/>
    <mergeCell ref="B149:I149"/>
    <mergeCell ref="B150:I150"/>
    <mergeCell ref="J162:J163"/>
    <mergeCell ref="A164:U164"/>
    <mergeCell ref="A162:A163"/>
    <mergeCell ref="B162:I163"/>
    <mergeCell ref="O162:Q162"/>
    <mergeCell ref="R162:T162"/>
    <mergeCell ref="A157:J157"/>
    <mergeCell ref="A158:J158"/>
    <mergeCell ref="K157:U157"/>
    <mergeCell ref="K158:U158"/>
    <mergeCell ref="A161:U161"/>
    <mergeCell ref="K162:N162"/>
    <mergeCell ref="U162:U163"/>
    <mergeCell ref="B176:I176"/>
    <mergeCell ref="B69:I69"/>
    <mergeCell ref="B70:I70"/>
    <mergeCell ref="B78:I78"/>
    <mergeCell ref="B79:I79"/>
    <mergeCell ref="B80:I80"/>
    <mergeCell ref="B81:I81"/>
    <mergeCell ref="B82:I82"/>
    <mergeCell ref="B83:I83"/>
    <mergeCell ref="A73:U74"/>
    <mergeCell ref="B71:I71"/>
    <mergeCell ref="B72:I72"/>
    <mergeCell ref="B121:I121"/>
    <mergeCell ref="B123:I123"/>
    <mergeCell ref="B124:I124"/>
    <mergeCell ref="B125:I125"/>
    <mergeCell ref="B127:I127"/>
    <mergeCell ref="B128:I128"/>
    <mergeCell ref="B129:I129"/>
    <mergeCell ref="B131:I131"/>
    <mergeCell ref="B132:I132"/>
    <mergeCell ref="B152:I152"/>
    <mergeCell ref="B153:I153"/>
    <mergeCell ref="B170:I170"/>
    <mergeCell ref="B250:I250"/>
    <mergeCell ref="B321:I321"/>
    <mergeCell ref="A314:A315"/>
    <mergeCell ref="B314:I315"/>
    <mergeCell ref="J314:J315"/>
    <mergeCell ref="O314:Q314"/>
    <mergeCell ref="R314:T314"/>
    <mergeCell ref="U314:U315"/>
    <mergeCell ref="A299:B299"/>
    <mergeCell ref="J304:K304"/>
    <mergeCell ref="O304:P304"/>
    <mergeCell ref="J302:K302"/>
    <mergeCell ref="O302:P302"/>
    <mergeCell ref="L302:N302"/>
    <mergeCell ref="L303:N303"/>
    <mergeCell ref="L304:N304"/>
    <mergeCell ref="L301:N301"/>
    <mergeCell ref="B303:G303"/>
    <mergeCell ref="B302:G302"/>
    <mergeCell ref="J303:K303"/>
    <mergeCell ref="Q304:R304"/>
    <mergeCell ref="H303:I303"/>
    <mergeCell ref="H304:I304"/>
    <mergeCell ref="A304:G304"/>
    <mergeCell ref="V326:Y326"/>
    <mergeCell ref="V327:Y327"/>
    <mergeCell ref="V328:Y328"/>
    <mergeCell ref="V324:Y324"/>
    <mergeCell ref="V325:Y325"/>
    <mergeCell ref="V322:Y323"/>
    <mergeCell ref="Z326:AA326"/>
    <mergeCell ref="Z327:AA327"/>
    <mergeCell ref="Z325:AA325"/>
    <mergeCell ref="H300:I301"/>
    <mergeCell ref="A300:A301"/>
    <mergeCell ref="H302:I302"/>
    <mergeCell ref="M6:O6"/>
    <mergeCell ref="B85:I85"/>
    <mergeCell ref="O116:Q116"/>
    <mergeCell ref="S300:U300"/>
    <mergeCell ref="V47:X47"/>
    <mergeCell ref="A102:U102"/>
    <mergeCell ref="K233:N233"/>
    <mergeCell ref="B172:I172"/>
    <mergeCell ref="B166:I166"/>
    <mergeCell ref="B285:I285"/>
    <mergeCell ref="B286:I286"/>
    <mergeCell ref="R274:U275"/>
    <mergeCell ref="A247:U247"/>
    <mergeCell ref="B249:I249"/>
    <mergeCell ref="R245:T245"/>
    <mergeCell ref="B264:I264"/>
    <mergeCell ref="B283:I283"/>
    <mergeCell ref="B284:I284"/>
    <mergeCell ref="R280:T280"/>
    <mergeCell ref="A280:A281"/>
    <mergeCell ref="B280:I281"/>
    <mergeCell ref="J280:J281"/>
    <mergeCell ref="K275:N275"/>
    <mergeCell ref="K280:N280"/>
    <mergeCell ref="V3:Y3"/>
    <mergeCell ref="V4:Y4"/>
    <mergeCell ref="V5:Y5"/>
    <mergeCell ref="V6:Y6"/>
    <mergeCell ref="V7:Y7"/>
    <mergeCell ref="V8:Y8"/>
    <mergeCell ref="V32:W32"/>
    <mergeCell ref="V30:W30"/>
    <mergeCell ref="V31:W31"/>
    <mergeCell ref="V10:Y15"/>
    <mergeCell ref="A9:K9"/>
    <mergeCell ref="B99:I99"/>
    <mergeCell ref="B105:I105"/>
    <mergeCell ref="B106:I106"/>
    <mergeCell ref="B107:I107"/>
    <mergeCell ref="B108:I108"/>
    <mergeCell ref="B109:I109"/>
    <mergeCell ref="B110:I110"/>
    <mergeCell ref="B111:I111"/>
    <mergeCell ref="K76:N76"/>
    <mergeCell ref="B76:I77"/>
    <mergeCell ref="B326:I326"/>
    <mergeCell ref="A327:U327"/>
    <mergeCell ref="B328:I328"/>
    <mergeCell ref="B329:I329"/>
    <mergeCell ref="A330:I330"/>
    <mergeCell ref="A331:J332"/>
    <mergeCell ref="R331:U332"/>
    <mergeCell ref="O332:Q332"/>
    <mergeCell ref="M326:N326"/>
    <mergeCell ref="M328:N328"/>
    <mergeCell ref="M329:N329"/>
    <mergeCell ref="M330:N330"/>
    <mergeCell ref="M331:N331"/>
    <mergeCell ref="K332:N332"/>
    <mergeCell ref="A324:U324"/>
    <mergeCell ref="B325:I325"/>
    <mergeCell ref="A316:U316"/>
    <mergeCell ref="B317:I317"/>
    <mergeCell ref="A318:U318"/>
    <mergeCell ref="B319:I319"/>
    <mergeCell ref="A320:U320"/>
    <mergeCell ref="M323:N323"/>
    <mergeCell ref="M325:N325"/>
    <mergeCell ref="M317:N317"/>
    <mergeCell ref="M319:N319"/>
    <mergeCell ref="M321:N321"/>
    <mergeCell ref="B323:I323"/>
    <mergeCell ref="A322:U322"/>
    <mergeCell ref="B245:I246"/>
    <mergeCell ref="A273:I273"/>
    <mergeCell ref="O275:Q275"/>
    <mergeCell ref="B270:I270"/>
    <mergeCell ref="A274:J275"/>
    <mergeCell ref="A311:U311"/>
    <mergeCell ref="A313:U313"/>
    <mergeCell ref="K314:N314"/>
    <mergeCell ref="M315:N315"/>
    <mergeCell ref="R293:U294"/>
    <mergeCell ref="O294:Q294"/>
    <mergeCell ref="B287:I287"/>
    <mergeCell ref="A288:U288"/>
    <mergeCell ref="B291:I291"/>
    <mergeCell ref="A292:I292"/>
    <mergeCell ref="A293:J294"/>
    <mergeCell ref="B289:I289"/>
    <mergeCell ref="K294:N294"/>
    <mergeCell ref="K295:U295"/>
    <mergeCell ref="K296:U296"/>
    <mergeCell ref="A295:J295"/>
    <mergeCell ref="B290:I290"/>
    <mergeCell ref="Q302:R302"/>
    <mergeCell ref="B300:G301"/>
    <mergeCell ref="B93:I93"/>
    <mergeCell ref="B94:I94"/>
    <mergeCell ref="B95:I95"/>
    <mergeCell ref="B96:I96"/>
    <mergeCell ref="B97:I97"/>
    <mergeCell ref="K103:N103"/>
    <mergeCell ref="K116:N116"/>
    <mergeCell ref="J103:J104"/>
    <mergeCell ref="J116:J117"/>
    <mergeCell ref="B98:I98"/>
    <mergeCell ref="M15:U16"/>
    <mergeCell ref="B53:I53"/>
    <mergeCell ref="A1:K1"/>
    <mergeCell ref="A3:K3"/>
    <mergeCell ref="M20:U20"/>
    <mergeCell ref="M1:U1"/>
    <mergeCell ref="M14:U14"/>
    <mergeCell ref="A4:K5"/>
    <mergeCell ref="A35:U35"/>
    <mergeCell ref="A20:K20"/>
    <mergeCell ref="M3:O3"/>
    <mergeCell ref="M5:O5"/>
    <mergeCell ref="D28:F28"/>
    <mergeCell ref="A17:K17"/>
    <mergeCell ref="A2:K2"/>
    <mergeCell ref="A6:K6"/>
    <mergeCell ref="P5:R5"/>
    <mergeCell ref="P6:R6"/>
    <mergeCell ref="P3:R3"/>
    <mergeCell ref="P4:R4"/>
    <mergeCell ref="M4:O4"/>
    <mergeCell ref="A10:K10"/>
    <mergeCell ref="A7:K7"/>
    <mergeCell ref="A8:K8"/>
    <mergeCell ref="A37:U37"/>
    <mergeCell ref="B38:I39"/>
    <mergeCell ref="M17:U17"/>
    <mergeCell ref="O51:Q51"/>
    <mergeCell ref="R51:T51"/>
    <mergeCell ref="U38:U39"/>
    <mergeCell ref="B51:I52"/>
    <mergeCell ref="K51:N51"/>
    <mergeCell ref="B40:I40"/>
    <mergeCell ref="B41:I41"/>
    <mergeCell ref="B42:I42"/>
    <mergeCell ref="B43:I43"/>
    <mergeCell ref="B44:I44"/>
    <mergeCell ref="M18:U19"/>
    <mergeCell ref="M27:U33"/>
    <mergeCell ref="A22:K25"/>
    <mergeCell ref="A19:K19"/>
    <mergeCell ref="S6:U6"/>
    <mergeCell ref="A51:A52"/>
    <mergeCell ref="B47:I47"/>
    <mergeCell ref="B59:I59"/>
    <mergeCell ref="A11:K11"/>
    <mergeCell ref="A38:A39"/>
    <mergeCell ref="B46:I46"/>
    <mergeCell ref="B45:I45"/>
    <mergeCell ref="K38:N38"/>
    <mergeCell ref="I28:K28"/>
    <mergeCell ref="B28:C28"/>
    <mergeCell ref="H28:H29"/>
    <mergeCell ref="A27:G27"/>
    <mergeCell ref="A18:K18"/>
    <mergeCell ref="M8:U11"/>
    <mergeCell ref="A50:U50"/>
    <mergeCell ref="J51:J52"/>
    <mergeCell ref="G28:G29"/>
    <mergeCell ref="A13:K13"/>
    <mergeCell ref="A14:K14"/>
    <mergeCell ref="A16:K16"/>
    <mergeCell ref="M13:U13"/>
    <mergeCell ref="O38:Q38"/>
    <mergeCell ref="A15:K15"/>
    <mergeCell ref="U51:U52"/>
    <mergeCell ref="R38:T38"/>
    <mergeCell ref="A75:U75"/>
    <mergeCell ref="J76:J77"/>
    <mergeCell ref="O76:Q76"/>
    <mergeCell ref="R76:T76"/>
    <mergeCell ref="A76:A77"/>
    <mergeCell ref="U76:U77"/>
    <mergeCell ref="R116:T116"/>
    <mergeCell ref="U116:U117"/>
    <mergeCell ref="A103:A104"/>
    <mergeCell ref="U103:U104"/>
    <mergeCell ref="R103:T103"/>
    <mergeCell ref="A116:A117"/>
    <mergeCell ref="B60:I60"/>
    <mergeCell ref="J38:J39"/>
    <mergeCell ref="B84:I84"/>
    <mergeCell ref="K91:N91"/>
    <mergeCell ref="A86:U87"/>
    <mergeCell ref="B54:I54"/>
    <mergeCell ref="B55:I55"/>
    <mergeCell ref="B56:I56"/>
    <mergeCell ref="B57:I57"/>
    <mergeCell ref="B58:I58"/>
    <mergeCell ref="K191:N191"/>
    <mergeCell ref="U206:U207"/>
    <mergeCell ref="A204:U204"/>
    <mergeCell ref="A192:J192"/>
    <mergeCell ref="K192:U192"/>
    <mergeCell ref="A193:J193"/>
    <mergeCell ref="K193:U193"/>
    <mergeCell ref="B116:I117"/>
    <mergeCell ref="A154:I154"/>
    <mergeCell ref="A155:J156"/>
    <mergeCell ref="B119:I119"/>
    <mergeCell ref="B175:I175"/>
    <mergeCell ref="B165:I165"/>
    <mergeCell ref="A169:U169"/>
    <mergeCell ref="O156:Q156"/>
    <mergeCell ref="B171:I171"/>
    <mergeCell ref="B133:I133"/>
    <mergeCell ref="B134:I134"/>
    <mergeCell ref="B136:I136"/>
    <mergeCell ref="B138:I138"/>
    <mergeCell ref="B139:I139"/>
    <mergeCell ref="B142:I142"/>
    <mergeCell ref="B144:I144"/>
    <mergeCell ref="B146:I146"/>
    <mergeCell ref="V303:Y303"/>
    <mergeCell ref="B180:I180"/>
    <mergeCell ref="A181:U181"/>
    <mergeCell ref="B182:I182"/>
    <mergeCell ref="B183:I183"/>
    <mergeCell ref="B184:I184"/>
    <mergeCell ref="B187:I187"/>
    <mergeCell ref="A177:U177"/>
    <mergeCell ref="R190:U191"/>
    <mergeCell ref="O191:Q191"/>
    <mergeCell ref="O206:Q206"/>
    <mergeCell ref="B221:I221"/>
    <mergeCell ref="B226:I226"/>
    <mergeCell ref="B228:I228"/>
    <mergeCell ref="A225:U225"/>
    <mergeCell ref="B248:I248"/>
    <mergeCell ref="B263:I263"/>
    <mergeCell ref="A234:J234"/>
    <mergeCell ref="A235:J235"/>
    <mergeCell ref="K234:U234"/>
    <mergeCell ref="K235:U235"/>
    <mergeCell ref="B217:I217"/>
    <mergeCell ref="A245:A246"/>
    <mergeCell ref="U280:U281"/>
    <mergeCell ref="A334:U334"/>
    <mergeCell ref="A231:I231"/>
    <mergeCell ref="B230:I230"/>
    <mergeCell ref="B227:I227"/>
    <mergeCell ref="A232:J233"/>
    <mergeCell ref="R232:U233"/>
    <mergeCell ref="O233:Q233"/>
    <mergeCell ref="B229:I229"/>
    <mergeCell ref="O303:P303"/>
    <mergeCell ref="Q303:R303"/>
    <mergeCell ref="Q300:R301"/>
    <mergeCell ref="J301:K301"/>
    <mergeCell ref="O301:P301"/>
    <mergeCell ref="J300:P300"/>
    <mergeCell ref="B251:I251"/>
    <mergeCell ref="B252:I252"/>
    <mergeCell ref="B260:I260"/>
    <mergeCell ref="B256:I256"/>
    <mergeCell ref="B255:I255"/>
    <mergeCell ref="B262:I262"/>
    <mergeCell ref="B258:I258"/>
    <mergeCell ref="B259:I259"/>
    <mergeCell ref="B257:I257"/>
    <mergeCell ref="A296:J296"/>
    <mergeCell ref="S3:U3"/>
    <mergeCell ref="S4:U4"/>
    <mergeCell ref="S5:U5"/>
    <mergeCell ref="A12:K12"/>
    <mergeCell ref="A63:A64"/>
    <mergeCell ref="B63:I64"/>
    <mergeCell ref="B188:I188"/>
    <mergeCell ref="A189:I189"/>
    <mergeCell ref="A190:J191"/>
    <mergeCell ref="O91:Q91"/>
    <mergeCell ref="R91:T91"/>
    <mergeCell ref="A115:U115"/>
    <mergeCell ref="B91:I92"/>
    <mergeCell ref="A173:U173"/>
    <mergeCell ref="B174:I174"/>
    <mergeCell ref="K156:N156"/>
    <mergeCell ref="M21:U25"/>
    <mergeCell ref="B118:U118"/>
    <mergeCell ref="B122:U122"/>
    <mergeCell ref="B126:U126"/>
    <mergeCell ref="B130:U130"/>
    <mergeCell ref="B137:U137"/>
    <mergeCell ref="B143:U143"/>
    <mergeCell ref="R155:U156"/>
    <mergeCell ref="A279:U279"/>
    <mergeCell ref="O280:Q280"/>
    <mergeCell ref="A282:U282"/>
    <mergeCell ref="B253:I253"/>
    <mergeCell ref="B218:I218"/>
    <mergeCell ref="B219:I219"/>
    <mergeCell ref="B261:I261"/>
    <mergeCell ref="B267:I267"/>
    <mergeCell ref="B268:I268"/>
    <mergeCell ref="B269:I269"/>
    <mergeCell ref="U245:U246"/>
    <mergeCell ref="B271:I271"/>
    <mergeCell ref="B272:I272"/>
    <mergeCell ref="B266:I266"/>
    <mergeCell ref="B254:I254"/>
    <mergeCell ref="K245:N245"/>
    <mergeCell ref="A244:U244"/>
    <mergeCell ref="J245:J246"/>
    <mergeCell ref="O245:Q245"/>
    <mergeCell ref="A265:U265"/>
    <mergeCell ref="A276:J276"/>
    <mergeCell ref="A277:J277"/>
    <mergeCell ref="K276:U276"/>
    <mergeCell ref="K277:U277"/>
    <mergeCell ref="V60:X60"/>
    <mergeCell ref="V72:X72"/>
    <mergeCell ref="V85:X85"/>
    <mergeCell ref="V100:X100"/>
    <mergeCell ref="V113:X113"/>
    <mergeCell ref="A90:U90"/>
    <mergeCell ref="J91:J92"/>
    <mergeCell ref="A91:A92"/>
    <mergeCell ref="U91:U92"/>
    <mergeCell ref="B103:I104"/>
    <mergeCell ref="B113:I113"/>
    <mergeCell ref="B112:I112"/>
    <mergeCell ref="A62:U62"/>
    <mergeCell ref="J63:J64"/>
    <mergeCell ref="K63:N63"/>
    <mergeCell ref="O103:Q103"/>
    <mergeCell ref="R63:T63"/>
    <mergeCell ref="U63:U64"/>
    <mergeCell ref="O63:Q63"/>
    <mergeCell ref="B65:I65"/>
    <mergeCell ref="B66:I66"/>
    <mergeCell ref="B67:I67"/>
    <mergeCell ref="B68:I68"/>
    <mergeCell ref="B100:I100"/>
    <mergeCell ref="B168:I168"/>
    <mergeCell ref="B214:I214"/>
    <mergeCell ref="B220:I220"/>
    <mergeCell ref="B213:I213"/>
    <mergeCell ref="A205:U205"/>
    <mergeCell ref="B222:I222"/>
    <mergeCell ref="B223:I223"/>
    <mergeCell ref="B216:I216"/>
    <mergeCell ref="B224:I224"/>
    <mergeCell ref="B209:I209"/>
    <mergeCell ref="A208:U208"/>
    <mergeCell ref="B210:I210"/>
    <mergeCell ref="B211:I211"/>
    <mergeCell ref="B212:I212"/>
    <mergeCell ref="B215:I215"/>
    <mergeCell ref="B178:I178"/>
    <mergeCell ref="B179:I179"/>
    <mergeCell ref="A206:A207"/>
    <mergeCell ref="B206:I207"/>
    <mergeCell ref="J206:J207"/>
    <mergeCell ref="A185:U185"/>
    <mergeCell ref="B186:I186"/>
    <mergeCell ref="K206:N206"/>
    <mergeCell ref="R206:T206"/>
  </mergeCells>
  <phoneticPr fontId="5" type="noConversion"/>
  <conditionalFormatting sqref="V303 L31:L32 V30:V32 V3:V8">
    <cfRule type="cellIs" dxfId="39" priority="173" operator="equal">
      <formula>"E bine"</formula>
    </cfRule>
  </conditionalFormatting>
  <conditionalFormatting sqref="V303 V30:V32 V3:V8">
    <cfRule type="cellIs" dxfId="38" priority="172" operator="equal">
      <formula>"NU e bine"</formula>
    </cfRule>
  </conditionalFormatting>
  <conditionalFormatting sqref="V30:W32 V3:V8">
    <cfRule type="cellIs" dxfId="37" priority="165" operator="equal">
      <formula>"Suma trebuie să fie 52"</formula>
    </cfRule>
    <cfRule type="cellIs" dxfId="36" priority="166" operator="equal">
      <formula>"Corect"</formula>
    </cfRule>
    <cfRule type="cellIs" dxfId="35" priority="167" operator="equal">
      <formula>SUM($B$30:$J$30)</formula>
    </cfRule>
    <cfRule type="cellIs" dxfId="34" priority="168" operator="lessThan">
      <formula>"(SUM(B28:K28)=52"</formula>
    </cfRule>
    <cfRule type="cellIs" dxfId="33" priority="169" operator="equal">
      <formula>52</formula>
    </cfRule>
    <cfRule type="cellIs" dxfId="32" priority="170" operator="equal">
      <formula>$K$30</formula>
    </cfRule>
    <cfRule type="cellIs" dxfId="31" priority="171" operator="equal">
      <formula>$B$30:$K$30=52</formula>
    </cfRule>
  </conditionalFormatting>
  <conditionalFormatting sqref="V303:W303 V30:W32 V3:V8">
    <cfRule type="cellIs" dxfId="30" priority="160" operator="equal">
      <formula>"Suma trebuie să fie 52"</formula>
    </cfRule>
    <cfRule type="cellIs" dxfId="29" priority="164" operator="equal">
      <formula>"Corect"</formula>
    </cfRule>
  </conditionalFormatting>
  <conditionalFormatting sqref="V303:Y303 V30:W32">
    <cfRule type="cellIs" dxfId="28" priority="163" operator="equal">
      <formula>"Corect"</formula>
    </cfRule>
  </conditionalFormatting>
  <conditionalFormatting sqref="V47:X48 V60:X60 V72:X74 V85:X85 V100:X100 V113:X113">
    <cfRule type="cellIs" dxfId="27" priority="161" operator="equal">
      <formula>"E trebuie să fie cel puțin egal cu C+VP"</formula>
    </cfRule>
    <cfRule type="cellIs" dxfId="26" priority="162" operator="equal">
      <formula>"Corect"</formula>
    </cfRule>
  </conditionalFormatting>
  <conditionalFormatting sqref="V303:W303">
    <cfRule type="cellIs" dxfId="25" priority="136" operator="equal">
      <formula>"Nu corespunde cu tabelul de opționale"</formula>
    </cfRule>
    <cfRule type="cellIs" dxfId="24" priority="139" operator="equal">
      <formula>"Suma trebuie să fie 52"</formula>
    </cfRule>
    <cfRule type="cellIs" dxfId="23" priority="140" operator="equal">
      <formula>"Corect"</formula>
    </cfRule>
    <cfRule type="cellIs" dxfId="22" priority="141" operator="equal">
      <formula>SUM($B$30:$J$30)</formula>
    </cfRule>
    <cfRule type="cellIs" dxfId="21" priority="142" operator="lessThan">
      <formula>"(SUM(B28:K28)=52"</formula>
    </cfRule>
    <cfRule type="cellIs" dxfId="20" priority="143" operator="equal">
      <formula>52</formula>
    </cfRule>
    <cfRule type="cellIs" dxfId="19" priority="144" operator="equal">
      <formula>$K$30</formula>
    </cfRule>
    <cfRule type="cellIs" dxfId="18" priority="145" operator="equal">
      <formula>$B$30:$K$30=52</formula>
    </cfRule>
  </conditionalFormatting>
  <conditionalFormatting sqref="V3:V8">
    <cfRule type="cellIs" dxfId="17" priority="124" operator="equal">
      <formula>"Trebuie alocate cel puțin 20 de ore pe săptămână"</formula>
    </cfRule>
  </conditionalFormatting>
  <conditionalFormatting sqref="V30:W30">
    <cfRule type="cellIs" dxfId="16" priority="26" operator="equal">
      <formula>"Correct"</formula>
    </cfRule>
  </conditionalFormatting>
  <conditionalFormatting sqref="V3:V8">
    <cfRule type="cellIs" dxfId="15" priority="16" operator="equal">
      <formula>"Suma trebuie să fie 52"</formula>
    </cfRule>
    <cfRule type="cellIs" dxfId="14" priority="17" operator="equal">
      <formula>"Corect"</formula>
    </cfRule>
    <cfRule type="cellIs" dxfId="13" priority="18" operator="equal">
      <formula>SUM($B$31:$J$31)</formula>
    </cfRule>
    <cfRule type="cellIs" dxfId="12" priority="19" operator="lessThan">
      <formula>"(SUM(B28:K28)=52"</formula>
    </cfRule>
    <cfRule type="cellIs" dxfId="11" priority="20" operator="equal">
      <formula>52</formula>
    </cfRule>
    <cfRule type="cellIs" dxfId="10" priority="21" operator="equal">
      <formula>$K$31</formula>
    </cfRule>
    <cfRule type="cellIs" dxfId="9" priority="22" operator="equal">
      <formula>$B$31:$K$31=52</formula>
    </cfRule>
  </conditionalFormatting>
  <conditionalFormatting sqref="V328">
    <cfRule type="cellIs" dxfId="8" priority="7" operator="equal">
      <formula>"Ați dublat unele discipline"</formula>
    </cfRule>
    <cfRule type="cellIs" dxfId="7" priority="8" operator="equal">
      <formula>"Ați pierdut unele discipline"</formula>
    </cfRule>
    <cfRule type="cellIs" dxfId="6" priority="9" operator="equal">
      <formula>"Corect"</formula>
    </cfRule>
  </conditionalFormatting>
  <conditionalFormatting sqref="V327">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29">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disablePrompts="1" count="6">
    <dataValidation type="list" allowBlank="1" showInputMessage="1" showErrorMessage="1" sqref="S328:S329 S172 S149:S150 S144:S147 S78:S84 S65:S71 S53:S59 S40:S46 S131:S136 S138:S142 S123:S125 S93:S99 S119:S121 S127:S129 S105:S112 S186:S188 S182:S184 S178:S180 S152:S153 S321 S174:S176 S323 S319 S317 S325:S326 S165:S168">
      <formula1>$S$39</formula1>
    </dataValidation>
    <dataValidation type="list" allowBlank="1" showInputMessage="1" showErrorMessage="1" sqref="R328:R329 R172 R149:R150 R144:R147 R78:R84 R65:R71 R53:R59 R40:R46 R132:R136 R138:R142 R123:R125 R93:R99 R119:R121 R127:R129 R105:R112 R186:R188 R182:R184 R178:R180 R152:R153 R321 R174:R176 R323 R319 R317 R325:R326 R165:R168">
      <formula1>$R$39</formula1>
    </dataValidation>
    <dataValidation type="list" allowBlank="1" showInputMessage="1" showErrorMessage="1" sqref="T328:T329 T172 T149:T150 T144:T147 T78:T84 T65:T71 T53:T59 T40:T46 T93:T99 T119:T121 T127:T129 T131:T136 T138:T142 T123:T125 T105:T112 T186:T188 T182:T184 T178:T180 T174:T176 T152:T153 T321 T323 T319 T317 T325:T326 T165:T168">
      <formula1>$T$39</formula1>
    </dataValidation>
    <dataValidation type="list" allowBlank="1" showInputMessage="1" showErrorMessage="1" sqref="B289:I290 B210:I223 B226:I229 B266:I271 B249:I263 B283:I286">
      <formula1>$B$38:$B$191</formula1>
    </dataValidation>
    <dataValidation type="list" allowBlank="1" showInputMessage="1" showErrorMessage="1" sqref="U182:U184 U172 U149:U150 U144:U147 U78:U84 U65:U71 U53:U59 U40:U46 U93:U99 U119:U121 U123:U125 U127:U129 U131:U136 U138:U142 U105:U112 U178:U180 U152:U153 U186:U188 U174:U176 U165:U168">
      <formula1>$P$36:$T$36</formula1>
    </dataValidation>
    <dataValidation type="list" allowBlank="1" showInputMessage="1" showErrorMessage="1" sqref="B209:I209 B248:I248">
      <formula1>$B$37:$B$192</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 univ. dr. Adrian Olimpiu PETRUȘEL&amp;RDIRECTOR DE DEPARTAMENT,
Conf. univ. dr. Szilard Andras</oddFooter>
  </headerFooter>
  <ignoredErrors>
    <ignoredError sqref="M30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F5C1201-AB15-43D7-9574-62154FD19B8E}">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B6563F5-7BCD-4B34-8C67-5A5D07505252}">
  <ds:schemaRefs>
    <ds:schemaRef ds:uri="http://schemas.microsoft.com/sharepoint/v3/contenttype/forms"/>
  </ds:schemaRefs>
</ds:datastoreItem>
</file>

<file path=customXml/itemProps3.xml><?xml version="1.0" encoding="utf-8"?>
<ds:datastoreItem xmlns:ds="http://schemas.openxmlformats.org/officeDocument/2006/customXml" ds:itemID="{D29E2870-133A-4FE5-A3BD-F36A2A713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cp:lastModifiedBy>
  <cp:lastPrinted>2018-03-21T06:56:18Z</cp:lastPrinted>
  <dcterms:created xsi:type="dcterms:W3CDTF">2013-06-27T08:19:59Z</dcterms:created>
  <dcterms:modified xsi:type="dcterms:W3CDTF">2018-03-21T06:57:38Z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